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A\Juegos\FoL\Used\Characters\Part I\Chapter 4\Party 2\"/>
    </mc:Choice>
  </mc:AlternateContent>
  <xr:revisionPtr revIDLastSave="0" documentId="13_ncr:1_{29E06588-D539-4652-B8E7-E4F80D5CF82E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Skills" sheetId="15" r:id="rId2"/>
    <sheet name="Spells" sheetId="18" r:id="rId3"/>
    <sheet name="Feats" sheetId="17" r:id="rId4"/>
    <sheet name="Martial" sheetId="6" r:id="rId5"/>
    <sheet name="Equipment" sheetId="19" r:id="rId6"/>
  </sheets>
  <definedNames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0">'Personal File'!$A$1:$H$15</definedName>
    <definedName name="_xlnm.Print_Area" localSheetId="1">Skills!$A$1:$I$27</definedName>
    <definedName name="_xlnm.Print_Area" localSheetId="2">Spells!$A$1:$I$9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6" l="1"/>
  <c r="I4" i="6"/>
  <c r="I3" i="6"/>
  <c r="C15" i="4" l="1"/>
  <c r="C14" i="4"/>
  <c r="C13" i="4"/>
  <c r="C12" i="4"/>
  <c r="E12" i="4" s="1"/>
  <c r="C11" i="4"/>
  <c r="H7" i="6" s="1"/>
  <c r="J7" i="6" s="1"/>
  <c r="C10" i="4"/>
  <c r="H3" i="6" l="1"/>
  <c r="J3" i="6" s="1"/>
  <c r="H4" i="6"/>
  <c r="J4" i="6" s="1"/>
  <c r="C11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26" i="19"/>
  <c r="C5" i="19"/>
  <c r="E13" i="4"/>
  <c r="E15" i="4" s="1"/>
  <c r="E14" i="4" s="1"/>
  <c r="C9" i="19"/>
  <c r="C8" i="19"/>
  <c r="E10" i="17"/>
  <c r="D40" i="15"/>
  <c r="E40" i="15" s="1"/>
  <c r="D29" i="15"/>
  <c r="E29" i="15" s="1"/>
  <c r="D24" i="15"/>
  <c r="E24" i="15" s="1"/>
  <c r="D23" i="15"/>
  <c r="E23" i="15" s="1"/>
  <c r="G14" i="6"/>
  <c r="B13" i="6" s="1"/>
  <c r="E7" i="17"/>
  <c r="C24" i="19"/>
  <c r="D19" i="15"/>
  <c r="E19" i="15" s="1"/>
  <c r="D39" i="15"/>
  <c r="E39" i="15" s="1"/>
  <c r="D37" i="15"/>
  <c r="E37" i="15" s="1"/>
  <c r="G37" i="15" s="1"/>
  <c r="E4" i="17"/>
  <c r="D36" i="15"/>
  <c r="E36" i="15" s="1"/>
  <c r="G36" i="15" s="1"/>
  <c r="D38" i="15"/>
  <c r="E38" i="15" s="1"/>
  <c r="G38" i="15" s="1"/>
  <c r="D35" i="15"/>
  <c r="E35" i="15" s="1"/>
  <c r="G35" i="15" s="1"/>
  <c r="D32" i="15"/>
  <c r="E32" i="15" s="1"/>
  <c r="G32" i="15" s="1"/>
  <c r="D16" i="15"/>
  <c r="E16" i="15" s="1"/>
  <c r="D27" i="15"/>
  <c r="E27" i="15" s="1"/>
  <c r="D34" i="15"/>
  <c r="E34" i="15" s="1"/>
  <c r="D22" i="15"/>
  <c r="E22" i="15" s="1"/>
  <c r="D11" i="15"/>
  <c r="E11" i="15" s="1"/>
  <c r="D9" i="15"/>
  <c r="E9" i="15" s="1"/>
  <c r="D41" i="15"/>
  <c r="E41" i="15" s="1"/>
  <c r="G41" i="15" s="1"/>
  <c r="D33" i="15"/>
  <c r="E33" i="15" s="1"/>
  <c r="G33" i="15" s="1"/>
  <c r="D31" i="15"/>
  <c r="E31" i="15" s="1"/>
  <c r="G31" i="15" s="1"/>
  <c r="D30" i="15"/>
  <c r="E30" i="15" s="1"/>
  <c r="G30" i="15" s="1"/>
  <c r="D28" i="15"/>
  <c r="E28" i="15" s="1"/>
  <c r="G28" i="15" s="1"/>
  <c r="D26" i="15"/>
  <c r="E26" i="15" s="1"/>
  <c r="G26" i="15" s="1"/>
  <c r="D25" i="15"/>
  <c r="E25" i="15" s="1"/>
  <c r="G25" i="15" s="1"/>
  <c r="D21" i="15"/>
  <c r="E21" i="15" s="1"/>
  <c r="G21" i="15" s="1"/>
  <c r="D20" i="15"/>
  <c r="E20" i="15" s="1"/>
  <c r="G20" i="15" s="1"/>
  <c r="D18" i="15"/>
  <c r="E18" i="15" s="1"/>
  <c r="G18" i="15" s="1"/>
  <c r="D17" i="15"/>
  <c r="E17" i="15" s="1"/>
  <c r="G17" i="15" s="1"/>
  <c r="D15" i="15"/>
  <c r="E15" i="15" s="1"/>
  <c r="G15" i="15" s="1"/>
  <c r="D14" i="15"/>
  <c r="E14" i="15" s="1"/>
  <c r="G14" i="15" s="1"/>
  <c r="D13" i="15"/>
  <c r="E13" i="15" s="1"/>
  <c r="G13" i="15" s="1"/>
  <c r="D12" i="15"/>
  <c r="E12" i="15" s="1"/>
  <c r="G12" i="15" s="1"/>
  <c r="D10" i="15"/>
  <c r="E10" i="15" s="1"/>
  <c r="G10" i="15" s="1"/>
  <c r="D8" i="15"/>
  <c r="E8" i="15" s="1"/>
  <c r="G8" i="15" s="1"/>
  <c r="D7" i="15"/>
  <c r="E7" i="15" s="1"/>
  <c r="G7" i="15" s="1"/>
  <c r="D6" i="15"/>
  <c r="E6" i="15" s="1"/>
  <c r="G6" i="15" s="1"/>
  <c r="D5" i="15"/>
  <c r="E5" i="15" s="1"/>
  <c r="G5" i="15" s="1"/>
  <c r="D4" i="15"/>
  <c r="E4" i="15" s="1"/>
  <c r="G4" i="15" s="1"/>
  <c r="D3" i="15"/>
  <c r="E3" i="15" s="1"/>
  <c r="G3" i="15" s="1"/>
  <c r="C13" i="19" l="1"/>
  <c r="E11" i="4" s="1"/>
  <c r="C7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7" authorId="0" shapeId="0" xr:uid="{00000000-0006-0000-0100-000001000000}">
      <text>
        <r>
          <rPr>
            <sz val="12"/>
            <color indexed="81"/>
            <rFont val="Times New Roman"/>
            <family val="1"/>
          </rPr>
          <t>Undying Way bonus</t>
        </r>
      </text>
    </comment>
    <comment ref="F12" authorId="0" shapeId="0" xr:uid="{00000000-0006-0000-0100-000002000000}">
      <text>
        <r>
          <rPr>
            <sz val="12"/>
            <color indexed="81"/>
            <rFont val="Times New Roman"/>
            <family val="1"/>
          </rPr>
          <t>Bluff synergy bonus</t>
        </r>
      </text>
    </comment>
    <comment ref="F25" authorId="0" shapeId="0" xr:uid="{00000000-0006-0000-0100-000003000000}">
      <text>
        <r>
          <rPr>
            <sz val="12"/>
            <color indexed="81"/>
            <rFont val="Times New Roman"/>
            <family val="1"/>
          </rPr>
          <t>Familiar bonus</t>
        </r>
      </text>
    </comment>
    <comment ref="F34" authorId="0" shapeId="0" xr:uid="{00000000-0006-0000-0100-000004000000}">
      <text>
        <r>
          <rPr>
            <sz val="12"/>
            <color indexed="81"/>
            <rFont val="Times New Roman"/>
            <family val="1"/>
          </rPr>
          <t>Bluff synergy bonus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5" authorId="0" shapeId="0" xr:uid="{00000000-0006-0000-0200-000001000000}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6" authorId="0" shapeId="0" xr:uid="{00000000-0006-0000-0200-000002000000}">
      <text>
        <r>
          <rPr>
            <sz val="12"/>
            <color indexed="81"/>
            <rFont val="Times New Roman"/>
            <family val="1"/>
          </rPr>
          <t>Copper wire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G5" authorId="0" shapeId="0" xr:uid="{00000000-0006-0000-0300-000001000000}">
      <text>
        <r>
          <rPr>
            <sz val="12"/>
            <color indexed="81"/>
            <rFont val="Times New Roman"/>
            <family val="1"/>
          </rPr>
          <t>You have a special connection to your Patron Deity, who grants you partial access to a Domain (in this case, Darkness); you gain the domain ability and add one Domain spell to your Arcane Spell list each day (may be different from day to day).</t>
        </r>
      </text>
    </comment>
  </commentList>
</comments>
</file>

<file path=xl/sharedStrings.xml><?xml version="1.0" encoding="utf-8"?>
<sst xmlns="http://schemas.openxmlformats.org/spreadsheetml/2006/main" count="423" uniqueCount="280">
  <si>
    <t>Skill</t>
  </si>
  <si>
    <t>Level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</si>
  <si>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</si>
  <si>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</si>
  <si>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</si>
  <si>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</si>
  <si>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</si>
  <si>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</si>
  <si>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</si>
  <si>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</si>
  <si>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Skills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</si>
  <si>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</si>
  <si>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</si>
  <si>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</si>
  <si>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</si>
  <si>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</si>
  <si>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</si>
  <si>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</si>
  <si>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</si>
  <si>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</si>
  <si>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</si>
  <si>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</si>
  <si>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</si>
  <si>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</si>
  <si>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</si>
  <si>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</si>
  <si>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</si>
  <si>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</si>
  <si>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</si>
  <si>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</si>
  <si>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</si>
  <si>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</si>
  <si>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</si>
  <si>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</si>
  <si>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</si>
  <si>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</si>
  <si>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</si>
  <si>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</si>
  <si>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</si>
  <si>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</si>
  <si>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</si>
  <si>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</si>
  <si>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</si>
  <si>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</si>
  <si>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</si>
  <si>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</si>
  <si>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</si>
  <si>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Innuendo</t>
  </si>
  <si>
    <t>Intimidate</t>
  </si>
  <si>
    <t>Jump</t>
  </si>
  <si>
    <t>Listen</t>
  </si>
  <si>
    <t>Open Lock</t>
  </si>
  <si>
    <t>Scry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</si>
  <si>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</si>
  <si>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</si>
  <si>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</si>
  <si>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</si>
  <si>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</si>
  <si>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</si>
  <si>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</si>
  <si>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</si>
  <si>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Total</t>
  </si>
  <si>
    <t>Critical</t>
  </si>
  <si>
    <t>Range</t>
  </si>
  <si>
    <t>Saving Throws</t>
  </si>
  <si>
    <t>Fortitude</t>
  </si>
  <si>
    <t>Reflex</t>
  </si>
  <si>
    <t>Will</t>
  </si>
  <si>
    <t>Armor &amp; Shield</t>
  </si>
  <si>
    <t>Missiles</t>
  </si>
  <si>
    <t>Universal</t>
  </si>
  <si>
    <t>Instant</t>
  </si>
  <si>
    <t>Evocation</t>
  </si>
  <si>
    <t>+0</t>
  </si>
  <si>
    <t>Abilities &amp; Feats</t>
  </si>
  <si>
    <t>Spell</t>
  </si>
  <si>
    <t>Cast?</t>
  </si>
  <si>
    <t>Languages</t>
  </si>
  <si>
    <t>School</t>
  </si>
  <si>
    <t>100’ + 10’/lvl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</si>
  <si>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</si>
  <si>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</si>
  <si>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</si>
  <si>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</si>
  <si>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</si>
  <si>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</si>
  <si>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</si>
  <si>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Check</t>
  </si>
  <si>
    <t>Arcane</t>
  </si>
  <si>
    <t>Speed</t>
  </si>
  <si>
    <t>Female</t>
  </si>
  <si>
    <t>Human</t>
  </si>
  <si>
    <t>Ray of Frost</t>
  </si>
  <si>
    <t>Magic Missile</t>
  </si>
  <si>
    <t>1d3</t>
  </si>
  <si>
    <t>1d4+1, 3 missiles (4@7th lvl.)</t>
  </si>
  <si>
    <t>25’ + 2½’/lvl</t>
  </si>
  <si>
    <t>see PHB 253</t>
  </si>
  <si>
    <t>Stash (not available)</t>
  </si>
  <si>
    <t>Perform:  (type)</t>
  </si>
  <si>
    <t>Sorceress</t>
  </si>
  <si>
    <t>Spells</t>
  </si>
  <si>
    <t>Robes</t>
  </si>
  <si>
    <t>Identify</t>
  </si>
  <si>
    <t>Knowledge:  Arcana</t>
  </si>
  <si>
    <t>Knowledge:  Nature</t>
  </si>
  <si>
    <t>Knowledge:  Religion</t>
  </si>
  <si>
    <t>Available</t>
  </si>
  <si>
    <t>Daily Spells</t>
  </si>
  <si>
    <t>Spell Components</t>
  </si>
  <si>
    <t>Divination</t>
  </si>
  <si>
    <t>Touch</t>
  </si>
  <si>
    <t>Survival</t>
  </si>
  <si>
    <t>Sleight of Hand</t>
  </si>
  <si>
    <t>140 lbs.</t>
  </si>
  <si>
    <t>Lawful Evil</t>
  </si>
  <si>
    <r>
      <t>50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150</t>
    </r>
  </si>
  <si>
    <t>Common</t>
  </si>
  <si>
    <t>Shadow Weave Magic</t>
  </si>
  <si>
    <t>Blind Fight</t>
  </si>
  <si>
    <t>Divine Sorcery:  Darkness</t>
  </si>
  <si>
    <t>Prestidigitation</t>
  </si>
  <si>
    <t>Silent Portal</t>
  </si>
  <si>
    <t>Read Magic</t>
  </si>
  <si>
    <t>Message</t>
  </si>
  <si>
    <t>V S F</t>
  </si>
  <si>
    <t>1 SA</t>
  </si>
  <si>
    <t>10 min/lvl</t>
  </si>
  <si>
    <t>Personal</t>
  </si>
  <si>
    <t>see PHB 269</t>
  </si>
  <si>
    <t>V S</t>
  </si>
  <si>
    <t>10’</t>
  </si>
  <si>
    <t>1 hour</t>
  </si>
  <si>
    <t>lift, affect 0.5-kg. or 0.5-m</t>
  </si>
  <si>
    <t>see PHB 243</t>
  </si>
  <si>
    <t>Components</t>
  </si>
  <si>
    <t>Casting</t>
  </si>
  <si>
    <t>Profession:  (type)</t>
  </si>
  <si>
    <t>Craft:  (type)</t>
  </si>
  <si>
    <t>Copper Wire</t>
  </si>
  <si>
    <t>Prism, Lens, or Monocle</t>
  </si>
  <si>
    <t>3</t>
  </si>
  <si>
    <t>Illusion</t>
  </si>
  <si>
    <t>S</t>
  </si>
  <si>
    <t>1 hr/lvl</t>
  </si>
  <si>
    <t>Moonshae Isles</t>
  </si>
  <si>
    <t>Potion of Cure Light Wounds</t>
  </si>
  <si>
    <t>Potion of Enlarge Person</t>
  </si>
  <si>
    <t>Parchment w/ List</t>
  </si>
  <si>
    <t>Ak'dul inscribed list of items to retrieve.</t>
  </si>
  <si>
    <t>Monocle</t>
  </si>
  <si>
    <t>Powdered silver</t>
  </si>
  <si>
    <t>Phosphorescent moss</t>
  </si>
  <si>
    <t>Wool</t>
  </si>
  <si>
    <t>Mercury</t>
  </si>
  <si>
    <t>Rose petals</t>
  </si>
  <si>
    <t>see Magic of Faerûn 117</t>
  </si>
  <si>
    <t>Monk</t>
  </si>
  <si>
    <t>Base 2</t>
  </si>
  <si>
    <t>Flurry of Blows (-2/-2)</t>
  </si>
  <si>
    <t>Unarmed Strike (1d8)</t>
  </si>
  <si>
    <t>2</t>
  </si>
  <si>
    <t>Toughness</t>
  </si>
  <si>
    <t>Base 4</t>
  </si>
  <si>
    <t>Darkness Spell</t>
  </si>
  <si>
    <t>Obscuring Mist</t>
  </si>
  <si>
    <t>+2 synergy from Bluff to maintain character</t>
  </si>
  <si>
    <t>Shoes, Silent</t>
  </si>
  <si>
    <t>+1 to Move Silently</t>
  </si>
  <si>
    <t>Dagger</t>
  </si>
  <si>
    <t>1d4</t>
  </si>
  <si>
    <t>19-20, x2</t>
  </si>
  <si>
    <t>Piercing</t>
  </si>
  <si>
    <t>Boot Sheath</t>
  </si>
  <si>
    <t>Gold pieces</t>
  </si>
  <si>
    <t>Map to Ftn. of Liquid Pain</t>
  </si>
  <si>
    <t>Legend and labels are in Draconic</t>
  </si>
  <si>
    <t>Fountain is near border of Thay</t>
  </si>
  <si>
    <t>Potion of Cure Mod. Wounds</t>
  </si>
  <si>
    <t>and Anauroch</t>
  </si>
  <si>
    <t>Scroll Case</t>
  </si>
  <si>
    <t>Scroll of Comprehend Languages</t>
  </si>
  <si>
    <t>lvl 1, cast 1</t>
  </si>
  <si>
    <t>Scroll of Eagle’s Splendor</t>
  </si>
  <si>
    <t>lvl 2, cast 3</t>
  </si>
  <si>
    <t>Scroll of Enthrall</t>
  </si>
  <si>
    <t>Scroll of Expeditious Retreat</t>
  </si>
  <si>
    <t>Scroll of Gust of Wind</t>
  </si>
  <si>
    <t>Scroll of Identify</t>
  </si>
  <si>
    <t>Scroll of Motherstit's Lesser Were-Doom</t>
  </si>
  <si>
    <t>lvl 3, cast 6</t>
  </si>
  <si>
    <t>Scroll of Obscure Object</t>
  </si>
  <si>
    <t>Scroll of Obscuring Mist</t>
  </si>
  <si>
    <t>Scroll of Protection from Law</t>
  </si>
  <si>
    <t>Scroll of Scare</t>
  </si>
  <si>
    <t>Scroll of Sound Burst</t>
  </si>
  <si>
    <t>Scroll of Were-Doom</t>
  </si>
  <si>
    <t>lvl 9, cast 12</t>
  </si>
  <si>
    <t>Scroll with Prophecy/Riddle</t>
  </si>
  <si>
    <t>unrecognizable alphabet</t>
  </si>
  <si>
    <t>Bolt Cutters</t>
  </si>
  <si>
    <t>Book, False</t>
  </si>
  <si>
    <t>Fishing Tackle</t>
  </si>
  <si>
    <t>Game Board, Portable</t>
  </si>
  <si>
    <t>Glass cutter</t>
  </si>
  <si>
    <t>Hammock</t>
  </si>
  <si>
    <t>Mess Kit</t>
  </si>
  <si>
    <t>Rope, Silk, 50 ft</t>
  </si>
  <si>
    <t>Saw, Folding</t>
  </si>
  <si>
    <t>Sparker</t>
  </si>
  <si>
    <t>Table Case, Folding</t>
  </si>
  <si>
    <t>Tent, Two-Person</t>
  </si>
  <si>
    <t>Tongs, Metal</t>
  </si>
  <si>
    <t>Twine, Roll (50 ft)</t>
  </si>
  <si>
    <t>Thumbscrew</t>
  </si>
  <si>
    <t>Torture equipment</t>
  </si>
  <si>
    <t>Jawbreaker</t>
  </si>
  <si>
    <t>Scalpel/flenser</t>
  </si>
  <si>
    <t>Disappearing Ink</t>
  </si>
  <si>
    <t>Revealed by extreme heat</t>
  </si>
  <si>
    <t>Scentbreaker</t>
  </si>
  <si>
    <t>Can be thrown or spread</t>
  </si>
  <si>
    <t>Bedroll</t>
  </si>
  <si>
    <t>Caltrops</t>
  </si>
  <si>
    <t>Crowbar</t>
  </si>
  <si>
    <t>Hammer</t>
  </si>
  <si>
    <t>Ink (1 oz vial)</t>
  </si>
  <si>
    <t>Manacles</t>
  </si>
  <si>
    <t>Mirror, small steel</t>
  </si>
  <si>
    <t>Parchment (sheet)</t>
  </si>
  <si>
    <t>Bucket</t>
  </si>
  <si>
    <t>Pot, iron</t>
  </si>
  <si>
    <t>Rations, trail (per day)</t>
  </si>
  <si>
    <t>Shovel</t>
  </si>
  <si>
    <t>Whetstone</t>
  </si>
  <si>
    <t>Heward’s Greater Haverpack (600-lb. limit)</t>
  </si>
  <si>
    <t>Pouch Encumbrance:</t>
  </si>
  <si>
    <t>Haverpack Encumbrance:</t>
  </si>
  <si>
    <t>Potions of Undetectable Alignment</t>
  </si>
  <si>
    <t>NPC</t>
  </si>
  <si>
    <t>30’</t>
  </si>
  <si>
    <t>5’ 10”</t>
  </si>
  <si>
    <t>Sister</t>
  </si>
  <si>
    <t>Hagdalène</t>
  </si>
  <si>
    <t>Transmutation</t>
  </si>
  <si>
    <t>Conjuration</t>
  </si>
  <si>
    <t>MW Dagger</t>
  </si>
  <si>
    <t>1</t>
  </si>
  <si>
    <t>MW Quarterstaff</t>
  </si>
  <si>
    <t>1d6</t>
  </si>
  <si>
    <t>Bludgeon</t>
  </si>
  <si>
    <t>Roll</t>
  </si>
  <si>
    <t>Atk</t>
  </si>
  <si>
    <t>Summon Familiar: “Lumino” Bat (+3 listen)</t>
  </si>
  <si>
    <t>Deity</t>
  </si>
  <si>
    <t>Race</t>
  </si>
  <si>
    <t>Class</t>
  </si>
  <si>
    <t>Region</t>
  </si>
  <si>
    <t>Alignment</t>
  </si>
  <si>
    <t>XP</t>
  </si>
  <si>
    <t>Strength</t>
  </si>
  <si>
    <t>Dexterity</t>
  </si>
  <si>
    <t>Constitution</t>
  </si>
  <si>
    <t>Intelligence</t>
  </si>
  <si>
    <t>Wisdom</t>
  </si>
  <si>
    <t>Charisma</t>
  </si>
  <si>
    <t>Sex</t>
  </si>
  <si>
    <t>Age</t>
  </si>
  <si>
    <t>Height</t>
  </si>
  <si>
    <t>Weight</t>
  </si>
  <si>
    <t>Base Speed</t>
  </si>
  <si>
    <t>Gold</t>
  </si>
  <si>
    <t>Lb. Capacity</t>
  </si>
  <si>
    <t>Lb. Carried</t>
  </si>
  <si>
    <t>Hit Points</t>
  </si>
  <si>
    <t>Attack Bonus</t>
  </si>
  <si>
    <t>Nerull</t>
  </si>
  <si>
    <t>FF AC</t>
  </si>
  <si>
    <t>AC</t>
  </si>
  <si>
    <t>Touch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</si>
</sst>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4" x14ac:knownFonts="1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i/>
      <sz val="13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8"/>
      <color indexed="12"/>
      <name val="Times New Roman"/>
      <family val="1"/>
    </font>
    <font>
      <i/>
      <sz val="18"/>
      <color indexed="53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i/>
      <sz val="14"/>
      <color indexed="57"/>
      <name val="Times New Roman"/>
      <family val="1"/>
    </font>
    <font>
      <b/>
      <i/>
      <sz val="12"/>
      <color indexed="12"/>
      <name val="Times New Roman"/>
      <family val="1"/>
    </font>
    <font>
      <sz val="13"/>
      <color indexed="12"/>
      <name val="Times New Roman"/>
      <family val="1"/>
    </font>
    <font>
      <sz val="13"/>
      <color indexed="20"/>
      <name val="Times New Roman"/>
      <family val="1"/>
    </font>
    <font>
      <i/>
      <sz val="18"/>
      <color indexed="20"/>
      <name val="Times New Roman"/>
      <family val="1"/>
    </font>
    <font>
      <b/>
      <sz val="13"/>
      <color indexed="13"/>
      <name val="Times New Roman"/>
      <family val="1"/>
    </font>
    <font>
      <i/>
      <sz val="22"/>
      <color indexed="14"/>
      <name val="Times New Roman"/>
      <family val="1"/>
    </font>
    <font>
      <i/>
      <sz val="12"/>
      <color indexed="13"/>
      <name val="Times New Roman"/>
      <family val="1"/>
    </font>
    <font>
      <i/>
      <sz val="17"/>
      <name val="Times New Roman"/>
      <family val="1"/>
    </font>
    <font>
      <b/>
      <sz val="13"/>
      <color rgb="FF00CC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20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20"/>
      </bottom>
      <diagonal/>
    </border>
    <border>
      <left/>
      <right style="double">
        <color indexed="64"/>
      </right>
      <top style="double">
        <color indexed="64"/>
      </top>
      <bottom style="thick">
        <color indexed="6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4" fillId="0" borderId="0" xfId="0" applyFont="1" applyAlignment="1">
      <alignment wrapText="1"/>
    </xf>
    <xf numFmtId="49" fontId="4" fillId="0" borderId="9" xfId="2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0" fontId="7" fillId="3" borderId="17" xfId="0" applyFont="1" applyFill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5" fillId="2" borderId="19" xfId="0" applyFont="1" applyFill="1" applyBorder="1" applyAlignment="1">
      <alignment horizontal="right"/>
    </xf>
    <xf numFmtId="0" fontId="6" fillId="0" borderId="20" xfId="0" applyFont="1" applyBorder="1" applyAlignment="1">
      <alignment horizontal="center"/>
    </xf>
    <xf numFmtId="0" fontId="13" fillId="3" borderId="21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9" fontId="6" fillId="0" borderId="0" xfId="2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centerContinuous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11" fillId="4" borderId="28" xfId="0" applyFont="1" applyFill="1" applyBorder="1" applyAlignment="1">
      <alignment horizontal="centerContinuous"/>
    </xf>
    <xf numFmtId="0" fontId="11" fillId="4" borderId="29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25" fillId="0" borderId="31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49" fontId="4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32" xfId="0" applyNumberFormat="1" applyFont="1" applyBorder="1" applyAlignment="1">
      <alignment horizontal="center"/>
    </xf>
    <xf numFmtId="0" fontId="1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1" fillId="4" borderId="29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right"/>
    </xf>
    <xf numFmtId="49" fontId="26" fillId="0" borderId="18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3" fillId="2" borderId="34" xfId="0" applyFont="1" applyFill="1" applyBorder="1" applyAlignment="1">
      <alignment horizontal="right"/>
    </xf>
    <xf numFmtId="0" fontId="6" fillId="0" borderId="35" xfId="0" applyFont="1" applyBorder="1" applyAlignment="1">
      <alignment horizontal="centerContinuous"/>
    </xf>
    <xf numFmtId="0" fontId="6" fillId="0" borderId="0" xfId="0" applyFont="1" applyAlignment="1">
      <alignment horizontal="center"/>
    </xf>
    <xf numFmtId="0" fontId="10" fillId="5" borderId="1" xfId="0" applyFont="1" applyFill="1" applyBorder="1"/>
    <xf numFmtId="0" fontId="6" fillId="5" borderId="36" xfId="0" applyFont="1" applyFill="1" applyBorder="1" applyAlignment="1">
      <alignment horizontal="center"/>
    </xf>
    <xf numFmtId="49" fontId="15" fillId="5" borderId="36" xfId="0" applyNumberFormat="1" applyFont="1" applyFill="1" applyBorder="1" applyAlignment="1">
      <alignment horizontal="center"/>
    </xf>
    <xf numFmtId="0" fontId="15" fillId="5" borderId="37" xfId="0" applyFont="1" applyFill="1" applyBorder="1" applyAlignment="1">
      <alignment horizontal="center"/>
    </xf>
    <xf numFmtId="49" fontId="6" fillId="5" borderId="37" xfId="0" applyNumberFormat="1" applyFont="1" applyFill="1" applyBorder="1" applyAlignment="1">
      <alignment horizontal="center"/>
    </xf>
    <xf numFmtId="0" fontId="33" fillId="5" borderId="37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13" fillId="5" borderId="1" xfId="0" applyFont="1" applyFill="1" applyBorder="1"/>
    <xf numFmtId="49" fontId="23" fillId="5" borderId="36" xfId="0" applyNumberFormat="1" applyFont="1" applyFill="1" applyBorder="1" applyAlignment="1">
      <alignment horizontal="center"/>
    </xf>
    <xf numFmtId="0" fontId="23" fillId="5" borderId="37" xfId="0" applyFont="1" applyFill="1" applyBorder="1" applyAlignment="1">
      <alignment horizontal="center"/>
    </xf>
    <xf numFmtId="0" fontId="10" fillId="6" borderId="1" xfId="0" applyFont="1" applyFill="1" applyBorder="1"/>
    <xf numFmtId="0" fontId="6" fillId="6" borderId="36" xfId="0" applyFont="1" applyFill="1" applyBorder="1" applyAlignment="1">
      <alignment horizontal="center"/>
    </xf>
    <xf numFmtId="49" fontId="15" fillId="6" borderId="36" xfId="0" applyNumberFormat="1" applyFont="1" applyFill="1" applyBorder="1" applyAlignment="1">
      <alignment horizontal="center"/>
    </xf>
    <xf numFmtId="0" fontId="15" fillId="6" borderId="37" xfId="0" applyFont="1" applyFill="1" applyBorder="1" applyAlignment="1">
      <alignment horizontal="center"/>
    </xf>
    <xf numFmtId="49" fontId="6" fillId="6" borderId="37" xfId="0" applyNumberFormat="1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13" fillId="6" borderId="1" xfId="0" applyFont="1" applyFill="1" applyBorder="1"/>
    <xf numFmtId="0" fontId="23" fillId="6" borderId="37" xfId="0" applyFont="1" applyFill="1" applyBorder="1" applyAlignment="1">
      <alignment horizontal="center"/>
    </xf>
    <xf numFmtId="49" fontId="23" fillId="7" borderId="36" xfId="0" applyNumberFormat="1" applyFont="1" applyFill="1" applyBorder="1" applyAlignment="1">
      <alignment horizontal="center"/>
    </xf>
    <xf numFmtId="0" fontId="23" fillId="7" borderId="37" xfId="0" applyFont="1" applyFill="1" applyBorder="1" applyAlignment="1">
      <alignment horizontal="center"/>
    </xf>
    <xf numFmtId="0" fontId="6" fillId="6" borderId="39" xfId="0" applyFont="1" applyFill="1" applyBorder="1" applyAlignment="1">
      <alignment horizontal="center"/>
    </xf>
    <xf numFmtId="49" fontId="6" fillId="6" borderId="40" xfId="0" applyNumberFormat="1" applyFont="1" applyFill="1" applyBorder="1" applyAlignment="1">
      <alignment horizontal="center"/>
    </xf>
    <xf numFmtId="0" fontId="6" fillId="6" borderId="41" xfId="0" applyFont="1" applyFill="1" applyBorder="1" applyAlignment="1">
      <alignment horizontal="center"/>
    </xf>
    <xf numFmtId="49" fontId="28" fillId="5" borderId="36" xfId="0" applyNumberFormat="1" applyFont="1" applyFill="1" applyBorder="1" applyAlignment="1">
      <alignment horizontal="center"/>
    </xf>
    <xf numFmtId="0" fontId="28" fillId="5" borderId="37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6" fillId="8" borderId="36" xfId="0" applyFont="1" applyFill="1" applyBorder="1" applyAlignment="1">
      <alignment horizontal="center"/>
    </xf>
    <xf numFmtId="49" fontId="6" fillId="8" borderId="37" xfId="0" applyNumberFormat="1" applyFont="1" applyFill="1" applyBorder="1" applyAlignment="1">
      <alignment horizontal="center"/>
    </xf>
    <xf numFmtId="0" fontId="6" fillId="8" borderId="38" xfId="0" applyFont="1" applyFill="1" applyBorder="1" applyAlignment="1">
      <alignment horizontal="center"/>
    </xf>
    <xf numFmtId="0" fontId="9" fillId="8" borderId="1" xfId="0" applyFont="1" applyFill="1" applyBorder="1"/>
    <xf numFmtId="49" fontId="27" fillId="8" borderId="36" xfId="0" applyNumberFormat="1" applyFont="1" applyFill="1" applyBorder="1" applyAlignment="1">
      <alignment horizontal="center"/>
    </xf>
    <xf numFmtId="0" fontId="27" fillId="8" borderId="37" xfId="0" applyFont="1" applyFill="1" applyBorder="1" applyAlignment="1">
      <alignment horizontal="center"/>
    </xf>
    <xf numFmtId="49" fontId="6" fillId="0" borderId="42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164" fontId="5" fillId="9" borderId="43" xfId="0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Continuous"/>
    </xf>
    <xf numFmtId="0" fontId="4" fillId="0" borderId="45" xfId="0" applyFont="1" applyBorder="1" applyAlignment="1">
      <alignment horizontal="centerContinuous"/>
    </xf>
    <xf numFmtId="0" fontId="4" fillId="0" borderId="32" xfId="0" applyFont="1" applyBorder="1" applyAlignment="1">
      <alignment horizontal="centerContinuous"/>
    </xf>
    <xf numFmtId="0" fontId="4" fillId="0" borderId="9" xfId="0" quotePrefix="1" applyFont="1" applyBorder="1" applyAlignment="1">
      <alignment horizontal="center" vertical="center" wrapText="1"/>
    </xf>
    <xf numFmtId="0" fontId="39" fillId="0" borderId="46" xfId="0" applyFont="1" applyBorder="1" applyAlignment="1">
      <alignment horizontal="center"/>
    </xf>
    <xf numFmtId="0" fontId="37" fillId="0" borderId="47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12" fillId="5" borderId="1" xfId="0" applyFont="1" applyFill="1" applyBorder="1"/>
    <xf numFmtId="49" fontId="24" fillId="5" borderId="36" xfId="0" applyNumberFormat="1" applyFont="1" applyFill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3" fillId="0" borderId="1" xfId="0" applyFont="1" applyBorder="1"/>
    <xf numFmtId="49" fontId="23" fillId="0" borderId="36" xfId="0" applyNumberFormat="1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7" fillId="0" borderId="1" xfId="0" applyFont="1" applyBorder="1"/>
    <xf numFmtId="49" fontId="16" fillId="0" borderId="36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22" fillId="0" borderId="1" xfId="0" applyFont="1" applyBorder="1"/>
    <xf numFmtId="49" fontId="28" fillId="0" borderId="36" xfId="0" applyNumberFormat="1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10" fillId="8" borderId="1" xfId="0" applyFont="1" applyFill="1" applyBorder="1"/>
    <xf numFmtId="49" fontId="15" fillId="8" borderId="36" xfId="0" applyNumberFormat="1" applyFont="1" applyFill="1" applyBorder="1" applyAlignment="1">
      <alignment horizontal="center"/>
    </xf>
    <xf numFmtId="0" fontId="15" fillId="8" borderId="37" xfId="0" applyFont="1" applyFill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49" fontId="6" fillId="0" borderId="38" xfId="0" applyNumberFormat="1" applyFont="1" applyBorder="1" applyAlignment="1">
      <alignment horizontal="center" vertical="center" wrapText="1"/>
    </xf>
    <xf numFmtId="0" fontId="6" fillId="0" borderId="40" xfId="2" applyNumberFormat="1" applyFont="1" applyBorder="1" applyAlignment="1">
      <alignment horizontal="center" shrinkToFit="1"/>
    </xf>
    <xf numFmtId="9" fontId="6" fillId="0" borderId="37" xfId="2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wrapText="1"/>
    </xf>
    <xf numFmtId="0" fontId="6" fillId="0" borderId="37" xfId="2" applyNumberFormat="1" applyFont="1" applyBorder="1" applyAlignment="1">
      <alignment horizontal="center" vertical="center" shrinkToFit="1"/>
    </xf>
    <xf numFmtId="0" fontId="22" fillId="8" borderId="1" xfId="0" applyFont="1" applyFill="1" applyBorder="1"/>
    <xf numFmtId="49" fontId="28" fillId="8" borderId="36" xfId="0" applyNumberFormat="1" applyFont="1" applyFill="1" applyBorder="1" applyAlignment="1">
      <alignment horizontal="center"/>
    </xf>
    <xf numFmtId="0" fontId="28" fillId="8" borderId="37" xfId="0" applyFont="1" applyFill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2" xfId="0" quotePrefix="1" applyFont="1" applyBorder="1" applyAlignment="1">
      <alignment horizontal="center"/>
    </xf>
    <xf numFmtId="0" fontId="36" fillId="0" borderId="48" xfId="0" applyFont="1" applyBorder="1" applyAlignment="1">
      <alignment horizontal="centerContinuous" wrapText="1"/>
    </xf>
    <xf numFmtId="0" fontId="14" fillId="0" borderId="49" xfId="0" applyFont="1" applyBorder="1" applyAlignment="1">
      <alignment horizontal="centerContinuous" wrapText="1"/>
    </xf>
    <xf numFmtId="0" fontId="14" fillId="0" borderId="50" xfId="0" applyFont="1" applyBorder="1" applyAlignment="1">
      <alignment horizontal="centerContinuous" wrapText="1"/>
    </xf>
    <xf numFmtId="0" fontId="37" fillId="0" borderId="51" xfId="0" applyFont="1" applyBorder="1" applyAlignment="1">
      <alignment horizontal="centerContinuous"/>
    </xf>
    <xf numFmtId="0" fontId="11" fillId="10" borderId="52" xfId="0" applyFont="1" applyFill="1" applyBorder="1" applyAlignment="1">
      <alignment horizontal="centerContinuous" wrapText="1"/>
    </xf>
    <xf numFmtId="0" fontId="11" fillId="10" borderId="53" xfId="0" applyFont="1" applyFill="1" applyBorder="1" applyAlignment="1">
      <alignment horizontal="center" wrapText="1"/>
    </xf>
    <xf numFmtId="0" fontId="11" fillId="10" borderId="54" xfId="0" applyFont="1" applyFill="1" applyBorder="1" applyAlignment="1">
      <alignment horizontal="center" wrapText="1"/>
    </xf>
    <xf numFmtId="0" fontId="38" fillId="0" borderId="55" xfId="0" applyFont="1" applyBorder="1" applyAlignment="1">
      <alignment horizontal="centerContinuous"/>
    </xf>
    <xf numFmtId="0" fontId="27" fillId="0" borderId="56" xfId="0" applyFont="1" applyBorder="1" applyAlignment="1">
      <alignment horizontal="centerContinuous"/>
    </xf>
    <xf numFmtId="49" fontId="38" fillId="0" borderId="57" xfId="0" applyNumberFormat="1" applyFont="1" applyBorder="1" applyAlignment="1">
      <alignment horizontal="centerContinuous"/>
    </xf>
    <xf numFmtId="0" fontId="40" fillId="0" borderId="55" xfId="0" applyFont="1" applyBorder="1" applyAlignment="1">
      <alignment horizontal="centerContinuous"/>
    </xf>
    <xf numFmtId="49" fontId="40" fillId="0" borderId="57" xfId="0" applyNumberFormat="1" applyFont="1" applyBorder="1" applyAlignment="1">
      <alignment horizontal="centerContinuous"/>
    </xf>
    <xf numFmtId="0" fontId="6" fillId="0" borderId="52" xfId="0" applyFont="1" applyBorder="1" applyAlignment="1">
      <alignment horizontal="center" shrinkToFit="1"/>
    </xf>
    <xf numFmtId="0" fontId="6" fillId="0" borderId="58" xfId="0" applyFont="1" applyBorder="1" applyAlignment="1">
      <alignment horizontal="center"/>
    </xf>
    <xf numFmtId="0" fontId="41" fillId="0" borderId="55" xfId="0" applyFont="1" applyBorder="1" applyAlignment="1">
      <alignment horizontal="centerContinuous"/>
    </xf>
    <xf numFmtId="49" fontId="41" fillId="0" borderId="59" xfId="0" applyNumberFormat="1" applyFont="1" applyBorder="1" applyAlignment="1">
      <alignment horizontal="centerContinuous"/>
    </xf>
    <xf numFmtId="0" fontId="42" fillId="0" borderId="51" xfId="0" applyFont="1" applyBorder="1" applyAlignment="1">
      <alignment horizontal="centerContinuous" vertical="center" wrapText="1"/>
    </xf>
    <xf numFmtId="0" fontId="6" fillId="0" borderId="59" xfId="0" applyFont="1" applyBorder="1" applyAlignment="1">
      <alignment horizontal="centerContinuous"/>
    </xf>
    <xf numFmtId="0" fontId="43" fillId="0" borderId="0" xfId="1" applyFont="1" applyBorder="1" applyAlignment="1" applyProtection="1">
      <alignment horizontal="right"/>
    </xf>
    <xf numFmtId="0" fontId="6" fillId="0" borderId="41" xfId="0" applyFont="1" applyBorder="1" applyAlignment="1">
      <alignment horizontal="center" wrapText="1"/>
    </xf>
    <xf numFmtId="0" fontId="6" fillId="0" borderId="58" xfId="0" applyFont="1" applyBorder="1" applyAlignment="1">
      <alignment horizontal="center" wrapText="1"/>
    </xf>
    <xf numFmtId="0" fontId="16" fillId="0" borderId="56" xfId="0" applyFont="1" applyBorder="1" applyAlignment="1">
      <alignment horizontal="centerContinuous"/>
    </xf>
    <xf numFmtId="0" fontId="44" fillId="0" borderId="56" xfId="0" applyFont="1" applyBorder="1" applyAlignment="1">
      <alignment horizontal="centerContinuous"/>
    </xf>
    <xf numFmtId="0" fontId="10" fillId="0" borderId="1" xfId="0" applyFont="1" applyBorder="1"/>
    <xf numFmtId="49" fontId="15" fillId="0" borderId="36" xfId="0" applyNumberFormat="1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164" fontId="2" fillId="0" borderId="0" xfId="0" applyNumberFormat="1" applyFont="1" applyAlignment="1">
      <alignment horizontal="centerContinuous"/>
    </xf>
    <xf numFmtId="0" fontId="21" fillId="4" borderId="60" xfId="0" applyFont="1" applyFill="1" applyBorder="1" applyAlignment="1">
      <alignment horizontal="center"/>
    </xf>
    <xf numFmtId="164" fontId="21" fillId="4" borderId="61" xfId="0" applyNumberFormat="1" applyFont="1" applyFill="1" applyBorder="1" applyAlignment="1">
      <alignment horizontal="center"/>
    </xf>
    <xf numFmtId="0" fontId="21" fillId="4" borderId="60" xfId="0" applyFont="1" applyFill="1" applyBorder="1" applyAlignment="1">
      <alignment horizontal="right"/>
    </xf>
    <xf numFmtId="0" fontId="21" fillId="4" borderId="62" xfId="0" applyFont="1" applyFill="1" applyBorder="1"/>
    <xf numFmtId="0" fontId="4" fillId="0" borderId="63" xfId="0" applyFont="1" applyBorder="1" applyAlignment="1">
      <alignment horizontal="center" shrinkToFit="1"/>
    </xf>
    <xf numFmtId="164" fontId="4" fillId="0" borderId="64" xfId="0" applyNumberFormat="1" applyFont="1" applyBorder="1" applyAlignment="1">
      <alignment horizontal="center" shrinkToFit="1"/>
    </xf>
    <xf numFmtId="0" fontId="4" fillId="0" borderId="65" xfId="0" applyFont="1" applyBorder="1" applyAlignment="1">
      <alignment horizontal="left"/>
    </xf>
    <xf numFmtId="0" fontId="4" fillId="0" borderId="66" xfId="0" applyFont="1" applyBorder="1" applyAlignment="1">
      <alignment horizontal="left" shrinkToFit="1"/>
    </xf>
    <xf numFmtId="0" fontId="4" fillId="0" borderId="67" xfId="0" applyFont="1" applyBorder="1" applyAlignment="1">
      <alignment horizontal="center" shrinkToFit="1"/>
    </xf>
    <xf numFmtId="164" fontId="4" fillId="0" borderId="68" xfId="0" applyNumberFormat="1" applyFont="1" applyBorder="1" applyAlignment="1">
      <alignment horizontal="center" shrinkToFit="1"/>
    </xf>
    <xf numFmtId="0" fontId="4" fillId="0" borderId="69" xfId="0" applyFont="1" applyBorder="1" applyAlignment="1">
      <alignment horizontal="left"/>
    </xf>
    <xf numFmtId="0" fontId="4" fillId="0" borderId="70" xfId="0" applyFont="1" applyBorder="1" applyAlignment="1">
      <alignment horizontal="left" shrinkToFit="1"/>
    </xf>
    <xf numFmtId="0" fontId="4" fillId="0" borderId="71" xfId="0" applyFont="1" applyBorder="1" applyAlignment="1">
      <alignment horizontal="center" shrinkToFit="1"/>
    </xf>
    <xf numFmtId="164" fontId="4" fillId="0" borderId="72" xfId="0" applyNumberFormat="1" applyFont="1" applyBorder="1" applyAlignment="1">
      <alignment horizontal="center" shrinkToFit="1"/>
    </xf>
    <xf numFmtId="0" fontId="4" fillId="0" borderId="73" xfId="0" applyFont="1" applyBorder="1" applyAlignment="1">
      <alignment horizontal="left"/>
    </xf>
    <xf numFmtId="0" fontId="4" fillId="0" borderId="74" xfId="0" applyFont="1" applyBorder="1" applyAlignment="1">
      <alignment horizontal="left" shrinkToFit="1"/>
    </xf>
    <xf numFmtId="164" fontId="2" fillId="0" borderId="0" xfId="0" applyNumberFormat="1" applyFont="1" applyAlignment="1">
      <alignment horizontal="centerContinuous" shrinkToFit="1"/>
    </xf>
    <xf numFmtId="0" fontId="2" fillId="0" borderId="0" xfId="0" applyFont="1" applyAlignment="1">
      <alignment horizontal="centerContinuous" shrinkToFit="1"/>
    </xf>
    <xf numFmtId="0" fontId="2" fillId="0" borderId="0" xfId="0" applyFont="1"/>
    <xf numFmtId="0" fontId="4" fillId="0" borderId="75" xfId="0" applyFont="1" applyBorder="1" applyAlignment="1">
      <alignment horizontal="left" shrinkToFit="1"/>
    </xf>
    <xf numFmtId="0" fontId="4" fillId="0" borderId="76" xfId="0" applyFont="1" applyBorder="1" applyAlignment="1">
      <alignment horizontal="left" shrinkToFit="1"/>
    </xf>
    <xf numFmtId="0" fontId="4" fillId="0" borderId="77" xfId="0" applyFont="1" applyBorder="1" applyAlignment="1">
      <alignment horizontal="center" shrinkToFit="1"/>
    </xf>
    <xf numFmtId="164" fontId="4" fillId="0" borderId="78" xfId="0" applyNumberFormat="1" applyFont="1" applyBorder="1" applyAlignment="1">
      <alignment horizontal="center" shrinkToFit="1"/>
    </xf>
    <xf numFmtId="0" fontId="4" fillId="0" borderId="79" xfId="0" applyFont="1" applyBorder="1" applyAlignment="1">
      <alignment horizontal="left"/>
    </xf>
    <xf numFmtId="164" fontId="4" fillId="0" borderId="80" xfId="0" applyNumberFormat="1" applyFont="1" applyBorder="1" applyAlignment="1">
      <alignment horizontal="center" shrinkToFit="1"/>
    </xf>
    <xf numFmtId="0" fontId="4" fillId="0" borderId="81" xfId="0" applyFont="1" applyBorder="1" applyAlignment="1">
      <alignment horizontal="left"/>
    </xf>
    <xf numFmtId="9" fontId="4" fillId="0" borderId="15" xfId="0" applyNumberFormat="1" applyFont="1" applyBorder="1" applyAlignment="1">
      <alignment horizontal="center"/>
    </xf>
    <xf numFmtId="0" fontId="12" fillId="0" borderId="1" xfId="0" applyFont="1" applyBorder="1"/>
    <xf numFmtId="49" fontId="24" fillId="0" borderId="36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6" fillId="8" borderId="38" xfId="0" quotePrefix="1" applyFont="1" applyFill="1" applyBorder="1" applyAlignment="1">
      <alignment horizontal="center"/>
    </xf>
    <xf numFmtId="0" fontId="22" fillId="2" borderId="1" xfId="0" applyFont="1" applyFill="1" applyBorder="1"/>
    <xf numFmtId="0" fontId="6" fillId="2" borderId="36" xfId="0" applyFont="1" applyFill="1" applyBorder="1" applyAlignment="1">
      <alignment horizontal="center"/>
    </xf>
    <xf numFmtId="49" fontId="28" fillId="2" borderId="36" xfId="0" applyNumberFormat="1" applyFont="1" applyFill="1" applyBorder="1" applyAlignment="1">
      <alignment horizontal="center"/>
    </xf>
    <xf numFmtId="0" fontId="28" fillId="2" borderId="37" xfId="0" applyFont="1" applyFill="1" applyBorder="1" applyAlignment="1">
      <alignment horizontal="center"/>
    </xf>
    <xf numFmtId="49" fontId="6" fillId="2" borderId="37" xfId="0" applyNumberFormat="1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2" borderId="1" xfId="0" applyFont="1" applyFill="1" applyBorder="1"/>
    <xf numFmtId="49" fontId="15" fillId="2" borderId="36" xfId="0" applyNumberFormat="1" applyFont="1" applyFill="1" applyBorder="1" applyAlignment="1">
      <alignment horizontal="center"/>
    </xf>
    <xf numFmtId="0" fontId="15" fillId="2" borderId="37" xfId="0" applyFont="1" applyFill="1" applyBorder="1" applyAlignment="1">
      <alignment horizontal="center"/>
    </xf>
    <xf numFmtId="0" fontId="12" fillId="2" borderId="1" xfId="0" applyFont="1" applyFill="1" applyBorder="1"/>
    <xf numFmtId="49" fontId="24" fillId="2" borderId="36" xfId="0" applyNumberFormat="1" applyFont="1" applyFill="1" applyBorder="1" applyAlignment="1">
      <alignment horizontal="center"/>
    </xf>
    <xf numFmtId="0" fontId="24" fillId="2" borderId="37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 shrinkToFit="1"/>
    </xf>
    <xf numFmtId="0" fontId="6" fillId="2" borderId="5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shrinkToFit="1"/>
    </xf>
    <xf numFmtId="0" fontId="6" fillId="2" borderId="39" xfId="0" applyFont="1" applyFill="1" applyBorder="1" applyAlignment="1">
      <alignment horizontal="center"/>
    </xf>
    <xf numFmtId="0" fontId="6" fillId="0" borderId="36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shrinkToFit="1"/>
    </xf>
    <xf numFmtId="0" fontId="45" fillId="0" borderId="52" xfId="0" applyFont="1" applyBorder="1" applyAlignment="1">
      <alignment horizontal="center" shrinkToFit="1"/>
    </xf>
    <xf numFmtId="0" fontId="46" fillId="0" borderId="31" xfId="0" applyFont="1" applyBorder="1" applyAlignment="1">
      <alignment horizontal="centerContinuous" wrapText="1"/>
    </xf>
    <xf numFmtId="49" fontId="6" fillId="0" borderId="82" xfId="0" applyNumberFormat="1" applyFont="1" applyBorder="1" applyAlignment="1">
      <alignment horizontal="center"/>
    </xf>
    <xf numFmtId="0" fontId="5" fillId="2" borderId="83" xfId="0" applyFont="1" applyFill="1" applyBorder="1" applyAlignment="1">
      <alignment horizontal="right"/>
    </xf>
    <xf numFmtId="0" fontId="47" fillId="2" borderId="84" xfId="0" applyFont="1" applyFill="1" applyBorder="1" applyAlignment="1">
      <alignment horizontal="right"/>
    </xf>
    <xf numFmtId="49" fontId="6" fillId="0" borderId="85" xfId="0" applyNumberFormat="1" applyFont="1" applyBorder="1" applyAlignment="1">
      <alignment horizontal="centerContinuous"/>
    </xf>
    <xf numFmtId="0" fontId="6" fillId="0" borderId="86" xfId="0" applyFont="1" applyBorder="1" applyAlignment="1">
      <alignment horizontal="center" shrinkToFit="1"/>
    </xf>
    <xf numFmtId="0" fontId="6" fillId="0" borderId="9" xfId="0" applyFont="1" applyBorder="1" applyAlignment="1">
      <alignment horizontal="center"/>
    </xf>
    <xf numFmtId="0" fontId="45" fillId="0" borderId="6" xfId="0" applyFont="1" applyBorder="1" applyAlignment="1">
      <alignment horizontal="center" shrinkToFit="1"/>
    </xf>
    <xf numFmtId="0" fontId="6" fillId="0" borderId="37" xfId="0" applyFont="1" applyBorder="1" applyAlignment="1">
      <alignment horizontal="center"/>
    </xf>
    <xf numFmtId="0" fontId="22" fillId="8" borderId="37" xfId="0" applyFont="1" applyFill="1" applyBorder="1" applyAlignment="1">
      <alignment horizontal="center"/>
    </xf>
    <xf numFmtId="0" fontId="6" fillId="0" borderId="39" xfId="0" applyFont="1" applyBorder="1" applyAlignment="1">
      <alignment horizontal="center" vertical="center" wrapText="1"/>
    </xf>
    <xf numFmtId="9" fontId="6" fillId="0" borderId="39" xfId="2" applyFont="1" applyBorder="1" applyAlignment="1">
      <alignment horizontal="center" vertical="center" shrinkToFit="1"/>
    </xf>
    <xf numFmtId="9" fontId="6" fillId="0" borderId="40" xfId="2" applyFont="1" applyBorder="1" applyAlignment="1">
      <alignment horizontal="center" shrinkToFit="1"/>
    </xf>
    <xf numFmtId="0" fontId="6" fillId="0" borderId="40" xfId="2" applyNumberFormat="1" applyFont="1" applyBorder="1" applyAlignment="1">
      <alignment horizontal="center" vertical="center" shrinkToFit="1"/>
    </xf>
    <xf numFmtId="0" fontId="19" fillId="3" borderId="87" xfId="0" applyFont="1" applyFill="1" applyBorder="1" applyAlignment="1">
      <alignment horizontal="left"/>
    </xf>
    <xf numFmtId="0" fontId="3" fillId="3" borderId="87" xfId="0" applyFont="1" applyFill="1" applyBorder="1" applyAlignment="1">
      <alignment horizontal="centerContinuous"/>
    </xf>
    <xf numFmtId="0" fontId="4" fillId="3" borderId="87" xfId="0" applyFont="1" applyFill="1" applyBorder="1" applyAlignment="1">
      <alignment horizontal="centerContinuous"/>
    </xf>
    <xf numFmtId="0" fontId="13" fillId="8" borderId="1" xfId="0" applyFont="1" applyFill="1" applyBorder="1"/>
    <xf numFmtId="49" fontId="23" fillId="8" borderId="36" xfId="0" applyNumberFormat="1" applyFont="1" applyFill="1" applyBorder="1" applyAlignment="1">
      <alignment horizontal="center"/>
    </xf>
    <xf numFmtId="0" fontId="23" fillId="8" borderId="37" xfId="0" applyFont="1" applyFill="1" applyBorder="1" applyAlignment="1">
      <alignment horizontal="center"/>
    </xf>
    <xf numFmtId="0" fontId="13" fillId="8" borderId="37" xfId="0" applyFont="1" applyFill="1" applyBorder="1" applyAlignment="1">
      <alignment horizontal="center"/>
    </xf>
    <xf numFmtId="9" fontId="6" fillId="0" borderId="37" xfId="2" applyFont="1" applyFill="1" applyBorder="1" applyAlignment="1">
      <alignment horizontal="center" vertical="center" shrinkToFit="1"/>
    </xf>
    <xf numFmtId="0" fontId="6" fillId="9" borderId="10" xfId="2" applyNumberFormat="1" applyFont="1" applyFill="1" applyBorder="1" applyAlignment="1">
      <alignment horizontal="center" shrinkToFit="1"/>
    </xf>
    <xf numFmtId="0" fontId="6" fillId="9" borderId="88" xfId="2" applyNumberFormat="1" applyFont="1" applyFill="1" applyBorder="1" applyAlignment="1">
      <alignment horizontal="center" shrinkToFit="1"/>
    </xf>
    <xf numFmtId="0" fontId="6" fillId="2" borderId="88" xfId="2" applyNumberFormat="1" applyFont="1" applyFill="1" applyBorder="1" applyAlignment="1">
      <alignment horizontal="center" shrinkToFit="1"/>
    </xf>
    <xf numFmtId="0" fontId="6" fillId="2" borderId="41" xfId="2" applyNumberFormat="1" applyFont="1" applyFill="1" applyBorder="1" applyAlignment="1">
      <alignment horizontal="center" shrinkToFit="1"/>
    </xf>
    <xf numFmtId="0" fontId="12" fillId="6" borderId="6" xfId="0" applyFont="1" applyFill="1" applyBorder="1"/>
    <xf numFmtId="0" fontId="22" fillId="6" borderId="1" xfId="0" applyFont="1" applyFill="1" applyBorder="1"/>
    <xf numFmtId="49" fontId="24" fillId="6" borderId="39" xfId="0" applyNumberFormat="1" applyFont="1" applyFill="1" applyBorder="1" applyAlignment="1">
      <alignment horizontal="center"/>
    </xf>
    <xf numFmtId="49" fontId="28" fillId="6" borderId="36" xfId="0" applyNumberFormat="1" applyFont="1" applyFill="1" applyBorder="1" applyAlignment="1">
      <alignment horizontal="center"/>
    </xf>
    <xf numFmtId="0" fontId="24" fillId="6" borderId="40" xfId="0" applyFont="1" applyFill="1" applyBorder="1" applyAlignment="1">
      <alignment horizontal="center"/>
    </xf>
    <xf numFmtId="0" fontId="28" fillId="6" borderId="37" xfId="0" applyFont="1" applyFill="1" applyBorder="1" applyAlignment="1">
      <alignment horizontal="center"/>
    </xf>
    <xf numFmtId="0" fontId="48" fillId="3" borderId="87" xfId="0" applyFont="1" applyFill="1" applyBorder="1" applyAlignment="1">
      <alignment horizontal="left"/>
    </xf>
    <xf numFmtId="0" fontId="48" fillId="3" borderId="89" xfId="0" applyFont="1" applyFill="1" applyBorder="1" applyAlignment="1">
      <alignment horizontal="right"/>
    </xf>
    <xf numFmtId="49" fontId="15" fillId="0" borderId="88" xfId="0" applyNumberFormat="1" applyFont="1" applyBorder="1" applyAlignment="1">
      <alignment horizontal="center" shrinkToFit="1"/>
    </xf>
    <xf numFmtId="0" fontId="4" fillId="0" borderId="37" xfId="0" applyFont="1" applyBorder="1" applyAlignment="1">
      <alignment horizontal="center" wrapText="1"/>
    </xf>
    <xf numFmtId="0" fontId="4" fillId="0" borderId="37" xfId="2" applyNumberFormat="1" applyFont="1" applyFill="1" applyBorder="1" applyAlignment="1">
      <alignment horizontal="center" vertical="center" shrinkToFit="1"/>
    </xf>
    <xf numFmtId="0" fontId="6" fillId="0" borderId="37" xfId="2" applyNumberFormat="1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horizontal="center" wrapText="1"/>
    </xf>
    <xf numFmtId="9" fontId="6" fillId="0" borderId="36" xfId="2" applyFont="1" applyFill="1" applyBorder="1" applyAlignment="1">
      <alignment horizontal="center" shrinkToFit="1"/>
    </xf>
    <xf numFmtId="0" fontId="4" fillId="0" borderId="37" xfId="2" applyNumberFormat="1" applyFont="1" applyFill="1" applyBorder="1" applyAlignment="1">
      <alignment horizontal="center" shrinkToFit="1"/>
    </xf>
    <xf numFmtId="0" fontId="6" fillId="0" borderId="37" xfId="2" applyNumberFormat="1" applyFont="1" applyFill="1" applyBorder="1" applyAlignment="1">
      <alignment horizontal="center" shrinkToFit="1"/>
    </xf>
    <xf numFmtId="0" fontId="6" fillId="0" borderId="3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shrinkToFit="1"/>
    </xf>
    <xf numFmtId="9" fontId="6" fillId="0" borderId="18" xfId="2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wrapText="1"/>
    </xf>
    <xf numFmtId="0" fontId="4" fillId="0" borderId="18" xfId="2" applyNumberFormat="1" applyFont="1" applyFill="1" applyBorder="1" applyAlignment="1">
      <alignment horizontal="center" shrinkToFit="1"/>
    </xf>
    <xf numFmtId="0" fontId="6" fillId="0" borderId="18" xfId="2" applyNumberFormat="1" applyFont="1" applyFill="1" applyBorder="1" applyAlignment="1">
      <alignment horizontal="center" vertical="center" shrinkToFit="1"/>
    </xf>
    <xf numFmtId="49" fontId="6" fillId="0" borderId="88" xfId="0" applyNumberFormat="1" applyFont="1" applyBorder="1" applyAlignment="1">
      <alignment horizontal="center" vertical="center" wrapText="1"/>
    </xf>
    <xf numFmtId="9" fontId="6" fillId="0" borderId="36" xfId="2" applyFont="1" applyFill="1" applyBorder="1" applyAlignment="1">
      <alignment horizontal="center" vertical="center" shrinkToFit="1"/>
    </xf>
    <xf numFmtId="0" fontId="12" fillId="8" borderId="1" xfId="0" applyFont="1" applyFill="1" applyBorder="1"/>
    <xf numFmtId="49" fontId="24" fillId="8" borderId="36" xfId="0" applyNumberFormat="1" applyFont="1" applyFill="1" applyBorder="1" applyAlignment="1">
      <alignment horizontal="center"/>
    </xf>
    <xf numFmtId="0" fontId="24" fillId="8" borderId="37" xfId="0" applyFont="1" applyFill="1" applyBorder="1" applyAlignment="1">
      <alignment horizontal="center"/>
    </xf>
    <xf numFmtId="0" fontId="13" fillId="2" borderId="1" xfId="0" applyFont="1" applyFill="1" applyBorder="1"/>
    <xf numFmtId="0" fontId="49" fillId="3" borderId="90" xfId="1" applyFont="1" applyFill="1" applyBorder="1" applyAlignment="1" applyProtection="1">
      <alignment horizontal="right"/>
    </xf>
    <xf numFmtId="49" fontId="6" fillId="2" borderId="84" xfId="0" applyNumberFormat="1" applyFont="1" applyFill="1" applyBorder="1" applyAlignment="1">
      <alignment horizontal="centerContinuous"/>
    </xf>
    <xf numFmtId="0" fontId="6" fillId="2" borderId="91" xfId="0" applyFont="1" applyFill="1" applyBorder="1" applyAlignment="1">
      <alignment horizontal="centerContinuous"/>
    </xf>
    <xf numFmtId="0" fontId="4" fillId="0" borderId="65" xfId="0" applyFont="1" applyBorder="1"/>
    <xf numFmtId="0" fontId="4" fillId="0" borderId="75" xfId="0" applyFont="1" applyBorder="1" applyAlignment="1">
      <alignment shrinkToFit="1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8" xfId="0" applyFont="1" applyBorder="1" applyAlignment="1">
      <alignment horizontal="centerContinuous"/>
    </xf>
    <xf numFmtId="0" fontId="36" fillId="0" borderId="25" xfId="0" applyFont="1" applyBorder="1" applyAlignment="1">
      <alignment horizontal="centerContinuous" wrapText="1"/>
    </xf>
    <xf numFmtId="0" fontId="14" fillId="0" borderId="92" xfId="0" applyFont="1" applyBorder="1" applyAlignment="1">
      <alignment horizontal="centerContinuous" wrapText="1"/>
    </xf>
    <xf numFmtId="0" fontId="14" fillId="0" borderId="93" xfId="0" applyFont="1" applyBorder="1" applyAlignment="1">
      <alignment horizontal="centerContinuous" wrapText="1"/>
    </xf>
    <xf numFmtId="0" fontId="4" fillId="0" borderId="73" xfId="0" applyFont="1" applyBorder="1" applyAlignment="1">
      <alignment horizontal="center" shrinkToFit="1"/>
    </xf>
    <xf numFmtId="0" fontId="4" fillId="0" borderId="73" xfId="0" quotePrefix="1" applyFont="1" applyBorder="1" applyAlignment="1">
      <alignment horizontal="left"/>
    </xf>
    <xf numFmtId="0" fontId="21" fillId="4" borderId="61" xfId="0" applyFont="1" applyFill="1" applyBorder="1" applyAlignment="1">
      <alignment horizontal="center"/>
    </xf>
    <xf numFmtId="0" fontId="4" fillId="0" borderId="81" xfId="0" applyFont="1" applyBorder="1" applyAlignment="1">
      <alignment horizontal="center" shrinkToFit="1"/>
    </xf>
    <xf numFmtId="0" fontId="4" fillId="0" borderId="69" xfId="0" applyFont="1" applyBorder="1" applyAlignment="1">
      <alignment horizontal="center" shrinkToFit="1"/>
    </xf>
    <xf numFmtId="0" fontId="4" fillId="0" borderId="78" xfId="0" applyFont="1" applyBorder="1" applyAlignment="1">
      <alignment horizontal="center" shrinkToFit="1"/>
    </xf>
    <xf numFmtId="0" fontId="4" fillId="0" borderId="80" xfId="0" applyFont="1" applyBorder="1" applyAlignment="1">
      <alignment horizontal="center" shrinkToFit="1"/>
    </xf>
    <xf numFmtId="0" fontId="4" fillId="0" borderId="72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95" xfId="0" applyFont="1" applyBorder="1" applyAlignment="1">
      <alignment horizontal="center" shrinkToFit="1"/>
    </xf>
    <xf numFmtId="164" fontId="4" fillId="0" borderId="95" xfId="0" applyNumberFormat="1" applyFont="1" applyBorder="1" applyAlignment="1">
      <alignment horizontal="center" shrinkToFit="1"/>
    </xf>
    <xf numFmtId="0" fontId="4" fillId="0" borderId="96" xfId="0" applyFont="1" applyBorder="1" applyAlignment="1">
      <alignment horizontal="left"/>
    </xf>
    <xf numFmtId="0" fontId="4" fillId="0" borderId="97" xfId="0" applyFont="1" applyBorder="1" applyAlignment="1">
      <alignment horizontal="left" shrinkToFit="1"/>
    </xf>
    <xf numFmtId="0" fontId="50" fillId="0" borderId="0" xfId="0" applyFont="1"/>
    <xf numFmtId="0" fontId="51" fillId="3" borderId="5" xfId="0" applyFont="1" applyFill="1" applyBorder="1" applyAlignment="1">
      <alignment horizontal="right"/>
    </xf>
    <xf numFmtId="0" fontId="26" fillId="0" borderId="18" xfId="0" applyFont="1" applyBorder="1" applyAlignment="1">
      <alignment horizontal="center"/>
    </xf>
    <xf numFmtId="0" fontId="11" fillId="11" borderId="28" xfId="0" applyFont="1" applyFill="1" applyBorder="1" applyAlignment="1">
      <alignment horizontal="centerContinuous" vertical="center"/>
    </xf>
    <xf numFmtId="0" fontId="11" fillId="11" borderId="29" xfId="0" applyFont="1" applyFill="1" applyBorder="1" applyAlignment="1">
      <alignment horizontal="center" vertical="center"/>
    </xf>
    <xf numFmtId="0" fontId="21" fillId="11" borderId="29" xfId="0" applyFont="1" applyFill="1" applyBorder="1" applyAlignment="1">
      <alignment horizontal="center" vertical="center"/>
    </xf>
    <xf numFmtId="0" fontId="11" fillId="11" borderId="30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49" fontId="1" fillId="0" borderId="9" xfId="2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12" xfId="2" applyNumberFormat="1" applyFont="1" applyFill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52" fillId="12" borderId="27" xfId="0" applyFont="1" applyFill="1" applyBorder="1" applyAlignment="1">
      <alignment horizontal="center"/>
    </xf>
    <xf numFmtId="0" fontId="21" fillId="13" borderId="27" xfId="0" applyFont="1" applyFill="1" applyBorder="1" applyAlignment="1">
      <alignment horizontal="center"/>
    </xf>
    <xf numFmtId="1" fontId="53" fillId="12" borderId="98" xfId="0" applyNumberFormat="1" applyFont="1" applyFill="1" applyBorder="1" applyAlignment="1">
      <alignment horizontal="center" vertical="center"/>
    </xf>
    <xf numFmtId="1" fontId="53" fillId="12" borderId="32" xfId="0" applyNumberFormat="1" applyFont="1" applyFill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164" fontId="1" fillId="0" borderId="99" xfId="0" applyNumberFormat="1" applyFont="1" applyBorder="1" applyAlignment="1">
      <alignment horizontal="center" vertical="center"/>
    </xf>
    <xf numFmtId="1" fontId="1" fillId="0" borderId="100" xfId="0" applyNumberFormat="1" applyFont="1" applyBorder="1" applyAlignment="1">
      <alignment horizontal="center" vertical="center"/>
    </xf>
    <xf numFmtId="164" fontId="4" fillId="0" borderId="101" xfId="0" applyNumberFormat="1" applyFont="1" applyBorder="1" applyAlignment="1">
      <alignment horizontal="centerContinuous"/>
    </xf>
    <xf numFmtId="164" fontId="4" fillId="0" borderId="102" xfId="0" applyNumberFormat="1" applyFont="1" applyBorder="1" applyAlignment="1">
      <alignment horizontal="centerContinuous"/>
    </xf>
    <xf numFmtId="0" fontId="4" fillId="0" borderId="30" xfId="0" quotePrefix="1" applyFont="1" applyBorder="1" applyAlignment="1">
      <alignment horizontal="centerContinuous"/>
    </xf>
    <xf numFmtId="164" fontId="4" fillId="0" borderId="32" xfId="0" applyNumberFormat="1" applyFont="1" applyBorder="1" applyAlignment="1">
      <alignment horizontal="centerContinuous"/>
    </xf>
    <xf numFmtId="164" fontId="4" fillId="0" borderId="103" xfId="0" applyNumberFormat="1" applyFont="1" applyBorder="1" applyAlignment="1">
      <alignment horizontal="centerContinuous"/>
    </xf>
    <xf numFmtId="0" fontId="4" fillId="0" borderId="104" xfId="0" applyFont="1" applyBorder="1" applyAlignment="1">
      <alignment horizontal="centerContinuous"/>
    </xf>
    <xf numFmtId="0" fontId="21" fillId="13" borderId="22" xfId="0" applyFont="1" applyFill="1" applyBorder="1" applyAlignment="1">
      <alignment horizontal="center"/>
    </xf>
    <xf numFmtId="0" fontId="21" fillId="13" borderId="23" xfId="0" applyFont="1" applyFill="1" applyBorder="1" applyAlignment="1">
      <alignment horizontal="center"/>
    </xf>
    <xf numFmtId="49" fontId="21" fillId="13" borderId="23" xfId="0" applyNumberFormat="1" applyFont="1" applyFill="1" applyBorder="1" applyAlignment="1">
      <alignment horizontal="center"/>
    </xf>
    <xf numFmtId="0" fontId="21" fillId="13" borderId="27" xfId="0" applyFont="1" applyFill="1" applyBorder="1" applyAlignment="1">
      <alignment horizontal="centerContinuous"/>
    </xf>
    <xf numFmtId="0" fontId="21" fillId="13" borderId="92" xfId="0" applyFont="1" applyFill="1" applyBorder="1" applyAlignment="1">
      <alignment horizontal="centerContinuous"/>
    </xf>
    <xf numFmtId="0" fontId="21" fillId="13" borderId="93" xfId="0" applyFont="1" applyFill="1" applyBorder="1" applyAlignment="1">
      <alignment horizontal="centerContinuous"/>
    </xf>
    <xf numFmtId="0" fontId="21" fillId="13" borderId="25" xfId="0" applyFont="1" applyFill="1" applyBorder="1" applyAlignment="1">
      <alignment horizontal="centerContinuous"/>
    </xf>
    <xf numFmtId="0" fontId="21" fillId="13" borderId="26" xfId="0" applyFont="1" applyFill="1" applyBorder="1" applyAlignment="1">
      <alignment horizontal="centerContinuous"/>
    </xf>
    <xf numFmtId="0" fontId="21" fillId="13" borderId="24" xfId="0" applyFont="1" applyFill="1" applyBorder="1" applyAlignment="1">
      <alignment horizontal="center"/>
    </xf>
    <xf numFmtId="0" fontId="1" fillId="0" borderId="94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</cellXfs>
  <cellStyles count="3">
    <cellStyle name="Hyperlink" xfId="1" builtinId="8"/>
    <cellStyle name="Normal" xfId="0" builtinId="0"/>
    <cellStyle name="Percent" xfId="2" builtinId="5"/>
  </cellStyles>
  <dxfs count="7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98AAC078-1B8C-4184-ABEC-FED6AB8121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93" name="Rectangle 1">
          <a:extLst>
            <a:ext uri="{FF2B5EF4-FFF2-40B4-BE49-F238E27FC236}">
              <a16:creationId xmlns:a16="http://schemas.microsoft.com/office/drawing/2014/main" id="{00000000-0008-0000-0100-00005134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7559" name="Rectangle 1">
          <a:extLst>
            <a:ext uri="{FF2B5EF4-FFF2-40B4-BE49-F238E27FC236}">
              <a16:creationId xmlns:a16="http://schemas.microsoft.com/office/drawing/2014/main" id="{00000000-0008-0000-0200-000097440000}"/>
            </a:ext>
          </a:extLst>
        </xdr:cNvPr>
        <xdr:cNvSpPr>
          <a:spLocks noChangeArrowheads="1"/>
        </xdr:cNvSpPr>
      </xdr:nvSpPr>
      <xdr:spPr bwMode="auto">
        <a:xfrm>
          <a:off x="5924550" y="0"/>
          <a:ext cx="20478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5" name="Rectangle 1">
          <a:extLst>
            <a:ext uri="{FF2B5EF4-FFF2-40B4-BE49-F238E27FC236}">
              <a16:creationId xmlns:a16="http://schemas.microsoft.com/office/drawing/2014/main" id="{00000000-0008-0000-0300-00000B400000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20859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>
          <a:extLst>
            <a:ext uri="{FF2B5EF4-FFF2-40B4-BE49-F238E27FC236}">
              <a16:creationId xmlns:a16="http://schemas.microsoft.com/office/drawing/2014/main" id="{00000000-0008-0000-0400-0000060C0000}"/>
            </a:ext>
          </a:extLst>
        </xdr:cNvPr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tabSelected="1" workbookViewId="0"/>
  </sheetViews>
  <sheetFormatPr defaultColWidth="13" defaultRowHeight="15.6" x14ac:dyDescent="0.3"/>
  <cols>
    <col min="1" max="1" width="13.69921875" style="10" bestFit="1" customWidth="1"/>
    <col min="2" max="2" width="10" style="11" customWidth="1"/>
    <col min="3" max="3" width="5.09765625" style="11" customWidth="1"/>
    <col min="4" max="4" width="13.69921875" style="10" bestFit="1" customWidth="1"/>
    <col min="5" max="5" width="10.8984375" style="11" bestFit="1" customWidth="1"/>
    <col min="6" max="6" width="14.69921875" style="10" customWidth="1"/>
    <col min="7" max="7" width="17.09765625" style="11" customWidth="1"/>
    <col min="8" max="16384" width="13" style="1"/>
  </cols>
  <sheetData>
    <row r="1" spans="1:7" ht="29.4" thickTop="1" thickBot="1" x14ac:dyDescent="0.55000000000000004">
      <c r="A1" s="251" t="s">
        <v>242</v>
      </c>
      <c r="B1" s="250" t="s">
        <v>243</v>
      </c>
      <c r="C1" s="232"/>
      <c r="D1" s="233"/>
      <c r="E1" s="234"/>
      <c r="F1" s="233"/>
      <c r="G1" s="272" t="s">
        <v>239</v>
      </c>
    </row>
    <row r="2" spans="1:7" ht="17.399999999999999" thickTop="1" x14ac:dyDescent="0.3">
      <c r="A2" s="2" t="s">
        <v>255</v>
      </c>
      <c r="B2" s="51" t="s">
        <v>91</v>
      </c>
      <c r="C2" s="51"/>
      <c r="D2" s="4" t="s">
        <v>266</v>
      </c>
      <c r="E2" s="65" t="s">
        <v>90</v>
      </c>
      <c r="F2" s="4"/>
      <c r="G2" s="5"/>
    </row>
    <row r="3" spans="1:7" ht="16.8" x14ac:dyDescent="0.3">
      <c r="A3" s="2" t="s">
        <v>256</v>
      </c>
      <c r="B3" s="51" t="s">
        <v>157</v>
      </c>
      <c r="C3" s="51"/>
      <c r="D3" s="4" t="s">
        <v>1</v>
      </c>
      <c r="E3" s="65">
        <v>1</v>
      </c>
      <c r="F3" s="4"/>
      <c r="G3" s="5"/>
    </row>
    <row r="4" spans="1:7" ht="16.8" x14ac:dyDescent="0.3">
      <c r="A4" s="2" t="s">
        <v>256</v>
      </c>
      <c r="B4" s="51" t="s">
        <v>100</v>
      </c>
      <c r="C4" s="51"/>
      <c r="D4" s="4" t="s">
        <v>1</v>
      </c>
      <c r="E4" s="65">
        <v>1</v>
      </c>
      <c r="F4" s="4"/>
      <c r="G4" s="5"/>
    </row>
    <row r="5" spans="1:7" ht="16.8" x14ac:dyDescent="0.3">
      <c r="A5" s="2" t="s">
        <v>257</v>
      </c>
      <c r="B5" s="51" t="s">
        <v>145</v>
      </c>
      <c r="C5" s="51"/>
      <c r="D5" s="4" t="s">
        <v>267</v>
      </c>
      <c r="E5" s="65">
        <v>22</v>
      </c>
      <c r="F5" s="4"/>
      <c r="G5" s="5"/>
    </row>
    <row r="6" spans="1:7" ht="16.8" x14ac:dyDescent="0.3">
      <c r="A6" s="2" t="s">
        <v>258</v>
      </c>
      <c r="B6" s="51" t="s">
        <v>115</v>
      </c>
      <c r="C6" s="51"/>
      <c r="D6" s="4" t="s">
        <v>268</v>
      </c>
      <c r="E6" s="65" t="s">
        <v>241</v>
      </c>
      <c r="F6" s="4"/>
      <c r="G6" s="5"/>
    </row>
    <row r="7" spans="1:7" ht="17.399999999999999" thickBot="1" x14ac:dyDescent="0.35">
      <c r="A7" s="2" t="s">
        <v>254</v>
      </c>
      <c r="B7" s="51" t="s">
        <v>276</v>
      </c>
      <c r="C7" s="51"/>
      <c r="D7" s="4" t="s">
        <v>269</v>
      </c>
      <c r="E7" s="65" t="s">
        <v>114</v>
      </c>
      <c r="F7" s="4"/>
      <c r="G7" s="5"/>
    </row>
    <row r="8" spans="1:7" ht="17.399999999999999" thickTop="1" x14ac:dyDescent="0.3">
      <c r="A8" s="34" t="s">
        <v>275</v>
      </c>
      <c r="B8" s="222" t="s">
        <v>73</v>
      </c>
      <c r="C8" s="64"/>
      <c r="D8" s="220" t="s">
        <v>270</v>
      </c>
      <c r="E8" s="219" t="s">
        <v>240</v>
      </c>
      <c r="F8" s="3"/>
      <c r="G8" s="5"/>
    </row>
    <row r="9" spans="1:7" ht="17.399999999999999" thickBot="1" x14ac:dyDescent="0.35">
      <c r="A9" s="63" t="s">
        <v>259</v>
      </c>
      <c r="B9" s="273"/>
      <c r="C9" s="274"/>
      <c r="D9" s="221" t="s">
        <v>271</v>
      </c>
      <c r="E9" s="35">
        <v>200</v>
      </c>
      <c r="F9" s="3"/>
      <c r="G9" s="5"/>
    </row>
    <row r="10" spans="1:7" ht="16.8" x14ac:dyDescent="0.3">
      <c r="A10" s="32" t="s">
        <v>260</v>
      </c>
      <c r="B10" s="33">
        <v>13</v>
      </c>
      <c r="C10" s="298" t="str">
        <f t="shared" ref="C10:C15" si="0">IF(B10&gt;9.9,CONCATENATE("+",ROUNDDOWN((B10-10)/2,0)),ROUNDUP((B10-10)/2,0))</f>
        <v>+1</v>
      </c>
      <c r="D10" s="31" t="s">
        <v>272</v>
      </c>
      <c r="E10" s="252" t="s">
        <v>116</v>
      </c>
      <c r="F10" s="3"/>
      <c r="G10" s="5"/>
    </row>
    <row r="11" spans="1:7" ht="16.8" x14ac:dyDescent="0.3">
      <c r="A11" s="8" t="s">
        <v>261</v>
      </c>
      <c r="B11" s="137">
        <v>13</v>
      </c>
      <c r="C11" s="61" t="str">
        <f t="shared" si="0"/>
        <v>+1</v>
      </c>
      <c r="D11" s="7" t="s">
        <v>273</v>
      </c>
      <c r="E11" s="100">
        <f>Martial!B13+Equipment!C13+Equipment!C77+('Personal File'!E9/100)</f>
        <v>22.692</v>
      </c>
      <c r="F11" s="3"/>
      <c r="G11" s="5"/>
    </row>
    <row r="12" spans="1:7" ht="16.8" x14ac:dyDescent="0.3">
      <c r="A12" s="29" t="s">
        <v>262</v>
      </c>
      <c r="B12" s="138">
        <v>10</v>
      </c>
      <c r="C12" s="52" t="str">
        <f t="shared" si="0"/>
        <v>+0</v>
      </c>
      <c r="D12" s="7" t="s">
        <v>274</v>
      </c>
      <c r="E12" s="91">
        <f>ROUNDUP(((E3*8)*0.75)+((E4*4)*0.75)+(SUM(E3:E4)*C12),0)</f>
        <v>9</v>
      </c>
      <c r="F12" s="3"/>
      <c r="G12" s="5"/>
    </row>
    <row r="13" spans="1:7" ht="16.8" x14ac:dyDescent="0.3">
      <c r="A13" s="297" t="s">
        <v>263</v>
      </c>
      <c r="B13" s="138">
        <v>12</v>
      </c>
      <c r="C13" s="61" t="str">
        <f t="shared" si="0"/>
        <v>+1</v>
      </c>
      <c r="D13" s="49" t="s">
        <v>279</v>
      </c>
      <c r="E13" s="98">
        <f>10+C11+C14</f>
        <v>12</v>
      </c>
      <c r="F13" s="2"/>
      <c r="G13" s="5"/>
    </row>
    <row r="14" spans="1:7" ht="16.8" x14ac:dyDescent="0.3">
      <c r="A14" s="30" t="s">
        <v>264</v>
      </c>
      <c r="B14" s="6">
        <v>13</v>
      </c>
      <c r="C14" s="61" t="str">
        <f t="shared" si="0"/>
        <v>+1</v>
      </c>
      <c r="D14" s="49" t="s">
        <v>277</v>
      </c>
      <c r="E14" s="98">
        <f>E15-C11</f>
        <v>11</v>
      </c>
      <c r="F14" s="3"/>
      <c r="G14" s="5"/>
    </row>
    <row r="15" spans="1:7" ht="17.399999999999999" thickBot="1" x14ac:dyDescent="0.35">
      <c r="A15" s="36" t="s">
        <v>265</v>
      </c>
      <c r="B15" s="139">
        <v>12</v>
      </c>
      <c r="C15" s="53" t="str">
        <f t="shared" si="0"/>
        <v>+1</v>
      </c>
      <c r="D15" s="60" t="s">
        <v>278</v>
      </c>
      <c r="E15" s="99">
        <f>E13+SUM(Martial!B10:B11)</f>
        <v>12</v>
      </c>
      <c r="F15" s="332"/>
      <c r="G15" s="333"/>
    </row>
    <row r="16" spans="1:7" ht="16.2" thickTop="1" x14ac:dyDescent="0.3"/>
  </sheetData>
  <phoneticPr fontId="0" type="noConversion"/>
  <conditionalFormatting sqref="E11">
    <cfRule type="cellIs" dxfId="6" priority="4" stopIfTrue="1" operator="greaterThan">
      <formula>153</formula>
    </cfRule>
    <cfRule type="cellIs" dxfId="5" priority="5" stopIfTrue="1" operator="between">
      <formula>76</formula>
      <formula>153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28.69921875" style="10" bestFit="1" customWidth="1"/>
    <col min="2" max="2" width="6.19921875" style="10" customWidth="1"/>
    <col min="3" max="4" width="6.19921875" style="11" hidden="1" customWidth="1"/>
    <col min="5" max="5" width="9.09765625" style="11" bestFit="1" customWidth="1"/>
    <col min="6" max="6" width="6.69921875" style="11" bestFit="1" customWidth="1"/>
    <col min="7" max="7" width="6.69921875" style="11" customWidth="1"/>
    <col min="8" max="8" width="40.59765625" style="10" customWidth="1"/>
    <col min="9" max="16384" width="13" style="1"/>
  </cols>
  <sheetData>
    <row r="1" spans="1:8" ht="23.4" thickBot="1" x14ac:dyDescent="0.45">
      <c r="A1" s="48" t="s">
        <v>10</v>
      </c>
      <c r="B1" s="12"/>
      <c r="C1" s="12"/>
      <c r="D1" s="12"/>
      <c r="E1" s="12"/>
      <c r="F1" s="12"/>
      <c r="G1" s="12"/>
      <c r="H1" s="12"/>
    </row>
    <row r="2" spans="1:8" s="9" customFormat="1" ht="33.6" x14ac:dyDescent="0.3">
      <c r="A2" s="45" t="s">
        <v>0</v>
      </c>
      <c r="B2" s="46" t="s">
        <v>25</v>
      </c>
      <c r="C2" s="46" t="s">
        <v>32</v>
      </c>
      <c r="D2" s="46" t="s">
        <v>24</v>
      </c>
      <c r="E2" s="59" t="s">
        <v>59</v>
      </c>
      <c r="F2" s="59" t="s">
        <v>33</v>
      </c>
      <c r="G2" s="59" t="s">
        <v>61</v>
      </c>
      <c r="H2" s="47" t="s">
        <v>2</v>
      </c>
    </row>
    <row r="3" spans="1:8" s="54" customFormat="1" ht="16.8" x14ac:dyDescent="0.3">
      <c r="A3" s="163" t="s">
        <v>34</v>
      </c>
      <c r="B3" s="111">
        <v>0</v>
      </c>
      <c r="C3" s="164" t="s">
        <v>28</v>
      </c>
      <c r="D3" s="165" t="str">
        <f>IF(C3="Str",'Personal File'!$C$10,IF(C3="Dex",'Personal File'!$C$11,IF(C3="Con",'Personal File'!$C$12,IF(C3="Int",'Personal File'!$C$13,IF(C3="Wis",'Personal File'!$C$14,IF(C3="Cha",'Personal File'!$C$15))))))</f>
        <v>+1</v>
      </c>
      <c r="E3" s="165" t="str">
        <f t="shared" ref="E3:E41" si="0">CONCATENATE(C3," (",D3,")")</f>
        <v>Int (+1)</v>
      </c>
      <c r="F3" s="226" t="s">
        <v>60</v>
      </c>
      <c r="G3" s="112">
        <f t="shared" ref="G3:G8" si="1">B3+MID(E3,6,2)+F3</f>
        <v>1</v>
      </c>
      <c r="H3" s="113"/>
    </row>
    <row r="4" spans="1:8" s="58" customFormat="1" ht="16.8" x14ac:dyDescent="0.3">
      <c r="A4" s="194" t="s">
        <v>35</v>
      </c>
      <c r="B4" s="111">
        <v>0</v>
      </c>
      <c r="C4" s="195" t="s">
        <v>30</v>
      </c>
      <c r="D4" s="196" t="str">
        <f>IF(C4="Str",'Personal File'!$C$10,IF(C4="Dex",'Personal File'!$C$11,IF(C4="Con",'Personal File'!$C$12,IF(C4="Int",'Personal File'!$C$13,IF(C4="Wis",'Personal File'!$C$14,IF(C4="Cha",'Personal File'!$C$15))))))</f>
        <v>+1</v>
      </c>
      <c r="E4" s="196" t="str">
        <f t="shared" si="0"/>
        <v>Dex (+1)</v>
      </c>
      <c r="F4" s="112" t="s">
        <v>60</v>
      </c>
      <c r="G4" s="112">
        <f t="shared" si="1"/>
        <v>1</v>
      </c>
      <c r="H4" s="113"/>
    </row>
    <row r="5" spans="1:8" s="56" customFormat="1" ht="16.8" x14ac:dyDescent="0.3">
      <c r="A5" s="235" t="s">
        <v>36</v>
      </c>
      <c r="B5" s="92">
        <v>5</v>
      </c>
      <c r="C5" s="236" t="s">
        <v>26</v>
      </c>
      <c r="D5" s="237" t="str">
        <f>IF(C5="Str",'Personal File'!$C$10,IF(C5="Dex",'Personal File'!$C$11,IF(C5="Con",'Personal File'!$C$12,IF(C5="Int",'Personal File'!$C$13,IF(C5="Wis",'Personal File'!$C$14,IF(C5="Cha",'Personal File'!$C$15))))))</f>
        <v>+1</v>
      </c>
      <c r="E5" s="238" t="str">
        <f t="shared" si="0"/>
        <v>Cha (+1)</v>
      </c>
      <c r="F5" s="93" t="s">
        <v>60</v>
      </c>
      <c r="G5" s="93">
        <f t="shared" si="1"/>
        <v>6</v>
      </c>
      <c r="H5" s="94"/>
    </row>
    <row r="6" spans="1:8" s="55" customFormat="1" ht="16.8" x14ac:dyDescent="0.3">
      <c r="A6" s="118" t="s">
        <v>37</v>
      </c>
      <c r="B6" s="111">
        <v>0</v>
      </c>
      <c r="C6" s="119" t="s">
        <v>31</v>
      </c>
      <c r="D6" s="120" t="str">
        <f>IF(C6="Str",'Personal File'!$C$10,IF(C6="Dex",'Personal File'!$C$11,IF(C6="Con",'Personal File'!$C$12,IF(C6="Int",'Personal File'!$C$13,IF(C6="Wis",'Personal File'!$C$14,IF(C6="Cha",'Personal File'!$C$15))))))</f>
        <v>+1</v>
      </c>
      <c r="E6" s="120" t="str">
        <f t="shared" si="0"/>
        <v>Str (+1)</v>
      </c>
      <c r="F6" s="112" t="s">
        <v>60</v>
      </c>
      <c r="G6" s="112">
        <f t="shared" si="1"/>
        <v>1</v>
      </c>
      <c r="H6" s="113"/>
    </row>
    <row r="7" spans="1:8" s="55" customFormat="1" ht="16.8" x14ac:dyDescent="0.3">
      <c r="A7" s="95" t="s">
        <v>11</v>
      </c>
      <c r="B7" s="92">
        <v>5</v>
      </c>
      <c r="C7" s="96" t="s">
        <v>27</v>
      </c>
      <c r="D7" s="97" t="str">
        <f>IF(C7="Str",'Personal File'!$C$10,IF(C7="Dex",'Personal File'!$C$11,IF(C7="Con",'Personal File'!$C$12,IF(C7="Int",'Personal File'!$C$13,IF(C7="Wis",'Personal File'!$C$14,IF(C7="Cha",'Personal File'!$C$15))))))</f>
        <v>+0</v>
      </c>
      <c r="E7" s="97" t="str">
        <f t="shared" si="0"/>
        <v>Con (+0)</v>
      </c>
      <c r="F7" s="93" t="s">
        <v>161</v>
      </c>
      <c r="G7" s="93">
        <f t="shared" si="1"/>
        <v>7</v>
      </c>
      <c r="H7" s="94"/>
    </row>
    <row r="8" spans="1:8" s="54" customFormat="1" ht="16.8" x14ac:dyDescent="0.3">
      <c r="A8" s="163" t="s">
        <v>138</v>
      </c>
      <c r="B8" s="111">
        <v>0</v>
      </c>
      <c r="C8" s="164" t="s">
        <v>28</v>
      </c>
      <c r="D8" s="165" t="str">
        <f>IF(C8="Str",'Personal File'!$C$10,IF(C8="Dex",'Personal File'!$C$11,IF(C8="Con",'Personal File'!$C$12,IF(C8="Int",'Personal File'!$C$13,IF(C8="Wis",'Personal File'!$C$14,IF(C8="Cha",'Personal File'!$C$15))))))</f>
        <v>+1</v>
      </c>
      <c r="E8" s="165" t="str">
        <f t="shared" si="0"/>
        <v>Int (+1)</v>
      </c>
      <c r="F8" s="112" t="s">
        <v>60</v>
      </c>
      <c r="G8" s="112">
        <f t="shared" si="1"/>
        <v>1</v>
      </c>
      <c r="H8" s="113"/>
    </row>
    <row r="9" spans="1:8" s="57" customFormat="1" ht="16.8" x14ac:dyDescent="0.3">
      <c r="A9" s="66" t="s">
        <v>38</v>
      </c>
      <c r="B9" s="67">
        <v>0</v>
      </c>
      <c r="C9" s="68" t="s">
        <v>28</v>
      </c>
      <c r="D9" s="69" t="str">
        <f>IF(C9="Str",'Personal File'!$C$10,IF(C9="Dex",'Personal File'!$C$11,IF(C9="Con",'Personal File'!$C$12,IF(C9="Int",'Personal File'!$C$13,IF(C9="Wis",'Personal File'!$C$14,IF(C9="Cha",'Personal File'!$C$15))))))</f>
        <v>+1</v>
      </c>
      <c r="E9" s="69" t="str">
        <f t="shared" si="0"/>
        <v>Int (+1)</v>
      </c>
      <c r="F9" s="70" t="s">
        <v>60</v>
      </c>
      <c r="G9" s="71">
        <v>0</v>
      </c>
      <c r="H9" s="72"/>
    </row>
    <row r="10" spans="1:8" s="58" customFormat="1" ht="16.8" x14ac:dyDescent="0.3">
      <c r="A10" s="114" t="s">
        <v>39</v>
      </c>
      <c r="B10" s="111">
        <v>0</v>
      </c>
      <c r="C10" s="115" t="s">
        <v>26</v>
      </c>
      <c r="D10" s="116" t="str">
        <f>IF(C10="Str",'Personal File'!$C$10,IF(C10="Dex",'Personal File'!$C$11,IF(C10="Con",'Personal File'!$C$12,IF(C10="Int",'Personal File'!$C$13,IF(C10="Wis",'Personal File'!$C$14,IF(C10="Cha",'Personal File'!$C$15))))))</f>
        <v>+1</v>
      </c>
      <c r="E10" s="117" t="str">
        <f t="shared" si="0"/>
        <v>Cha (+1)</v>
      </c>
      <c r="F10" s="112" t="s">
        <v>60</v>
      </c>
      <c r="G10" s="112">
        <f>B10+MID(E10,6,2)+F10</f>
        <v>1</v>
      </c>
      <c r="H10" s="113" t="s">
        <v>166</v>
      </c>
    </row>
    <row r="11" spans="1:8" s="58" customFormat="1" ht="16.8" x14ac:dyDescent="0.3">
      <c r="A11" s="66" t="s">
        <v>40</v>
      </c>
      <c r="B11" s="67">
        <v>0</v>
      </c>
      <c r="C11" s="68" t="s">
        <v>28</v>
      </c>
      <c r="D11" s="69" t="str">
        <f>IF(C11="Str",'Personal File'!$C$10,IF(C11="Dex",'Personal File'!$C$11,IF(C11="Con",'Personal File'!$C$12,IF(C11="Int",'Personal File'!$C$13,IF(C11="Wis",'Personal File'!$C$14,IF(C11="Cha",'Personal File'!$C$15))))))</f>
        <v>+1</v>
      </c>
      <c r="E11" s="69" t="str">
        <f t="shared" si="0"/>
        <v>Int (+1)</v>
      </c>
      <c r="F11" s="70" t="s">
        <v>60</v>
      </c>
      <c r="G11" s="71">
        <v>0</v>
      </c>
      <c r="H11" s="72"/>
    </row>
    <row r="12" spans="1:8" s="58" customFormat="1" ht="16.8" x14ac:dyDescent="0.3">
      <c r="A12" s="114" t="s">
        <v>41</v>
      </c>
      <c r="B12" s="111">
        <v>0</v>
      </c>
      <c r="C12" s="115" t="s">
        <v>26</v>
      </c>
      <c r="D12" s="116" t="str">
        <f>IF(C12="Str",'Personal File'!$C$10,IF(C12="Dex",'Personal File'!$C$11,IF(C12="Con",'Personal File'!$C$12,IF(C12="Int",'Personal File'!$C$13,IF(C12="Wis",'Personal File'!$C$14,IF(C12="Cha",'Personal File'!$C$15))))))</f>
        <v>+1</v>
      </c>
      <c r="E12" s="117" t="str">
        <f t="shared" si="0"/>
        <v>Cha (+1)</v>
      </c>
      <c r="F12" s="112" t="s">
        <v>161</v>
      </c>
      <c r="G12" s="112">
        <f>B12+MID(E12,6,2)+F12</f>
        <v>3</v>
      </c>
      <c r="H12" s="113"/>
    </row>
    <row r="13" spans="1:8" s="58" customFormat="1" ht="16.8" x14ac:dyDescent="0.3">
      <c r="A13" s="194" t="s">
        <v>42</v>
      </c>
      <c r="B13" s="111">
        <v>0</v>
      </c>
      <c r="C13" s="195" t="s">
        <v>30</v>
      </c>
      <c r="D13" s="196" t="str">
        <f>IF(C13="Str",'Personal File'!$C$10,IF(C13="Dex",'Personal File'!$C$11,IF(C13="Con",'Personal File'!$C$12,IF(C13="Int",'Personal File'!$C$13,IF(C13="Wis",'Personal File'!$C$14,IF(C13="Cha",'Personal File'!$C$15))))))</f>
        <v>+1</v>
      </c>
      <c r="E13" s="197" t="str">
        <f t="shared" si="0"/>
        <v>Dex (+1)</v>
      </c>
      <c r="F13" s="112" t="s">
        <v>60</v>
      </c>
      <c r="G13" s="112">
        <f>B13+MID(E13,6,2)+F13</f>
        <v>1</v>
      </c>
      <c r="H13" s="113"/>
    </row>
    <row r="14" spans="1:8" s="58" customFormat="1" ht="16.8" x14ac:dyDescent="0.3">
      <c r="A14" s="76" t="s">
        <v>43</v>
      </c>
      <c r="B14" s="77">
        <v>0</v>
      </c>
      <c r="C14" s="78" t="s">
        <v>28</v>
      </c>
      <c r="D14" s="79" t="str">
        <f>IF(C14="Str",'Personal File'!$C$10,IF(C14="Dex",'Personal File'!$C$11,IF(C14="Con",'Personal File'!$C$12,IF(C14="Int",'Personal File'!$C$13,IF(C14="Wis",'Personal File'!$C$14,IF(C14="Cha",'Personal File'!$C$15))))))</f>
        <v>+1</v>
      </c>
      <c r="E14" s="79" t="str">
        <f t="shared" si="0"/>
        <v>Int (+1)</v>
      </c>
      <c r="F14" s="80" t="s">
        <v>60</v>
      </c>
      <c r="G14" s="80">
        <f>B14+MID(E14,6,2)+F14</f>
        <v>1</v>
      </c>
      <c r="H14" s="81"/>
    </row>
    <row r="15" spans="1:8" s="58" customFormat="1" ht="16.8" x14ac:dyDescent="0.3">
      <c r="A15" s="114" t="s">
        <v>44</v>
      </c>
      <c r="B15" s="111">
        <v>0</v>
      </c>
      <c r="C15" s="115" t="s">
        <v>26</v>
      </c>
      <c r="D15" s="116" t="str">
        <f>IF(C15="Str",'Personal File'!$C$10,IF(C15="Dex",'Personal File'!$C$11,IF(C15="Con",'Personal File'!$C$12,IF(C15="Int",'Personal File'!$C$13,IF(C15="Wis",'Personal File'!$C$14,IF(C15="Cha",'Personal File'!$C$15))))))</f>
        <v>+1</v>
      </c>
      <c r="E15" s="117" t="str">
        <f t="shared" si="0"/>
        <v>Cha (+1)</v>
      </c>
      <c r="F15" s="112" t="s">
        <v>60</v>
      </c>
      <c r="G15" s="112">
        <f>B15+MID(E15,6,2)+F15</f>
        <v>1</v>
      </c>
      <c r="H15" s="113"/>
    </row>
    <row r="16" spans="1:8" s="58" customFormat="1" ht="16.8" x14ac:dyDescent="0.3">
      <c r="A16" s="73" t="s">
        <v>13</v>
      </c>
      <c r="B16" s="67">
        <v>0</v>
      </c>
      <c r="C16" s="74" t="s">
        <v>26</v>
      </c>
      <c r="D16" s="75" t="str">
        <f>IF(C16="Str",'Personal File'!$C$10,IF(C16="Dex",'Personal File'!$C$11,IF(C16="Con",'Personal File'!$C$12,IF(C16="Int",'Personal File'!$C$13,IF(C16="Wis",'Personal File'!$C$14,IF(C16="Cha",'Personal File'!$C$15))))))</f>
        <v>+1</v>
      </c>
      <c r="E16" s="75" t="str">
        <f t="shared" si="0"/>
        <v>Cha (+1)</v>
      </c>
      <c r="F16" s="70" t="s">
        <v>60</v>
      </c>
      <c r="G16" s="71">
        <v>0</v>
      </c>
      <c r="H16" s="72"/>
    </row>
    <row r="17" spans="1:8" s="58" customFormat="1" ht="16.8" x14ac:dyDescent="0.3">
      <c r="A17" s="121" t="s">
        <v>45</v>
      </c>
      <c r="B17" s="111">
        <v>0</v>
      </c>
      <c r="C17" s="122" t="s">
        <v>29</v>
      </c>
      <c r="D17" s="123" t="str">
        <f>IF(C17="Str",'Personal File'!$C$10,IF(C17="Dex",'Personal File'!$C$11,IF(C17="Con",'Personal File'!$C$12,IF(C17="Int",'Personal File'!$C$13,IF(C17="Wis",'Personal File'!$C$14,IF(C17="Cha",'Personal File'!$C$15))))))</f>
        <v>+1</v>
      </c>
      <c r="E17" s="123" t="str">
        <f t="shared" si="0"/>
        <v>Wis (+1)</v>
      </c>
      <c r="F17" s="112" t="s">
        <v>60</v>
      </c>
      <c r="G17" s="112">
        <f>B17+MID(E17,6,2)+F17</f>
        <v>1</v>
      </c>
      <c r="H17" s="113"/>
    </row>
    <row r="18" spans="1:8" s="58" customFormat="1" ht="16.8" x14ac:dyDescent="0.3">
      <c r="A18" s="268" t="s">
        <v>46</v>
      </c>
      <c r="B18" s="92">
        <v>5</v>
      </c>
      <c r="C18" s="269" t="s">
        <v>30</v>
      </c>
      <c r="D18" s="270" t="str">
        <f>IF(C18="Str",'Personal File'!$C$10,IF(C18="Dex",'Personal File'!$C$11,IF(C18="Con",'Personal File'!$C$12,IF(C18="Int",'Personal File'!$C$13,IF(C18="Wis",'Personal File'!$C$14,IF(C18="Cha",'Personal File'!$C$15))))))</f>
        <v>+1</v>
      </c>
      <c r="E18" s="270" t="str">
        <f t="shared" si="0"/>
        <v>Dex (+1)</v>
      </c>
      <c r="F18" s="93" t="s">
        <v>60</v>
      </c>
      <c r="G18" s="93">
        <f>B18+MID(E18,6,2)+F18</f>
        <v>6</v>
      </c>
      <c r="H18" s="94"/>
    </row>
    <row r="19" spans="1:8" s="58" customFormat="1" ht="16.8" x14ac:dyDescent="0.3">
      <c r="A19" s="199" t="s">
        <v>47</v>
      </c>
      <c r="B19" s="200">
        <v>0</v>
      </c>
      <c r="C19" s="201" t="s">
        <v>29</v>
      </c>
      <c r="D19" s="202" t="str">
        <f>IF(C19="Str",'Personal File'!$C$10,IF(C19="Dex",'Personal File'!$C$11,IF(C19="Con",'Personal File'!$C$12,IF(C19="Int",'Personal File'!$C$13,IF(C19="Wis",'Personal File'!$C$14,IF(C19="Cha",'Personal File'!$C$15))))))</f>
        <v>+1</v>
      </c>
      <c r="E19" s="202" t="str">
        <f t="shared" si="0"/>
        <v>Wis (+1)</v>
      </c>
      <c r="F19" s="203" t="s">
        <v>60</v>
      </c>
      <c r="G19" s="71">
        <v>0</v>
      </c>
      <c r="H19" s="204"/>
    </row>
    <row r="20" spans="1:8" s="58" customFormat="1" ht="16.8" x14ac:dyDescent="0.3">
      <c r="A20" s="82" t="s">
        <v>48</v>
      </c>
      <c r="B20" s="77">
        <v>0</v>
      </c>
      <c r="C20" s="84" t="s">
        <v>26</v>
      </c>
      <c r="D20" s="85" t="str">
        <f>IF(C20="Str",'Personal File'!$C$10,IF(C20="Dex",'Personal File'!$C$11,IF(C20="Con",'Personal File'!$C$12,IF(C20="Int",'Personal File'!$C$13,IF(C20="Wis",'Personal File'!$C$14,IF(C20="Cha",'Personal File'!$C$15))))))</f>
        <v>+1</v>
      </c>
      <c r="E20" s="83" t="str">
        <f t="shared" si="0"/>
        <v>Cha (+1)</v>
      </c>
      <c r="F20" s="80" t="s">
        <v>60</v>
      </c>
      <c r="G20" s="80">
        <f>B20+MID(E20,6,2)+F20</f>
        <v>1</v>
      </c>
      <c r="H20" s="81"/>
    </row>
    <row r="21" spans="1:8" s="58" customFormat="1" ht="16.8" x14ac:dyDescent="0.3">
      <c r="A21" s="118" t="s">
        <v>49</v>
      </c>
      <c r="B21" s="111">
        <v>0</v>
      </c>
      <c r="C21" s="119" t="s">
        <v>31</v>
      </c>
      <c r="D21" s="120" t="str">
        <f>IF(C21="Str",'Personal File'!$C$10,IF(C21="Dex",'Personal File'!$C$11,IF(C21="Con",'Personal File'!$C$12,IF(C21="Int",'Personal File'!$C$13,IF(C21="Wis",'Personal File'!$C$14,IF(C21="Cha",'Personal File'!$C$15))))))</f>
        <v>+1</v>
      </c>
      <c r="E21" s="120" t="str">
        <f t="shared" si="0"/>
        <v>Str (+1)</v>
      </c>
      <c r="F21" s="112" t="s">
        <v>60</v>
      </c>
      <c r="G21" s="112">
        <f>B21+MID(E21,6,2)+F21</f>
        <v>1</v>
      </c>
      <c r="H21" s="113"/>
    </row>
    <row r="22" spans="1:8" s="58" customFormat="1" ht="16.8" x14ac:dyDescent="0.3">
      <c r="A22" s="205" t="s">
        <v>104</v>
      </c>
      <c r="B22" s="200">
        <v>0</v>
      </c>
      <c r="C22" s="206" t="s">
        <v>28</v>
      </c>
      <c r="D22" s="207" t="str">
        <f>IF(C22="Str",'Personal File'!$C$10,IF(C22="Dex",'Personal File'!$C$11,IF(C22="Con",'Personal File'!$C$12,IF(C22="Int",'Personal File'!$C$13,IF(C22="Wis",'Personal File'!$C$14,IF(C22="Cha",'Personal File'!$C$15))))))</f>
        <v>+1</v>
      </c>
      <c r="E22" s="207" t="str">
        <f t="shared" si="0"/>
        <v>Int (+1)</v>
      </c>
      <c r="F22" s="203" t="s">
        <v>60</v>
      </c>
      <c r="G22" s="71">
        <v>0</v>
      </c>
      <c r="H22" s="204"/>
    </row>
    <row r="23" spans="1:8" s="58" customFormat="1" ht="16.8" x14ac:dyDescent="0.3">
      <c r="A23" s="205" t="s">
        <v>105</v>
      </c>
      <c r="B23" s="200">
        <v>0</v>
      </c>
      <c r="C23" s="206" t="s">
        <v>28</v>
      </c>
      <c r="D23" s="207" t="str">
        <f>IF(C23="Str",'Personal File'!$C$10,IF(C23="Dex",'Personal File'!$C$11,IF(C23="Con",'Personal File'!$C$12,IF(C23="Int",'Personal File'!$C$13,IF(C23="Wis",'Personal File'!$C$14,IF(C23="Cha",'Personal File'!$C$15))))))</f>
        <v>+1</v>
      </c>
      <c r="E23" s="207" t="str">
        <f t="shared" si="0"/>
        <v>Int (+1)</v>
      </c>
      <c r="F23" s="203" t="s">
        <v>60</v>
      </c>
      <c r="G23" s="71">
        <v>0</v>
      </c>
      <c r="H23" s="204"/>
    </row>
    <row r="24" spans="1:8" s="58" customFormat="1" ht="16.8" x14ac:dyDescent="0.3">
      <c r="A24" s="205" t="s">
        <v>106</v>
      </c>
      <c r="B24" s="200">
        <v>0</v>
      </c>
      <c r="C24" s="206" t="s">
        <v>28</v>
      </c>
      <c r="D24" s="207" t="str">
        <f>IF(C24="Str",'Personal File'!$C$10,IF(C24="Dex",'Personal File'!$C$11,IF(C24="Con",'Personal File'!$C$12,IF(C24="Int",'Personal File'!$C$13,IF(C24="Wis",'Personal File'!$C$14,IF(C24="Cha",'Personal File'!$C$15))))))</f>
        <v>+1</v>
      </c>
      <c r="E24" s="207" t="str">
        <f t="shared" si="0"/>
        <v>Int (+1)</v>
      </c>
      <c r="F24" s="203" t="s">
        <v>60</v>
      </c>
      <c r="G24" s="71">
        <v>0</v>
      </c>
      <c r="H24" s="204"/>
    </row>
    <row r="25" spans="1:8" s="58" customFormat="1" ht="16.8" x14ac:dyDescent="0.3">
      <c r="A25" s="134" t="s">
        <v>50</v>
      </c>
      <c r="B25" s="92">
        <v>2</v>
      </c>
      <c r="C25" s="135" t="s">
        <v>29</v>
      </c>
      <c r="D25" s="136" t="str">
        <f>IF(C25="Str",'Personal File'!$C$10,IF(C25="Dex",'Personal File'!$C$11,IF(C25="Con",'Personal File'!$C$12,IF(C25="Int",'Personal File'!$C$13,IF(C25="Wis",'Personal File'!$C$14,IF(C25="Cha",'Personal File'!$C$15))))))</f>
        <v>+1</v>
      </c>
      <c r="E25" s="227" t="str">
        <f t="shared" si="0"/>
        <v>Wis (+1)</v>
      </c>
      <c r="F25" s="93" t="s">
        <v>141</v>
      </c>
      <c r="G25" s="93">
        <f>B25+MID(E25,6,2)+F25</f>
        <v>6</v>
      </c>
      <c r="H25" s="94"/>
    </row>
    <row r="26" spans="1:8" s="58" customFormat="1" ht="16.8" x14ac:dyDescent="0.3">
      <c r="A26" s="268" t="s">
        <v>14</v>
      </c>
      <c r="B26" s="92">
        <v>5</v>
      </c>
      <c r="C26" s="269" t="s">
        <v>30</v>
      </c>
      <c r="D26" s="270" t="str">
        <f>IF(C26="Str",'Personal File'!$C$10,IF(C26="Dex",'Personal File'!$C$11,IF(C26="Con",'Personal File'!$C$12,IF(C26="Int",'Personal File'!$C$13,IF(C26="Wis",'Personal File'!$C$14,IF(C26="Cha",'Personal File'!$C$15))))))</f>
        <v>+1</v>
      </c>
      <c r="E26" s="270" t="str">
        <f t="shared" si="0"/>
        <v>Dex (+1)</v>
      </c>
      <c r="F26" s="93" t="s">
        <v>60</v>
      </c>
      <c r="G26" s="93">
        <f>B26+MID(E26,6,2)+F26</f>
        <v>6</v>
      </c>
      <c r="H26" s="94"/>
    </row>
    <row r="27" spans="1:8" s="58" customFormat="1" ht="16.8" x14ac:dyDescent="0.3">
      <c r="A27" s="108" t="s">
        <v>51</v>
      </c>
      <c r="B27" s="67">
        <v>0</v>
      </c>
      <c r="C27" s="109" t="s">
        <v>30</v>
      </c>
      <c r="D27" s="110" t="str">
        <f>IF(C27="Str",'Personal File'!$C$10,IF(C27="Dex",'Personal File'!$C$11,IF(C27="Con",'Personal File'!$C$12,IF(C27="Int",'Personal File'!$C$13,IF(C27="Wis",'Personal File'!$C$14,IF(C27="Cha",'Personal File'!$C$15))))))</f>
        <v>+1</v>
      </c>
      <c r="E27" s="110" t="str">
        <f t="shared" si="0"/>
        <v>Dex (+1)</v>
      </c>
      <c r="F27" s="70" t="s">
        <v>60</v>
      </c>
      <c r="G27" s="71">
        <v>0</v>
      </c>
      <c r="H27" s="72"/>
    </row>
    <row r="28" spans="1:8" ht="16.8" x14ac:dyDescent="0.3">
      <c r="A28" s="114" t="s">
        <v>99</v>
      </c>
      <c r="B28" s="111">
        <v>0</v>
      </c>
      <c r="C28" s="115" t="s">
        <v>26</v>
      </c>
      <c r="D28" s="116" t="str">
        <f>IF(C28="Str",'Personal File'!$C$10,IF(C28="Dex",'Personal File'!$C$11,IF(C28="Con",'Personal File'!$C$12,IF(C28="Int",'Personal File'!$C$13,IF(C28="Wis",'Personal File'!$C$14,IF(C28="Cha",'Personal File'!$C$15))))))</f>
        <v>+1</v>
      </c>
      <c r="E28" s="116" t="str">
        <f t="shared" si="0"/>
        <v>Cha (+1)</v>
      </c>
      <c r="F28" s="112" t="s">
        <v>60</v>
      </c>
      <c r="G28" s="112">
        <f>B28+MID(E28,6,2)+F28</f>
        <v>1</v>
      </c>
      <c r="H28" s="113"/>
    </row>
    <row r="29" spans="1:8" ht="16.8" x14ac:dyDescent="0.3">
      <c r="A29" s="271" t="s">
        <v>137</v>
      </c>
      <c r="B29" s="67">
        <v>0</v>
      </c>
      <c r="C29" s="89" t="s">
        <v>29</v>
      </c>
      <c r="D29" s="90" t="str">
        <f>IF(C29="Str",'Personal File'!$C$10,IF(C29="Dex",'Personal File'!$C$11,IF(C29="Con",'Personal File'!$C$12,IF(C29="Int",'Personal File'!$C$13,IF(C29="Wis",'Personal File'!$C$14,IF(C29="Cha",'Personal File'!$C$15))))))</f>
        <v>+1</v>
      </c>
      <c r="E29" s="90" t="str">
        <f t="shared" si="0"/>
        <v>Wis (+1)</v>
      </c>
      <c r="F29" s="70" t="s">
        <v>60</v>
      </c>
      <c r="G29" s="71">
        <v>0</v>
      </c>
      <c r="H29" s="72"/>
    </row>
    <row r="30" spans="1:8" ht="16.8" x14ac:dyDescent="0.3">
      <c r="A30" s="194" t="s">
        <v>15</v>
      </c>
      <c r="B30" s="111">
        <v>0</v>
      </c>
      <c r="C30" s="195" t="s">
        <v>30</v>
      </c>
      <c r="D30" s="196" t="str">
        <f>IF(C30="Str",'Personal File'!$C$10,IF(C30="Dex",'Personal File'!$C$11,IF(C30="Con",'Personal File'!$C$12,IF(C30="Int",'Personal File'!$C$13,IF(C30="Wis",'Personal File'!$C$14,IF(C30="Cha",'Personal File'!$C$15))))))</f>
        <v>+1</v>
      </c>
      <c r="E30" s="197" t="str">
        <f t="shared" si="0"/>
        <v>Dex (+1)</v>
      </c>
      <c r="F30" s="112" t="s">
        <v>60</v>
      </c>
      <c r="G30" s="112">
        <f>B30+MID(E30,6,2)+F30</f>
        <v>1</v>
      </c>
      <c r="H30" s="113"/>
    </row>
    <row r="31" spans="1:8" ht="16.8" x14ac:dyDescent="0.3">
      <c r="A31" s="163" t="s">
        <v>52</v>
      </c>
      <c r="B31" s="111">
        <v>0</v>
      </c>
      <c r="C31" s="164" t="s">
        <v>28</v>
      </c>
      <c r="D31" s="165" t="str">
        <f>IF(C31="Str",'Personal File'!$C$10,IF(C31="Dex",'Personal File'!$C$11,IF(C31="Con",'Personal File'!$C$12,IF(C31="Int",'Personal File'!$C$13,IF(C31="Wis",'Personal File'!$C$14,IF(C31="Cha",'Personal File'!$C$15))))))</f>
        <v>+1</v>
      </c>
      <c r="E31" s="165" t="str">
        <f t="shared" si="0"/>
        <v>Int (+1)</v>
      </c>
      <c r="F31" s="112" t="s">
        <v>60</v>
      </c>
      <c r="G31" s="112">
        <f>B31+MID(E31,6,2)+F31</f>
        <v>1</v>
      </c>
      <c r="H31" s="113"/>
    </row>
    <row r="32" spans="1:8" ht="16.8" x14ac:dyDescent="0.3">
      <c r="A32" s="163" t="s">
        <v>16</v>
      </c>
      <c r="B32" s="111">
        <v>0</v>
      </c>
      <c r="C32" s="164" t="s">
        <v>28</v>
      </c>
      <c r="D32" s="165" t="str">
        <f>IF(C32="Str",'Personal File'!$C$10,IF(C32="Dex",'Personal File'!$C$11,IF(C32="Con",'Personal File'!$C$12,IF(C32="Int",'Personal File'!$C$13,IF(C32="Wis",'Personal File'!$C$14,IF(C32="Cha",'Personal File'!$C$15))))))</f>
        <v>+1</v>
      </c>
      <c r="E32" s="165" t="str">
        <f t="shared" si="0"/>
        <v>Int (+1)</v>
      </c>
      <c r="F32" s="112" t="s">
        <v>60</v>
      </c>
      <c r="G32" s="112">
        <f>B32+MID(E32,6,2)+F32</f>
        <v>1</v>
      </c>
      <c r="H32" s="113"/>
    </row>
    <row r="33" spans="1:8" ht="16.8" x14ac:dyDescent="0.3">
      <c r="A33" s="121" t="s">
        <v>53</v>
      </c>
      <c r="B33" s="111">
        <v>0</v>
      </c>
      <c r="C33" s="122" t="s">
        <v>29</v>
      </c>
      <c r="D33" s="123" t="str">
        <f>IF(C33="Str",'Personal File'!$C$10,IF(C33="Dex",'Personal File'!$C$11,IF(C33="Con",'Personal File'!$C$12,IF(C33="Int",'Personal File'!$C$13,IF(C33="Wis",'Personal File'!$C$14,IF(C33="Cha",'Personal File'!$C$15))))))</f>
        <v>+1</v>
      </c>
      <c r="E33" s="123" t="str">
        <f t="shared" si="0"/>
        <v>Wis (+1)</v>
      </c>
      <c r="F33" s="112" t="s">
        <v>60</v>
      </c>
      <c r="G33" s="112">
        <f>B33+MID(E33,6,2)+F33</f>
        <v>1</v>
      </c>
      <c r="H33" s="113"/>
    </row>
    <row r="34" spans="1:8" ht="16.8" x14ac:dyDescent="0.3">
      <c r="A34" s="108" t="s">
        <v>113</v>
      </c>
      <c r="B34" s="67">
        <v>0</v>
      </c>
      <c r="C34" s="109" t="s">
        <v>30</v>
      </c>
      <c r="D34" s="110" t="str">
        <f>IF(C34="Str",'Personal File'!$C$10,IF(C34="Dex",'Personal File'!$C$11,IF(C34="Con",'Personal File'!$C$12,IF(C34="Int",'Personal File'!$C$13,IF(C34="Wis",'Personal File'!$C$14,IF(C34="Cha",'Personal File'!$C$15))))))</f>
        <v>+1</v>
      </c>
      <c r="E34" s="110" t="str">
        <f t="shared" si="0"/>
        <v>Dex (+1)</v>
      </c>
      <c r="F34" s="70" t="s">
        <v>161</v>
      </c>
      <c r="G34" s="71">
        <v>0</v>
      </c>
      <c r="H34" s="72"/>
    </row>
    <row r="35" spans="1:8" ht="16.8" x14ac:dyDescent="0.3">
      <c r="A35" s="125" t="s">
        <v>54</v>
      </c>
      <c r="B35" s="92">
        <v>5</v>
      </c>
      <c r="C35" s="126" t="s">
        <v>28</v>
      </c>
      <c r="D35" s="127" t="str">
        <f>IF(C35="Str",'Personal File'!$C$10,IF(C35="Dex",'Personal File'!$C$11,IF(C35="Con",'Personal File'!$C$12,IF(C35="Int",'Personal File'!$C$13,IF(C35="Wis",'Personal File'!$C$14,IF(C35="Cha",'Personal File'!$C$15))))))</f>
        <v>+1</v>
      </c>
      <c r="E35" s="127" t="str">
        <f t="shared" si="0"/>
        <v>Int (+1)</v>
      </c>
      <c r="F35" s="93" t="s">
        <v>60</v>
      </c>
      <c r="G35" s="93">
        <f>B35+MID(E35,6,2)+F35</f>
        <v>6</v>
      </c>
      <c r="H35" s="198"/>
    </row>
    <row r="36" spans="1:8" ht="16.8" x14ac:dyDescent="0.3">
      <c r="A36" s="134" t="s">
        <v>55</v>
      </c>
      <c r="B36" s="92">
        <v>5</v>
      </c>
      <c r="C36" s="135" t="s">
        <v>29</v>
      </c>
      <c r="D36" s="136" t="str">
        <f>IF(C36="Str",'Personal File'!$C$10,IF(C36="Dex",'Personal File'!$C$11,IF(C36="Con",'Personal File'!$C$12,IF(C36="Int",'Personal File'!$C$13,IF(C36="Wis",'Personal File'!$C$14,IF(C36="Cha",'Personal File'!$C$15))))))</f>
        <v>+1</v>
      </c>
      <c r="E36" s="136" t="str">
        <f t="shared" si="0"/>
        <v>Wis (+1)</v>
      </c>
      <c r="F36" s="93" t="s">
        <v>60</v>
      </c>
      <c r="G36" s="93">
        <f>B36+MID(E36,6,2)+F36</f>
        <v>6</v>
      </c>
      <c r="H36" s="94"/>
    </row>
    <row r="37" spans="1:8" ht="16.8" x14ac:dyDescent="0.3">
      <c r="A37" s="245" t="s">
        <v>112</v>
      </c>
      <c r="B37" s="77">
        <v>0</v>
      </c>
      <c r="C37" s="247" t="s">
        <v>29</v>
      </c>
      <c r="D37" s="249" t="str">
        <f>IF(C37="Str",'Personal File'!$C$10,IF(C37="Dex",'Personal File'!$C$11,IF(C37="Con",'Personal File'!$C$12,IF(C37="Int",'Personal File'!$C$13,IF(C37="Wis",'Personal File'!$C$14,IF(C37="Cha",'Personal File'!$C$15))))))</f>
        <v>+1</v>
      </c>
      <c r="E37" s="249" t="str">
        <f t="shared" si="0"/>
        <v>Wis (+1)</v>
      </c>
      <c r="F37" s="80" t="s">
        <v>60</v>
      </c>
      <c r="G37" s="80">
        <f>B36+MID(E37,6,2)+F37</f>
        <v>6</v>
      </c>
      <c r="H37" s="81"/>
    </row>
    <row r="38" spans="1:8" ht="16.8" x14ac:dyDescent="0.3">
      <c r="A38" s="118" t="s">
        <v>17</v>
      </c>
      <c r="B38" s="111">
        <v>0</v>
      </c>
      <c r="C38" s="119" t="s">
        <v>31</v>
      </c>
      <c r="D38" s="120" t="str">
        <f>IF(C38="Str",'Personal File'!$C$10,IF(C38="Dex",'Personal File'!$C$11,IF(C38="Con",'Personal File'!$C$12,IF(C38="Int",'Personal File'!$C$13,IF(C38="Wis",'Personal File'!$C$14,IF(C38="Cha",'Personal File'!$C$15))))))</f>
        <v>+1</v>
      </c>
      <c r="E38" s="120" t="str">
        <f t="shared" si="0"/>
        <v>Str (+1)</v>
      </c>
      <c r="F38" s="112" t="s">
        <v>60</v>
      </c>
      <c r="G38" s="112">
        <f>B38+MID(E38,6,2)+F38</f>
        <v>1</v>
      </c>
      <c r="H38" s="113"/>
    </row>
    <row r="39" spans="1:8" ht="16.8" x14ac:dyDescent="0.3">
      <c r="A39" s="208" t="s">
        <v>56</v>
      </c>
      <c r="B39" s="200">
        <v>0</v>
      </c>
      <c r="C39" s="209" t="s">
        <v>30</v>
      </c>
      <c r="D39" s="210" t="str">
        <f>IF(C39="Str",'Personal File'!$C$10,IF(C39="Dex",'Personal File'!$C$11,IF(C39="Con",'Personal File'!$C$12,IF(C39="Int",'Personal File'!$C$13,IF(C39="Wis",'Personal File'!$C$14,IF(C39="Cha",'Personal File'!$C$15))))))</f>
        <v>+1</v>
      </c>
      <c r="E39" s="210" t="str">
        <f t="shared" si="0"/>
        <v>Dex (+1)</v>
      </c>
      <c r="F39" s="203" t="s">
        <v>60</v>
      </c>
      <c r="G39" s="71">
        <v>0</v>
      </c>
      <c r="H39" s="204"/>
    </row>
    <row r="40" spans="1:8" ht="16.8" x14ac:dyDescent="0.3">
      <c r="A40" s="73" t="s">
        <v>57</v>
      </c>
      <c r="B40" s="67">
        <v>0</v>
      </c>
      <c r="C40" s="74" t="s">
        <v>26</v>
      </c>
      <c r="D40" s="75" t="str">
        <f>IF(C40="Str",'Personal File'!$C$10,IF(C40="Dex",'Personal File'!$C$11,IF(C40="Con",'Personal File'!$C$12,IF(C40="Int",'Personal File'!$C$13,IF(C40="Wis",'Personal File'!$C$14,IF(C40="Cha",'Personal File'!$C$15))))))</f>
        <v>+1</v>
      </c>
      <c r="E40" s="75" t="str">
        <f t="shared" si="0"/>
        <v>Cha (+1)</v>
      </c>
      <c r="F40" s="203" t="s">
        <v>60</v>
      </c>
      <c r="G40" s="71">
        <v>0</v>
      </c>
      <c r="H40" s="72"/>
    </row>
    <row r="41" spans="1:8" ht="17.399999999999999" thickBot="1" x14ac:dyDescent="0.35">
      <c r="A41" s="244" t="s">
        <v>58</v>
      </c>
      <c r="B41" s="86">
        <v>0</v>
      </c>
      <c r="C41" s="246" t="s">
        <v>30</v>
      </c>
      <c r="D41" s="248" t="str">
        <f>IF(C41="Str",'Personal File'!$C$10,IF(C41="Dex",'Personal File'!$C$11,IF(C41="Con",'Personal File'!$C$12,IF(C41="Int",'Personal File'!$C$13,IF(C41="Wis",'Personal File'!$C$14,IF(C41="Cha",'Personal File'!$C$15))))))</f>
        <v>+1</v>
      </c>
      <c r="E41" s="248" t="str">
        <f t="shared" si="0"/>
        <v>Dex (+1)</v>
      </c>
      <c r="F41" s="87" t="s">
        <v>60</v>
      </c>
      <c r="G41" s="87">
        <f>B41+MID(E41,6,2)+F41</f>
        <v>1</v>
      </c>
      <c r="H41" s="88"/>
    </row>
    <row r="42" spans="1:8" ht="16.2" thickTop="1" x14ac:dyDescent="0.3">
      <c r="B42" s="107"/>
    </row>
    <row r="43" spans="1:8" x14ac:dyDescent="0.3">
      <c r="B43" s="107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14.19921875" style="43" bestFit="1" customWidth="1"/>
    <col min="2" max="2" width="6.19921875" style="43" bestFit="1" customWidth="1"/>
    <col min="3" max="3" width="13.59765625" style="44" bestFit="1" customWidth="1"/>
    <col min="4" max="4" width="11.296875" style="44" bestFit="1" customWidth="1"/>
    <col min="5" max="5" width="7.296875" style="44" bestFit="1" customWidth="1"/>
    <col min="6" max="6" width="13.19921875" style="44" bestFit="1" customWidth="1"/>
    <col min="7" max="7" width="9.796875" style="44" bestFit="1" customWidth="1"/>
    <col min="8" max="8" width="28.09765625" style="43" bestFit="1" customWidth="1"/>
    <col min="9" max="16384" width="13" style="27"/>
  </cols>
  <sheetData>
    <row r="1" spans="1:8" ht="23.4" thickBot="1" x14ac:dyDescent="0.45">
      <c r="A1" s="218" t="s">
        <v>101</v>
      </c>
      <c r="B1" s="42"/>
      <c r="C1" s="42"/>
      <c r="D1" s="42"/>
      <c r="E1" s="42"/>
      <c r="F1" s="42"/>
      <c r="G1" s="42"/>
      <c r="H1" s="42"/>
    </row>
    <row r="2" spans="1:8" s="303" customFormat="1" ht="16.8" x14ac:dyDescent="0.3">
      <c r="A2" s="299" t="s">
        <v>75</v>
      </c>
      <c r="B2" s="300" t="s">
        <v>1</v>
      </c>
      <c r="C2" s="300" t="s">
        <v>78</v>
      </c>
      <c r="D2" s="301" t="s">
        <v>135</v>
      </c>
      <c r="E2" s="301" t="s">
        <v>136</v>
      </c>
      <c r="F2" s="300" t="s">
        <v>63</v>
      </c>
      <c r="G2" s="300" t="s">
        <v>20</v>
      </c>
      <c r="H2" s="302" t="s">
        <v>2</v>
      </c>
    </row>
    <row r="3" spans="1:8" s="37" customFormat="1" ht="16.8" x14ac:dyDescent="0.3">
      <c r="A3" s="216" t="s">
        <v>121</v>
      </c>
      <c r="B3" s="128">
        <v>0</v>
      </c>
      <c r="C3" s="215" t="s">
        <v>70</v>
      </c>
      <c r="D3" s="239" t="s">
        <v>130</v>
      </c>
      <c r="E3" s="253" t="s">
        <v>126</v>
      </c>
      <c r="F3" s="254" t="s">
        <v>131</v>
      </c>
      <c r="G3" s="255" t="s">
        <v>132</v>
      </c>
      <c r="H3" s="129" t="s">
        <v>133</v>
      </c>
    </row>
    <row r="4" spans="1:8" ht="16.8" x14ac:dyDescent="0.3">
      <c r="A4" s="216" t="s">
        <v>122</v>
      </c>
      <c r="B4" s="128">
        <v>0</v>
      </c>
      <c r="C4" s="215" t="s">
        <v>142</v>
      </c>
      <c r="D4" s="131" t="s">
        <v>143</v>
      </c>
      <c r="E4" s="131" t="s">
        <v>126</v>
      </c>
      <c r="F4" s="133" t="s">
        <v>96</v>
      </c>
      <c r="G4" s="133" t="s">
        <v>144</v>
      </c>
      <c r="H4" s="129" t="s">
        <v>156</v>
      </c>
    </row>
    <row r="5" spans="1:8" ht="16.8" x14ac:dyDescent="0.3">
      <c r="A5" s="216" t="s">
        <v>123</v>
      </c>
      <c r="B5" s="132">
        <v>0</v>
      </c>
      <c r="C5" s="257" t="s">
        <v>70</v>
      </c>
      <c r="D5" s="239" t="s">
        <v>125</v>
      </c>
      <c r="E5" s="253" t="s">
        <v>126</v>
      </c>
      <c r="F5" s="258" t="s">
        <v>128</v>
      </c>
      <c r="G5" s="259" t="s">
        <v>127</v>
      </c>
      <c r="H5" s="260" t="s">
        <v>129</v>
      </c>
    </row>
    <row r="6" spans="1:8" ht="16.8" x14ac:dyDescent="0.3">
      <c r="A6" s="216" t="s">
        <v>124</v>
      </c>
      <c r="B6" s="132">
        <v>0</v>
      </c>
      <c r="C6" s="215" t="s">
        <v>244</v>
      </c>
      <c r="D6" s="239" t="s">
        <v>125</v>
      </c>
      <c r="E6" s="253" t="s">
        <v>126</v>
      </c>
      <c r="F6" s="254" t="s">
        <v>79</v>
      </c>
      <c r="G6" s="255" t="s">
        <v>127</v>
      </c>
      <c r="H6" s="256" t="s">
        <v>97</v>
      </c>
    </row>
    <row r="7" spans="1:8" ht="16.8" x14ac:dyDescent="0.3">
      <c r="A7" s="217" t="s">
        <v>92</v>
      </c>
      <c r="B7" s="160">
        <v>0</v>
      </c>
      <c r="C7" s="261" t="s">
        <v>245</v>
      </c>
      <c r="D7" s="262" t="s">
        <v>130</v>
      </c>
      <c r="E7" s="263" t="s">
        <v>126</v>
      </c>
      <c r="F7" s="264" t="s">
        <v>96</v>
      </c>
      <c r="G7" s="265" t="s">
        <v>71</v>
      </c>
      <c r="H7" s="266" t="s">
        <v>94</v>
      </c>
    </row>
    <row r="8" spans="1:8" ht="16.8" x14ac:dyDescent="0.3">
      <c r="A8" s="216" t="s">
        <v>103</v>
      </c>
      <c r="B8" s="132">
        <v>1</v>
      </c>
      <c r="C8" s="267" t="s">
        <v>110</v>
      </c>
      <c r="D8" s="239" t="s">
        <v>130</v>
      </c>
      <c r="E8" s="253" t="s">
        <v>126</v>
      </c>
      <c r="F8" s="258" t="s">
        <v>111</v>
      </c>
      <c r="G8" s="255" t="s">
        <v>71</v>
      </c>
      <c r="H8" s="256" t="s">
        <v>134</v>
      </c>
    </row>
    <row r="9" spans="1:8" ht="17.399999999999999" thickBot="1" x14ac:dyDescent="0.35">
      <c r="A9" s="225" t="s">
        <v>93</v>
      </c>
      <c r="B9" s="228">
        <v>1</v>
      </c>
      <c r="C9" s="229" t="s">
        <v>72</v>
      </c>
      <c r="D9" s="230" t="s">
        <v>130</v>
      </c>
      <c r="E9" s="230" t="s">
        <v>126</v>
      </c>
      <c r="F9" s="130" t="s">
        <v>79</v>
      </c>
      <c r="G9" s="231" t="s">
        <v>71</v>
      </c>
      <c r="H9" s="159" t="s">
        <v>95</v>
      </c>
    </row>
    <row r="10" spans="1:8" ht="17.399999999999999" thickTop="1" x14ac:dyDescent="0.3">
      <c r="A10" s="38"/>
      <c r="B10" s="39"/>
      <c r="C10" s="40"/>
      <c r="D10" s="40"/>
      <c r="E10" s="40"/>
      <c r="F10" s="40"/>
      <c r="G10" s="40"/>
      <c r="H10" s="41"/>
    </row>
    <row r="11" spans="1:8" x14ac:dyDescent="0.3">
      <c r="A11" s="27"/>
      <c r="B11" s="27"/>
      <c r="C11" s="27"/>
      <c r="D11" s="27"/>
      <c r="E11" s="27"/>
      <c r="F11" s="27"/>
      <c r="G11" s="27"/>
      <c r="H11" s="27"/>
    </row>
    <row r="12" spans="1:8" x14ac:dyDescent="0.3">
      <c r="A12" s="27"/>
      <c r="B12" s="27"/>
      <c r="C12" s="27"/>
      <c r="D12" s="27"/>
      <c r="E12" s="27"/>
      <c r="F12" s="27"/>
      <c r="G12" s="27"/>
      <c r="H12" s="27"/>
    </row>
    <row r="13" spans="1:8" x14ac:dyDescent="0.3">
      <c r="A13" s="27"/>
      <c r="B13" s="27"/>
      <c r="C13" s="27"/>
      <c r="D13" s="27"/>
      <c r="E13" s="27"/>
      <c r="F13" s="27"/>
      <c r="G13" s="27"/>
      <c r="H13" s="27"/>
    </row>
    <row r="14" spans="1:8" x14ac:dyDescent="0.3">
      <c r="A14" s="27"/>
      <c r="B14" s="27"/>
      <c r="C14" s="27"/>
      <c r="D14" s="27"/>
      <c r="E14" s="27"/>
      <c r="F14" s="27"/>
      <c r="G14" s="27"/>
      <c r="H14" s="27"/>
    </row>
    <row r="15" spans="1:8" x14ac:dyDescent="0.3">
      <c r="A15" s="27"/>
      <c r="B15" s="27"/>
      <c r="C15" s="27"/>
      <c r="D15" s="27"/>
      <c r="E15" s="27"/>
      <c r="F15" s="27"/>
      <c r="G15" s="27"/>
      <c r="H15" s="27"/>
    </row>
    <row r="16" spans="1:8" x14ac:dyDescent="0.3">
      <c r="A16" s="27"/>
      <c r="B16" s="27"/>
      <c r="C16" s="27"/>
      <c r="D16" s="27"/>
      <c r="E16" s="27"/>
      <c r="F16" s="27"/>
      <c r="G16" s="27"/>
      <c r="H16" s="27"/>
    </row>
    <row r="17" spans="1:8" x14ac:dyDescent="0.3">
      <c r="A17" s="27"/>
      <c r="B17" s="27"/>
      <c r="C17" s="27"/>
      <c r="D17" s="27"/>
      <c r="E17" s="27"/>
      <c r="F17" s="27"/>
      <c r="G17" s="27"/>
      <c r="H17" s="27"/>
    </row>
    <row r="18" spans="1:8" x14ac:dyDescent="0.3">
      <c r="A18" s="27"/>
      <c r="B18" s="27"/>
      <c r="C18" s="27"/>
      <c r="D18" s="27"/>
      <c r="E18" s="27"/>
      <c r="F18" s="27"/>
      <c r="G18" s="27"/>
      <c r="H18" s="27"/>
    </row>
    <row r="19" spans="1:8" x14ac:dyDescent="0.3">
      <c r="A19" s="27"/>
      <c r="B19" s="27"/>
      <c r="C19" s="27"/>
      <c r="D19" s="27"/>
      <c r="E19" s="27"/>
      <c r="F19" s="27"/>
      <c r="G19" s="27"/>
      <c r="H19" s="27"/>
    </row>
    <row r="20" spans="1:8" x14ac:dyDescent="0.3">
      <c r="A20" s="27"/>
      <c r="B20" s="27"/>
      <c r="C20" s="27"/>
      <c r="D20" s="27"/>
      <c r="E20" s="27"/>
      <c r="F20" s="27"/>
      <c r="G20" s="27"/>
      <c r="H20" s="27"/>
    </row>
    <row r="21" spans="1:8" x14ac:dyDescent="0.3">
      <c r="A21" s="27"/>
      <c r="B21" s="27"/>
      <c r="C21" s="27"/>
      <c r="D21" s="27"/>
      <c r="E21" s="27"/>
      <c r="F21" s="27"/>
      <c r="G21" s="27"/>
      <c r="H21" s="27"/>
    </row>
    <row r="22" spans="1:8" x14ac:dyDescent="0.3">
      <c r="A22" s="27"/>
      <c r="B22" s="27"/>
      <c r="C22" s="27"/>
      <c r="D22" s="27"/>
      <c r="E22" s="27"/>
      <c r="F22" s="27"/>
      <c r="G22" s="27"/>
      <c r="H22" s="27"/>
    </row>
    <row r="23" spans="1:8" x14ac:dyDescent="0.3">
      <c r="A23" s="27"/>
      <c r="B23" s="27"/>
      <c r="C23" s="27"/>
      <c r="D23" s="27"/>
      <c r="E23" s="27"/>
      <c r="F23" s="27"/>
      <c r="G23" s="27"/>
    </row>
    <row r="24" spans="1:8" x14ac:dyDescent="0.3">
      <c r="A24" s="27"/>
      <c r="B24" s="27"/>
      <c r="C24" s="27"/>
      <c r="D24" s="27"/>
      <c r="E24" s="27"/>
      <c r="F24" s="27"/>
      <c r="G24" s="27"/>
    </row>
    <row r="25" spans="1:8" x14ac:dyDescent="0.3">
      <c r="A25" s="27"/>
      <c r="B25" s="27"/>
      <c r="C25" s="27"/>
      <c r="D25" s="27"/>
      <c r="E25" s="27"/>
      <c r="F25" s="27"/>
      <c r="G25" s="27"/>
    </row>
    <row r="26" spans="1:8" x14ac:dyDescent="0.3">
      <c r="A26" s="27"/>
      <c r="B26" s="27"/>
      <c r="C26" s="27"/>
    </row>
    <row r="27" spans="1:8" x14ac:dyDescent="0.3">
      <c r="A27" s="27"/>
      <c r="B27" s="27"/>
      <c r="C27" s="27"/>
    </row>
    <row r="28" spans="1:8" x14ac:dyDescent="0.3">
      <c r="A28" s="27"/>
      <c r="B28" s="27"/>
      <c r="C28" s="27"/>
    </row>
    <row r="29" spans="1:8" x14ac:dyDescent="0.3">
      <c r="A29" s="27"/>
      <c r="B29" s="27"/>
      <c r="C29" s="27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6" x14ac:dyDescent="0.3"/>
  <cols>
    <col min="1" max="1" width="6.19921875" style="43" bestFit="1" customWidth="1"/>
    <col min="2" max="2" width="9.8984375" style="43" bestFit="1" customWidth="1"/>
    <col min="3" max="3" width="6.3984375" style="44" bestFit="1" customWidth="1"/>
    <col min="4" max="4" width="1.59765625" style="44" customWidth="1"/>
    <col min="5" max="5" width="20.19921875" style="44" bestFit="1" customWidth="1"/>
    <col min="6" max="6" width="2.09765625" style="44" customWidth="1"/>
    <col min="7" max="7" width="40" style="44" bestFit="1" customWidth="1"/>
    <col min="8" max="8" width="30.3984375" style="43" customWidth="1"/>
    <col min="9" max="16384" width="13" style="27"/>
  </cols>
  <sheetData>
    <row r="1" spans="1:8" ht="24" thickTop="1" thickBot="1" x14ac:dyDescent="0.45">
      <c r="A1" s="140" t="s">
        <v>108</v>
      </c>
      <c r="B1" s="141"/>
      <c r="C1" s="142"/>
      <c r="D1" s="27"/>
      <c r="E1" s="106" t="s">
        <v>64</v>
      </c>
      <c r="F1" s="27"/>
      <c r="G1" s="143" t="s">
        <v>74</v>
      </c>
      <c r="H1" s="27"/>
    </row>
    <row r="2" spans="1:8" ht="17.399999999999999" thickTop="1" x14ac:dyDescent="0.3">
      <c r="A2" s="144" t="s">
        <v>1</v>
      </c>
      <c r="B2" s="145" t="s">
        <v>107</v>
      </c>
      <c r="C2" s="146" t="s">
        <v>76</v>
      </c>
      <c r="D2" s="11"/>
      <c r="E2" s="147" t="s">
        <v>65</v>
      </c>
      <c r="F2" s="27"/>
      <c r="G2" s="148" t="s">
        <v>118</v>
      </c>
      <c r="H2" s="27"/>
    </row>
    <row r="3" spans="1:8" ht="16.8" x14ac:dyDescent="0.3">
      <c r="A3" s="223">
        <v>0</v>
      </c>
      <c r="B3" s="224">
        <v>5</v>
      </c>
      <c r="C3" s="240">
        <v>0</v>
      </c>
      <c r="D3" s="11"/>
      <c r="E3" s="105" t="s">
        <v>158</v>
      </c>
      <c r="F3" s="27"/>
      <c r="G3" s="148" t="s">
        <v>253</v>
      </c>
      <c r="H3" s="27"/>
    </row>
    <row r="4" spans="1:8" ht="17.399999999999999" thickBot="1" x14ac:dyDescent="0.35">
      <c r="A4" s="152">
        <v>1</v>
      </c>
      <c r="B4" s="153">
        <v>3</v>
      </c>
      <c r="C4" s="241">
        <v>3</v>
      </c>
      <c r="D4" s="11"/>
      <c r="E4" s="149">
        <f>RIGHT(E3,1)+'Personal File'!C12</f>
        <v>2</v>
      </c>
      <c r="F4" s="27"/>
      <c r="G4" s="148" t="s">
        <v>119</v>
      </c>
      <c r="H4" s="27"/>
    </row>
    <row r="5" spans="1:8" ht="16.8" x14ac:dyDescent="0.3">
      <c r="A5" s="211">
        <v>2</v>
      </c>
      <c r="B5" s="212">
        <v>0</v>
      </c>
      <c r="C5" s="242">
        <v>0</v>
      </c>
      <c r="D5" s="11"/>
      <c r="E5" s="150" t="s">
        <v>66</v>
      </c>
      <c r="F5" s="27"/>
      <c r="G5" s="162" t="s">
        <v>120</v>
      </c>
      <c r="H5" s="27"/>
    </row>
    <row r="6" spans="1:8" ht="17.399999999999999" thickBot="1" x14ac:dyDescent="0.35">
      <c r="A6" s="213">
        <v>3</v>
      </c>
      <c r="B6" s="214">
        <v>0</v>
      </c>
      <c r="C6" s="243">
        <v>0</v>
      </c>
      <c r="D6" s="11"/>
      <c r="E6" s="105" t="s">
        <v>158</v>
      </c>
      <c r="F6" s="27"/>
      <c r="G6" s="161" t="s">
        <v>162</v>
      </c>
      <c r="H6" s="27"/>
    </row>
    <row r="7" spans="1:8" ht="18" thickTop="1" thickBot="1" x14ac:dyDescent="0.35">
      <c r="D7" s="11"/>
      <c r="E7" s="151">
        <f>RIGHT(E6,1)+'Personal File'!C11</f>
        <v>3</v>
      </c>
      <c r="F7" s="27"/>
      <c r="G7" s="161" t="s">
        <v>159</v>
      </c>
      <c r="H7" s="27"/>
    </row>
    <row r="8" spans="1:8" ht="24" thickTop="1" thickBot="1" x14ac:dyDescent="0.45">
      <c r="A8" s="280" t="s">
        <v>164</v>
      </c>
      <c r="B8" s="281"/>
      <c r="C8" s="282"/>
      <c r="D8" s="11"/>
      <c r="E8" s="154" t="s">
        <v>67</v>
      </c>
      <c r="F8" s="27"/>
      <c r="G8" s="161" t="s">
        <v>160</v>
      </c>
      <c r="H8" s="27"/>
    </row>
    <row r="9" spans="1:8" ht="17.399999999999999" thickBot="1" x14ac:dyDescent="0.35">
      <c r="A9" s="277" t="s">
        <v>165</v>
      </c>
      <c r="B9" s="278"/>
      <c r="C9" s="279"/>
      <c r="D9" s="11"/>
      <c r="E9" s="105" t="s">
        <v>163</v>
      </c>
      <c r="F9" s="27"/>
      <c r="G9" s="157"/>
      <c r="H9" s="27"/>
    </row>
    <row r="10" spans="1:8" ht="16.8" thickTop="1" thickBot="1" x14ac:dyDescent="0.35">
      <c r="D10" s="11"/>
      <c r="E10" s="155">
        <f>RIGHT(E9,1)+'Personal File'!C14</f>
        <v>5</v>
      </c>
      <c r="F10" s="27"/>
      <c r="G10" s="27"/>
      <c r="H10" s="27"/>
    </row>
    <row r="11" spans="1:8" ht="19.2" thickTop="1" thickBot="1" x14ac:dyDescent="0.35">
      <c r="D11" s="11"/>
      <c r="E11" s="27"/>
      <c r="F11" s="27"/>
      <c r="G11" s="156" t="s">
        <v>77</v>
      </c>
      <c r="H11" s="27"/>
    </row>
    <row r="12" spans="1:8" ht="17.399999999999999" thickBot="1" x14ac:dyDescent="0.35">
      <c r="D12" s="11"/>
      <c r="G12" s="157" t="s">
        <v>117</v>
      </c>
    </row>
    <row r="13" spans="1:8" ht="16.2" thickTop="1" x14ac:dyDescent="0.3">
      <c r="D13" s="11"/>
    </row>
    <row r="14" spans="1:8" ht="16.2" x14ac:dyDescent="0.35">
      <c r="D14" s="11"/>
      <c r="F14" s="158"/>
    </row>
    <row r="15" spans="1:8" x14ac:dyDescent="0.3">
      <c r="D15" s="11"/>
    </row>
    <row r="16" spans="1:8" x14ac:dyDescent="0.3">
      <c r="D16" s="11"/>
    </row>
    <row r="17" spans="4:4" x14ac:dyDescent="0.3">
      <c r="D17" s="11"/>
    </row>
    <row r="18" spans="4:4" x14ac:dyDescent="0.3">
      <c r="D18" s="11"/>
    </row>
    <row r="19" spans="4:4" x14ac:dyDescent="0.3">
      <c r="D19" s="11"/>
    </row>
    <row r="20" spans="4:4" x14ac:dyDescent="0.3">
      <c r="D20" s="11"/>
    </row>
    <row r="21" spans="4:4" x14ac:dyDescent="0.3">
      <c r="D21" s="11"/>
    </row>
    <row r="24" spans="4:4" x14ac:dyDescent="0.3">
      <c r="D24" s="11"/>
    </row>
  </sheetData>
  <phoneticPr fontId="0" type="noConversion"/>
  <conditionalFormatting sqref="C3:C6">
    <cfRule type="cellIs" dxfId="4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"/>
  <sheetViews>
    <sheetView showGridLines="0" workbookViewId="0"/>
  </sheetViews>
  <sheetFormatPr defaultColWidth="13" defaultRowHeight="15.6" x14ac:dyDescent="0.3"/>
  <cols>
    <col min="1" max="1" width="22" style="20" customWidth="1"/>
    <col min="2" max="2" width="8.59765625" style="20" customWidth="1"/>
    <col min="3" max="3" width="6.09765625" style="20" customWidth="1"/>
    <col min="4" max="4" width="8.19921875" style="20" customWidth="1"/>
    <col min="5" max="5" width="8.3984375" style="20" customWidth="1"/>
    <col min="6" max="6" width="8.3984375" style="20" bestFit="1" customWidth="1"/>
    <col min="7" max="9" width="5.59765625" style="20" customWidth="1"/>
    <col min="10" max="10" width="8.796875" style="20" bestFit="1" customWidth="1"/>
    <col min="11" max="11" width="26.59765625" style="20" customWidth="1"/>
    <col min="12" max="16384" width="13" style="1"/>
  </cols>
  <sheetData>
    <row r="1" spans="1:11" ht="23.4" thickBot="1" x14ac:dyDescent="0.4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6.8" thickTop="1" thickBot="1" x14ac:dyDescent="0.35">
      <c r="A2" s="322" t="s">
        <v>3</v>
      </c>
      <c r="B2" s="323" t="s">
        <v>4</v>
      </c>
      <c r="C2" s="323" t="s">
        <v>21</v>
      </c>
      <c r="D2" s="323" t="s">
        <v>22</v>
      </c>
      <c r="E2" s="324" t="s">
        <v>62</v>
      </c>
      <c r="F2" s="323" t="s">
        <v>19</v>
      </c>
      <c r="G2" s="323" t="s">
        <v>23</v>
      </c>
      <c r="H2" s="310" t="s">
        <v>252</v>
      </c>
      <c r="I2" s="309" t="s">
        <v>251</v>
      </c>
      <c r="J2" s="310" t="s">
        <v>87</v>
      </c>
      <c r="K2" s="330" t="s">
        <v>2</v>
      </c>
    </row>
    <row r="3" spans="1:11" x14ac:dyDescent="0.3">
      <c r="A3" s="331" t="s">
        <v>246</v>
      </c>
      <c r="B3" s="14" t="s">
        <v>170</v>
      </c>
      <c r="C3" s="104">
        <v>0</v>
      </c>
      <c r="D3" s="304" t="s">
        <v>247</v>
      </c>
      <c r="E3" s="28" t="s">
        <v>171</v>
      </c>
      <c r="F3" s="124" t="s">
        <v>172</v>
      </c>
      <c r="G3" s="15">
        <v>1</v>
      </c>
      <c r="H3" s="314" t="str">
        <f>CONCATENATE("+",'Personal File'!$B$8+'Personal File'!$C$10+D3)</f>
        <v>+2</v>
      </c>
      <c r="I3" s="311">
        <f t="shared" ref="I3" ca="1" si="0">RANDBETWEEN(1,20)</f>
        <v>17</v>
      </c>
      <c r="J3" s="315">
        <f t="shared" ref="J3:J4" ca="1" si="1">I3+H3</f>
        <v>19</v>
      </c>
      <c r="K3" s="16" t="s">
        <v>173</v>
      </c>
    </row>
    <row r="4" spans="1:11" ht="16.2" thickBot="1" x14ac:dyDescent="0.35">
      <c r="A4" s="305" t="s">
        <v>248</v>
      </c>
      <c r="B4" s="306" t="s">
        <v>249</v>
      </c>
      <c r="C4" s="307" t="s">
        <v>60</v>
      </c>
      <c r="D4" s="18">
        <v>1</v>
      </c>
      <c r="E4" s="18" t="s">
        <v>171</v>
      </c>
      <c r="F4" s="306" t="s">
        <v>250</v>
      </c>
      <c r="G4" s="21">
        <v>4</v>
      </c>
      <c r="H4" s="308" t="str">
        <f>CONCATENATE("+",'Personal File'!$B$8+'Personal File'!$C$10+D4)</f>
        <v>+2</v>
      </c>
      <c r="I4" s="312">
        <f ca="1">RANDBETWEEN(1,20)</f>
        <v>8</v>
      </c>
      <c r="J4" s="313">
        <f t="shared" ca="1" si="1"/>
        <v>10</v>
      </c>
      <c r="K4" s="19"/>
    </row>
    <row r="5" spans="1:11" ht="6" customHeight="1" thickTop="1" thickBot="1" x14ac:dyDescent="0.35"/>
    <row r="6" spans="1:11" ht="16.8" thickTop="1" thickBot="1" x14ac:dyDescent="0.35">
      <c r="A6" s="322" t="s">
        <v>6</v>
      </c>
      <c r="B6" s="323" t="s">
        <v>7</v>
      </c>
      <c r="C6" s="323" t="s">
        <v>21</v>
      </c>
      <c r="D6" s="323" t="s">
        <v>22</v>
      </c>
      <c r="E6" s="324" t="s">
        <v>62</v>
      </c>
      <c r="F6" s="323" t="s">
        <v>8</v>
      </c>
      <c r="G6" s="323" t="s">
        <v>23</v>
      </c>
      <c r="H6" s="310" t="s">
        <v>252</v>
      </c>
      <c r="I6" s="309" t="s">
        <v>251</v>
      </c>
      <c r="J6" s="310" t="s">
        <v>87</v>
      </c>
      <c r="K6" s="330" t="s">
        <v>2</v>
      </c>
    </row>
    <row r="7" spans="1:11" ht="16.2" thickBot="1" x14ac:dyDescent="0.35">
      <c r="A7" s="17"/>
      <c r="B7" s="18"/>
      <c r="C7" s="50"/>
      <c r="D7" s="50"/>
      <c r="E7" s="18"/>
      <c r="F7" s="50"/>
      <c r="G7" s="21"/>
      <c r="H7" s="308" t="str">
        <f>CONCATENATE("+",'Personal File'!$B$8+'Personal File'!$C$11+D7)</f>
        <v>+1</v>
      </c>
      <c r="I7" s="312">
        <f ca="1">RANDBETWEEN(1,20)</f>
        <v>3</v>
      </c>
      <c r="J7" s="313">
        <f ca="1">I7+H7</f>
        <v>4</v>
      </c>
      <c r="K7" s="19"/>
    </row>
    <row r="8" spans="1:11" ht="6" customHeight="1" thickTop="1" thickBot="1" x14ac:dyDescent="0.35">
      <c r="D8" s="22"/>
      <c r="E8" s="22"/>
      <c r="G8" s="23"/>
      <c r="H8" s="23"/>
      <c r="I8" s="23"/>
      <c r="J8" s="23"/>
    </row>
    <row r="9" spans="1:11" ht="16.8" thickTop="1" thickBot="1" x14ac:dyDescent="0.35">
      <c r="A9" s="322" t="s">
        <v>68</v>
      </c>
      <c r="B9" s="323" t="s">
        <v>12</v>
      </c>
      <c r="C9" s="323" t="s">
        <v>30</v>
      </c>
      <c r="D9" s="323" t="s">
        <v>87</v>
      </c>
      <c r="E9" s="323" t="s">
        <v>88</v>
      </c>
      <c r="F9" s="323" t="s">
        <v>89</v>
      </c>
      <c r="G9" s="323" t="s">
        <v>23</v>
      </c>
      <c r="H9" s="325" t="s">
        <v>2</v>
      </c>
      <c r="I9" s="326"/>
      <c r="J9" s="326"/>
      <c r="K9" s="327"/>
    </row>
    <row r="10" spans="1:11" x14ac:dyDescent="0.3">
      <c r="A10" s="24"/>
      <c r="B10" s="25"/>
      <c r="C10" s="25"/>
      <c r="D10" s="25"/>
      <c r="E10" s="193"/>
      <c r="F10" s="25"/>
      <c r="G10" s="62"/>
      <c r="H10" s="316"/>
      <c r="I10" s="317"/>
      <c r="J10" s="317"/>
      <c r="K10" s="318"/>
    </row>
    <row r="11" spans="1:11" ht="16.2" thickBot="1" x14ac:dyDescent="0.35">
      <c r="A11" s="17"/>
      <c r="B11" s="18"/>
      <c r="C11" s="18"/>
      <c r="D11" s="18"/>
      <c r="E11" s="18"/>
      <c r="F11" s="18"/>
      <c r="G11" s="21"/>
      <c r="H11" s="319"/>
      <c r="I11" s="320"/>
      <c r="J11" s="320"/>
      <c r="K11" s="321"/>
    </row>
    <row r="12" spans="1:11" ht="6.75" customHeight="1" thickTop="1" thickBot="1" x14ac:dyDescent="0.35"/>
    <row r="13" spans="1:11" ht="16.8" thickTop="1" thickBot="1" x14ac:dyDescent="0.35">
      <c r="A13" s="26" t="s">
        <v>9</v>
      </c>
      <c r="B13" s="23">
        <f>SUM(G3:G14)</f>
        <v>5</v>
      </c>
      <c r="D13" s="328" t="s">
        <v>69</v>
      </c>
      <c r="E13" s="329"/>
      <c r="F13" s="325" t="s">
        <v>5</v>
      </c>
      <c r="G13" s="323" t="s">
        <v>23</v>
      </c>
      <c r="H13" s="325" t="s">
        <v>2</v>
      </c>
      <c r="I13" s="326"/>
      <c r="J13" s="326"/>
      <c r="K13" s="327"/>
    </row>
    <row r="14" spans="1:11" ht="16.2" thickBot="1" x14ac:dyDescent="0.35">
      <c r="A14" s="26"/>
      <c r="B14" s="23"/>
      <c r="D14" s="101"/>
      <c r="E14" s="102"/>
      <c r="F14" s="103"/>
      <c r="G14" s="21">
        <f>F14/10</f>
        <v>0</v>
      </c>
      <c r="H14" s="319"/>
      <c r="I14" s="320"/>
      <c r="J14" s="320"/>
      <c r="K14" s="321"/>
    </row>
    <row r="15" spans="1:11" ht="16.2" thickTop="1" x14ac:dyDescent="0.3"/>
  </sheetData>
  <phoneticPr fontId="0" type="noConversion"/>
  <conditionalFormatting sqref="I3:I4">
    <cfRule type="cellIs" dxfId="3" priority="3" operator="equal">
      <formula>20</formula>
    </cfRule>
    <cfRule type="cellIs" dxfId="2" priority="4" operator="equal">
      <formula>1</formula>
    </cfRule>
  </conditionalFormatting>
  <conditionalFormatting sqref="I7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0"/>
  <sheetViews>
    <sheetView showGridLines="0" workbookViewId="0"/>
  </sheetViews>
  <sheetFormatPr defaultColWidth="13" defaultRowHeight="15.6" x14ac:dyDescent="0.3"/>
  <cols>
    <col min="1" max="1" width="34.296875" style="20" bestFit="1" customWidth="1"/>
    <col min="2" max="2" width="4.69921875" style="20" bestFit="1" customWidth="1"/>
    <col min="3" max="3" width="5.3984375" style="23" bestFit="1" customWidth="1"/>
    <col min="4" max="4" width="52.69921875" style="1" bestFit="1" customWidth="1"/>
    <col min="5" max="5" width="26.19921875" style="1" bestFit="1" customWidth="1"/>
    <col min="6" max="16384" width="13" style="1"/>
  </cols>
  <sheetData>
    <row r="1" spans="1:5" ht="23.4" thickBot="1" x14ac:dyDescent="0.45">
      <c r="A1" s="13" t="s">
        <v>80</v>
      </c>
      <c r="B1" s="13"/>
      <c r="C1" s="166"/>
      <c r="D1" s="13"/>
      <c r="E1" s="13"/>
    </row>
    <row r="2" spans="1:5" s="20" customFormat="1" ht="16.2" thickBot="1" x14ac:dyDescent="0.35">
      <c r="A2" s="167" t="s">
        <v>81</v>
      </c>
      <c r="B2" s="285" t="s">
        <v>5</v>
      </c>
      <c r="C2" s="168" t="s">
        <v>82</v>
      </c>
      <c r="D2" s="169" t="s">
        <v>83</v>
      </c>
      <c r="E2" s="170" t="s">
        <v>84</v>
      </c>
    </row>
    <row r="3" spans="1:5" x14ac:dyDescent="0.3">
      <c r="A3" s="171" t="s">
        <v>102</v>
      </c>
      <c r="B3" s="286">
        <v>1</v>
      </c>
      <c r="C3" s="172">
        <v>3</v>
      </c>
      <c r="D3" s="173"/>
      <c r="E3" s="174"/>
    </row>
    <row r="4" spans="1:5" x14ac:dyDescent="0.3">
      <c r="A4" s="175" t="s">
        <v>173</v>
      </c>
      <c r="B4" s="287">
        <v>1</v>
      </c>
      <c r="C4" s="176">
        <v>0</v>
      </c>
      <c r="D4" s="177"/>
      <c r="E4" s="178"/>
    </row>
    <row r="5" spans="1:5" ht="16.2" thickBot="1" x14ac:dyDescent="0.35">
      <c r="A5" s="179" t="s">
        <v>167</v>
      </c>
      <c r="B5" s="283">
        <v>1</v>
      </c>
      <c r="C5" s="180">
        <f>B5</f>
        <v>1</v>
      </c>
      <c r="D5" s="284" t="s">
        <v>168</v>
      </c>
      <c r="E5" s="182"/>
    </row>
    <row r="6" spans="1:5" ht="24" thickTop="1" thickBot="1" x14ac:dyDescent="0.45">
      <c r="A6" s="13" t="s">
        <v>85</v>
      </c>
      <c r="B6" s="13"/>
      <c r="C6" s="183"/>
      <c r="D6" s="13"/>
      <c r="E6" s="184"/>
    </row>
    <row r="7" spans="1:5" ht="16.2" thickBot="1" x14ac:dyDescent="0.35">
      <c r="A7" s="167" t="s">
        <v>81</v>
      </c>
      <c r="B7" s="167" t="s">
        <v>5</v>
      </c>
      <c r="C7" s="168" t="s">
        <v>82</v>
      </c>
      <c r="D7" s="169" t="s">
        <v>83</v>
      </c>
      <c r="E7" s="170" t="s">
        <v>84</v>
      </c>
    </row>
    <row r="8" spans="1:5" x14ac:dyDescent="0.3">
      <c r="A8" s="171" t="s">
        <v>146</v>
      </c>
      <c r="B8" s="288">
        <v>1</v>
      </c>
      <c r="C8" s="172">
        <f>D8</f>
        <v>4</v>
      </c>
      <c r="D8" s="173">
        <v>4</v>
      </c>
      <c r="E8" s="174"/>
    </row>
    <row r="9" spans="1:5" x14ac:dyDescent="0.3">
      <c r="A9" s="171" t="s">
        <v>147</v>
      </c>
      <c r="B9" s="289">
        <v>1</v>
      </c>
      <c r="C9" s="172">
        <f>D9</f>
        <v>1</v>
      </c>
      <c r="D9" s="173">
        <v>1</v>
      </c>
      <c r="E9" s="174"/>
    </row>
    <row r="10" spans="1:5" x14ac:dyDescent="0.3">
      <c r="A10" s="171" t="s">
        <v>148</v>
      </c>
      <c r="B10" s="289">
        <v>1</v>
      </c>
      <c r="C10" s="172">
        <v>0</v>
      </c>
      <c r="D10" s="173" t="s">
        <v>149</v>
      </c>
      <c r="E10" s="174"/>
    </row>
    <row r="11" spans="1:5" x14ac:dyDescent="0.3">
      <c r="A11" s="171" t="s">
        <v>238</v>
      </c>
      <c r="B11" s="289">
        <v>4</v>
      </c>
      <c r="C11" s="191">
        <f>B11</f>
        <v>4</v>
      </c>
      <c r="D11" s="173"/>
      <c r="E11" s="174"/>
    </row>
    <row r="12" spans="1:5" ht="16.2" thickBot="1" x14ac:dyDescent="0.35">
      <c r="A12" s="179"/>
      <c r="B12" s="290"/>
      <c r="C12" s="180"/>
      <c r="D12" s="181"/>
      <c r="E12" s="182"/>
    </row>
    <row r="13" spans="1:5" ht="24" thickTop="1" thickBot="1" x14ac:dyDescent="0.45">
      <c r="A13" s="10" t="s">
        <v>86</v>
      </c>
      <c r="B13" s="10"/>
      <c r="C13" s="23">
        <f>SUM(C3:C12)</f>
        <v>13</v>
      </c>
      <c r="D13" s="185" t="s">
        <v>109</v>
      </c>
      <c r="E13" s="184"/>
    </row>
    <row r="14" spans="1:5" s="20" customFormat="1" ht="16.2" thickBot="1" x14ac:dyDescent="0.35">
      <c r="A14" s="167" t="s">
        <v>81</v>
      </c>
      <c r="B14" s="167" t="s">
        <v>5</v>
      </c>
      <c r="C14" s="168" t="s">
        <v>82</v>
      </c>
      <c r="D14" s="169" t="s">
        <v>83</v>
      </c>
      <c r="E14" s="170" t="s">
        <v>84</v>
      </c>
    </row>
    <row r="15" spans="1:5" x14ac:dyDescent="0.3">
      <c r="A15" s="171" t="s">
        <v>139</v>
      </c>
      <c r="B15" s="288"/>
      <c r="C15" s="172">
        <v>0</v>
      </c>
      <c r="D15" s="275" t="s">
        <v>124</v>
      </c>
      <c r="E15" s="276"/>
    </row>
    <row r="16" spans="1:5" x14ac:dyDescent="0.3">
      <c r="A16" s="171" t="s">
        <v>140</v>
      </c>
      <c r="B16" s="289"/>
      <c r="C16" s="172">
        <v>0</v>
      </c>
      <c r="D16" s="173" t="s">
        <v>123</v>
      </c>
      <c r="E16" s="187"/>
    </row>
    <row r="17" spans="1:5" x14ac:dyDescent="0.3">
      <c r="A17" s="171" t="s">
        <v>150</v>
      </c>
      <c r="B17" s="289"/>
      <c r="C17" s="172">
        <v>0</v>
      </c>
      <c r="D17" s="173"/>
      <c r="E17" s="187"/>
    </row>
    <row r="18" spans="1:5" x14ac:dyDescent="0.3">
      <c r="A18" s="171" t="s">
        <v>151</v>
      </c>
      <c r="B18" s="289"/>
      <c r="C18" s="172">
        <v>0</v>
      </c>
      <c r="D18" s="173"/>
      <c r="E18" s="187"/>
    </row>
    <row r="19" spans="1:5" x14ac:dyDescent="0.3">
      <c r="A19" s="171" t="s">
        <v>152</v>
      </c>
      <c r="B19" s="289"/>
      <c r="C19" s="172">
        <v>0</v>
      </c>
      <c r="D19" s="173"/>
      <c r="E19" s="187"/>
    </row>
    <row r="20" spans="1:5" x14ac:dyDescent="0.3">
      <c r="A20" s="171" t="s">
        <v>153</v>
      </c>
      <c r="B20" s="289"/>
      <c r="C20" s="172">
        <v>0</v>
      </c>
      <c r="D20" s="173"/>
      <c r="E20" s="187"/>
    </row>
    <row r="21" spans="1:5" x14ac:dyDescent="0.3">
      <c r="A21" s="171" t="s">
        <v>154</v>
      </c>
      <c r="B21" s="289"/>
      <c r="C21" s="172">
        <v>0</v>
      </c>
      <c r="D21" s="173"/>
      <c r="E21" s="187"/>
    </row>
    <row r="22" spans="1:5" x14ac:dyDescent="0.3">
      <c r="A22" s="171" t="s">
        <v>155</v>
      </c>
      <c r="B22" s="289"/>
      <c r="C22" s="172">
        <v>0</v>
      </c>
      <c r="D22" s="173"/>
      <c r="E22" s="187"/>
    </row>
    <row r="23" spans="1:5" ht="16.2" thickBot="1" x14ac:dyDescent="0.35">
      <c r="A23" s="179"/>
      <c r="B23" s="290"/>
      <c r="C23" s="180"/>
      <c r="D23" s="181"/>
      <c r="E23" s="182"/>
    </row>
    <row r="24" spans="1:5" ht="24" thickTop="1" thickBot="1" x14ac:dyDescent="0.45">
      <c r="A24" s="10" t="s">
        <v>236</v>
      </c>
      <c r="B24" s="10"/>
      <c r="C24" s="23">
        <f>SUM(C15:C23)</f>
        <v>0</v>
      </c>
      <c r="D24" s="296" t="s">
        <v>235</v>
      </c>
      <c r="E24" s="184"/>
    </row>
    <row r="25" spans="1:5" ht="16.2" thickBot="1" x14ac:dyDescent="0.35">
      <c r="A25" s="167" t="s">
        <v>81</v>
      </c>
      <c r="B25" s="167" t="s">
        <v>5</v>
      </c>
      <c r="C25" s="168" t="s">
        <v>82</v>
      </c>
      <c r="D25" s="169" t="s">
        <v>83</v>
      </c>
      <c r="E25" s="170" t="s">
        <v>84</v>
      </c>
    </row>
    <row r="26" spans="1:5" x14ac:dyDescent="0.3">
      <c r="A26" s="188" t="s">
        <v>174</v>
      </c>
      <c r="B26" s="288">
        <v>27</v>
      </c>
      <c r="C26" s="189">
        <f>B26/50</f>
        <v>0.54</v>
      </c>
      <c r="D26" s="190"/>
      <c r="E26" s="186"/>
    </row>
    <row r="27" spans="1:5" x14ac:dyDescent="0.3">
      <c r="A27" s="188" t="s">
        <v>175</v>
      </c>
      <c r="B27" s="289">
        <v>1</v>
      </c>
      <c r="C27" s="191">
        <v>0</v>
      </c>
      <c r="D27" s="192" t="s">
        <v>176</v>
      </c>
      <c r="E27" s="178" t="s">
        <v>177</v>
      </c>
    </row>
    <row r="28" spans="1:5" x14ac:dyDescent="0.3">
      <c r="A28" s="188" t="s">
        <v>178</v>
      </c>
      <c r="B28" s="289">
        <v>1</v>
      </c>
      <c r="C28" s="191">
        <v>2</v>
      </c>
      <c r="D28" s="192">
        <v>2</v>
      </c>
      <c r="E28" s="187" t="s">
        <v>179</v>
      </c>
    </row>
    <row r="29" spans="1:5" x14ac:dyDescent="0.3">
      <c r="A29" s="188" t="s">
        <v>180</v>
      </c>
      <c r="B29" s="289">
        <v>1</v>
      </c>
      <c r="C29" s="191">
        <v>1</v>
      </c>
      <c r="D29" s="192"/>
      <c r="E29" s="187"/>
    </row>
    <row r="30" spans="1:5" x14ac:dyDescent="0.3">
      <c r="A30" s="188" t="s">
        <v>181</v>
      </c>
      <c r="B30" s="289">
        <v>1</v>
      </c>
      <c r="C30" s="191">
        <v>0</v>
      </c>
      <c r="D30" s="192" t="s">
        <v>182</v>
      </c>
      <c r="E30" s="187"/>
    </row>
    <row r="31" spans="1:5" x14ac:dyDescent="0.3">
      <c r="A31" s="188" t="s">
        <v>183</v>
      </c>
      <c r="B31" s="289">
        <v>1</v>
      </c>
      <c r="C31" s="191">
        <v>0</v>
      </c>
      <c r="D31" s="192" t="s">
        <v>184</v>
      </c>
      <c r="E31" s="187"/>
    </row>
    <row r="32" spans="1:5" x14ac:dyDescent="0.3">
      <c r="A32" s="188" t="s">
        <v>185</v>
      </c>
      <c r="B32" s="289">
        <v>2</v>
      </c>
      <c r="C32" s="191">
        <v>0</v>
      </c>
      <c r="D32" s="192" t="s">
        <v>184</v>
      </c>
      <c r="E32" s="187"/>
    </row>
    <row r="33" spans="1:5" x14ac:dyDescent="0.3">
      <c r="A33" s="188" t="s">
        <v>186</v>
      </c>
      <c r="B33" s="289">
        <v>2</v>
      </c>
      <c r="C33" s="191">
        <v>0</v>
      </c>
      <c r="D33" s="192" t="s">
        <v>182</v>
      </c>
      <c r="E33" s="187"/>
    </row>
    <row r="34" spans="1:5" x14ac:dyDescent="0.3">
      <c r="A34" s="188" t="s">
        <v>187</v>
      </c>
      <c r="B34" s="289">
        <v>1</v>
      </c>
      <c r="C34" s="191">
        <v>0</v>
      </c>
      <c r="D34" s="192" t="s">
        <v>184</v>
      </c>
      <c r="E34" s="187"/>
    </row>
    <row r="35" spans="1:5" x14ac:dyDescent="0.3">
      <c r="A35" s="188" t="s">
        <v>188</v>
      </c>
      <c r="B35" s="289">
        <v>1</v>
      </c>
      <c r="C35" s="191">
        <v>0</v>
      </c>
      <c r="D35" s="192" t="s">
        <v>182</v>
      </c>
      <c r="E35" s="187"/>
    </row>
    <row r="36" spans="1:5" x14ac:dyDescent="0.3">
      <c r="A36" s="188" t="s">
        <v>189</v>
      </c>
      <c r="B36" s="289">
        <v>3</v>
      </c>
      <c r="C36" s="191">
        <v>0</v>
      </c>
      <c r="D36" s="192" t="s">
        <v>190</v>
      </c>
      <c r="E36" s="187"/>
    </row>
    <row r="37" spans="1:5" x14ac:dyDescent="0.3">
      <c r="A37" s="188" t="s">
        <v>191</v>
      </c>
      <c r="B37" s="289">
        <v>1</v>
      </c>
      <c r="C37" s="191">
        <v>0</v>
      </c>
      <c r="D37" s="192" t="s">
        <v>184</v>
      </c>
      <c r="E37" s="187"/>
    </row>
    <row r="38" spans="1:5" x14ac:dyDescent="0.3">
      <c r="A38" s="188" t="s">
        <v>192</v>
      </c>
      <c r="B38" s="289">
        <v>1</v>
      </c>
      <c r="C38" s="191">
        <v>0</v>
      </c>
      <c r="D38" s="192" t="s">
        <v>182</v>
      </c>
      <c r="E38" s="187"/>
    </row>
    <row r="39" spans="1:5" x14ac:dyDescent="0.3">
      <c r="A39" s="188" t="s">
        <v>193</v>
      </c>
      <c r="B39" s="289">
        <v>1</v>
      </c>
      <c r="C39" s="191">
        <v>0</v>
      </c>
      <c r="D39" s="192" t="s">
        <v>182</v>
      </c>
      <c r="E39" s="187"/>
    </row>
    <row r="40" spans="1:5" x14ac:dyDescent="0.3">
      <c r="A40" s="188" t="s">
        <v>194</v>
      </c>
      <c r="B40" s="289">
        <v>1</v>
      </c>
      <c r="C40" s="191">
        <v>0</v>
      </c>
      <c r="D40" s="192" t="s">
        <v>184</v>
      </c>
      <c r="E40" s="187"/>
    </row>
    <row r="41" spans="1:5" x14ac:dyDescent="0.3">
      <c r="A41" s="188" t="s">
        <v>195</v>
      </c>
      <c r="B41" s="289">
        <v>4</v>
      </c>
      <c r="C41" s="191">
        <v>0</v>
      </c>
      <c r="D41" s="192" t="s">
        <v>184</v>
      </c>
      <c r="E41" s="187"/>
    </row>
    <row r="42" spans="1:5" x14ac:dyDescent="0.3">
      <c r="A42" s="188" t="s">
        <v>196</v>
      </c>
      <c r="B42" s="289">
        <v>1</v>
      </c>
      <c r="C42" s="191">
        <v>0</v>
      </c>
      <c r="D42" s="192" t="s">
        <v>197</v>
      </c>
      <c r="E42" s="187"/>
    </row>
    <row r="43" spans="1:5" x14ac:dyDescent="0.3">
      <c r="A43" s="188" t="s">
        <v>198</v>
      </c>
      <c r="B43" s="289">
        <v>1</v>
      </c>
      <c r="C43" s="191">
        <v>0</v>
      </c>
      <c r="D43" s="192" t="s">
        <v>199</v>
      </c>
      <c r="E43" s="187"/>
    </row>
    <row r="44" spans="1:5" x14ac:dyDescent="0.3">
      <c r="A44" s="188" t="s">
        <v>200</v>
      </c>
      <c r="B44" s="289">
        <v>1</v>
      </c>
      <c r="C44" s="191">
        <f>B44*5</f>
        <v>5</v>
      </c>
      <c r="D44" s="192"/>
      <c r="E44" s="187"/>
    </row>
    <row r="45" spans="1:5" x14ac:dyDescent="0.3">
      <c r="A45" s="188" t="s">
        <v>201</v>
      </c>
      <c r="B45" s="289">
        <v>1</v>
      </c>
      <c r="C45" s="191">
        <f>B45*2</f>
        <v>2</v>
      </c>
      <c r="D45" s="192"/>
      <c r="E45" s="187"/>
    </row>
    <row r="46" spans="1:5" x14ac:dyDescent="0.3">
      <c r="A46" s="188" t="s">
        <v>202</v>
      </c>
      <c r="B46" s="289">
        <v>1</v>
      </c>
      <c r="C46" s="191">
        <f>B46*0</f>
        <v>0</v>
      </c>
      <c r="D46" s="192"/>
      <c r="E46" s="187"/>
    </row>
    <row r="47" spans="1:5" x14ac:dyDescent="0.3">
      <c r="A47" s="188" t="s">
        <v>203</v>
      </c>
      <c r="B47" s="289">
        <v>1</v>
      </c>
      <c r="C47" s="191">
        <f>B47*1</f>
        <v>1</v>
      </c>
      <c r="D47" s="192"/>
      <c r="E47" s="187"/>
    </row>
    <row r="48" spans="1:5" x14ac:dyDescent="0.3">
      <c r="A48" s="188" t="s">
        <v>204</v>
      </c>
      <c r="B48" s="289">
        <v>1</v>
      </c>
      <c r="C48" s="191">
        <f>B48*2</f>
        <v>2</v>
      </c>
      <c r="D48" s="192"/>
      <c r="E48" s="187"/>
    </row>
    <row r="49" spans="1:5" x14ac:dyDescent="0.3">
      <c r="A49" s="188" t="s">
        <v>205</v>
      </c>
      <c r="B49" s="289">
        <v>2</v>
      </c>
      <c r="C49" s="191">
        <f>B49*1</f>
        <v>2</v>
      </c>
      <c r="D49" s="192"/>
      <c r="E49" s="187"/>
    </row>
    <row r="50" spans="1:5" x14ac:dyDescent="0.3">
      <c r="A50" s="188" t="s">
        <v>206</v>
      </c>
      <c r="B50" s="289">
        <v>2</v>
      </c>
      <c r="C50" s="191">
        <f>B50*1</f>
        <v>2</v>
      </c>
      <c r="D50" s="192"/>
      <c r="E50" s="187"/>
    </row>
    <row r="51" spans="1:5" x14ac:dyDescent="0.3">
      <c r="A51" s="188" t="s">
        <v>207</v>
      </c>
      <c r="B51" s="289">
        <v>1</v>
      </c>
      <c r="C51" s="191">
        <f>B51*5</f>
        <v>5</v>
      </c>
      <c r="D51" s="192"/>
      <c r="E51" s="187"/>
    </row>
    <row r="52" spans="1:5" x14ac:dyDescent="0.3">
      <c r="A52" s="188" t="s">
        <v>208</v>
      </c>
      <c r="B52" s="289">
        <v>1</v>
      </c>
      <c r="C52" s="191">
        <f>B52*2</f>
        <v>2</v>
      </c>
      <c r="D52" s="192"/>
      <c r="E52" s="187"/>
    </row>
    <row r="53" spans="1:5" x14ac:dyDescent="0.3">
      <c r="A53" s="188" t="s">
        <v>209</v>
      </c>
      <c r="B53" s="289">
        <v>3</v>
      </c>
      <c r="C53" s="191">
        <f>B53*0</f>
        <v>0</v>
      </c>
      <c r="D53" s="192"/>
      <c r="E53" s="187"/>
    </row>
    <row r="54" spans="1:5" x14ac:dyDescent="0.3">
      <c r="A54" s="188" t="s">
        <v>210</v>
      </c>
      <c r="B54" s="289">
        <v>1</v>
      </c>
      <c r="C54" s="191">
        <f>B54*5</f>
        <v>5</v>
      </c>
      <c r="D54" s="192"/>
      <c r="E54" s="187"/>
    </row>
    <row r="55" spans="1:5" x14ac:dyDescent="0.3">
      <c r="A55" s="188" t="s">
        <v>211</v>
      </c>
      <c r="B55" s="289">
        <v>1</v>
      </c>
      <c r="C55" s="191">
        <f>B55*20</f>
        <v>20</v>
      </c>
      <c r="D55" s="192"/>
      <c r="E55" s="187"/>
    </row>
    <row r="56" spans="1:5" x14ac:dyDescent="0.3">
      <c r="A56" s="188" t="s">
        <v>212</v>
      </c>
      <c r="B56" s="289">
        <v>1</v>
      </c>
      <c r="C56" s="191">
        <f>B56*4</f>
        <v>4</v>
      </c>
      <c r="D56" s="192"/>
      <c r="E56" s="187"/>
    </row>
    <row r="57" spans="1:5" x14ac:dyDescent="0.3">
      <c r="A57" s="188" t="s">
        <v>213</v>
      </c>
      <c r="B57" s="289">
        <v>1</v>
      </c>
      <c r="C57" s="191">
        <f>B57*0</f>
        <v>0</v>
      </c>
      <c r="D57" s="192"/>
      <c r="E57" s="187"/>
    </row>
    <row r="58" spans="1:5" x14ac:dyDescent="0.3">
      <c r="A58" s="188" t="s">
        <v>214</v>
      </c>
      <c r="B58" s="289">
        <v>4</v>
      </c>
      <c r="C58" s="191">
        <f>B58*0</f>
        <v>0</v>
      </c>
      <c r="D58" s="192" t="s">
        <v>215</v>
      </c>
      <c r="E58" s="187"/>
    </row>
    <row r="59" spans="1:5" x14ac:dyDescent="0.3">
      <c r="A59" s="188" t="s">
        <v>216</v>
      </c>
      <c r="B59" s="289">
        <v>1</v>
      </c>
      <c r="C59" s="191">
        <f>B59*1</f>
        <v>1</v>
      </c>
      <c r="D59" s="192" t="s">
        <v>215</v>
      </c>
      <c r="E59" s="187"/>
    </row>
    <row r="60" spans="1:5" x14ac:dyDescent="0.3">
      <c r="A60" s="188" t="s">
        <v>217</v>
      </c>
      <c r="B60" s="289">
        <v>1</v>
      </c>
      <c r="C60" s="191">
        <f>B60*0</f>
        <v>0</v>
      </c>
      <c r="D60" s="192" t="s">
        <v>215</v>
      </c>
      <c r="E60" s="187"/>
    </row>
    <row r="61" spans="1:5" x14ac:dyDescent="0.3">
      <c r="A61" s="188" t="s">
        <v>218</v>
      </c>
      <c r="B61" s="289">
        <v>2</v>
      </c>
      <c r="C61" s="191">
        <f>B61*0</f>
        <v>0</v>
      </c>
      <c r="D61" s="192" t="s">
        <v>219</v>
      </c>
      <c r="E61" s="187"/>
    </row>
    <row r="62" spans="1:5" x14ac:dyDescent="0.3">
      <c r="A62" s="188" t="s">
        <v>220</v>
      </c>
      <c r="B62" s="289">
        <v>4</v>
      </c>
      <c r="C62" s="191">
        <f>B62*0</f>
        <v>0</v>
      </c>
      <c r="D62" s="192" t="s">
        <v>221</v>
      </c>
      <c r="E62" s="187"/>
    </row>
    <row r="63" spans="1:5" x14ac:dyDescent="0.3">
      <c r="A63" s="188" t="s">
        <v>222</v>
      </c>
      <c r="B63" s="289">
        <v>2</v>
      </c>
      <c r="C63" s="191">
        <f>B63*5</f>
        <v>10</v>
      </c>
      <c r="D63" s="192"/>
      <c r="E63" s="187"/>
    </row>
    <row r="64" spans="1:5" x14ac:dyDescent="0.3">
      <c r="A64" s="188" t="s">
        <v>223</v>
      </c>
      <c r="B64" s="289">
        <v>10</v>
      </c>
      <c r="C64" s="191">
        <f>B64*2</f>
        <v>20</v>
      </c>
      <c r="D64" s="192"/>
      <c r="E64" s="187"/>
    </row>
    <row r="65" spans="1:5" x14ac:dyDescent="0.3">
      <c r="A65" s="188" t="s">
        <v>224</v>
      </c>
      <c r="B65" s="289">
        <v>1</v>
      </c>
      <c r="C65" s="191">
        <f>B65*5</f>
        <v>5</v>
      </c>
      <c r="D65" s="192"/>
      <c r="E65" s="187"/>
    </row>
    <row r="66" spans="1:5" x14ac:dyDescent="0.3">
      <c r="A66" s="188" t="s">
        <v>225</v>
      </c>
      <c r="B66" s="289">
        <v>2</v>
      </c>
      <c r="C66" s="191">
        <f>B66*2</f>
        <v>4</v>
      </c>
      <c r="D66" s="192"/>
      <c r="E66" s="187"/>
    </row>
    <row r="67" spans="1:5" x14ac:dyDescent="0.3">
      <c r="A67" s="188" t="s">
        <v>226</v>
      </c>
      <c r="B67" s="289">
        <v>3</v>
      </c>
      <c r="C67" s="191">
        <f>B67*0</f>
        <v>0</v>
      </c>
      <c r="D67" s="192"/>
      <c r="E67" s="187"/>
    </row>
    <row r="68" spans="1:5" x14ac:dyDescent="0.3">
      <c r="A68" s="188" t="s">
        <v>227</v>
      </c>
      <c r="B68" s="289">
        <v>1</v>
      </c>
      <c r="C68" s="191">
        <f>B68*2</f>
        <v>2</v>
      </c>
      <c r="D68" s="192"/>
      <c r="E68" s="187"/>
    </row>
    <row r="69" spans="1:5" x14ac:dyDescent="0.3">
      <c r="A69" s="188" t="s">
        <v>228</v>
      </c>
      <c r="B69" s="289">
        <v>1</v>
      </c>
      <c r="C69" s="191">
        <f>B69*0.5</f>
        <v>0.5</v>
      </c>
      <c r="D69" s="192"/>
      <c r="E69" s="187"/>
    </row>
    <row r="70" spans="1:5" x14ac:dyDescent="0.3">
      <c r="A70" s="188" t="s">
        <v>229</v>
      </c>
      <c r="B70" s="289">
        <v>100</v>
      </c>
      <c r="C70" s="191">
        <f>B70*0.01</f>
        <v>1</v>
      </c>
      <c r="D70" s="192"/>
      <c r="E70" s="187"/>
    </row>
    <row r="71" spans="1:5" x14ac:dyDescent="0.3">
      <c r="A71" s="188" t="s">
        <v>230</v>
      </c>
      <c r="B71" s="289">
        <v>1</v>
      </c>
      <c r="C71" s="191">
        <f>B71*2</f>
        <v>2</v>
      </c>
      <c r="D71" s="192"/>
      <c r="E71" s="187"/>
    </row>
    <row r="72" spans="1:5" x14ac:dyDescent="0.3">
      <c r="A72" s="188" t="s">
        <v>231</v>
      </c>
      <c r="B72" s="289">
        <v>1</v>
      </c>
      <c r="C72" s="191">
        <f>B72*10</f>
        <v>10</v>
      </c>
      <c r="D72" s="192"/>
      <c r="E72" s="187"/>
    </row>
    <row r="73" spans="1:5" x14ac:dyDescent="0.3">
      <c r="A73" s="188" t="s">
        <v>232</v>
      </c>
      <c r="B73" s="289">
        <v>200</v>
      </c>
      <c r="C73" s="191">
        <f>B73</f>
        <v>200</v>
      </c>
      <c r="D73" s="192"/>
      <c r="E73" s="187"/>
    </row>
    <row r="74" spans="1:5" x14ac:dyDescent="0.3">
      <c r="A74" s="188" t="s">
        <v>233</v>
      </c>
      <c r="B74" s="289">
        <v>1</v>
      </c>
      <c r="C74" s="191">
        <f>B74*8</f>
        <v>8</v>
      </c>
      <c r="D74" s="192"/>
      <c r="E74" s="187"/>
    </row>
    <row r="75" spans="1:5" x14ac:dyDescent="0.3">
      <c r="A75" s="291" t="s">
        <v>169</v>
      </c>
      <c r="B75" s="292">
        <v>1</v>
      </c>
      <c r="C75" s="293">
        <f>B75</f>
        <v>1</v>
      </c>
      <c r="D75" s="294"/>
      <c r="E75" s="295"/>
    </row>
    <row r="76" spans="1:5" ht="16.2" thickBot="1" x14ac:dyDescent="0.35">
      <c r="A76" s="179" t="s">
        <v>234</v>
      </c>
      <c r="B76" s="290">
        <v>5</v>
      </c>
      <c r="C76" s="180">
        <f>B76</f>
        <v>5</v>
      </c>
      <c r="D76" s="181"/>
      <c r="E76" s="182"/>
    </row>
    <row r="77" spans="1:5" ht="24" thickTop="1" thickBot="1" x14ac:dyDescent="0.45">
      <c r="A77" s="10" t="s">
        <v>237</v>
      </c>
      <c r="B77" s="10"/>
      <c r="C77" s="23">
        <f>(SUM(C26:C76)*5)/600</f>
        <v>2.6919999999999997</v>
      </c>
      <c r="D77" s="185" t="s">
        <v>98</v>
      </c>
      <c r="E77" s="184"/>
    </row>
    <row r="78" spans="1:5" s="20" customFormat="1" ht="16.2" thickBot="1" x14ac:dyDescent="0.35">
      <c r="A78" s="167" t="s">
        <v>81</v>
      </c>
      <c r="B78" s="167" t="s">
        <v>5</v>
      </c>
      <c r="C78" s="168" t="s">
        <v>82</v>
      </c>
      <c r="D78" s="169" t="s">
        <v>83</v>
      </c>
      <c r="E78" s="170" t="s">
        <v>84</v>
      </c>
    </row>
    <row r="79" spans="1:5" x14ac:dyDescent="0.3">
      <c r="A79" s="188"/>
      <c r="B79" s="288"/>
      <c r="C79" s="189"/>
      <c r="D79" s="190"/>
      <c r="E79" s="186"/>
    </row>
    <row r="80" spans="1:5" x14ac:dyDescent="0.3">
      <c r="A80" s="188"/>
      <c r="B80" s="289"/>
      <c r="C80" s="191"/>
      <c r="D80" s="192"/>
      <c r="E80" s="187"/>
    </row>
    <row r="81" spans="1:5" x14ac:dyDescent="0.3">
      <c r="A81" s="171"/>
      <c r="B81" s="289"/>
      <c r="C81" s="172"/>
      <c r="D81" s="192"/>
      <c r="E81" s="187"/>
    </row>
    <row r="82" spans="1:5" x14ac:dyDescent="0.3">
      <c r="A82" s="188"/>
      <c r="B82" s="289"/>
      <c r="C82" s="191"/>
      <c r="D82" s="192"/>
      <c r="E82" s="187"/>
    </row>
    <row r="83" spans="1:5" x14ac:dyDescent="0.3">
      <c r="A83" s="188"/>
      <c r="B83" s="289"/>
      <c r="C83" s="191"/>
      <c r="D83" s="192"/>
      <c r="E83" s="187"/>
    </row>
    <row r="84" spans="1:5" x14ac:dyDescent="0.3">
      <c r="A84" s="188"/>
      <c r="B84" s="289"/>
      <c r="C84" s="191"/>
      <c r="D84" s="192"/>
      <c r="E84" s="187"/>
    </row>
    <row r="85" spans="1:5" x14ac:dyDescent="0.3">
      <c r="A85" s="188"/>
      <c r="B85" s="289"/>
      <c r="C85" s="191"/>
      <c r="D85" s="192"/>
      <c r="E85" s="187"/>
    </row>
    <row r="86" spans="1:5" x14ac:dyDescent="0.3">
      <c r="A86" s="188"/>
      <c r="B86" s="289"/>
      <c r="C86" s="191"/>
      <c r="D86" s="192"/>
      <c r="E86" s="187"/>
    </row>
    <row r="87" spans="1:5" x14ac:dyDescent="0.3">
      <c r="A87" s="188"/>
      <c r="B87" s="289"/>
      <c r="C87" s="191"/>
      <c r="D87" s="192"/>
      <c r="E87" s="187"/>
    </row>
    <row r="88" spans="1:5" ht="16.2" thickBot="1" x14ac:dyDescent="0.35">
      <c r="A88" s="179"/>
      <c r="B88" s="290"/>
      <c r="C88" s="180"/>
      <c r="D88" s="181"/>
      <c r="E88" s="182"/>
    </row>
    <row r="89" spans="1:5" ht="16.2" thickTop="1" x14ac:dyDescent="0.3"/>
    <row r="90" spans="1:5" x14ac:dyDescent="0.3">
      <c r="A90" s="1"/>
      <c r="B90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Personal File</vt:lpstr>
      <vt:lpstr>Skills</vt:lpstr>
      <vt:lpstr>Spells</vt:lpstr>
      <vt:lpstr>Feats</vt:lpstr>
      <vt:lpstr>Martial</vt:lpstr>
      <vt:lpstr>Equipment</vt:lpstr>
      <vt:lpstr>'Personal File'!Print_Area</vt:lpstr>
      <vt:lpstr>Skills!Print_Area</vt:lpstr>
      <vt:lpstr>Spells!Print_Area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2007-08-17T04:53:18Z</cp:lastPrinted>
  <dcterms:created xsi:type="dcterms:W3CDTF">2000-10-24T15:39:59Z</dcterms:created>
  <dcterms:modified xsi:type="dcterms:W3CDTF">2024-12-28T20:41:04Z</dcterms:modified>
</cp:coreProperties>
</file>