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Used\Characters\Part I\Chapter 4\Party 2\"/>
    </mc:Choice>
  </mc:AlternateContent>
  <xr:revisionPtr revIDLastSave="0" documentId="13_ncr:1_{B07A6D7F-68B1-4801-8280-9E64BA47BFA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4" r:id="rId3"/>
    <sheet name="Feats &amp; Spells" sheetId="20" r:id="rId4"/>
    <sheet name="Martial" sheetId="6" r:id="rId5"/>
    <sheet name="Equipment" sheetId="19" r:id="rId6"/>
    <sheet name="Familiar" sheetId="22" r:id="rId7"/>
    <sheet name="Mount" sheetId="26" r:id="rId8"/>
    <sheet name="Mule" sheetId="27" r:id="rId9"/>
  </sheets>
  <externalReferences>
    <externalReference r:id="rId10"/>
  </externalReferences>
  <definedNames>
    <definedName name="NoShade">'[1]Spell Sheet'!$FH$1</definedName>
    <definedName name="OLE_LINK1" localSheetId="3">'Feats &amp; Spells'!#REF!</definedName>
    <definedName name="_xlnm.Print_Area" localSheetId="5">Equipment!#REF!</definedName>
    <definedName name="_xlnm.Print_Area" localSheetId="6">Familiar!$A$1:$H$13</definedName>
    <definedName name="_xlnm.Print_Area" localSheetId="3">'Feats &amp; Spells'!#REF!</definedName>
    <definedName name="_xlnm.Print_Area" localSheetId="4">Martial!#REF!</definedName>
    <definedName name="_xlnm.Print_Area" localSheetId="7">Mount!$A$1:$H$13</definedName>
    <definedName name="_xlnm.Print_Area" localSheetId="8">Mule!$A$1:$H$13</definedName>
    <definedName name="_xlnm.Print_Area" localSheetId="0">'Personal File'!$A$1:$H$67</definedName>
    <definedName name="_xlnm.Print_Area" localSheetId="1">Skills!$A$1:$K$31</definedName>
    <definedName name="_xlnm.Print_Area" localSheetId="2">Spellbook!$A$1:$H$75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6" l="1"/>
  <c r="I9" i="6" l="1"/>
  <c r="B106" i="24" l="1"/>
  <c r="C12" i="4" l="1"/>
  <c r="E12" i="4" s="1"/>
  <c r="I6" i="20" l="1"/>
  <c r="E51" i="15"/>
  <c r="E46" i="15" s="1"/>
  <c r="B46" i="15"/>
  <c r="H33" i="15"/>
  <c r="H38" i="15"/>
  <c r="H45" i="15"/>
  <c r="H44" i="15"/>
  <c r="H43" i="15"/>
  <c r="H42" i="15"/>
  <c r="H41" i="15"/>
  <c r="H40" i="15"/>
  <c r="H39" i="15"/>
  <c r="H37" i="15"/>
  <c r="H36" i="15"/>
  <c r="H35" i="15"/>
  <c r="H34" i="15"/>
  <c r="C28" i="19" l="1"/>
  <c r="C10" i="19"/>
  <c r="C29" i="19" l="1"/>
  <c r="F5" i="26" l="1"/>
  <c r="F5" i="27"/>
  <c r="C9" i="27"/>
  <c r="C8" i="27"/>
  <c r="C7" i="27"/>
  <c r="C6" i="27"/>
  <c r="C5" i="27"/>
  <c r="C4" i="27"/>
  <c r="I10" i="6" l="1"/>
  <c r="I6" i="6"/>
  <c r="I4" i="6"/>
  <c r="I3" i="6"/>
  <c r="C9" i="22" l="1"/>
  <c r="C8" i="22"/>
  <c r="C7" i="22"/>
  <c r="C6" i="22"/>
  <c r="C5" i="22"/>
  <c r="C4" i="22"/>
  <c r="C9" i="26"/>
  <c r="C8" i="26"/>
  <c r="C7" i="26"/>
  <c r="C6" i="26"/>
  <c r="C5" i="26"/>
  <c r="C4" i="26"/>
  <c r="H5" i="15" l="1"/>
  <c r="H4" i="15"/>
  <c r="H3" i="15"/>
  <c r="C15" i="4" l="1"/>
  <c r="C14" i="4"/>
  <c r="D5" i="15" s="1"/>
  <c r="C13" i="4"/>
  <c r="D3" i="15"/>
  <c r="C11" i="4"/>
  <c r="C10" i="4"/>
  <c r="H10" i="6" l="1"/>
  <c r="J10" i="6" s="1"/>
  <c r="H9" i="6"/>
  <c r="J9" i="6" s="1"/>
  <c r="H3" i="6"/>
  <c r="J3" i="6" s="1"/>
  <c r="H6" i="6"/>
  <c r="J6" i="6" s="1"/>
  <c r="H4" i="6"/>
  <c r="J4" i="6" s="1"/>
  <c r="H5" i="6"/>
  <c r="J5" i="6" s="1"/>
  <c r="E5" i="15"/>
  <c r="G5" i="15"/>
  <c r="E3" i="15"/>
  <c r="I3" i="15" s="1"/>
  <c r="G3" i="15"/>
  <c r="D4" i="15"/>
  <c r="E13" i="4"/>
  <c r="E14" i="4" s="1"/>
  <c r="E15" i="4" s="1"/>
  <c r="C11" i="20"/>
  <c r="C8" i="20"/>
  <c r="C9" i="20"/>
  <c r="C10" i="20"/>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I5" i="15" l="1"/>
  <c r="E4" i="15"/>
  <c r="G4" i="15"/>
  <c r="F5" i="22"/>
  <c r="I4" i="15" l="1"/>
  <c r="G16" i="6"/>
  <c r="E11" i="4" s="1"/>
  <c r="C12" i="20" l="1"/>
  <c r="C7" i="20"/>
  <c r="C6" i="20"/>
  <c r="C5" i="20"/>
  <c r="C4" i="20"/>
  <c r="C3" i="20"/>
  <c r="H6" i="20" l="1"/>
  <c r="G6" i="20"/>
  <c r="J6" i="20"/>
  <c r="K6" i="20"/>
  <c r="L6" i="20"/>
  <c r="M6" i="20"/>
  <c r="N6" i="20"/>
  <c r="D27" i="15" l="1"/>
  <c r="D26" i="15"/>
  <c r="D25" i="15"/>
  <c r="E25" i="15" l="1"/>
  <c r="G25" i="15"/>
  <c r="E26" i="15"/>
  <c r="G26" i="15"/>
  <c r="E27" i="15"/>
  <c r="I27" i="15" s="1"/>
  <c r="G27" i="15"/>
  <c r="I26" i="15" l="1"/>
  <c r="I25" i="15"/>
  <c r="D33" i="15"/>
  <c r="E33" i="15" l="1"/>
  <c r="G33" i="15"/>
  <c r="D39" i="15"/>
  <c r="D19" i="15"/>
  <c r="D24" i="15"/>
  <c r="D41" i="15"/>
  <c r="D38" i="15"/>
  <c r="C18" i="19"/>
  <c r="D43" i="15"/>
  <c r="D40" i="15"/>
  <c r="D42" i="15"/>
  <c r="D35" i="15"/>
  <c r="D44" i="15"/>
  <c r="D31" i="15"/>
  <c r="D37" i="15"/>
  <c r="D28" i="15"/>
  <c r="D14" i="15"/>
  <c r="D12" i="15"/>
  <c r="D45" i="15"/>
  <c r="D36" i="15"/>
  <c r="D34" i="15"/>
  <c r="D32" i="15"/>
  <c r="D30" i="15"/>
  <c r="D29" i="15"/>
  <c r="D23" i="15"/>
  <c r="D22" i="15"/>
  <c r="D21" i="15"/>
  <c r="D20" i="15"/>
  <c r="D18" i="15"/>
  <c r="D17" i="15"/>
  <c r="D16" i="15"/>
  <c r="D15" i="15"/>
  <c r="D13" i="15"/>
  <c r="D11" i="15"/>
  <c r="D10" i="15"/>
  <c r="D9" i="15"/>
  <c r="D8" i="15"/>
  <c r="D7" i="15"/>
  <c r="D6" i="15"/>
  <c r="I33" i="15" l="1"/>
  <c r="E6" i="15"/>
  <c r="G6" i="15"/>
  <c r="E7" i="15"/>
  <c r="I7" i="15" s="1"/>
  <c r="G7" i="15"/>
  <c r="E9" i="15"/>
  <c r="G9" i="15"/>
  <c r="E11" i="15"/>
  <c r="G11" i="15"/>
  <c r="E15" i="15"/>
  <c r="G15" i="15"/>
  <c r="E17" i="15"/>
  <c r="I17" i="15" s="1"/>
  <c r="G17" i="15"/>
  <c r="E20" i="15"/>
  <c r="G20" i="15"/>
  <c r="E22" i="15"/>
  <c r="G22" i="15"/>
  <c r="E29" i="15"/>
  <c r="G29" i="15"/>
  <c r="E32" i="15"/>
  <c r="I32" i="15" s="1"/>
  <c r="G32" i="15"/>
  <c r="E36" i="15"/>
  <c r="G36" i="15"/>
  <c r="E12" i="15"/>
  <c r="G12" i="15"/>
  <c r="E28" i="15"/>
  <c r="G28" i="15"/>
  <c r="E31" i="15"/>
  <c r="I31" i="15" s="1"/>
  <c r="G31" i="15"/>
  <c r="E35" i="15"/>
  <c r="G35" i="15"/>
  <c r="E40" i="15"/>
  <c r="G40" i="15"/>
  <c r="E41" i="15"/>
  <c r="G41" i="15"/>
  <c r="E19" i="15"/>
  <c r="I19" i="15" s="1"/>
  <c r="G19" i="15"/>
  <c r="E8" i="15"/>
  <c r="G8" i="15"/>
  <c r="E10" i="15"/>
  <c r="G10" i="15"/>
  <c r="E13" i="15"/>
  <c r="G13" i="15"/>
  <c r="E16" i="15"/>
  <c r="I16" i="15" s="1"/>
  <c r="G16" i="15"/>
  <c r="E18" i="15"/>
  <c r="G18" i="15"/>
  <c r="E21" i="15"/>
  <c r="G21" i="15"/>
  <c r="E23" i="15"/>
  <c r="G23" i="15"/>
  <c r="E30" i="15"/>
  <c r="I30" i="15" s="1"/>
  <c r="G30" i="15"/>
  <c r="E34" i="15"/>
  <c r="G34" i="15"/>
  <c r="E45" i="15"/>
  <c r="G45" i="15"/>
  <c r="E14" i="15"/>
  <c r="G14" i="15"/>
  <c r="E37" i="15"/>
  <c r="I37" i="15" s="1"/>
  <c r="G37" i="15"/>
  <c r="E44" i="15"/>
  <c r="G44" i="15"/>
  <c r="E42" i="15"/>
  <c r="G42" i="15"/>
  <c r="E43" i="15"/>
  <c r="G43" i="15"/>
  <c r="E38" i="15"/>
  <c r="I38" i="15" s="1"/>
  <c r="G38" i="15"/>
  <c r="E24" i="15"/>
  <c r="G24" i="15"/>
  <c r="E39" i="15"/>
  <c r="G39" i="15"/>
  <c r="I6" i="15"/>
  <c r="I43" i="15" l="1"/>
  <c r="I14" i="15"/>
  <c r="I23" i="15"/>
  <c r="I13" i="15"/>
  <c r="I41" i="15"/>
  <c r="I28" i="15"/>
  <c r="I29" i="15"/>
  <c r="I15" i="15"/>
  <c r="I39" i="15"/>
  <c r="I42" i="15"/>
  <c r="I45" i="15"/>
  <c r="I21" i="15"/>
  <c r="I10" i="15"/>
  <c r="I40" i="15"/>
  <c r="I12" i="15"/>
  <c r="I22" i="15"/>
  <c r="I11" i="15"/>
  <c r="I24" i="15"/>
  <c r="I34" i="15"/>
  <c r="I18" i="15"/>
  <c r="I35" i="15"/>
  <c r="I36" i="15"/>
  <c r="I20" i="15"/>
  <c r="I9" i="15"/>
  <c r="I44"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sz val="12"/>
            <color indexed="81"/>
            <rFont val="Times New Roman"/>
            <family val="1"/>
          </rPr>
          <t>Next level at 10,000 XPs</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[(1 * 6 Rogue) * 75%] + [(3 * 4 Wizard) * 75%] + (4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4" authorId="0" shapeId="0" xr:uid="{00000000-0006-0000-0100-000001000000}">
      <text>
        <r>
          <rPr>
            <sz val="12"/>
            <color indexed="81"/>
            <rFont val="Times New Roman"/>
            <family val="1"/>
          </rPr>
          <t>MW lockpick</t>
        </r>
      </text>
    </comment>
    <comment ref="F24" authorId="0" shapeId="0" xr:uid="{00000000-0006-0000-0100-000002000000}">
      <text>
        <r>
          <rPr>
            <sz val="12"/>
            <color indexed="81"/>
            <rFont val="Times New Roman"/>
            <family val="1"/>
          </rPr>
          <t>Spellwise +2</t>
        </r>
      </text>
    </comment>
    <comment ref="F31" authorId="0" shapeId="0" xr:uid="{00000000-0006-0000-0100-000003000000}">
      <text>
        <r>
          <rPr>
            <sz val="12"/>
            <color indexed="81"/>
            <rFont val="Times New Roman"/>
            <family val="1"/>
          </rPr>
          <t>MW lockpick</t>
        </r>
      </text>
    </comment>
    <comment ref="F34" authorId="0" shapeId="0" xr:uid="{00000000-0006-0000-0100-000004000000}">
      <text>
        <r>
          <rPr>
            <sz val="12"/>
            <color indexed="81"/>
            <rFont val="Times New Roman"/>
            <family val="1"/>
          </rPr>
          <t>Military saddle</t>
        </r>
      </text>
    </comment>
    <comment ref="F39" authorId="0" shapeId="0" xr:uid="{00000000-0006-0000-0100-000005000000}">
      <text>
        <r>
          <rPr>
            <sz val="12"/>
            <color indexed="81"/>
            <rFont val="Times New Roman"/>
            <family val="1"/>
          </rPr>
          <t>Spellwise +2
Apprentice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200-000001000000}">
      <text>
        <r>
          <rPr>
            <sz val="12"/>
            <color indexed="81"/>
            <rFont val="Times New Roman"/>
            <family val="1"/>
          </rPr>
          <t>Wool or fur</t>
        </r>
      </text>
    </comment>
    <comment ref="D14" authorId="0" shapeId="0" xr:uid="{00000000-0006-0000-0200-000002000000}">
      <text>
        <r>
          <rPr>
            <sz val="12"/>
            <color indexed="81"/>
            <rFont val="Times New Roman"/>
            <family val="1"/>
          </rPr>
          <t>Wool or wax</t>
        </r>
      </text>
    </comment>
    <comment ref="D15" authorId="0" shapeId="0" xr:uid="{00000000-0006-0000-0200-000003000000}">
      <text>
        <r>
          <rPr>
            <sz val="12"/>
            <color indexed="81"/>
            <rFont val="Times New Roman"/>
            <family val="1"/>
          </rPr>
          <t>Crossbow Bolt Imbued</t>
        </r>
      </text>
    </comment>
    <comment ref="D17" authorId="0" shapeId="0" xr:uid="{00000000-0006-0000-0200-000004000000}">
      <text>
        <r>
          <rPr>
            <sz val="12"/>
            <color indexed="81"/>
            <rFont val="Times New Roman"/>
            <family val="1"/>
          </rPr>
          <t>Phosphorescent moss</t>
        </r>
      </text>
    </comment>
    <comment ref="D20" authorId="0" shapeId="0" xr:uid="{00000000-0006-0000-0200-000005000000}">
      <text>
        <r>
          <rPr>
            <sz val="12"/>
            <color indexed="81"/>
            <rFont val="Times New Roman"/>
            <family val="1"/>
          </rPr>
          <t>Copper wire</t>
        </r>
      </text>
    </comment>
    <comment ref="D22" authorId="0" shapeId="0" xr:uid="{00000000-0006-0000-0200-000006000000}">
      <text>
        <r>
          <rPr>
            <sz val="12"/>
            <color indexed="81"/>
            <rFont val="Times New Roman"/>
            <family val="1"/>
          </rPr>
          <t>Brass key</t>
        </r>
      </text>
    </comment>
    <comment ref="D26" authorId="0" shapeId="0" xr:uid="{00000000-0006-0000-0200-000007000000}">
      <text>
        <r>
          <rPr>
            <sz val="12"/>
            <color indexed="81"/>
            <rFont val="Times New Roman"/>
            <family val="1"/>
          </rPr>
          <t>Prism, lens, or monocle</t>
        </r>
      </text>
    </comment>
    <comment ref="D28" authorId="0" shapeId="0" xr:uid="{00000000-0006-0000-0200-000008000000}">
      <text>
        <r>
          <rPr>
            <sz val="12"/>
            <color indexed="81"/>
            <rFont val="Times New Roman"/>
            <family val="1"/>
          </rPr>
          <t>Miniature cloak</t>
        </r>
      </text>
    </comment>
    <comment ref="D32" authorId="0" shapeId="0" xr:uid="{00000000-0006-0000-0200-000009000000}">
      <text>
        <r>
          <rPr>
            <sz val="12"/>
            <color indexed="81"/>
            <rFont val="Times New Roman"/>
            <family val="1"/>
          </rPr>
          <t>Dried glue</t>
        </r>
      </text>
    </comment>
    <comment ref="D36" authorId="0" shapeId="0" xr:uid="{00000000-0006-0000-0200-00000A000000}">
      <text>
        <r>
          <rPr>
            <sz val="12"/>
            <color indexed="81"/>
            <rFont val="Times New Roman"/>
            <family val="1"/>
          </rPr>
          <t>Dagger</t>
        </r>
      </text>
    </comment>
    <comment ref="D39" authorId="0" shapeId="0" xr:uid="{00000000-0006-0000-0200-00000B000000}">
      <text>
        <r>
          <rPr>
            <sz val="12"/>
            <color indexed="81"/>
            <rFont val="Times New Roman"/>
            <family val="1"/>
          </rPr>
          <t>Pinch of red, yellow, and blue powder</t>
        </r>
      </text>
    </comment>
    <comment ref="D40" authorId="0" shapeId="0" xr:uid="{00000000-0006-0000-0200-00000C000000}">
      <text>
        <r>
          <rPr>
            <sz val="12"/>
            <color indexed="81"/>
            <rFont val="Times New Roman"/>
            <family val="1"/>
          </rPr>
          <t>pinch of 
odoriferous spice</t>
        </r>
      </text>
    </comment>
    <comment ref="D42" authorId="0" shapeId="0" xr:uid="{00000000-0006-0000-0200-00000D000000}">
      <text>
        <r>
          <rPr>
            <sz val="12"/>
            <color indexed="81"/>
            <rFont val="Times New Roman"/>
            <family val="1"/>
          </rPr>
          <t>Earth from grave</t>
        </r>
      </text>
    </comment>
    <comment ref="D45" authorId="0" shapeId="0" xr:uid="{00000000-0006-0000-0200-00000E000000}">
      <text>
        <r>
          <rPr>
            <sz val="12"/>
            <color indexed="81"/>
            <rFont val="Times New Roman"/>
            <family val="1"/>
          </rPr>
          <t>wing of fly</t>
        </r>
      </text>
    </comment>
    <comment ref="D48" authorId="0" shapeId="0" xr:uid="{00000000-0006-0000-0200-00000F000000}">
      <text>
        <r>
          <rPr>
            <sz val="12"/>
            <color indexed="81"/>
            <rFont val="Times New Roman"/>
            <family val="1"/>
          </rPr>
          <t>Pinch of powdered iron</t>
        </r>
      </text>
    </comment>
    <comment ref="D51" authorId="0" shapeId="0" xr:uid="{00000000-0006-0000-0200-000010000000}">
      <text>
        <r>
          <rPr>
            <sz val="12"/>
            <color indexed="81"/>
            <rFont val="Times New Roman"/>
            <family val="1"/>
          </rPr>
          <t>Pork rind or butter</t>
        </r>
      </text>
    </comment>
    <comment ref="D55" authorId="0" shapeId="0" xr:uid="{00000000-0006-0000-0200-000011000000}">
      <text>
        <r>
          <rPr>
            <sz val="12"/>
            <color indexed="81"/>
            <rFont val="Times New Roman"/>
            <family val="1"/>
          </rPr>
          <t>pinch of rotten meat</t>
        </r>
      </text>
    </comment>
    <comment ref="D57" authorId="0" shapeId="0" xr:uid="{00000000-0006-0000-0200-000012000000}">
      <text>
        <r>
          <rPr>
            <sz val="12"/>
            <color indexed="81"/>
            <rFont val="Times New Roman"/>
            <family val="1"/>
          </rPr>
          <t>vial with the diluted poison from four separate venomous creatures</t>
        </r>
      </text>
    </comment>
    <comment ref="D58" authorId="0" shapeId="0" xr:uid="{00000000-0006-0000-0200-000013000000}">
      <text>
        <r>
          <rPr>
            <sz val="12"/>
            <color indexed="81"/>
            <rFont val="Times New Roman"/>
            <family val="1"/>
          </rPr>
          <t>grasshopper leg</t>
        </r>
      </text>
    </comment>
    <comment ref="D60" authorId="0" shapeId="0" xr:uid="{00000000-0006-0000-0200-000014000000}">
      <text>
        <r>
          <rPr>
            <sz val="12"/>
            <color indexed="81"/>
            <rFont val="Times New Roman"/>
            <family val="1"/>
          </rPr>
          <t>Imbued weapon</t>
        </r>
      </text>
    </comment>
    <comment ref="D61" authorId="0" shapeId="0" xr:uid="{00000000-0006-0000-0200-000015000000}">
      <text>
        <r>
          <rPr>
            <sz val="12"/>
            <color indexed="81"/>
            <rFont val="Times New Roman"/>
            <family val="1"/>
          </rPr>
          <t>Target item to be used</t>
        </r>
      </text>
    </comment>
    <comment ref="D62" authorId="0" shapeId="0" xr:uid="{00000000-0006-0000-0200-000016000000}">
      <text>
        <r>
          <rPr>
            <sz val="12"/>
            <color indexed="81"/>
            <rFont val="Times New Roman"/>
            <family val="1"/>
          </rPr>
          <t>Powdered silver</t>
        </r>
      </text>
    </comment>
    <comment ref="D63" authorId="0" shapeId="0" xr:uid="{00000000-0006-0000-0200-000017000000}">
      <text>
        <r>
          <rPr>
            <sz val="12"/>
            <color indexed="81"/>
            <rFont val="Times New Roman"/>
            <family val="1"/>
          </rPr>
          <t>Powdered silver</t>
        </r>
      </text>
    </comment>
    <comment ref="D66" authorId="0" shapeId="0" xr:uid="{00000000-0006-0000-0200-000018000000}">
      <text>
        <r>
          <rPr>
            <sz val="12"/>
            <color indexed="81"/>
            <rFont val="Times New Roman"/>
            <family val="1"/>
          </rPr>
          <t>polished glass lens</t>
        </r>
      </text>
    </comment>
    <comment ref="D71" authorId="0" shapeId="0" xr:uid="{00000000-0006-0000-0200-000019000000}">
      <text>
        <r>
          <rPr>
            <sz val="12"/>
            <color indexed="81"/>
            <rFont val="Times New Roman"/>
            <family val="1"/>
          </rPr>
          <t>Sand, rose petals, or live cricket</t>
        </r>
      </text>
    </comment>
    <comment ref="D73" authorId="0" shapeId="0" xr:uid="{00000000-0006-0000-0200-00001A000000}">
      <text>
        <r>
          <rPr>
            <sz val="12"/>
            <color indexed="81"/>
            <rFont val="Times New Roman"/>
            <family val="1"/>
          </rPr>
          <t>metal stone or tube</t>
        </r>
      </text>
    </comment>
    <comment ref="D76" authorId="0" shapeId="0" xr:uid="{00000000-0006-0000-0200-00001B000000}">
      <text>
        <r>
          <rPr>
            <sz val="12"/>
            <color indexed="81"/>
            <rFont val="Times New Roman"/>
            <family val="1"/>
          </rPr>
          <t>broken eggshell</t>
        </r>
      </text>
    </comment>
    <comment ref="D81" authorId="0" shapeId="0" xr:uid="{00000000-0006-0000-0200-00001C000000}">
      <text>
        <r>
          <rPr>
            <sz val="12"/>
            <color indexed="81"/>
            <rFont val="Times New Roman"/>
            <family val="1"/>
          </rPr>
          <t>Bull-shit or bull-hair</t>
        </r>
      </text>
    </comment>
    <comment ref="D82" authorId="0" shapeId="0" xr:uid="{00000000-0006-0000-0200-00001D000000}">
      <text/>
    </comment>
    <comment ref="D83" authorId="0" shapeId="0" xr:uid="{00000000-0006-0000-0200-00001E000000}">
      <text>
        <r>
          <rPr>
            <sz val="12"/>
            <color indexed="81"/>
            <rFont val="Times New Roman"/>
            <family val="1"/>
          </rPr>
          <t>Wool</t>
        </r>
      </text>
    </comment>
    <comment ref="D84" authorId="0" shapeId="0" xr:uid="{00000000-0006-0000-0200-00001F000000}">
      <text>
        <r>
          <rPr>
            <sz val="12"/>
            <color indexed="81"/>
            <rFont val="Times New Roman"/>
            <family val="1"/>
          </rPr>
          <t>Copper piece</t>
        </r>
      </text>
    </comment>
    <comment ref="D86" authorId="0" shapeId="0" xr:uid="{00000000-0006-0000-0200-000020000000}">
      <text>
        <r>
          <rPr>
            <sz val="12"/>
            <color indexed="81"/>
            <rFont val="Times New Roman"/>
            <family val="1"/>
          </rPr>
          <t>tallow, bringstone, powdered iron</t>
        </r>
      </text>
    </comment>
    <comment ref="D87" authorId="0" shapeId="0" xr:uid="{00000000-0006-0000-0200-000021000000}">
      <text>
        <r>
          <rPr>
            <sz val="12"/>
            <color indexed="81"/>
            <rFont val="Times New Roman"/>
            <family val="1"/>
          </rPr>
          <t>dirt from ghoul's grave or clothes from ghoul</t>
        </r>
      </text>
    </comment>
    <comment ref="D88" authorId="0" shapeId="0" xr:uid="{00000000-0006-0000-0200-000022000000}">
      <text>
        <r>
          <rPr>
            <sz val="12"/>
            <color indexed="81"/>
            <rFont val="Times New Roman"/>
            <family val="1"/>
          </rPr>
          <t>Salt</t>
        </r>
      </text>
    </comment>
    <comment ref="D90" authorId="0" shapeId="0" xr:uid="{00000000-0006-0000-0200-000023000000}">
      <text>
        <r>
          <rPr>
            <sz val="12"/>
            <color indexed="81"/>
            <rFont val="Times New Roman"/>
            <family val="1"/>
          </rPr>
          <t>Incense or crystal rod with phosphorescent powder</t>
        </r>
      </text>
    </comment>
    <comment ref="D91" authorId="0" shapeId="0" xr:uid="{00000000-0006-0000-0200-000024000000}">
      <text>
        <r>
          <rPr>
            <sz val="12"/>
            <color indexed="81"/>
            <rFont val="Times New Roman"/>
            <family val="1"/>
          </rPr>
          <t>Pendulum</t>
        </r>
      </text>
    </comment>
    <comment ref="D93" authorId="0" shapeId="0" xr:uid="{00000000-0006-0000-0200-000025000000}">
      <text>
        <r>
          <rPr>
            <sz val="12"/>
            <color indexed="81"/>
            <rFont val="Times New Roman"/>
            <family val="1"/>
          </rPr>
          <t>Fleece</t>
        </r>
      </text>
    </comment>
    <comment ref="D94" authorId="0" shapeId="0" xr:uid="{00000000-0006-0000-0200-000026000000}">
      <text>
        <r>
          <rPr>
            <sz val="12"/>
            <color indexed="81"/>
            <rFont val="Times New Roman"/>
            <family val="1"/>
          </rPr>
          <t>Powdered rhubarb leaf and adder's stomach</t>
        </r>
      </text>
    </comment>
    <comment ref="D95" authorId="0" shapeId="0" xr:uid="{00000000-0006-0000-0200-000027000000}">
      <text>
        <r>
          <rPr>
            <sz val="12"/>
            <color indexed="81"/>
            <rFont val="Times New Roman"/>
            <family val="1"/>
          </rPr>
          <t>Fleece</t>
        </r>
      </text>
    </comment>
    <comment ref="D101" authorId="0" shapeId="0" xr:uid="{00000000-0006-0000-0200-000028000000}">
      <text/>
    </comment>
    <comment ref="D102" authorId="0" shapeId="0" xr:uid="{00000000-0006-0000-0200-000029000000}">
      <text>
        <r>
          <rPr>
            <sz val="12"/>
            <color indexed="81"/>
            <rFont val="Times New Roman"/>
            <family val="1"/>
          </rPr>
          <t>1 drop of bitumen and live spider (both to be eaten)</t>
        </r>
      </text>
    </comment>
    <comment ref="D104" authorId="0" shapeId="0" xr:uid="{00000000-0006-0000-0200-00002A000000}">
      <text>
        <r>
          <rPr>
            <sz val="12"/>
            <color indexed="81"/>
            <rFont val="Times New Roman"/>
            <family val="1"/>
          </rPr>
          <t>Prism, lens, or monocle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P2" authorId="0" shapeId="0" xr:uid="{00000000-0006-0000-0300-000001000000}">
      <text>
        <r>
          <rPr>
            <sz val="12"/>
            <color indexed="81"/>
            <rFont val="Times New Roman"/>
            <family val="1"/>
          </rPr>
          <t xml:space="preserve">A character with this feat has apprenticed himself to a master in order to speed his learning and boster his skills.  This feat must be taken at 1st level.  Once you start gaining experience, your methods of learning are already too ingrained for you to be able to bgain the benefits of a mentor-apprentice relationship.
</t>
        </r>
        <r>
          <rPr>
            <b/>
            <sz val="12"/>
            <color indexed="81"/>
            <rFont val="Times New Roman"/>
            <family val="1"/>
          </rPr>
          <t xml:space="preserve">Prerequisite:  </t>
        </r>
        <r>
          <rPr>
            <sz val="12"/>
            <color indexed="81"/>
            <rFont val="Times New Roman"/>
            <family val="1"/>
          </rPr>
          <t xml:space="preserve">1st level only.
</t>
        </r>
        <r>
          <rPr>
            <b/>
            <sz val="12"/>
            <color indexed="81"/>
            <rFont val="Times New Roman"/>
            <family val="1"/>
          </rPr>
          <t xml:space="preserve">Benefits:  </t>
        </r>
        <r>
          <rPr>
            <sz val="12"/>
            <color indexed="81"/>
            <rFont val="Times New Roman"/>
            <family val="1"/>
          </rPr>
          <t>When you select this feat, you gain all the benefits described in this section for being an apprentice.
see DMG II 175 - 180</t>
        </r>
      </text>
    </comment>
    <comment ref="P3" authorId="0" shapeId="0" xr:uid="{00000000-0006-0000-0300-000002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P4" authorId="0" shapeId="0" xr:uid="{00000000-0006-0000-0300-000003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P5" authorId="0" shapeId="0" xr:uid="{00000000-0006-0000-0300-000004000000}">
      <text>
        <r>
          <rPr>
            <sz val="12"/>
            <color indexed="81"/>
            <rFont val="Times New Roman"/>
            <family val="1"/>
          </rPr>
          <t xml:space="preserve">You were raised in a land where mighty wizards are common. Everyone in your homeland knows something about magic, and you have learned that things are sometimes not as they appear.
</t>
        </r>
        <r>
          <rPr>
            <b/>
            <sz val="12"/>
            <color indexed="81"/>
            <rFont val="Times New Roman"/>
            <family val="1"/>
          </rPr>
          <t xml:space="preserve">Prerequisite:  </t>
        </r>
        <r>
          <rPr>
            <sz val="12"/>
            <color indexed="81"/>
            <rFont val="Times New Roman"/>
            <family val="1"/>
          </rPr>
          <t xml:space="preserve">Elf (Evermeet) or human (Calimshan, Halruaa, Nimbral, Samarach, Shadovar, or the Wizards’ Reach).
</t>
        </r>
        <r>
          <rPr>
            <b/>
            <sz val="12"/>
            <color indexed="81"/>
            <rFont val="Times New Roman"/>
            <family val="1"/>
          </rPr>
          <t xml:space="preserve">Benefit: </t>
        </r>
        <r>
          <rPr>
            <sz val="12"/>
            <color indexed="81"/>
            <rFont val="Times New Roman"/>
            <family val="1"/>
          </rPr>
          <t xml:space="preserve">You receive a +2 bonus on all Knowledge (arcana) and
Spellcraft checks. You also get a +2 bonus on saving throws against
illusion spells or effects.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44</t>
        </r>
      </text>
    </comment>
    <comment ref="P9" authorId="0" shapeId="0" xr:uid="{00000000-0006-0000-0300-000005000000}">
      <text>
        <r>
          <rPr>
            <sz val="12"/>
            <color indexed="81"/>
            <rFont val="Times New Roman"/>
            <family val="1"/>
          </rPr>
          <t>Hand crossbow, rapier, sap, shortbow, and short sword.
PHB 50</t>
        </r>
      </text>
    </comment>
    <comment ref="P14" authorId="0" shapeId="0" xr:uid="{00000000-0006-0000-0300-000006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P15" authorId="0" shapeId="0" xr:uid="{00000000-0006-0000-0300-000007000000}">
      <text>
        <r>
          <rPr>
            <sz val="12"/>
            <color indexed="81"/>
            <rFont val="Times New Roman"/>
            <family val="1"/>
          </rPr>
          <t>Certain skills become permanent class skills for the character; that is, no matter what classes she advances in, these are always considered class skills. If she chooses a skill that is a class skill for her current class, she also gains a +1 competence bonus on those skill checks. (She can only gain this bonus once per skill, even if it appears on more than one of her classes’ skill lists.)
None of these advantages should particularly unbalance a character when compared to those created without this optional system. Nevertheless, if a campaign involves both urban and nonurban characters, the Dungeon Master is encouraged to either refrain from using this variant, or to allow its benefits even to nonurban characters. Characters from nonurban areas are usually considered to be lower-class citizens.
Lower-Class Skills:  Craft, Gather Information, Handle Animal, Knowledge (local), Profession.
Middle-Class Skills:  Appraise, Craft, Profession, Knowledge (local), Knowledge (nobility and royalty).
Upper-Class Skills: Diplomacy, Knowledge (history), Knowledge (nobility and royalty), Ride, Speak Language.
RANDOM DETERMINATION
When using this variant, some people might prefer the opportunity to determine their character’s social class randomly, just as they can height, weight, and age. If so, simply roll percentile dice after determining your base stats. On a roll of 01–60, you are lower class; 61–90, middle class; and 91–100, upper class.
Cityscape 59</t>
        </r>
      </text>
    </comment>
    <comment ref="P16" authorId="0" shapeId="0" xr:uid="{00000000-0006-0000-0300-000008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P17" authorId="0" shapeId="0" xr:uid="{00000000-0006-0000-0300-000009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P18" authorId="0" shapeId="0" xr:uid="{00000000-0006-0000-0300-00000A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P19" authorId="0" shapeId="0" xr:uid="{00000000-0006-0000-0300-00000B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4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<sst xmlns="http://schemas.openxmlformats.org/spreadsheetml/2006/main" count="1225" uniqueCount="542">
  <si>
    <t>Race:</t>
  </si>
  <si>
    <t>Sex:</t>
  </si>
  <si>
    <t>Strength:</t>
  </si>
  <si>
    <t>Dexterity:</t>
  </si>
  <si>
    <t>Skill</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</si>
  <si>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</si>
  <si>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</si>
  <si>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</si>
  <si>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</si>
  <si>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</si>
  <si>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</si>
  <si>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</si>
  <si>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</si>
  <si>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</si>
  <si>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</si>
  <si>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</si>
  <si>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</si>
  <si>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</si>
  <si>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</si>
  <si>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</si>
  <si>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</si>
  <si>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</si>
  <si>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</si>
  <si>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</si>
  <si>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</si>
  <si>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</si>
  <si>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</si>
  <si>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</si>
  <si>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</si>
  <si>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</si>
  <si>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</si>
  <si>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</si>
  <si>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</si>
  <si>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</si>
  <si>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</si>
  <si>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</si>
  <si>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</si>
  <si>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</si>
  <si>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</si>
  <si>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</si>
  <si>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</si>
  <si>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</si>
  <si>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</si>
  <si>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</si>
  <si>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</si>
  <si>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</si>
  <si>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</si>
  <si>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</si>
  <si>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</si>
  <si>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</si>
  <si>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</si>
  <si>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</si>
  <si>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</si>
  <si>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</si>
  <si>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</si>
  <si>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</si>
  <si>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</si>
  <si>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</si>
  <si>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</si>
  <si>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</si>
  <si>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</si>
  <si>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</si>
  <si>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</si>
  <si>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</si>
  <si>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</si>
  <si>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</si>
  <si>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</si>
  <si>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</si>
  <si>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</si>
  <si>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</si>
  <si>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</si>
  <si>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</si>
  <si>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</si>
  <si>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+0</t>
  </si>
  <si>
    <t>Spell</t>
  </si>
  <si>
    <t>Cast?</t>
  </si>
  <si>
    <t>Languages</t>
  </si>
  <si>
    <t>Equipment Worn</t>
  </si>
  <si>
    <t>Item</t>
  </si>
  <si>
    <t>Effects/</t>
  </si>
  <si>
    <t>Notes</t>
  </si>
  <si>
    <t>Equipment Carried</t>
  </si>
  <si>
    <t>Horse Encumbrance:</t>
  </si>
  <si>
    <t>Check</t>
  </si>
  <si>
    <t>Arcane</t>
  </si>
  <si>
    <t>Speed</t>
  </si>
  <si>
    <t>+2</t>
  </si>
  <si>
    <t>Speak Language</t>
  </si>
  <si>
    <t>Knowledge:  Arcana</t>
  </si>
  <si>
    <t>Sleight of Hand</t>
  </si>
  <si>
    <t>Survival</t>
  </si>
  <si>
    <t>Craft:  (type)</t>
  </si>
  <si>
    <t>30'</t>
  </si>
  <si>
    <t>Perform:  (type)</t>
  </si>
  <si>
    <t>Class Features</t>
  </si>
  <si>
    <t>DC</t>
  </si>
  <si>
    <t>Weapon Proficiencies</t>
  </si>
  <si>
    <t>Atk</t>
  </si>
  <si>
    <t>1st</t>
  </si>
  <si>
    <t>2nd</t>
  </si>
  <si>
    <t>3rd</t>
  </si>
  <si>
    <t>4th</t>
  </si>
  <si>
    <t>5th</t>
  </si>
  <si>
    <t>6th</t>
  </si>
  <si>
    <t>Spells per Day</t>
  </si>
  <si>
    <t>Spell Level</t>
  </si>
  <si>
    <t>7th</t>
  </si>
  <si>
    <t>Profession:  (type)</t>
  </si>
  <si>
    <t>Feats</t>
  </si>
  <si>
    <t>Human</t>
  </si>
  <si>
    <t>Simple Weapons</t>
  </si>
  <si>
    <t>Daily Total</t>
  </si>
  <si>
    <t>+1</t>
  </si>
  <si>
    <t>Common, Chondathan,</t>
  </si>
  <si>
    <t>+4 Casting defensively (Combat Casting)</t>
  </si>
  <si>
    <t>Malcome</t>
  </si>
  <si>
    <t>Male</t>
  </si>
  <si>
    <t>Wizard</t>
  </si>
  <si>
    <t>Rogue</t>
  </si>
  <si>
    <t>164 lbs.</t>
  </si>
  <si>
    <t>5’ 9”</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</si>
  <si>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</si>
  <si>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Point-Blank Shot</t>
  </si>
  <si>
    <t>Rapid Shot</t>
  </si>
  <si>
    <t>Draconic, Elven, Orc</t>
  </si>
  <si>
    <t>Trapfinding</t>
  </si>
  <si>
    <t>Rogue Weapons</t>
  </si>
  <si>
    <t>Armor (Light)</t>
  </si>
  <si>
    <t>Knowledge:  Archit./Engin.</t>
  </si>
  <si>
    <t>Knowledge:  Dungeoneering</t>
  </si>
  <si>
    <t>Knowledge:  History</t>
  </si>
  <si>
    <t>Knowledge:  Planes</t>
  </si>
  <si>
    <t>CROSS-CLASS</t>
  </si>
  <si>
    <t>Sneak Attack +1d6</t>
  </si>
  <si>
    <t>Summon Familiar</t>
  </si>
  <si>
    <t>Int Bonus</t>
  </si>
  <si>
    <t>Wiz Spells</t>
  </si>
  <si>
    <t>Scribe Scroll</t>
  </si>
  <si>
    <t>Memorized Spells</t>
  </si>
  <si>
    <t>Middle Class</t>
  </si>
  <si>
    <t>Calimshan</t>
  </si>
  <si>
    <t>Mending</t>
  </si>
  <si>
    <t>Light</t>
  </si>
  <si>
    <t>Sonic Snap</t>
  </si>
  <si>
    <t>Unnerving Gaze</t>
  </si>
  <si>
    <t>Grease</t>
  </si>
  <si>
    <t>Shield</t>
  </si>
  <si>
    <t>1d6</t>
  </si>
  <si>
    <t>1</t>
  </si>
  <si>
    <t>x2</t>
  </si>
  <si>
    <t>Bludgeon</t>
  </si>
  <si>
    <t>1d3</t>
  </si>
  <si>
    <t>19-20, x2</t>
  </si>
  <si>
    <t>Prcg/Slsh</t>
  </si>
  <si>
    <t>18 - 20/x2</t>
  </si>
  <si>
    <t>Piercing</t>
  </si>
  <si>
    <t>MW Rapier</t>
  </si>
  <si>
    <t>Will:</t>
  </si>
  <si>
    <t>Ref:</t>
  </si>
  <si>
    <t>Fort:</t>
  </si>
  <si>
    <t>14</t>
  </si>
  <si>
    <t>Speed:</t>
  </si>
  <si>
    <t>Size:</t>
  </si>
  <si>
    <t>Immediate</t>
  </si>
  <si>
    <t>Distance from PC:</t>
  </si>
  <si>
    <t>Initiative:</t>
  </si>
  <si>
    <t>Animal Companion</t>
  </si>
  <si>
    <t>MW Shortbow</t>
  </si>
  <si>
    <t>MW Studded Leather</t>
  </si>
  <si>
    <t>Cat</t>
  </si>
  <si>
    <t>+2 to Disable Device &amp; Open Locks</t>
  </si>
  <si>
    <t>Daggers (11)</t>
  </si>
  <si>
    <t>Caltrops</t>
  </si>
  <si>
    <t>Arrows</t>
  </si>
  <si>
    <t>Military Saddle</t>
  </si>
  <si>
    <t>Pack Saddle</t>
  </si>
  <si>
    <t>Stash:  Pack Mule</t>
  </si>
  <si>
    <t>Scroll of Arrow Mind</t>
  </si>
  <si>
    <t>Scroll of Backbiter</t>
  </si>
  <si>
    <t>Scroll of Color Spray</t>
  </si>
  <si>
    <t>Scroll of Detect Undead</t>
  </si>
  <si>
    <t>Scroll of Disguise Self</t>
  </si>
  <si>
    <t>Scroll of Disrupt Undead</t>
  </si>
  <si>
    <t>Scroll of Endure Elements</t>
  </si>
  <si>
    <t>Scroll of Expeditious Retreat</t>
  </si>
  <si>
    <t>Scroll of Grease</t>
  </si>
  <si>
    <t>Scroll of Hold Portal</t>
  </si>
  <si>
    <t>Scroll of Identify</t>
  </si>
  <si>
    <t>Scroll of Mage Armor</t>
  </si>
  <si>
    <t>Scroll of Magic Missile</t>
  </si>
  <si>
    <t>Scroll of Magic Weapon</t>
  </si>
  <si>
    <t>Scroll of Orb Of Acid Lesser</t>
  </si>
  <si>
    <t>Scroll of Orb Of Cold Lesser</t>
  </si>
  <si>
    <t>Scroll of Orb Of Electricity Lesser</t>
  </si>
  <si>
    <t>Scroll of Orb Of Fire Lesser</t>
  </si>
  <si>
    <t>Scroll of Orb Of Sound Lesser</t>
  </si>
  <si>
    <t>Scroll of Power Word Fatigue</t>
  </si>
  <si>
    <t>Scroll of Power Word Pain</t>
  </si>
  <si>
    <t>Scroll of Protection from Evil</t>
  </si>
  <si>
    <t>Scroll of Protection from Law</t>
  </si>
  <si>
    <t>Scroll of Ray of Clumsiness</t>
  </si>
  <si>
    <t>Scroll of Ray of Enfeeblement</t>
  </si>
  <si>
    <t>Scroll of Resinous Tar</t>
  </si>
  <si>
    <t>Scroll of Shield</t>
  </si>
  <si>
    <t>Scroll of Sleep</t>
  </si>
  <si>
    <t>Scroll of Touch of Fatigue</t>
  </si>
  <si>
    <t>Scroll of True Strike</t>
  </si>
  <si>
    <t>Scroll of Unnerving Gaze</t>
  </si>
  <si>
    <t>Tiny</t>
  </si>
  <si>
    <t>4</t>
  </si>
  <si>
    <t>Spellbook</t>
  </si>
  <si>
    <t>School</t>
  </si>
  <si>
    <t>Components</t>
  </si>
  <si>
    <t>Casting</t>
  </si>
  <si>
    <t>Range</t>
  </si>
  <si>
    <t>Duration</t>
  </si>
  <si>
    <t>1 SA</t>
  </si>
  <si>
    <t>1 min/lvl</t>
  </si>
  <si>
    <t>V S M</t>
  </si>
  <si>
    <t>Touch</t>
  </si>
  <si>
    <t>Instant</t>
  </si>
  <si>
    <t>V S</t>
  </si>
  <si>
    <t>25’ + 2½’/lvl</t>
  </si>
  <si>
    <t>Detect Magic</t>
  </si>
  <si>
    <t>Universal</t>
  </si>
  <si>
    <t>60’</t>
  </si>
  <si>
    <t>must concentrate</t>
  </si>
  <si>
    <t>Divination</t>
  </si>
  <si>
    <t>V S M/DF</t>
  </si>
  <si>
    <t>100’ + 10’/lvl</t>
  </si>
  <si>
    <t>Abjuration</t>
  </si>
  <si>
    <t>10 min/lvl</t>
  </si>
  <si>
    <t>Conjuration</t>
  </si>
  <si>
    <t>1 rnd/lvl</t>
  </si>
  <si>
    <t>Evocation</t>
  </si>
  <si>
    <t>V S F</t>
  </si>
  <si>
    <t>Illusion</t>
  </si>
  <si>
    <t>+1 all saves</t>
  </si>
  <si>
    <t>1 minute</t>
  </si>
  <si>
    <t>Resistance</t>
  </si>
  <si>
    <t>see PHB 269</t>
  </si>
  <si>
    <t>Personal</t>
  </si>
  <si>
    <t>Read Magic</t>
  </si>
  <si>
    <t>Ray of Frost</t>
  </si>
  <si>
    <t>lift, affect 0.5-kg. or 0.5-m</t>
  </si>
  <si>
    <t>1 hour</t>
  </si>
  <si>
    <t>10’</t>
  </si>
  <si>
    <t>Prestidigitation</t>
  </si>
  <si>
    <t>see PHB 248</t>
  </si>
  <si>
    <t>V M/DF</t>
  </si>
  <si>
    <t>4 human voices/lvl.</t>
  </si>
  <si>
    <t>Ghost Sound</t>
  </si>
  <si>
    <t>see PHB 232</t>
  </si>
  <si>
    <t>V</t>
  </si>
  <si>
    <t>Flare</t>
  </si>
  <si>
    <t>Disrupt Undead</t>
  </si>
  <si>
    <t>vs. humanoids w &lt;6 HD</t>
  </si>
  <si>
    <t>1 round</t>
  </si>
  <si>
    <t>Daze</t>
  </si>
  <si>
    <t>3-m radius</t>
  </si>
  <si>
    <t>Dancing Lights</t>
  </si>
  <si>
    <t>functional for other spells</t>
  </si>
  <si>
    <t>Permanent</t>
  </si>
  <si>
    <t>1 rune</t>
  </si>
  <si>
    <t>Arcane Mark</t>
  </si>
  <si>
    <t>Backpack</t>
  </si>
  <si>
    <t>Belt Pouch</t>
  </si>
  <si>
    <t>Bedroll</t>
  </si>
  <si>
    <t>Flint and Steel</t>
  </si>
  <si>
    <t>Waterskin</t>
  </si>
  <si>
    <t>Rations</t>
  </si>
  <si>
    <t>Acid Splash</t>
  </si>
  <si>
    <t>Amanuensis</t>
  </si>
  <si>
    <t>Detect Poison</t>
  </si>
  <si>
    <t>Electric Jolt</t>
  </si>
  <si>
    <t>Launch Bolt</t>
  </si>
  <si>
    <t>Launch Item</t>
  </si>
  <si>
    <t>Mage Hand</t>
  </si>
  <si>
    <t>Message</t>
  </si>
  <si>
    <t>No Light</t>
  </si>
  <si>
    <t>Open/Close</t>
  </si>
  <si>
    <t>Preserve Organ</t>
  </si>
  <si>
    <t>Repair Minor Damage</t>
  </si>
  <si>
    <t>Silent Portal</t>
  </si>
  <si>
    <t>Slash Tongue</t>
  </si>
  <si>
    <t>Stick</t>
  </si>
  <si>
    <t>Touch of Fatigue</t>
  </si>
  <si>
    <t>PHB 219</t>
  </si>
  <si>
    <t>SC 78, 1d3 electric</t>
  </si>
  <si>
    <t>Concent.</t>
  </si>
  <si>
    <t>PHB 249</t>
  </si>
  <si>
    <t>PHB 253</t>
  </si>
  <si>
    <t>PHB 258</t>
  </si>
  <si>
    <t>SC 195, 1 sonic + Will save</t>
  </si>
  <si>
    <t>PHB 293</t>
  </si>
  <si>
    <t>2</t>
  </si>
  <si>
    <t>Apprentice:  Spellcaster</t>
  </si>
  <si>
    <t>Alertness (familiar)</t>
  </si>
  <si>
    <t>+ point-blank shot bonuses</t>
  </si>
  <si>
    <t>x3</t>
  </si>
  <si>
    <t>60'</t>
  </si>
  <si>
    <t>Ray of Enfeeblement</t>
  </si>
  <si>
    <t>Color Spray</t>
  </si>
  <si>
    <t>Saffron</t>
  </si>
  <si>
    <t>Female</t>
  </si>
  <si>
    <t>PHB 210</t>
  </si>
  <si>
    <t>PHB 237</t>
  </si>
  <si>
    <t>Prot. f. Evil</t>
  </si>
  <si>
    <t>+2 defl. &amp; resist.; PHB 266</t>
  </si>
  <si>
    <t>neg. Mag. Missile, PHB 278</t>
  </si>
  <si>
    <t>V S DF</t>
  </si>
  <si>
    <t>10 min.</t>
  </si>
  <si>
    <t>24 hours</t>
  </si>
  <si>
    <t>Book of Vile Darkness 101</t>
  </si>
  <si>
    <t>Book of Vile Darkness 103</t>
  </si>
  <si>
    <t>Arrow Mind</t>
  </si>
  <si>
    <t>Backbiter</t>
  </si>
  <si>
    <t>Blades of Fire</t>
  </si>
  <si>
    <t>Burning Hands</t>
  </si>
  <si>
    <t>Dead End</t>
  </si>
  <si>
    <t>Deep Breath</t>
  </si>
  <si>
    <t>Detect Undead</t>
  </si>
  <si>
    <t>Disguise Self</t>
  </si>
  <si>
    <t>Distract</t>
  </si>
  <si>
    <t>Distract Assailant</t>
  </si>
  <si>
    <t>Ectoplasmic Armor</t>
  </si>
  <si>
    <t>Endure Elements</t>
  </si>
  <si>
    <t>Enlarge Person</t>
  </si>
  <si>
    <t>Expeditious Retreat</t>
  </si>
  <si>
    <t>Feather Fall</t>
  </si>
  <si>
    <t>Guided Shot</t>
  </si>
  <si>
    <t>Guiding Light</t>
  </si>
  <si>
    <t>Hold Portal</t>
  </si>
  <si>
    <t>Horrible Taste</t>
  </si>
  <si>
    <t>Identify</t>
  </si>
  <si>
    <t>Ironguts</t>
  </si>
  <si>
    <t>Magic Missile</t>
  </si>
  <si>
    <t>Magic Weapon</t>
  </si>
  <si>
    <t>Master's Touch (SpC)</t>
  </si>
  <si>
    <t>Protection from Law</t>
  </si>
  <si>
    <t>Ray of Clumsiness</t>
  </si>
  <si>
    <t>Ray of Flame</t>
  </si>
  <si>
    <t>Rouse</t>
  </si>
  <si>
    <t>Scatterspray</t>
  </si>
  <si>
    <t>Shieldbearer</t>
  </si>
  <si>
    <t>Sleep</t>
  </si>
  <si>
    <t>Spell Flower</t>
  </si>
  <si>
    <t>Targeting Ray</t>
  </si>
  <si>
    <t>True Strike</t>
  </si>
  <si>
    <t>Whelm</t>
  </si>
  <si>
    <t>PHB 269</t>
  </si>
  <si>
    <t>Swift</t>
  </si>
  <si>
    <t>Complete Arcane 99</t>
  </si>
  <si>
    <t>15’</t>
  </si>
  <si>
    <t>PHB 207</t>
  </si>
  <si>
    <t>40'</t>
  </si>
  <si>
    <t>PHB 220</t>
  </si>
  <si>
    <t>+10 to Disguise checks</t>
  </si>
  <si>
    <t>Element (5)</t>
  </si>
  <si>
    <t>1 FR</t>
  </si>
  <si>
    <t>PHB 227</t>
  </si>
  <si>
    <t>PHB 228</t>
  </si>
  <si>
    <t>Free</t>
  </si>
  <si>
    <t>PHB 229</t>
  </si>
  <si>
    <t>400’ + 40’/lvl</t>
  </si>
  <si>
    <t>Spell Compendium 108</t>
  </si>
  <si>
    <t>PHB 243</t>
  </si>
  <si>
    <t>PHB 246</t>
  </si>
  <si>
    <t>1d4+1, 3 missiles (4@7th lvl.)</t>
  </si>
  <si>
    <t>V S F/DF</t>
  </si>
  <si>
    <t>+1 enhancement</t>
  </si>
  <si>
    <t>PHB II 123</t>
  </si>
  <si>
    <t>PHB 280</t>
  </si>
  <si>
    <t>V F</t>
  </si>
  <si>
    <t>special</t>
  </si>
  <si>
    <t>PHB 296</t>
  </si>
  <si>
    <t>PHB II 128</t>
  </si>
  <si>
    <t>Spell Compendium 9</t>
  </si>
  <si>
    <t>Spell Compendium 42</t>
  </si>
  <si>
    <t>Spell Compendium 130</t>
  </si>
  <si>
    <t>Spell Compendium 131</t>
  </si>
  <si>
    <t>S</t>
  </si>
  <si>
    <t>Spell Compendium 173</t>
  </si>
  <si>
    <t>Spell Compendium 190</t>
  </si>
  <si>
    <t>Spell Compendium 206</t>
  </si>
  <si>
    <t>Spell Compendium 15</t>
  </si>
  <si>
    <t>Spell Compendium 23</t>
  </si>
  <si>
    <t>Spell Compendium 59</t>
  </si>
  <si>
    <t>Spell Compendium 61</t>
  </si>
  <si>
    <t>Spell Compendium 69</t>
  </si>
  <si>
    <t>1 hr/lvl</t>
  </si>
  <si>
    <t>Spell Compendium 77</t>
  </si>
  <si>
    <t>Spell Compendium 116</t>
  </si>
  <si>
    <t>Spell Compendium 139</t>
  </si>
  <si>
    <t>Spell Compendium 166</t>
  </si>
  <si>
    <t>Roll</t>
  </si>
  <si>
    <t>Spell Compendium 167</t>
  </si>
  <si>
    <t>Spell Compendium 180</t>
  </si>
  <si>
    <t>Spell Compendium 188</t>
  </si>
  <si>
    <t>Spell Compendium 198</t>
  </si>
  <si>
    <t>Spell Compendium 219</t>
  </si>
  <si>
    <t>Spell Compendium 126</t>
  </si>
  <si>
    <t>PHB 241</t>
  </si>
  <si>
    <t>Book of Vile Darkness 100</t>
  </si>
  <si>
    <t>Book of Vile Darkness 108</t>
  </si>
  <si>
    <t>Studded Leather Barding</t>
  </si>
  <si>
    <t>Mount</t>
  </si>
  <si>
    <t>Light Warhorse</t>
  </si>
  <si>
    <t>Large</t>
  </si>
  <si>
    <t>100 GP value</t>
  </si>
  <si>
    <t>AC +3</t>
  </si>
  <si>
    <t>AC:</t>
  </si>
  <si>
    <t>On Mount:  Light Warhorse</t>
  </si>
  <si>
    <t>+2 Ride to stay mounted</t>
  </si>
  <si>
    <t>MW Quarterstaff</t>
  </si>
  <si>
    <t>Wizard 1</t>
  </si>
  <si>
    <t>Wizard 2</t>
  </si>
  <si>
    <t>Wizard 3</t>
  </si>
  <si>
    <t>Binky</t>
  </si>
  <si>
    <t>six</t>
  </si>
  <si>
    <t>BAB:</t>
  </si>
  <si>
    <t>4/-1</t>
  </si>
  <si>
    <t>Mule</t>
  </si>
  <si>
    <t>Grumpy</t>
  </si>
  <si>
    <t>Neuter</t>
  </si>
  <si>
    <t>13</t>
  </si>
  <si>
    <t>Mule Encumbrance:</t>
  </si>
  <si>
    <t>CLev</t>
  </si>
  <si>
    <t>Shields (not tower)</t>
  </si>
  <si>
    <t>Gold Pieces</t>
  </si>
  <si>
    <t>20’</t>
  </si>
  <si>
    <t>Regional:  Spellwise</t>
  </si>
  <si>
    <t>Scrolls and Potions</t>
  </si>
  <si>
    <t>Potion of Cure Minor Wounds</t>
  </si>
  <si>
    <t>Potion of Cure Light Wounds</t>
  </si>
  <si>
    <t>Potion of Restoration</t>
  </si>
  <si>
    <t>Potion of Remove Paralysis</t>
  </si>
  <si>
    <t>Potion of Delay Poison</t>
  </si>
  <si>
    <t>Potion of Cure Moderate Wounds</t>
  </si>
  <si>
    <t>Potion of Cure Serious Wounds</t>
  </si>
  <si>
    <t>30’</t>
  </si>
  <si>
    <t>Rogue 1</t>
  </si>
  <si>
    <t>Rope, 50’ Hemp</t>
  </si>
  <si>
    <t>30’ (60’)</t>
  </si>
  <si>
    <t>7320</t>
  </si>
  <si>
    <t>Arcane Turmoil</t>
  </si>
  <si>
    <t>Complete Mage 96</t>
  </si>
  <si>
    <t>Bear’s Endurance</t>
  </si>
  <si>
    <t>+4 to Con, PHB 203</t>
  </si>
  <si>
    <t>Blindness/Deafness</t>
  </si>
  <si>
    <t>PHB 206</t>
  </si>
  <si>
    <t>Blur</t>
  </si>
  <si>
    <t>Bull’s Strength</t>
  </si>
  <si>
    <t>1d4+1 Str. bonus</t>
  </si>
  <si>
    <t>Darkness</t>
  </si>
  <si>
    <t>7-meter radius</t>
  </si>
  <si>
    <t>Daze Monster</t>
  </si>
  <si>
    <t>PHB 217</t>
  </si>
  <si>
    <t>Detect Thoughts</t>
  </si>
  <si>
    <t>Endurance</t>
  </si>
  <si>
    <t>1d4+1 Con. bonus</t>
  </si>
  <si>
    <t>Flaming Sphere</t>
  </si>
  <si>
    <t>PHB 232</t>
  </si>
  <si>
    <t>Ghoul Touch</t>
  </si>
  <si>
    <t>1d6+2 rnds</t>
  </si>
  <si>
    <t>PHB 235</t>
  </si>
  <si>
    <t>Glitterdust</t>
  </si>
  <si>
    <t>PHB 236</t>
  </si>
  <si>
    <t>Gust of Wind</t>
  </si>
  <si>
    <t>PHB 238</t>
  </si>
  <si>
    <t>Hypnotic Pattern</t>
  </si>
  <si>
    <t>PHB 242</t>
  </si>
  <si>
    <t>Invisibility</t>
  </si>
  <si>
    <t>PHB 245</t>
  </si>
  <si>
    <t>Knock</t>
  </si>
  <si>
    <t>Levitate</t>
  </si>
  <si>
    <t>PHB 248</t>
  </si>
  <si>
    <t>Melf’s Acid Arrow</t>
  </si>
  <si>
    <t>V S M F</t>
  </si>
  <si>
    <t>Minor Image</t>
  </si>
  <si>
    <t>Concentrat.</t>
  </si>
  <si>
    <t>PHB 254</t>
  </si>
  <si>
    <t>Mirror Image</t>
  </si>
  <si>
    <t>Scare</t>
  </si>
  <si>
    <t>1 hour/lvl</t>
  </si>
  <si>
    <t>Celerity, Lesser</t>
  </si>
  <si>
    <t>Immed.</t>
  </si>
  <si>
    <t>PHB II 105</t>
  </si>
  <si>
    <t>Dimension Hop</t>
  </si>
  <si>
    <t>PHB II 110</t>
  </si>
  <si>
    <t>Resist Energy</t>
  </si>
  <si>
    <t>PHB 272</t>
  </si>
  <si>
    <t>Shatter</t>
  </si>
  <si>
    <t>PHB 278</t>
  </si>
  <si>
    <t>Spider Climb</t>
  </si>
  <si>
    <t>PHB 283</t>
  </si>
  <si>
    <t>Scorching Ray</t>
  </si>
  <si>
    <t>PHB 274</t>
  </si>
  <si>
    <t>See Invisibility</t>
  </si>
  <si>
    <t>PHB 275</t>
  </si>
  <si>
    <t>Pages Used:</t>
  </si>
  <si>
    <t>Scholar’s Outfit, Cloaked</t>
  </si>
  <si>
    <t>Thieves’ Tools, Masterwork</t>
  </si>
  <si>
    <t>Transmutation</t>
  </si>
  <si>
    <t>Necromancy</t>
  </si>
  <si>
    <t>Enchantment</t>
  </si>
  <si>
    <t>q</t>
  </si>
  <si>
    <t>Race</t>
  </si>
  <si>
    <t>Sex</t>
  </si>
  <si>
    <t>Class</t>
  </si>
  <si>
    <t>Region</t>
  </si>
  <si>
    <t>Age</t>
  </si>
  <si>
    <t>Deity</t>
  </si>
  <si>
    <t>Height</t>
  </si>
  <si>
    <t>Alignment</t>
  </si>
  <si>
    <t>Weight</t>
  </si>
  <si>
    <t>Attack Bonus</t>
  </si>
  <si>
    <t>Base Speed</t>
  </si>
  <si>
    <t>XP</t>
  </si>
  <si>
    <t>Actual Speed</t>
  </si>
  <si>
    <t>Strength</t>
  </si>
  <si>
    <t>Lb. Capacity</t>
  </si>
  <si>
    <t>Dexterity</t>
  </si>
  <si>
    <t>Lb. Carried</t>
  </si>
  <si>
    <t>Constitution</t>
  </si>
  <si>
    <t>Hit Points</t>
  </si>
  <si>
    <t>Intelligence</t>
  </si>
  <si>
    <t>Touch AC</t>
  </si>
  <si>
    <t>Wisdom</t>
  </si>
  <si>
    <t>Modified AC</t>
  </si>
  <si>
    <t>Charisma</t>
  </si>
  <si>
    <t>FF AC</t>
  </si>
  <si>
    <t>NPC</t>
  </si>
  <si>
    <t>þ</t>
  </si>
  <si>
    <t>Ranged Touch Attack</t>
  </si>
  <si>
    <t>varies</t>
  </si>
  <si>
    <t>20</t>
  </si>
  <si>
    <t>-</t>
  </si>
  <si>
    <t>Nerull</t>
  </si>
  <si>
    <t>Neversurrender</t>
  </si>
  <si>
    <t>Chaotic Evil</t>
  </si>
  <si>
    <t>Grapple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</si>
</sst>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0.0"/>
  </numFmts>
  <fonts count="7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12"/>
      <color rgb="FFFF0000"/>
      <name val="Times New Roman"/>
      <family val="1"/>
    </font>
    <font>
      <sz val="13"/>
      <color rgb="FFFF0000"/>
      <name val="Times New Roman"/>
      <family val="1"/>
    </font>
    <font>
      <sz val="13"/>
      <color rgb="FF0000FF"/>
      <name val="Times New Roman"/>
      <family val="1"/>
    </font>
    <font>
      <i/>
      <sz val="18"/>
      <color rgb="FF7030A0"/>
      <name val="Times New Roman"/>
      <family val="1"/>
    </font>
    <font>
      <b/>
      <sz val="12"/>
      <color indexed="81"/>
      <name val="Times New Roman"/>
      <family val="1"/>
    </font>
    <font>
      <b/>
      <sz val="13"/>
      <color theme="7" tint="0.59999389629810485"/>
      <name val="Times New Roman"/>
      <family val="1"/>
    </font>
    <font>
      <sz val="13"/>
      <name val="Wingdings"/>
      <charset val="2"/>
    </font>
    <font>
      <b/>
      <sz val="13"/>
      <color indexed="20"/>
      <name val="Times New Roman"/>
      <family val="1"/>
    </font>
    <font>
      <i/>
      <sz val="13"/>
      <name val="Times New Roman"/>
      <family val="1"/>
    </font>
    <font>
      <i/>
      <sz val="12"/>
      <color indexed="9"/>
      <name val="Times New Roman"/>
      <family val="1"/>
    </font>
    <font>
      <b/>
      <sz val="12"/>
      <color indexed="48"/>
      <name val="Times New Roman"/>
      <family val="1"/>
    </font>
    <font>
      <i/>
      <sz val="20"/>
      <color rgb="FFFFC000"/>
      <name val="Times New Roman"/>
      <family val="1"/>
    </font>
    <font>
      <sz val="13"/>
      <color indexed="20"/>
      <name val="Times New Roman"/>
      <family val="1"/>
    </font>
    <font>
      <i/>
      <sz val="18"/>
      <color indexed="20"/>
      <name val="Times New Roman"/>
      <family val="1"/>
    </font>
    <font>
      <i/>
      <sz val="22"/>
      <color rgb="FFFFFF00"/>
      <name val="Times New Roman"/>
      <family val="1"/>
    </font>
    <font>
      <b/>
      <i/>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20"/>
      <color theme="0" tint="-0.499984740745262"/>
      <name val="Times New Roman"/>
      <family val="1"/>
    </font>
    <font>
      <i/>
      <sz val="20"/>
      <color theme="8" tint="0.39997558519241921"/>
      <name val="Times New Roman"/>
      <family val="1"/>
    </font>
    <font>
      <b/>
      <sz val="13"/>
      <color rgb="FF00B050"/>
      <name val="Times New Roman"/>
      <family val="1"/>
    </font>
    <font>
      <sz val="12"/>
      <name val="Times New Roman"/>
      <family val="1"/>
    </font>
    <font>
      <i/>
      <sz val="16"/>
      <color indexed="53"/>
      <name val="Times New Roman"/>
      <family val="1"/>
    </font>
    <font>
      <i/>
      <sz val="16"/>
      <color indexed="10"/>
      <name val="Times New Roman"/>
      <family val="1"/>
    </font>
    <font>
      <i/>
      <sz val="16"/>
      <color indexed="57"/>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theme="7" tint="0.59999389629810485"/>
        <bgColor indexed="64"/>
      </patternFill>
    </fill>
  </fills>
  <borders count="13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thin">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top style="double">
        <color indexed="64"/>
      </top>
      <bottom style="thick">
        <color rgb="FFCC00CC"/>
      </bottom>
      <diagonal/>
    </border>
    <border>
      <left/>
      <right/>
      <top style="double">
        <color indexed="64"/>
      </top>
      <bottom style="thick">
        <color rgb="FFCC00CC"/>
      </bottom>
      <diagonal/>
    </border>
    <border>
      <left/>
      <right style="double">
        <color indexed="64"/>
      </right>
      <top style="double">
        <color indexed="64"/>
      </top>
      <bottom style="thick">
        <color rgb="FFCC00CC"/>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thin">
        <color auto="1"/>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auto="1"/>
      </left>
      <right/>
      <top style="double">
        <color auto="1"/>
      </top>
      <bottom style="thin">
        <color auto="1"/>
      </bottom>
      <diagonal/>
    </border>
    <border>
      <left style="thin">
        <color indexed="64"/>
      </left>
      <right style="double">
        <color indexed="64"/>
      </right>
      <top style="double">
        <color indexed="64"/>
      </top>
      <bottom style="thin">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9" fillId="0" borderId="0"/>
    <xf numFmtId="0" fontId="2" fillId="0" borderId="0"/>
    <xf numFmtId="0" fontId="36" fillId="0" borderId="0" applyFill="0" applyBorder="0"/>
    <xf numFmtId="0" fontId="1" fillId="0" borderId="0"/>
    <xf numFmtId="43" fontId="67" fillId="0" borderId="0" applyFont="0" applyFill="0" applyBorder="0" applyAlignment="0" applyProtection="0"/>
  </cellStyleXfs>
  <cellXfs count="498">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xf numFmtId="0" fontId="15" fillId="0" borderId="0" xfId="0" applyFont="1"/>
    <xf numFmtId="0" fontId="16" fillId="0" borderId="0" xfId="0" applyFont="1"/>
    <xf numFmtId="0" fontId="16" fillId="0" borderId="2"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xf numFmtId="0" fontId="7" fillId="0" borderId="0" xfId="0" applyFont="1"/>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right"/>
    </xf>
    <xf numFmtId="0" fontId="5" fillId="0" borderId="0" xfId="0" applyFont="1" applyAlignment="1">
      <alignment horizontal="left"/>
    </xf>
    <xf numFmtId="0" fontId="16" fillId="0" borderId="0" xfId="0" applyFont="1" applyAlignment="1">
      <alignment horizontal="centerContinuous"/>
    </xf>
    <xf numFmtId="0" fontId="3" fillId="0" borderId="0" xfId="0" applyFont="1" applyAlignment="1">
      <alignment horizontal="centerContinuous"/>
    </xf>
    <xf numFmtId="0" fontId="5" fillId="0" borderId="12" xfId="0" applyFont="1" applyBorder="1" applyAlignment="1">
      <alignment horizontal="center"/>
    </xf>
    <xf numFmtId="0" fontId="5" fillId="0" borderId="0" xfId="0" applyFont="1" applyAlignment="1">
      <alignment horizontal="center"/>
    </xf>
    <xf numFmtId="164" fontId="5" fillId="0" borderId="12" xfId="0" applyNumberFormat="1" applyFont="1" applyBorder="1" applyAlignment="1">
      <alignment horizontal="center"/>
    </xf>
    <xf numFmtId="0" fontId="5" fillId="0" borderId="0" xfId="0" applyFont="1" applyAlignment="1">
      <alignment horizontal="centerContinuous"/>
    </xf>
    <xf numFmtId="164" fontId="5" fillId="0" borderId="0" xfId="0" applyNumberFormat="1" applyFont="1" applyAlignment="1">
      <alignment horizontal="center"/>
    </xf>
    <xf numFmtId="0" fontId="19" fillId="0" borderId="0" xfId="0" applyFont="1" applyAlignment="1">
      <alignment horizontal="right"/>
    </xf>
    <xf numFmtId="0" fontId="10" fillId="2" borderId="4" xfId="0" applyFont="1" applyFill="1" applyBorder="1" applyAlignment="1">
      <alignment horizontal="right"/>
    </xf>
    <xf numFmtId="0" fontId="23" fillId="2" borderId="4" xfId="0" applyFont="1" applyFill="1" applyBorder="1" applyAlignment="1">
      <alignment horizontal="right"/>
    </xf>
    <xf numFmtId="0" fontId="8" fillId="2" borderId="14" xfId="0" applyFont="1" applyFill="1" applyBorder="1" applyAlignment="1">
      <alignment horizontal="right"/>
    </xf>
    <xf numFmtId="0" fontId="14" fillId="2" borderId="16" xfId="0" applyFont="1" applyFill="1" applyBorder="1" applyAlignment="1">
      <alignment horizontal="right"/>
    </xf>
    <xf numFmtId="0" fontId="26" fillId="0" borderId="26" xfId="0" applyFont="1" applyBorder="1" applyAlignment="1">
      <alignment horizontal="centerContinuous"/>
    </xf>
    <xf numFmtId="0" fontId="7" fillId="0" borderId="0" xfId="0" applyFont="1" applyAlignment="1">
      <alignment horizontal="centerContinuous"/>
    </xf>
    <xf numFmtId="49" fontId="27" fillId="0" borderId="3" xfId="0" applyNumberFormat="1" applyFont="1" applyBorder="1" applyAlignment="1">
      <alignment horizontal="center"/>
    </xf>
    <xf numFmtId="49" fontId="27" fillId="0" borderId="27" xfId="0" applyNumberFormat="1" applyFont="1" applyBorder="1" applyAlignment="1">
      <alignment horizontal="center"/>
    </xf>
    <xf numFmtId="0" fontId="20" fillId="0" borderId="0" xfId="0" applyFont="1"/>
    <xf numFmtId="0" fontId="30" fillId="0" borderId="0" xfId="0" applyFont="1"/>
    <xf numFmtId="0" fontId="31" fillId="0" borderId="0" xfId="0" applyFont="1"/>
    <xf numFmtId="0" fontId="32" fillId="0" borderId="0" xfId="0" applyFont="1"/>
    <xf numFmtId="0" fontId="33" fillId="0" borderId="0" xfId="0" applyFont="1"/>
    <xf numFmtId="49" fontId="27" fillId="0" borderId="15" xfId="0" applyNumberFormat="1" applyFont="1" applyBorder="1" applyAlignment="1">
      <alignment horizontal="center"/>
    </xf>
    <xf numFmtId="0" fontId="7" fillId="0" borderId="0" xfId="0" applyFont="1" applyAlignment="1">
      <alignment horizontal="center"/>
    </xf>
    <xf numFmtId="49" fontId="7" fillId="5" borderId="29" xfId="0" applyNumberFormat="1" applyFont="1" applyFill="1" applyBorder="1" applyAlignment="1">
      <alignment horizontal="center"/>
    </xf>
    <xf numFmtId="0" fontId="6" fillId="0" borderId="31" xfId="0" applyFont="1" applyBorder="1" applyAlignment="1">
      <alignment horizontal="center"/>
    </xf>
    <xf numFmtId="0" fontId="7" fillId="6" borderId="28" xfId="0" applyFont="1" applyFill="1" applyBorder="1" applyAlignment="1">
      <alignment horizontal="center"/>
    </xf>
    <xf numFmtId="49" fontId="7" fillId="6" borderId="29" xfId="0" applyNumberFormat="1" applyFont="1" applyFill="1" applyBorder="1" applyAlignment="1">
      <alignment horizontal="center"/>
    </xf>
    <xf numFmtId="49" fontId="7" fillId="0" borderId="31" xfId="0" applyNumberFormat="1" applyFont="1" applyBorder="1" applyAlignment="1">
      <alignment horizontal="center"/>
    </xf>
    <xf numFmtId="49" fontId="7" fillId="0" borderId="13" xfId="0" applyNumberFormat="1" applyFont="1" applyBorder="1" applyAlignment="1">
      <alignment horizontal="center"/>
    </xf>
    <xf numFmtId="164" fontId="6" fillId="7" borderId="32" xfId="0" applyNumberFormat="1" applyFont="1" applyFill="1" applyBorder="1" applyAlignment="1">
      <alignment horizontal="center"/>
    </xf>
    <xf numFmtId="0" fontId="5" fillId="0" borderId="34" xfId="0" applyFont="1" applyBorder="1" applyAlignment="1">
      <alignment horizontal="centerContinuous"/>
    </xf>
    <xf numFmtId="0" fontId="5" fillId="0" borderId="27" xfId="0" applyFont="1" applyBorder="1" applyAlignment="1">
      <alignment horizontal="centerContinuous"/>
    </xf>
    <xf numFmtId="0" fontId="4" fillId="0" borderId="0" xfId="0" applyFont="1" applyAlignment="1">
      <alignment horizontal="center"/>
    </xf>
    <xf numFmtId="0" fontId="7" fillId="0" borderId="28" xfId="0" applyFont="1" applyBorder="1" applyAlignment="1">
      <alignment horizontal="center"/>
    </xf>
    <xf numFmtId="49" fontId="7" fillId="0" borderId="29" xfId="0" applyNumberFormat="1" applyFont="1" applyBorder="1" applyAlignment="1">
      <alignment horizontal="center"/>
    </xf>
    <xf numFmtId="0" fontId="7" fillId="0" borderId="30" xfId="0" applyFont="1" applyBorder="1" applyAlignment="1">
      <alignment horizontal="center"/>
    </xf>
    <xf numFmtId="0" fontId="14" fillId="0" borderId="1" xfId="0" applyFont="1" applyBorder="1"/>
    <xf numFmtId="49" fontId="24" fillId="0" borderId="28" xfId="0" applyNumberFormat="1" applyFont="1" applyBorder="1" applyAlignment="1">
      <alignment horizontal="center"/>
    </xf>
    <xf numFmtId="0" fontId="24" fillId="0" borderId="29" xfId="0" applyFont="1" applyBorder="1" applyAlignment="1">
      <alignment horizontal="center"/>
    </xf>
    <xf numFmtId="0" fontId="14" fillId="0" borderId="29" xfId="0" applyFont="1" applyBorder="1" applyAlignment="1">
      <alignment horizontal="center"/>
    </xf>
    <xf numFmtId="0" fontId="8" fillId="0" borderId="1" xfId="0" applyFont="1" applyBorder="1"/>
    <xf numFmtId="49" fontId="18" fillId="0" borderId="28" xfId="0" applyNumberFormat="1" applyFont="1" applyBorder="1" applyAlignment="1">
      <alignment horizontal="center"/>
    </xf>
    <xf numFmtId="0" fontId="18" fillId="0" borderId="29" xfId="0" applyFont="1" applyBorder="1" applyAlignment="1">
      <alignment horizontal="center"/>
    </xf>
    <xf numFmtId="0" fontId="11" fillId="6" borderId="1" xfId="0" applyFont="1" applyFill="1" applyBorder="1"/>
    <xf numFmtId="49" fontId="17" fillId="6" borderId="28" xfId="0" applyNumberFormat="1" applyFont="1" applyFill="1" applyBorder="1" applyAlignment="1">
      <alignment horizontal="center"/>
    </xf>
    <xf numFmtId="0" fontId="17" fillId="6" borderId="29" xfId="0" applyFont="1" applyFill="1" applyBorder="1" applyAlignment="1">
      <alignment horizontal="center"/>
    </xf>
    <xf numFmtId="0" fontId="7" fillId="0" borderId="1" xfId="0" applyFont="1" applyBorder="1"/>
    <xf numFmtId="0" fontId="7" fillId="0" borderId="2" xfId="0" applyFont="1" applyBorder="1"/>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27" xfId="0" quotePrefix="1" applyFont="1" applyBorder="1" applyAlignment="1">
      <alignment horizontal="center"/>
    </xf>
    <xf numFmtId="0" fontId="11" fillId="0" borderId="1" xfId="0" applyFont="1" applyBorder="1"/>
    <xf numFmtId="49" fontId="17" fillId="0" borderId="28" xfId="0" applyNumberFormat="1" applyFont="1" applyBorder="1" applyAlignment="1">
      <alignment horizontal="center"/>
    </xf>
    <xf numFmtId="0" fontId="17" fillId="0" borderId="29" xfId="0" applyFont="1" applyBorder="1" applyAlignment="1">
      <alignment horizontal="center"/>
    </xf>
    <xf numFmtId="164" fontId="3" fillId="0" borderId="0" xfId="0" applyNumberFormat="1" applyFont="1" applyAlignment="1">
      <alignment horizontal="centerContinuous"/>
    </xf>
    <xf numFmtId="0" fontId="22" fillId="3" borderId="45" xfId="0" applyFont="1" applyFill="1" applyBorder="1" applyAlignment="1">
      <alignment horizontal="center"/>
    </xf>
    <xf numFmtId="164" fontId="22" fillId="3" borderId="46" xfId="0" applyNumberFormat="1" applyFont="1" applyFill="1" applyBorder="1" applyAlignment="1">
      <alignment horizontal="center"/>
    </xf>
    <xf numFmtId="0" fontId="22" fillId="3" borderId="45" xfId="0" applyFont="1" applyFill="1" applyBorder="1" applyAlignment="1">
      <alignment horizontal="right"/>
    </xf>
    <xf numFmtId="0" fontId="22" fillId="3" borderId="47" xfId="0" applyFont="1" applyFill="1" applyBorder="1"/>
    <xf numFmtId="164" fontId="5" fillId="0" borderId="49" xfId="0" applyNumberFormat="1" applyFont="1" applyBorder="1" applyAlignment="1">
      <alignment horizontal="center" shrinkToFit="1"/>
    </xf>
    <xf numFmtId="0" fontId="5" fillId="0" borderId="50" xfId="0" applyFont="1" applyBorder="1" applyAlignment="1">
      <alignment horizontal="left"/>
    </xf>
    <xf numFmtId="0" fontId="5" fillId="0" borderId="51" xfId="0" applyFont="1" applyBorder="1" applyAlignment="1">
      <alignment horizontal="left" shrinkToFit="1"/>
    </xf>
    <xf numFmtId="164" fontId="5" fillId="0" borderId="53" xfId="0" applyNumberFormat="1" applyFont="1" applyBorder="1" applyAlignment="1">
      <alignment horizontal="center" shrinkToFit="1"/>
    </xf>
    <xf numFmtId="0" fontId="5" fillId="0" borderId="55" xfId="0" applyFont="1" applyBorder="1" applyAlignment="1">
      <alignment horizontal="left" shrinkToFit="1"/>
    </xf>
    <xf numFmtId="0" fontId="5" fillId="0" borderId="56" xfId="0" applyFont="1" applyBorder="1" applyAlignment="1">
      <alignment horizontal="center" shrinkToFit="1"/>
    </xf>
    <xf numFmtId="164" fontId="5" fillId="0" borderId="57" xfId="0" applyNumberFormat="1" applyFont="1" applyBorder="1" applyAlignment="1">
      <alignment horizontal="center" shrinkToFit="1"/>
    </xf>
    <xf numFmtId="0" fontId="5" fillId="0" borderId="58" xfId="0" applyFont="1" applyBorder="1" applyAlignment="1">
      <alignment horizontal="left"/>
    </xf>
    <xf numFmtId="0" fontId="5" fillId="0" borderId="59"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3" fillId="0" borderId="0" xfId="0" applyFont="1"/>
    <xf numFmtId="0" fontId="5" fillId="0" borderId="60" xfId="0" applyFont="1" applyBorder="1" applyAlignment="1">
      <alignment horizontal="left" shrinkToFit="1"/>
    </xf>
    <xf numFmtId="0" fontId="5" fillId="0" borderId="61" xfId="0" applyFont="1" applyBorder="1" applyAlignment="1">
      <alignment horizontal="left" shrinkToFit="1"/>
    </xf>
    <xf numFmtId="0" fontId="5" fillId="0" borderId="62" xfId="0" applyFont="1" applyBorder="1" applyAlignment="1">
      <alignment horizontal="center" shrinkToFit="1"/>
    </xf>
    <xf numFmtId="164" fontId="5" fillId="0" borderId="63" xfId="0" applyNumberFormat="1" applyFont="1" applyBorder="1" applyAlignment="1">
      <alignment horizontal="center" shrinkToFit="1"/>
    </xf>
    <xf numFmtId="0" fontId="5" fillId="0" borderId="64" xfId="0" applyFont="1" applyBorder="1" applyAlignment="1">
      <alignment horizontal="left"/>
    </xf>
    <xf numFmtId="164" fontId="5" fillId="0" borderId="65" xfId="0" applyNumberFormat="1" applyFont="1" applyBorder="1" applyAlignment="1">
      <alignment horizontal="center" shrinkToFit="1"/>
    </xf>
    <xf numFmtId="0" fontId="5" fillId="0" borderId="66" xfId="0" applyFont="1" applyBorder="1" applyAlignment="1">
      <alignment horizontal="left"/>
    </xf>
    <xf numFmtId="0" fontId="5" fillId="0" borderId="12" xfId="0" quotePrefix="1" applyFont="1" applyBorder="1" applyAlignment="1">
      <alignment horizontal="center"/>
    </xf>
    <xf numFmtId="9" fontId="5" fillId="0" borderId="12" xfId="0" applyNumberFormat="1" applyFont="1" applyBorder="1" applyAlignment="1">
      <alignment horizontal="center"/>
    </xf>
    <xf numFmtId="0" fontId="10" fillId="6" borderId="1" xfId="0" applyFont="1" applyFill="1" applyBorder="1"/>
    <xf numFmtId="49" fontId="28" fillId="6" borderId="28" xfId="0" applyNumberFormat="1" applyFont="1" applyFill="1" applyBorder="1" applyAlignment="1">
      <alignment horizontal="center"/>
    </xf>
    <xf numFmtId="0" fontId="28" fillId="6" borderId="29" xfId="0" applyFont="1" applyFill="1" applyBorder="1" applyAlignment="1">
      <alignment horizontal="center"/>
    </xf>
    <xf numFmtId="0" fontId="7" fillId="6" borderId="30" xfId="0" quotePrefix="1" applyFont="1" applyFill="1" applyBorder="1" applyAlignment="1">
      <alignment horizontal="center"/>
    </xf>
    <xf numFmtId="0" fontId="23" fillId="0" borderId="1" xfId="0" applyFont="1" applyBorder="1"/>
    <xf numFmtId="49" fontId="29" fillId="0" borderId="28" xfId="0" applyNumberFormat="1" applyFont="1" applyBorder="1" applyAlignment="1">
      <alignment horizontal="center"/>
    </xf>
    <xf numFmtId="0" fontId="29" fillId="0" borderId="29" xfId="0" applyFont="1" applyBorder="1" applyAlignment="1">
      <alignment horizontal="center"/>
    </xf>
    <xf numFmtId="0" fontId="8" fillId="4" borderId="73" xfId="0" applyFont="1" applyFill="1" applyBorder="1" applyAlignment="1">
      <alignment horizontal="right"/>
    </xf>
    <xf numFmtId="0" fontId="8" fillId="4" borderId="71" xfId="0" applyFont="1" applyFill="1" applyBorder="1" applyAlignment="1">
      <alignment horizontal="right"/>
    </xf>
    <xf numFmtId="0" fontId="11" fillId="4" borderId="71" xfId="0" applyFont="1" applyFill="1" applyBorder="1" applyAlignment="1">
      <alignment horizontal="right"/>
    </xf>
    <xf numFmtId="0" fontId="11" fillId="4" borderId="72" xfId="0" applyFont="1" applyFill="1" applyBorder="1" applyAlignment="1">
      <alignment horizontal="right"/>
    </xf>
    <xf numFmtId="164" fontId="5" fillId="0" borderId="27" xfId="0" applyNumberFormat="1" applyFont="1" applyBorder="1" applyAlignment="1">
      <alignment horizontal="centerContinuous"/>
    </xf>
    <xf numFmtId="0" fontId="5" fillId="0" borderId="74" xfId="0" applyFont="1" applyBorder="1" applyAlignment="1">
      <alignment horizontal="centerContinuous"/>
    </xf>
    <xf numFmtId="0" fontId="7" fillId="0" borderId="76" xfId="0" applyFont="1" applyBorder="1" applyAlignment="1">
      <alignment horizontal="centerContinuous"/>
    </xf>
    <xf numFmtId="0" fontId="7" fillId="0" borderId="69" xfId="0" applyFont="1" applyBorder="1" applyAlignment="1">
      <alignment horizontal="centerContinuous"/>
    </xf>
    <xf numFmtId="0" fontId="7" fillId="10" borderId="28" xfId="0" applyFont="1" applyFill="1" applyBorder="1" applyAlignment="1">
      <alignment horizontal="center"/>
    </xf>
    <xf numFmtId="49" fontId="7" fillId="10" borderId="29" xfId="0" applyNumberFormat="1" applyFont="1" applyFill="1" applyBorder="1" applyAlignment="1">
      <alignment horizontal="center"/>
    </xf>
    <xf numFmtId="0" fontId="7" fillId="10" borderId="30" xfId="0" applyFont="1" applyFill="1" applyBorder="1" applyAlignment="1">
      <alignment horizontal="center"/>
    </xf>
    <xf numFmtId="0" fontId="23" fillId="0" borderId="29" xfId="0" applyFont="1" applyBorder="1" applyAlignment="1">
      <alignment horizontal="center"/>
    </xf>
    <xf numFmtId="0" fontId="7" fillId="0" borderId="15" xfId="0" applyFont="1" applyBorder="1" applyAlignment="1">
      <alignment horizontal="center"/>
    </xf>
    <xf numFmtId="0" fontId="2" fillId="0" borderId="50" xfId="0" applyFont="1" applyBorder="1" applyAlignment="1">
      <alignment horizontal="left"/>
    </xf>
    <xf numFmtId="0" fontId="2" fillId="0" borderId="52" xfId="0" applyFont="1" applyBorder="1" applyAlignment="1">
      <alignment horizontal="center" shrinkToFit="1"/>
    </xf>
    <xf numFmtId="0" fontId="7" fillId="0" borderId="0" xfId="0" applyFont="1" applyAlignment="1">
      <alignment wrapText="1"/>
    </xf>
    <xf numFmtId="0" fontId="7" fillId="0" borderId="0" xfId="0" applyFont="1" applyAlignment="1">
      <alignment horizontal="left" wrapText="1"/>
    </xf>
    <xf numFmtId="0" fontId="2" fillId="0" borderId="12" xfId="0" applyFont="1" applyBorder="1" applyAlignment="1">
      <alignment horizontal="center"/>
    </xf>
    <xf numFmtId="0" fontId="2" fillId="0" borderId="48" xfId="0" applyFont="1" applyBorder="1" applyAlignment="1">
      <alignment horizontal="center" shrinkToFit="1"/>
    </xf>
    <xf numFmtId="164" fontId="2" fillId="0" borderId="49" xfId="0" applyNumberFormat="1" applyFont="1" applyBorder="1" applyAlignment="1">
      <alignment horizontal="center" shrinkToFit="1"/>
    </xf>
    <xf numFmtId="0" fontId="2" fillId="0" borderId="33" xfId="0" applyFont="1" applyBorder="1" applyAlignment="1">
      <alignment horizontal="centerContinuous"/>
    </xf>
    <xf numFmtId="49" fontId="2" fillId="0" borderId="75" xfId="0" applyNumberFormat="1" applyFont="1" applyBorder="1" applyAlignment="1">
      <alignment horizontal="center"/>
    </xf>
    <xf numFmtId="0" fontId="2" fillId="0" borderId="56" xfId="0" applyFont="1" applyBorder="1" applyAlignment="1">
      <alignment horizontal="center" shrinkToFit="1"/>
    </xf>
    <xf numFmtId="0" fontId="2" fillId="0" borderId="58" xfId="0" applyFont="1" applyBorder="1" applyAlignment="1">
      <alignment horizontal="left"/>
    </xf>
    <xf numFmtId="0" fontId="2" fillId="0" borderId="59" xfId="0" applyFont="1" applyBorder="1" applyAlignment="1">
      <alignment horizontal="left" shrinkToFit="1"/>
    </xf>
    <xf numFmtId="0" fontId="2" fillId="0" borderId="0" xfId="0" applyFont="1" applyAlignment="1">
      <alignment wrapText="1"/>
    </xf>
    <xf numFmtId="0" fontId="37" fillId="0" borderId="0" xfId="0" applyFont="1" applyAlignment="1">
      <alignment horizontal="centerContinuous" wrapText="1"/>
    </xf>
    <xf numFmtId="0" fontId="16" fillId="0" borderId="0" xfId="0" applyFont="1" applyAlignment="1">
      <alignment horizontal="centerContinuous" wrapText="1"/>
    </xf>
    <xf numFmtId="0" fontId="4" fillId="0" borderId="5" xfId="0" applyFont="1" applyBorder="1" applyAlignment="1">
      <alignment horizontal="centerContinuous"/>
    </xf>
    <xf numFmtId="0" fontId="2" fillId="0" borderId="6" xfId="0" applyFont="1" applyBorder="1" applyAlignment="1">
      <alignment horizontal="centerContinuous" wrapText="1"/>
    </xf>
    <xf numFmtId="0" fontId="2" fillId="0" borderId="7" xfId="0" applyFont="1" applyBorder="1" applyAlignment="1">
      <alignment horizontal="centerContinuous" wrapText="1"/>
    </xf>
    <xf numFmtId="0" fontId="4" fillId="0" borderId="83" xfId="0" applyFont="1" applyBorder="1" applyAlignment="1">
      <alignment horizontal="right" wrapText="1"/>
    </xf>
    <xf numFmtId="0" fontId="2" fillId="0" borderId="80" xfId="0" applyFont="1" applyBorder="1" applyAlignment="1">
      <alignment horizontal="center" wrapText="1"/>
    </xf>
    <xf numFmtId="0" fontId="4" fillId="0" borderId="44" xfId="0" applyFont="1" applyBorder="1" applyAlignment="1">
      <alignment horizontal="right" wrapText="1"/>
    </xf>
    <xf numFmtId="0" fontId="2" fillId="0" borderId="79" xfId="0" applyFont="1" applyBorder="1" applyAlignment="1">
      <alignment horizontal="center" wrapText="1"/>
    </xf>
    <xf numFmtId="0" fontId="4" fillId="0" borderId="69" xfId="0" applyFont="1" applyBorder="1" applyAlignment="1">
      <alignment horizontal="right"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2" fillId="12" borderId="82" xfId="0" applyFont="1" applyFill="1" applyBorder="1" applyAlignment="1">
      <alignment horizontal="center" wrapText="1"/>
    </xf>
    <xf numFmtId="0" fontId="2" fillId="12" borderId="51" xfId="0" applyFont="1" applyFill="1" applyBorder="1" applyAlignment="1">
      <alignment horizontal="center" wrapText="1"/>
    </xf>
    <xf numFmtId="0" fontId="4" fillId="12" borderId="59" xfId="0" applyFont="1" applyFill="1" applyBorder="1" applyAlignment="1">
      <alignment horizontal="center" wrapText="1"/>
    </xf>
    <xf numFmtId="0" fontId="40" fillId="2" borderId="4" xfId="0" applyFont="1" applyFill="1" applyBorder="1" applyAlignment="1">
      <alignment horizontal="right"/>
    </xf>
    <xf numFmtId="0" fontId="11" fillId="11" borderId="1" xfId="0" applyFont="1" applyFill="1" applyBorder="1"/>
    <xf numFmtId="0" fontId="7" fillId="11" borderId="28" xfId="0" applyFont="1" applyFill="1" applyBorder="1" applyAlignment="1">
      <alignment horizontal="center"/>
    </xf>
    <xf numFmtId="49" fontId="17" fillId="11" borderId="28" xfId="0" applyNumberFormat="1" applyFont="1" applyFill="1" applyBorder="1" applyAlignment="1">
      <alignment horizontal="center"/>
    </xf>
    <xf numFmtId="0" fontId="17" fillId="11" borderId="29" xfId="0" applyFont="1" applyFill="1" applyBorder="1" applyAlignment="1">
      <alignment horizontal="center"/>
    </xf>
    <xf numFmtId="49" fontId="7" fillId="11" borderId="29" xfId="0" applyNumberFormat="1" applyFont="1" applyFill="1" applyBorder="1" applyAlignment="1">
      <alignment horizontal="center"/>
    </xf>
    <xf numFmtId="0" fontId="7" fillId="11" borderId="30" xfId="0" quotePrefix="1" applyFont="1" applyFill="1" applyBorder="1" applyAlignment="1">
      <alignment horizontal="center"/>
    </xf>
    <xf numFmtId="0" fontId="2" fillId="12" borderId="81" xfId="0" applyFont="1" applyFill="1" applyBorder="1" applyAlignment="1">
      <alignment horizontal="center" wrapText="1"/>
    </xf>
    <xf numFmtId="0" fontId="2" fillId="12" borderId="49" xfId="0" applyFont="1" applyFill="1" applyBorder="1" applyAlignment="1">
      <alignment horizontal="center" wrapText="1"/>
    </xf>
    <xf numFmtId="0" fontId="4" fillId="12" borderId="57" xfId="0" applyFont="1" applyFill="1" applyBorder="1" applyAlignment="1">
      <alignment horizontal="center" wrapText="1"/>
    </xf>
    <xf numFmtId="0" fontId="7" fillId="11" borderId="30" xfId="0" applyFont="1" applyFill="1" applyBorder="1" applyAlignment="1">
      <alignment horizontal="center"/>
    </xf>
    <xf numFmtId="0" fontId="14" fillId="11" borderId="1" xfId="0" applyFont="1" applyFill="1" applyBorder="1"/>
    <xf numFmtId="49" fontId="29" fillId="11" borderId="28" xfId="0" applyNumberFormat="1" applyFont="1" applyFill="1" applyBorder="1" applyAlignment="1">
      <alignment horizontal="center"/>
    </xf>
    <xf numFmtId="0" fontId="29" fillId="11" borderId="29" xfId="0" applyFont="1" applyFill="1" applyBorder="1" applyAlignment="1">
      <alignment horizontal="center"/>
    </xf>
    <xf numFmtId="0" fontId="11" fillId="0" borderId="29" xfId="0" applyFont="1" applyBorder="1" applyAlignment="1">
      <alignment horizontal="center"/>
    </xf>
    <xf numFmtId="0" fontId="8" fillId="0" borderId="29" xfId="0" applyFont="1" applyBorder="1" applyAlignment="1">
      <alignment horizontal="center"/>
    </xf>
    <xf numFmtId="0" fontId="10" fillId="6" borderId="29" xfId="0" applyFont="1" applyFill="1" applyBorder="1" applyAlignment="1">
      <alignment horizontal="center"/>
    </xf>
    <xf numFmtId="0" fontId="11" fillId="6" borderId="29" xfId="0" applyFont="1" applyFill="1" applyBorder="1" applyAlignment="1">
      <alignment horizontal="center"/>
    </xf>
    <xf numFmtId="0" fontId="23" fillId="11" borderId="29" xfId="0" applyFont="1" applyFill="1" applyBorder="1" applyAlignment="1">
      <alignment horizontal="center"/>
    </xf>
    <xf numFmtId="0" fontId="11" fillId="11" borderId="29" xfId="0" applyFont="1" applyFill="1" applyBorder="1" applyAlignment="1">
      <alignment horizontal="center"/>
    </xf>
    <xf numFmtId="0" fontId="2" fillId="0" borderId="0" xfId="0" applyFont="1" applyAlignment="1">
      <alignment horizontal="center"/>
    </xf>
    <xf numFmtId="0" fontId="22" fillId="13" borderId="17" xfId="0" applyFont="1" applyFill="1" applyBorder="1" applyAlignment="1">
      <alignment horizontal="center"/>
    </xf>
    <xf numFmtId="0" fontId="22" fillId="13" borderId="18" xfId="0" applyFont="1" applyFill="1" applyBorder="1" applyAlignment="1">
      <alignment horizontal="center"/>
    </xf>
    <xf numFmtId="49" fontId="22" fillId="13" borderId="18" xfId="0" applyNumberFormat="1" applyFont="1" applyFill="1" applyBorder="1" applyAlignment="1">
      <alignment horizontal="center"/>
    </xf>
    <xf numFmtId="0" fontId="22" fillId="13" borderId="22" xfId="0" applyFont="1" applyFill="1" applyBorder="1" applyAlignment="1">
      <alignment horizontal="center"/>
    </xf>
    <xf numFmtId="0" fontId="22" fillId="13" borderId="19" xfId="0" applyFont="1" applyFill="1" applyBorder="1" applyAlignment="1">
      <alignment horizontal="center"/>
    </xf>
    <xf numFmtId="0" fontId="22" fillId="13" borderId="22" xfId="0" applyFont="1" applyFill="1" applyBorder="1" applyAlignment="1">
      <alignment horizontal="centerContinuous"/>
    </xf>
    <xf numFmtId="0" fontId="22" fillId="13" borderId="70" xfId="0" applyFont="1" applyFill="1" applyBorder="1" applyAlignment="1">
      <alignment horizontal="centerContinuous"/>
    </xf>
    <xf numFmtId="0" fontId="22" fillId="13" borderId="20" xfId="0" applyFont="1" applyFill="1" applyBorder="1" applyAlignment="1">
      <alignment horizontal="centerContinuous"/>
    </xf>
    <xf numFmtId="0" fontId="22" fillId="13" borderId="21" xfId="0" applyFont="1" applyFill="1" applyBorder="1" applyAlignment="1">
      <alignment horizontal="centerContinuous"/>
    </xf>
    <xf numFmtId="0" fontId="44" fillId="0" borderId="0" xfId="0" applyFont="1" applyAlignment="1">
      <alignment horizontal="centerContinuous" wrapText="1"/>
    </xf>
    <xf numFmtId="0" fontId="38" fillId="14" borderId="84" xfId="0" applyFont="1" applyFill="1" applyBorder="1" applyAlignment="1">
      <alignment horizontal="center" wrapText="1"/>
    </xf>
    <xf numFmtId="0" fontId="23" fillId="10" borderId="1" xfId="0" applyFont="1" applyFill="1" applyBorder="1"/>
    <xf numFmtId="49" fontId="29" fillId="10" borderId="28" xfId="0" applyNumberFormat="1" applyFont="1" applyFill="1" applyBorder="1" applyAlignment="1">
      <alignment horizontal="center"/>
    </xf>
    <xf numFmtId="0" fontId="29" fillId="10" borderId="29" xfId="0" applyFont="1" applyFill="1" applyBorder="1" applyAlignment="1">
      <alignment horizontal="center"/>
    </xf>
    <xf numFmtId="0" fontId="23" fillId="10" borderId="29" xfId="0" applyFont="1" applyFill="1" applyBorder="1" applyAlignment="1">
      <alignment horizontal="center"/>
    </xf>
    <xf numFmtId="0" fontId="11" fillId="10" borderId="1" xfId="0" applyFont="1" applyFill="1" applyBorder="1"/>
    <xf numFmtId="49" fontId="17" fillId="10" borderId="28" xfId="0" applyNumberFormat="1" applyFont="1" applyFill="1" applyBorder="1" applyAlignment="1">
      <alignment horizontal="center"/>
    </xf>
    <xf numFmtId="0" fontId="17" fillId="10" borderId="29" xfId="0" applyFont="1" applyFill="1" applyBorder="1" applyAlignment="1">
      <alignment horizontal="center"/>
    </xf>
    <xf numFmtId="0" fontId="11" fillId="10" borderId="29" xfId="0" applyFont="1" applyFill="1" applyBorder="1" applyAlignment="1">
      <alignment horizontal="center"/>
    </xf>
    <xf numFmtId="0" fontId="42" fillId="0" borderId="78" xfId="0" applyFont="1" applyBorder="1" applyAlignment="1">
      <alignment horizontal="centerContinuous"/>
    </xf>
    <xf numFmtId="0" fontId="7" fillId="0" borderId="77" xfId="0" applyFont="1" applyBorder="1" applyAlignment="1">
      <alignment horizontal="centerContinuous"/>
    </xf>
    <xf numFmtId="0" fontId="7" fillId="0" borderId="44" xfId="0" applyFont="1" applyBorder="1" applyAlignment="1">
      <alignment horizontal="center" shrinkToFit="1"/>
    </xf>
    <xf numFmtId="0" fontId="2" fillId="0" borderId="16" xfId="0" applyFont="1" applyBorder="1" applyAlignment="1">
      <alignment horizontal="center" vertical="center"/>
    </xf>
    <xf numFmtId="0" fontId="2" fillId="0" borderId="67" xfId="0" applyFont="1" applyBorder="1" applyAlignment="1">
      <alignment horizontal="center" vertical="center"/>
    </xf>
    <xf numFmtId="49" fontId="2" fillId="0" borderId="67" xfId="2" applyNumberFormat="1" applyFont="1" applyBorder="1" applyAlignment="1">
      <alignment horizontal="center" vertical="center"/>
    </xf>
    <xf numFmtId="0" fontId="2" fillId="0" borderId="67" xfId="0" applyFont="1" applyBorder="1" applyAlignment="1">
      <alignment horizontal="center" vertical="center" shrinkToFit="1"/>
    </xf>
    <xf numFmtId="164" fontId="5" fillId="0" borderId="68" xfId="0" applyNumberFormat="1" applyFont="1" applyBorder="1" applyAlignment="1">
      <alignment horizontal="center" vertical="center"/>
    </xf>
    <xf numFmtId="0" fontId="2" fillId="0" borderId="86" xfId="0" applyFont="1" applyBorder="1" applyAlignment="1">
      <alignment horizontal="center" vertical="center"/>
    </xf>
    <xf numFmtId="49" fontId="2" fillId="0" borderId="86" xfId="2" applyNumberFormat="1" applyFont="1" applyBorder="1" applyAlignment="1">
      <alignment horizontal="center" vertical="center"/>
    </xf>
    <xf numFmtId="0" fontId="2" fillId="0" borderId="86" xfId="0" applyFont="1" applyBorder="1" applyAlignment="1">
      <alignment horizontal="center" vertical="center" shrinkToFit="1"/>
    </xf>
    <xf numFmtId="164" fontId="5" fillId="0" borderId="86" xfId="0" applyNumberFormat="1" applyFont="1" applyBorder="1" applyAlignment="1">
      <alignment horizontal="center" vertical="center"/>
    </xf>
    <xf numFmtId="164" fontId="5" fillId="0" borderId="87" xfId="0" applyNumberFormat="1" applyFont="1" applyBorder="1" applyAlignment="1">
      <alignment horizontal="center" vertical="center"/>
    </xf>
    <xf numFmtId="0" fontId="2" fillId="0" borderId="67" xfId="0" quotePrefix="1" applyFont="1" applyBorder="1" applyAlignment="1">
      <alignment horizontal="center" vertical="center" wrapText="1"/>
    </xf>
    <xf numFmtId="0" fontId="2" fillId="0" borderId="86" xfId="0" quotePrefix="1" applyFont="1" applyBorder="1" applyAlignment="1">
      <alignment horizontal="center" vertical="center" wrapText="1"/>
    </xf>
    <xf numFmtId="0" fontId="4" fillId="0" borderId="85" xfId="0" applyFont="1" applyBorder="1" applyAlignment="1">
      <alignment horizontal="center" vertical="center"/>
    </xf>
    <xf numFmtId="0" fontId="4" fillId="0" borderId="11" xfId="0" applyFont="1" applyBorder="1" applyAlignment="1">
      <alignment horizontal="center"/>
    </xf>
    <xf numFmtId="0" fontId="2" fillId="0" borderId="62" xfId="0" applyFont="1" applyBorder="1" applyAlignment="1">
      <alignment horizontal="center" shrinkToFit="1"/>
    </xf>
    <xf numFmtId="49" fontId="17" fillId="0" borderId="42" xfId="0" applyNumberFormat="1" applyFont="1" applyBorder="1" applyAlignment="1">
      <alignment horizontal="center" shrinkToFit="1"/>
    </xf>
    <xf numFmtId="0" fontId="7" fillId="0" borderId="44" xfId="0" applyFont="1" applyBorder="1" applyAlignment="1">
      <alignment horizontal="centerContinuous"/>
    </xf>
    <xf numFmtId="0" fontId="7" fillId="10" borderId="29" xfId="0" applyFont="1" applyFill="1" applyBorder="1" applyAlignment="1">
      <alignment horizontal="center"/>
    </xf>
    <xf numFmtId="0" fontId="13" fillId="10" borderId="1" xfId="0" applyFont="1" applyFill="1" applyBorder="1"/>
    <xf numFmtId="49" fontId="25" fillId="10" borderId="28" xfId="0" applyNumberFormat="1" applyFont="1" applyFill="1" applyBorder="1" applyAlignment="1">
      <alignment horizontal="center"/>
    </xf>
    <xf numFmtId="0" fontId="25" fillId="10" borderId="29" xfId="0" applyFont="1" applyFill="1" applyBorder="1" applyAlignment="1">
      <alignment horizontal="center"/>
    </xf>
    <xf numFmtId="0" fontId="13" fillId="10" borderId="29" xfId="0" applyFont="1" applyFill="1" applyBorder="1" applyAlignment="1">
      <alignment horizontal="center"/>
    </xf>
    <xf numFmtId="0" fontId="8" fillId="10" borderId="1" xfId="0" applyFont="1" applyFill="1" applyBorder="1"/>
    <xf numFmtId="49" fontId="18" fillId="10" borderId="28" xfId="0" applyNumberFormat="1" applyFont="1" applyFill="1" applyBorder="1" applyAlignment="1">
      <alignment horizontal="center"/>
    </xf>
    <xf numFmtId="0" fontId="18" fillId="10" borderId="29" xfId="0" applyFont="1" applyFill="1" applyBorder="1" applyAlignment="1">
      <alignment horizontal="center"/>
    </xf>
    <xf numFmtId="0" fontId="8" fillId="10" borderId="29" xfId="0" applyFont="1" applyFill="1" applyBorder="1" applyAlignment="1">
      <alignment horizontal="center"/>
    </xf>
    <xf numFmtId="0" fontId="13" fillId="10" borderId="8" xfId="0" applyFont="1" applyFill="1" applyBorder="1"/>
    <xf numFmtId="0" fontId="7" fillId="10" borderId="67" xfId="0" applyFont="1" applyFill="1" applyBorder="1" applyAlignment="1">
      <alignment horizontal="center"/>
    </xf>
    <xf numFmtId="49" fontId="25" fillId="10" borderId="67" xfId="0" applyNumberFormat="1" applyFont="1" applyFill="1" applyBorder="1" applyAlignment="1">
      <alignment horizontal="center"/>
    </xf>
    <xf numFmtId="0" fontId="25" fillId="10" borderId="68" xfId="0" applyFont="1" applyFill="1" applyBorder="1" applyAlignment="1">
      <alignment horizontal="center"/>
    </xf>
    <xf numFmtId="0" fontId="13" fillId="10" borderId="68" xfId="0" applyFont="1" applyFill="1" applyBorder="1" applyAlignment="1">
      <alignment horizontal="center"/>
    </xf>
    <xf numFmtId="49" fontId="7" fillId="10" borderId="68" xfId="0" applyNumberFormat="1" applyFont="1" applyFill="1" applyBorder="1" applyAlignment="1">
      <alignment horizontal="center"/>
    </xf>
    <xf numFmtId="0" fontId="7" fillId="10" borderId="43" xfId="0" applyFont="1" applyFill="1" applyBorder="1" applyAlignment="1">
      <alignment horizontal="center"/>
    </xf>
    <xf numFmtId="0" fontId="43" fillId="0" borderId="44" xfId="0" applyFont="1" applyBorder="1" applyAlignment="1">
      <alignment horizontal="centerContinuous"/>
    </xf>
    <xf numFmtId="0" fontId="38" fillId="14" borderId="57" xfId="0" applyFont="1" applyFill="1" applyBorder="1" applyAlignment="1">
      <alignment horizontal="center" wrapText="1"/>
    </xf>
    <xf numFmtId="0" fontId="4" fillId="0" borderId="6" xfId="0" applyFont="1" applyBorder="1" applyAlignment="1">
      <alignment horizontal="centerContinuous"/>
    </xf>
    <xf numFmtId="0" fontId="46" fillId="0" borderId="36" xfId="0" applyFont="1" applyBorder="1" applyAlignment="1">
      <alignment horizontal="centerContinuous" wrapText="1"/>
    </xf>
    <xf numFmtId="0" fontId="46" fillId="0" borderId="37" xfId="0" applyFont="1" applyBorder="1" applyAlignment="1">
      <alignment horizontal="centerContinuous" wrapText="1"/>
    </xf>
    <xf numFmtId="0" fontId="12" fillId="15" borderId="39" xfId="0" applyFont="1" applyFill="1" applyBorder="1" applyAlignment="1">
      <alignment horizontal="centerContinuous" wrapText="1"/>
    </xf>
    <xf numFmtId="0" fontId="12" fillId="15" borderId="40" xfId="0" applyFont="1" applyFill="1" applyBorder="1" applyAlignment="1">
      <alignment horizontal="center" wrapText="1"/>
    </xf>
    <xf numFmtId="0" fontId="12" fillId="15" borderId="41" xfId="0" applyFont="1" applyFill="1" applyBorder="1" applyAlignment="1">
      <alignment horizontal="center" wrapText="1"/>
    </xf>
    <xf numFmtId="0" fontId="47" fillId="7" borderId="30" xfId="2" applyNumberFormat="1" applyFont="1" applyFill="1" applyBorder="1" applyAlignment="1">
      <alignment horizontal="center" shrinkToFit="1"/>
    </xf>
    <xf numFmtId="0" fontId="47" fillId="7" borderId="42" xfId="2" applyNumberFormat="1" applyFont="1" applyFill="1" applyBorder="1" applyAlignment="1">
      <alignment horizontal="center" shrinkToFit="1"/>
    </xf>
    <xf numFmtId="49" fontId="7" fillId="0" borderId="28" xfId="0" applyNumberFormat="1" applyFont="1" applyBorder="1" applyAlignment="1">
      <alignment horizontal="center"/>
    </xf>
    <xf numFmtId="49" fontId="7" fillId="0" borderId="90" xfId="0" applyNumberFormat="1" applyFont="1" applyBorder="1" applyAlignment="1">
      <alignment horizontal="center"/>
    </xf>
    <xf numFmtId="49" fontId="7" fillId="0" borderId="67" xfId="0" applyNumberFormat="1" applyFont="1" applyBorder="1" applyAlignment="1">
      <alignment horizontal="center"/>
    </xf>
    <xf numFmtId="0" fontId="7" fillId="0" borderId="90" xfId="0" applyFont="1" applyBorder="1" applyAlignment="1">
      <alignment horizontal="center"/>
    </xf>
    <xf numFmtId="0" fontId="7" fillId="0" borderId="67" xfId="0" applyFont="1" applyBorder="1" applyAlignment="1">
      <alignment horizontal="center"/>
    </xf>
    <xf numFmtId="0" fontId="47" fillId="7" borderId="43" xfId="2" applyNumberFormat="1" applyFont="1" applyFill="1" applyBorder="1" applyAlignment="1">
      <alignment horizontal="center" shrinkToFit="1"/>
    </xf>
    <xf numFmtId="0" fontId="43" fillId="0" borderId="44" xfId="0" applyFont="1" applyBorder="1" applyAlignment="1">
      <alignment horizontal="center" shrinkToFit="1"/>
    </xf>
    <xf numFmtId="0" fontId="7" fillId="0" borderId="1" xfId="0" applyFont="1" applyBorder="1" applyAlignment="1">
      <alignment horizontal="center" shrinkToFit="1"/>
    </xf>
    <xf numFmtId="0" fontId="7" fillId="0" borderId="39" xfId="0" applyFont="1" applyBorder="1" applyAlignment="1">
      <alignment horizontal="center" shrinkToFit="1"/>
    </xf>
    <xf numFmtId="0" fontId="7" fillId="0" borderId="8" xfId="0" applyFont="1" applyBorder="1" applyAlignment="1">
      <alignment horizontal="center" shrinkToFit="1"/>
    </xf>
    <xf numFmtId="0" fontId="2" fillId="0" borderId="92" xfId="0" applyFont="1" applyBorder="1" applyAlignment="1">
      <alignment horizontal="center" vertical="center"/>
    </xf>
    <xf numFmtId="0" fontId="2" fillId="0" borderId="92" xfId="0" quotePrefix="1" applyFont="1" applyBorder="1" applyAlignment="1">
      <alignment horizontal="center" vertical="center" wrapText="1"/>
    </xf>
    <xf numFmtId="49" fontId="2" fillId="0" borderId="92" xfId="2" applyNumberFormat="1" applyFont="1" applyBorder="1" applyAlignment="1">
      <alignment horizontal="center" vertical="center"/>
    </xf>
    <xf numFmtId="0" fontId="2" fillId="0" borderId="92" xfId="0" applyFont="1" applyBorder="1" applyAlignment="1">
      <alignment horizontal="center" vertical="center" shrinkToFit="1"/>
    </xf>
    <xf numFmtId="164" fontId="5" fillId="0" borderId="92" xfId="0" applyNumberFormat="1" applyFont="1" applyBorder="1" applyAlignment="1">
      <alignment horizontal="center" vertical="center"/>
    </xf>
    <xf numFmtId="164" fontId="5" fillId="0" borderId="93" xfId="0" applyNumberFormat="1" applyFont="1" applyBorder="1" applyAlignment="1">
      <alignment horizontal="center" vertical="center"/>
    </xf>
    <xf numFmtId="0" fontId="2" fillId="0" borderId="91" xfId="0" applyFont="1" applyBorder="1" applyAlignment="1">
      <alignment horizontal="center" vertical="center"/>
    </xf>
    <xf numFmtId="0" fontId="2" fillId="0" borderId="0" xfId="7"/>
    <xf numFmtId="0" fontId="2" fillId="0" borderId="0" xfId="7" applyAlignment="1">
      <alignment horizontal="left"/>
    </xf>
    <xf numFmtId="0" fontId="4" fillId="0" borderId="0" xfId="7" applyFont="1" applyAlignment="1">
      <alignment horizontal="right"/>
    </xf>
    <xf numFmtId="0" fontId="7" fillId="0" borderId="10" xfId="7" applyFont="1" applyBorder="1"/>
    <xf numFmtId="0" fontId="7" fillId="0" borderId="9" xfId="7" applyFont="1" applyBorder="1"/>
    <xf numFmtId="0" fontId="7" fillId="0" borderId="8" xfId="7" applyFont="1" applyBorder="1"/>
    <xf numFmtId="0" fontId="7" fillId="0" borderId="2" xfId="7" applyFont="1" applyBorder="1" applyAlignment="1">
      <alignment horizontal="left"/>
    </xf>
    <xf numFmtId="0" fontId="7" fillId="0" borderId="0" xfId="7" applyFont="1" applyAlignment="1">
      <alignment horizontal="left"/>
    </xf>
    <xf numFmtId="0" fontId="7" fillId="0" borderId="1" xfId="7" applyFont="1" applyBorder="1"/>
    <xf numFmtId="0" fontId="7" fillId="0" borderId="2" xfId="7" applyFont="1" applyBorder="1" applyAlignment="1">
      <alignment horizontal="center"/>
    </xf>
    <xf numFmtId="0" fontId="11" fillId="0" borderId="1" xfId="7" applyFont="1" applyBorder="1" applyAlignment="1">
      <alignment horizontal="right"/>
    </xf>
    <xf numFmtId="0" fontId="6" fillId="0" borderId="1" xfId="7" applyFont="1" applyBorder="1" applyAlignment="1">
      <alignment horizontal="right"/>
    </xf>
    <xf numFmtId="0" fontId="7" fillId="0" borderId="27" xfId="7" applyFont="1" applyBorder="1" applyAlignment="1">
      <alignment horizontal="center"/>
    </xf>
    <xf numFmtId="0" fontId="14" fillId="2" borderId="16" xfId="7" applyFont="1" applyFill="1" applyBorder="1" applyAlignment="1">
      <alignment horizontal="right"/>
    </xf>
    <xf numFmtId="0" fontId="7" fillId="0" borderId="3" xfId="7" applyFont="1" applyBorder="1" applyAlignment="1">
      <alignment horizontal="center"/>
    </xf>
    <xf numFmtId="0" fontId="23" fillId="2" borderId="4" xfId="7" applyFont="1" applyFill="1" applyBorder="1" applyAlignment="1">
      <alignment horizontal="right"/>
    </xf>
    <xf numFmtId="0" fontId="11" fillId="2" borderId="4" xfId="7" applyFont="1" applyFill="1" applyBorder="1" applyAlignment="1">
      <alignment horizontal="right"/>
    </xf>
    <xf numFmtId="0" fontId="8" fillId="0" borderId="1" xfId="7" applyFont="1" applyBorder="1" applyAlignment="1">
      <alignment horizontal="right"/>
    </xf>
    <xf numFmtId="0" fontId="10" fillId="2" borderId="4" xfId="7" applyFont="1" applyFill="1" applyBorder="1" applyAlignment="1">
      <alignment horizontal="right"/>
    </xf>
    <xf numFmtId="0" fontId="13" fillId="2" borderId="4" xfId="7" applyFont="1" applyFill="1" applyBorder="1" applyAlignment="1">
      <alignment horizontal="right"/>
    </xf>
    <xf numFmtId="0" fontId="7" fillId="0" borderId="7" xfId="7" applyFont="1" applyBorder="1" applyAlignment="1">
      <alignment horizontal="center"/>
    </xf>
    <xf numFmtId="0" fontId="7" fillId="0" borderId="15" xfId="7" applyFont="1" applyBorder="1" applyAlignment="1">
      <alignment horizontal="center"/>
    </xf>
    <xf numFmtId="0" fontId="8" fillId="2" borderId="14" xfId="7" applyFont="1" applyFill="1" applyBorder="1" applyAlignment="1">
      <alignment horizontal="right"/>
    </xf>
    <xf numFmtId="0" fontId="7" fillId="0" borderId="10" xfId="7" applyFont="1" applyBorder="1" applyAlignment="1">
      <alignment horizontal="center"/>
    </xf>
    <xf numFmtId="0" fontId="6" fillId="0" borderId="9" xfId="7" applyFont="1" applyBorder="1" applyAlignment="1">
      <alignment horizontal="right"/>
    </xf>
    <xf numFmtId="0" fontId="7" fillId="0" borderId="9" xfId="7" applyFont="1" applyBorder="1" applyAlignment="1">
      <alignment horizontal="center"/>
    </xf>
    <xf numFmtId="0" fontId="7" fillId="0" borderId="9" xfId="7" applyFont="1" applyBorder="1" applyAlignment="1">
      <alignment horizontal="centerContinuous"/>
    </xf>
    <xf numFmtId="0" fontId="49" fillId="0" borderId="9" xfId="7" applyFont="1" applyBorder="1" applyAlignment="1">
      <alignment horizontal="centerContinuous"/>
    </xf>
    <xf numFmtId="0" fontId="6" fillId="0" borderId="8" xfId="7" applyFont="1" applyBorder="1" applyAlignment="1">
      <alignment horizontal="right"/>
    </xf>
    <xf numFmtId="49" fontId="7" fillId="0" borderId="2" xfId="7" quotePrefix="1" applyNumberFormat="1" applyFont="1" applyBorder="1" applyAlignment="1">
      <alignment horizontal="center"/>
    </xf>
    <xf numFmtId="0" fontId="6" fillId="0" borderId="0" xfId="7" applyFont="1" applyAlignment="1">
      <alignment horizontal="right"/>
    </xf>
    <xf numFmtId="0" fontId="7" fillId="0" borderId="0" xfId="7" applyFont="1" applyAlignment="1">
      <alignment horizontal="center"/>
    </xf>
    <xf numFmtId="0" fontId="7" fillId="0" borderId="0" xfId="7" applyFont="1" applyAlignment="1">
      <alignment horizontal="centerContinuous"/>
    </xf>
    <xf numFmtId="0" fontId="50" fillId="2" borderId="95" xfId="7" applyFont="1" applyFill="1" applyBorder="1" applyAlignment="1">
      <alignment horizontal="right"/>
    </xf>
    <xf numFmtId="0" fontId="4" fillId="2" borderId="96" xfId="7" applyFont="1" applyFill="1" applyBorder="1" applyAlignment="1">
      <alignment horizontal="centerContinuous"/>
    </xf>
    <xf numFmtId="0" fontId="2" fillId="2" borderId="96" xfId="7" applyFill="1" applyBorder="1" applyAlignment="1">
      <alignment horizontal="left"/>
    </xf>
    <xf numFmtId="0" fontId="51" fillId="2" borderId="96" xfId="7" applyFont="1" applyFill="1" applyBorder="1" applyAlignment="1">
      <alignment horizontal="centerContinuous"/>
    </xf>
    <xf numFmtId="0" fontId="21" fillId="2" borderId="96" xfId="7" applyFont="1" applyFill="1" applyBorder="1" applyAlignment="1">
      <alignment horizontal="left"/>
    </xf>
    <xf numFmtId="0" fontId="52" fillId="2" borderId="97" xfId="7" applyFont="1" applyFill="1" applyBorder="1" applyAlignment="1">
      <alignment horizontal="right"/>
    </xf>
    <xf numFmtId="0" fontId="11" fillId="0" borderId="0" xfId="7" applyFont="1" applyAlignment="1">
      <alignment horizontal="right"/>
    </xf>
    <xf numFmtId="9" fontId="7" fillId="0" borderId="28" xfId="2" applyFont="1" applyBorder="1" applyAlignment="1">
      <alignment horizontal="center" shrinkToFit="1"/>
    </xf>
    <xf numFmtId="9" fontId="7" fillId="0" borderId="29" xfId="2" applyFont="1" applyBorder="1" applyAlignment="1">
      <alignment horizontal="center" shrinkToFit="1"/>
    </xf>
    <xf numFmtId="0" fontId="7" fillId="0" borderId="29" xfId="2" applyNumberFormat="1" applyFont="1" applyBorder="1" applyAlignment="1">
      <alignment horizontal="center" shrinkToFit="1"/>
    </xf>
    <xf numFmtId="9" fontId="7" fillId="0" borderId="28" xfId="2" applyFont="1" applyFill="1" applyBorder="1" applyAlignment="1">
      <alignment horizontal="center" shrinkToFit="1"/>
    </xf>
    <xf numFmtId="0" fontId="2" fillId="0" borderId="29" xfId="2" applyNumberFormat="1" applyFont="1" applyFill="1" applyBorder="1" applyAlignment="1">
      <alignment horizontal="center" shrinkToFit="1"/>
    </xf>
    <xf numFmtId="0" fontId="7" fillId="0" borderId="29" xfId="2" applyNumberFormat="1" applyFont="1" applyFill="1" applyBorder="1" applyAlignment="1">
      <alignment horizontal="center" shrinkToFit="1"/>
    </xf>
    <xf numFmtId="9" fontId="7" fillId="0" borderId="29" xfId="2" applyFont="1" applyFill="1" applyBorder="1" applyAlignment="1">
      <alignment horizontal="center" vertical="center" shrinkToFit="1"/>
    </xf>
    <xf numFmtId="0" fontId="7" fillId="0" borderId="29" xfId="2" applyNumberFormat="1" applyFont="1" applyFill="1" applyBorder="1" applyAlignment="1">
      <alignment horizontal="center" vertical="center" shrinkToFit="1"/>
    </xf>
    <xf numFmtId="0" fontId="7" fillId="0" borderId="68" xfId="2" applyNumberFormat="1" applyFont="1" applyFill="1" applyBorder="1" applyAlignment="1">
      <alignment horizontal="center" vertical="center" shrinkToFit="1"/>
    </xf>
    <xf numFmtId="0" fontId="7" fillId="0" borderId="29" xfId="2" applyNumberFormat="1" applyFont="1" applyBorder="1" applyAlignment="1">
      <alignment horizontal="center" vertical="center" shrinkToFit="1"/>
    </xf>
    <xf numFmtId="9" fontId="7" fillId="0" borderId="29" xfId="2" applyFont="1" applyBorder="1" applyAlignment="1">
      <alignment horizontal="center" vertical="center" shrinkToFit="1"/>
    </xf>
    <xf numFmtId="0" fontId="53" fillId="0" borderId="1" xfId="5" applyFont="1" applyBorder="1" applyAlignment="1">
      <alignment horizontal="center" shrinkToFit="1"/>
    </xf>
    <xf numFmtId="49" fontId="7" fillId="0" borderId="30" xfId="5" applyNumberFormat="1" applyFont="1" applyBorder="1" applyAlignment="1">
      <alignment horizontal="center" shrinkToFit="1"/>
    </xf>
    <xf numFmtId="9" fontId="7" fillId="0" borderId="28" xfId="2" applyFont="1" applyBorder="1" applyAlignment="1">
      <alignment horizontal="center" vertical="center" shrinkToFit="1"/>
    </xf>
    <xf numFmtId="0" fontId="7" fillId="0" borderId="15" xfId="2" applyNumberFormat="1" applyFont="1" applyBorder="1" applyAlignment="1">
      <alignment horizontal="center" vertical="center" shrinkToFit="1"/>
    </xf>
    <xf numFmtId="9" fontId="7" fillId="0" borderId="15" xfId="2" applyFont="1" applyBorder="1" applyAlignment="1">
      <alignment horizontal="center" vertical="center" shrinkToFit="1"/>
    </xf>
    <xf numFmtId="0" fontId="7" fillId="0" borderId="90" xfId="5" applyFont="1" applyBorder="1" applyAlignment="1">
      <alignment horizontal="center" vertical="center" shrinkToFit="1"/>
    </xf>
    <xf numFmtId="0" fontId="53" fillId="0" borderId="39" xfId="5" applyFont="1" applyBorder="1" applyAlignment="1">
      <alignment horizontal="center" shrinkToFit="1"/>
    </xf>
    <xf numFmtId="0" fontId="7" fillId="0" borderId="28" xfId="5" applyFont="1" applyBorder="1" applyAlignment="1">
      <alignment horizontal="center" vertical="center" shrinkToFit="1"/>
    </xf>
    <xf numFmtId="0" fontId="2" fillId="0" borderId="54" xfId="0" applyFont="1" applyBorder="1" applyAlignment="1">
      <alignment horizontal="left"/>
    </xf>
    <xf numFmtId="0" fontId="43" fillId="0" borderId="69" xfId="0" applyFont="1" applyBorder="1" applyAlignment="1">
      <alignment horizontal="center" shrinkToFit="1"/>
    </xf>
    <xf numFmtId="0" fontId="2" fillId="0" borderId="88" xfId="0" applyFont="1" applyBorder="1" applyAlignment="1">
      <alignment horizontal="center" vertical="center"/>
    </xf>
    <xf numFmtId="0" fontId="2" fillId="0" borderId="94" xfId="0" applyFont="1" applyBorder="1" applyAlignment="1">
      <alignment horizontal="center" vertical="center"/>
    </xf>
    <xf numFmtId="0" fontId="2" fillId="0" borderId="43" xfId="0" applyFont="1" applyBorder="1" applyAlignment="1">
      <alignment horizontal="center" vertical="center"/>
    </xf>
    <xf numFmtId="0" fontId="55" fillId="2" borderId="98" xfId="0" applyFont="1" applyFill="1" applyBorder="1" applyAlignment="1">
      <alignment horizontal="right"/>
    </xf>
    <xf numFmtId="0" fontId="21" fillId="2" borderId="99" xfId="0" applyFont="1" applyFill="1" applyBorder="1" applyAlignment="1">
      <alignment horizontal="left"/>
    </xf>
    <xf numFmtId="0" fontId="4" fillId="2" borderId="99" xfId="0" applyFont="1" applyFill="1" applyBorder="1" applyAlignment="1">
      <alignment horizontal="centerContinuous"/>
    </xf>
    <xf numFmtId="0" fontId="5" fillId="2" borderId="99" xfId="0" applyFont="1" applyFill="1" applyBorder="1" applyAlignment="1">
      <alignment horizontal="centerContinuous"/>
    </xf>
    <xf numFmtId="0" fontId="41" fillId="2" borderId="100" xfId="1" applyFont="1" applyFill="1" applyBorder="1" applyAlignment="1" applyProtection="1">
      <alignment horizontal="right"/>
    </xf>
    <xf numFmtId="9" fontId="7" fillId="0" borderId="29" xfId="2" applyFont="1" applyFill="1" applyBorder="1" applyAlignment="1">
      <alignment horizontal="center" shrinkToFit="1"/>
    </xf>
    <xf numFmtId="9" fontId="7" fillId="0" borderId="28" xfId="2" applyFont="1" applyFill="1" applyBorder="1" applyAlignment="1">
      <alignment horizontal="center" vertical="center" shrinkToFit="1"/>
    </xf>
    <xf numFmtId="0" fontId="2" fillId="0" borderId="29" xfId="0" applyFont="1" applyBorder="1" applyAlignment="1">
      <alignment horizontal="center" shrinkToFit="1"/>
    </xf>
    <xf numFmtId="0" fontId="7" fillId="0" borderId="28" xfId="0" applyFont="1" applyBorder="1" applyAlignment="1">
      <alignment horizontal="center" vertical="center" shrinkToFit="1"/>
    </xf>
    <xf numFmtId="0" fontId="7" fillId="0" borderId="30" xfId="0" quotePrefix="1" applyFont="1" applyBorder="1" applyAlignment="1">
      <alignment horizontal="center" shrinkToFit="1"/>
    </xf>
    <xf numFmtId="0" fontId="2" fillId="0" borderId="29" xfId="2" applyNumberFormat="1" applyFont="1" applyFill="1" applyBorder="1" applyAlignment="1">
      <alignment horizontal="center" vertical="center" shrinkToFit="1"/>
    </xf>
    <xf numFmtId="49" fontId="7" fillId="0" borderId="30" xfId="0" applyNumberFormat="1" applyFont="1" applyBorder="1" applyAlignment="1">
      <alignment horizontal="center" shrinkToFit="1"/>
    </xf>
    <xf numFmtId="0" fontId="7" fillId="0" borderId="29" xfId="0" applyFont="1" applyBorder="1" applyAlignment="1">
      <alignment horizontal="center" shrinkToFit="1"/>
    </xf>
    <xf numFmtId="0" fontId="2" fillId="0" borderId="66" xfId="0" applyFont="1" applyBorder="1" applyAlignment="1">
      <alignment horizontal="left"/>
    </xf>
    <xf numFmtId="0" fontId="2" fillId="0" borderId="61" xfId="0" applyFont="1" applyBorder="1" applyAlignment="1">
      <alignment horizontal="left" shrinkToFit="1"/>
    </xf>
    <xf numFmtId="0" fontId="2" fillId="0" borderId="64" xfId="0" quotePrefix="1" applyFont="1" applyBorder="1" applyAlignment="1">
      <alignment horizontal="left"/>
    </xf>
    <xf numFmtId="0" fontId="27" fillId="0" borderId="15" xfId="0" applyFont="1" applyBorder="1" applyAlignment="1">
      <alignment horizontal="center"/>
    </xf>
    <xf numFmtId="0" fontId="57" fillId="0" borderId="1" xfId="0" applyFont="1" applyBorder="1"/>
    <xf numFmtId="0" fontId="6" fillId="0" borderId="28" xfId="0" applyFont="1" applyBorder="1" applyAlignment="1">
      <alignment horizontal="center"/>
    </xf>
    <xf numFmtId="0" fontId="58" fillId="0" borderId="28" xfId="0" applyFont="1" applyBorder="1" applyAlignment="1">
      <alignment horizontal="center" wrapText="1"/>
    </xf>
    <xf numFmtId="0" fontId="7" fillId="0" borderId="28" xfId="0" applyFont="1" applyBorder="1" applyAlignment="1">
      <alignment horizontal="center" wrapText="1"/>
    </xf>
    <xf numFmtId="1" fontId="7" fillId="0" borderId="28" xfId="0" applyNumberFormat="1" applyFont="1" applyBorder="1" applyAlignment="1">
      <alignment horizontal="center" wrapText="1"/>
    </xf>
    <xf numFmtId="0" fontId="59" fillId="14" borderId="29" xfId="0" applyFont="1" applyFill="1" applyBorder="1" applyAlignment="1">
      <alignment horizontal="center"/>
    </xf>
    <xf numFmtId="49" fontId="7" fillId="0" borderId="28" xfId="0" applyNumberFormat="1" applyFont="1" applyBorder="1" applyAlignment="1">
      <alignment horizontal="center" wrapText="1"/>
    </xf>
    <xf numFmtId="0" fontId="6" fillId="0" borderId="2" xfId="0" applyFont="1" applyBorder="1" applyAlignment="1">
      <alignment horizontal="center"/>
    </xf>
    <xf numFmtId="0" fontId="60" fillId="0" borderId="1" xfId="0" applyFont="1" applyBorder="1"/>
    <xf numFmtId="0" fontId="13" fillId="0" borderId="29" xfId="0" applyFont="1" applyBorder="1" applyAlignment="1">
      <alignment horizontal="center"/>
    </xf>
    <xf numFmtId="0" fontId="58" fillId="0" borderId="39" xfId="0" applyFont="1" applyBorder="1"/>
    <xf numFmtId="0" fontId="6" fillId="0" borderId="90" xfId="0" applyFont="1" applyBorder="1" applyAlignment="1">
      <alignment horizontal="center"/>
    </xf>
    <xf numFmtId="0" fontId="61" fillId="0" borderId="90" xfId="0" applyFont="1" applyBorder="1" applyAlignment="1">
      <alignment horizontal="center" wrapText="1"/>
    </xf>
    <xf numFmtId="0" fontId="7" fillId="0" borderId="90" xfId="0" applyFont="1" applyBorder="1" applyAlignment="1">
      <alignment horizontal="center" wrapText="1"/>
    </xf>
    <xf numFmtId="1" fontId="7" fillId="0" borderId="90" xfId="0" applyNumberFormat="1" applyFont="1" applyBorder="1" applyAlignment="1">
      <alignment horizontal="center" wrapText="1"/>
    </xf>
    <xf numFmtId="0" fontId="59" fillId="14" borderId="90" xfId="0" applyFont="1" applyFill="1" applyBorder="1" applyAlignment="1">
      <alignment horizontal="center"/>
    </xf>
    <xf numFmtId="49" fontId="7" fillId="0" borderId="90" xfId="0" applyNumberFormat="1" applyFont="1" applyBorder="1" applyAlignment="1">
      <alignment horizontal="center" wrapText="1"/>
    </xf>
    <xf numFmtId="0" fontId="6" fillId="0" borderId="41" xfId="0" applyFont="1" applyBorder="1" applyAlignment="1">
      <alignment horizontal="center"/>
    </xf>
    <xf numFmtId="0" fontId="6" fillId="4" borderId="103" xfId="0" applyFont="1" applyFill="1" applyBorder="1" applyAlignment="1">
      <alignment horizontal="right"/>
    </xf>
    <xf numFmtId="49" fontId="7" fillId="0" borderId="104" xfId="0" applyNumberFormat="1" applyFont="1" applyBorder="1" applyAlignment="1">
      <alignment horizontal="centerContinuous"/>
    </xf>
    <xf numFmtId="0" fontId="2" fillId="0" borderId="105" xfId="0" applyFont="1" applyBorder="1" applyAlignment="1">
      <alignment horizontal="centerContinuous"/>
    </xf>
    <xf numFmtId="0" fontId="6" fillId="4" borderId="106" xfId="0" applyFont="1" applyFill="1" applyBorder="1" applyAlignment="1">
      <alignment horizontal="right"/>
    </xf>
    <xf numFmtId="49" fontId="7" fillId="0" borderId="107" xfId="0" applyNumberFormat="1" applyFont="1" applyBorder="1" applyAlignment="1">
      <alignment horizontal="center"/>
    </xf>
    <xf numFmtId="0" fontId="4" fillId="4" borderId="11" xfId="0" applyFont="1" applyFill="1" applyBorder="1" applyAlignment="1">
      <alignment horizontal="right"/>
    </xf>
    <xf numFmtId="49" fontId="7" fillId="0" borderId="12" xfId="0" applyNumberFormat="1" applyFont="1" applyBorder="1" applyAlignment="1">
      <alignment horizontal="centerContinuous"/>
    </xf>
    <xf numFmtId="0" fontId="7" fillId="0" borderId="108" xfId="0" applyFont="1" applyBorder="1" applyAlignment="1">
      <alignment horizontal="centerContinuous"/>
    </xf>
    <xf numFmtId="0" fontId="7" fillId="0" borderId="13" xfId="0" applyFont="1" applyBorder="1" applyAlignment="1">
      <alignment horizontal="center"/>
    </xf>
    <xf numFmtId="0" fontId="2" fillId="0" borderId="0" xfId="0" applyFont="1" applyAlignment="1">
      <alignment horizontal="left"/>
    </xf>
    <xf numFmtId="0" fontId="27" fillId="0" borderId="104" xfId="7" applyFont="1" applyBorder="1" applyAlignment="1">
      <alignment horizontal="center"/>
    </xf>
    <xf numFmtId="0" fontId="27" fillId="0" borderId="109" xfId="7" applyFont="1" applyBorder="1" applyAlignment="1">
      <alignment horizontal="center"/>
    </xf>
    <xf numFmtId="0" fontId="27" fillId="0" borderId="3" xfId="7" applyFont="1" applyBorder="1" applyAlignment="1">
      <alignment horizontal="center"/>
    </xf>
    <xf numFmtId="0" fontId="27" fillId="0" borderId="27" xfId="7" applyFont="1" applyBorder="1" applyAlignment="1">
      <alignment horizontal="center"/>
    </xf>
    <xf numFmtId="0" fontId="22" fillId="13" borderId="110" xfId="0" applyFont="1" applyFill="1" applyBorder="1" applyAlignment="1">
      <alignment horizontal="centerContinuous"/>
    </xf>
    <xf numFmtId="164" fontId="5" fillId="0" borderId="111" xfId="0" applyNumberFormat="1" applyFont="1" applyBorder="1" applyAlignment="1">
      <alignment horizontal="centerContinuous"/>
    </xf>
    <xf numFmtId="0" fontId="62" fillId="14" borderId="22" xfId="0" applyFont="1" applyFill="1" applyBorder="1" applyAlignment="1">
      <alignment horizontal="center"/>
    </xf>
    <xf numFmtId="1" fontId="63" fillId="14" borderId="112" xfId="0" applyNumberFormat="1" applyFont="1" applyFill="1" applyBorder="1" applyAlignment="1">
      <alignment horizontal="center" vertical="center"/>
    </xf>
    <xf numFmtId="1" fontId="2" fillId="0" borderId="112" xfId="0" applyNumberFormat="1" applyFont="1" applyBorder="1" applyAlignment="1">
      <alignment horizontal="center" vertical="center"/>
    </xf>
    <xf numFmtId="1" fontId="2" fillId="0" borderId="68" xfId="0" applyNumberFormat="1" applyFont="1" applyBorder="1" applyAlignment="1">
      <alignment horizontal="center"/>
    </xf>
    <xf numFmtId="1" fontId="2" fillId="0" borderId="92" xfId="0" applyNumberFormat="1" applyFont="1" applyBorder="1" applyAlignment="1">
      <alignment horizontal="center" vertical="center"/>
    </xf>
    <xf numFmtId="0" fontId="12" fillId="3" borderId="101" xfId="0" applyFont="1" applyFill="1" applyBorder="1" applyAlignment="1">
      <alignment horizontal="centerContinuous" vertical="center"/>
    </xf>
    <xf numFmtId="0" fontId="12" fillId="3" borderId="46" xfId="0" applyFont="1" applyFill="1" applyBorder="1" applyAlignment="1">
      <alignment horizontal="center" vertical="center"/>
    </xf>
    <xf numFmtId="0" fontId="12" fillId="3" borderId="46" xfId="0" applyFont="1" applyFill="1" applyBorder="1" applyAlignment="1">
      <alignment horizontal="center" vertical="center" wrapText="1"/>
    </xf>
    <xf numFmtId="0" fontId="12" fillId="3" borderId="102" xfId="0" applyFont="1" applyFill="1" applyBorder="1" applyAlignment="1">
      <alignment horizontal="center" vertical="center"/>
    </xf>
    <xf numFmtId="0" fontId="4" fillId="0" borderId="0" xfId="0" applyFont="1" applyAlignment="1">
      <alignment vertical="center"/>
    </xf>
    <xf numFmtId="0" fontId="27" fillId="0" borderId="113" xfId="7" applyFont="1" applyBorder="1" applyAlignment="1">
      <alignment horizontal="center"/>
    </xf>
    <xf numFmtId="0" fontId="6" fillId="8" borderId="114" xfId="7" applyFont="1" applyFill="1" applyBorder="1" applyAlignment="1">
      <alignment horizontal="center"/>
    </xf>
    <xf numFmtId="49" fontId="7" fillId="0" borderId="13" xfId="7" applyNumberFormat="1" applyFont="1" applyBorder="1" applyAlignment="1">
      <alignment horizontal="center"/>
    </xf>
    <xf numFmtId="49" fontId="2" fillId="0" borderId="68" xfId="0" applyNumberFormat="1" applyFont="1" applyBorder="1" applyAlignment="1">
      <alignment horizontal="centerContinuous"/>
    </xf>
    <xf numFmtId="49" fontId="2" fillId="0" borderId="9" xfId="0" applyNumberFormat="1" applyFont="1" applyBorder="1" applyAlignment="1">
      <alignment horizontal="centerContinuous"/>
    </xf>
    <xf numFmtId="0" fontId="64" fillId="2" borderId="97" xfId="7" applyFont="1" applyFill="1" applyBorder="1" applyAlignment="1">
      <alignment horizontal="right"/>
    </xf>
    <xf numFmtId="0" fontId="65" fillId="2" borderId="97" xfId="7" applyFont="1" applyFill="1" applyBorder="1" applyAlignment="1">
      <alignment horizontal="right"/>
    </xf>
    <xf numFmtId="164" fontId="2" fillId="0" borderId="53" xfId="0" applyNumberFormat="1" applyFont="1" applyBorder="1" applyAlignment="1">
      <alignment horizontal="center" shrinkToFit="1"/>
    </xf>
    <xf numFmtId="0" fontId="2" fillId="0" borderId="115" xfId="0" applyFont="1" applyBorder="1" applyAlignment="1">
      <alignment horizontal="center" shrinkToFit="1"/>
    </xf>
    <xf numFmtId="164" fontId="2" fillId="0" borderId="63" xfId="0" applyNumberFormat="1" applyFont="1" applyBorder="1" applyAlignment="1">
      <alignment horizontal="center" shrinkToFit="1"/>
    </xf>
    <xf numFmtId="0" fontId="22" fillId="0" borderId="117" xfId="0" applyFont="1" applyBorder="1" applyAlignment="1">
      <alignment horizontal="centerContinuous"/>
    </xf>
    <xf numFmtId="0" fontId="22" fillId="0" borderId="0" xfId="0" applyFont="1" applyAlignment="1">
      <alignment horizontal="centerContinuous"/>
    </xf>
    <xf numFmtId="0" fontId="5" fillId="0" borderId="9" xfId="0" applyFont="1" applyBorder="1" applyAlignment="1">
      <alignment horizontal="centerContinuous"/>
    </xf>
    <xf numFmtId="0" fontId="2" fillId="0" borderId="116" xfId="0" applyFont="1" applyBorder="1" applyAlignment="1">
      <alignment horizontal="centerContinuous" shrinkToFit="1"/>
    </xf>
    <xf numFmtId="0" fontId="2" fillId="0" borderId="1" xfId="0" applyFont="1" applyBorder="1" applyAlignment="1">
      <alignment horizontal="centerContinuous" shrinkToFit="1"/>
    </xf>
    <xf numFmtId="0" fontId="2" fillId="0" borderId="8" xfId="0" applyFont="1" applyBorder="1" applyAlignment="1">
      <alignment horizontal="centerContinuous" shrinkToFit="1"/>
    </xf>
    <xf numFmtId="0" fontId="22" fillId="13" borderId="119" xfId="0" applyFont="1" applyFill="1" applyBorder="1" applyAlignment="1">
      <alignment horizontal="center"/>
    </xf>
    <xf numFmtId="49" fontId="2" fillId="0" borderId="67" xfId="0" applyNumberFormat="1" applyFont="1" applyBorder="1" applyAlignment="1">
      <alignment horizontal="center"/>
    </xf>
    <xf numFmtId="0" fontId="2" fillId="0" borderId="10" xfId="0" applyFont="1" applyBorder="1" applyAlignment="1">
      <alignment horizontal="centerContinuous"/>
    </xf>
    <xf numFmtId="0" fontId="2" fillId="0" borderId="120" xfId="0" applyFont="1" applyBorder="1" applyAlignment="1">
      <alignment horizontal="center"/>
    </xf>
    <xf numFmtId="0" fontId="2" fillId="0" borderId="118" xfId="0" applyFont="1" applyBorder="1" applyAlignment="1">
      <alignment horizontal="centerContinuous"/>
    </xf>
    <xf numFmtId="0" fontId="2" fillId="0" borderId="28" xfId="0" applyFont="1" applyBorder="1" applyAlignment="1">
      <alignment horizontal="center"/>
    </xf>
    <xf numFmtId="0" fontId="2" fillId="0" borderId="2" xfId="0" applyFont="1" applyBorder="1" applyAlignment="1">
      <alignment horizontal="centerContinuous"/>
    </xf>
    <xf numFmtId="0" fontId="44" fillId="0" borderId="35" xfId="0" applyFont="1" applyBorder="1" applyAlignment="1">
      <alignment horizontal="centerContinuous" wrapText="1"/>
    </xf>
    <xf numFmtId="0" fontId="18" fillId="0" borderId="44" xfId="0" applyFont="1" applyBorder="1" applyAlignment="1">
      <alignment horizontal="centerContinuous"/>
    </xf>
    <xf numFmtId="0" fontId="43" fillId="0" borderId="89" xfId="0" applyFont="1" applyBorder="1" applyAlignment="1">
      <alignment horizontal="center" shrinkToFit="1"/>
    </xf>
    <xf numFmtId="0" fontId="28" fillId="0" borderId="77" xfId="0" applyFont="1" applyBorder="1" applyAlignment="1">
      <alignment horizontal="centerContinuous"/>
    </xf>
    <xf numFmtId="0" fontId="43" fillId="0" borderId="76" xfId="0" applyFont="1" applyBorder="1" applyAlignment="1">
      <alignment horizontal="centerContinuous"/>
    </xf>
    <xf numFmtId="0" fontId="18" fillId="0" borderId="78" xfId="0" applyFont="1" applyBorder="1" applyAlignment="1">
      <alignment horizontal="center" shrinkToFit="1"/>
    </xf>
    <xf numFmtId="0" fontId="66" fillId="4" borderId="34" xfId="0" applyFont="1" applyFill="1" applyBorder="1" applyAlignment="1">
      <alignment horizontal="right"/>
    </xf>
    <xf numFmtId="0" fontId="2" fillId="0" borderId="63" xfId="0" applyFont="1" applyBorder="1" applyAlignment="1">
      <alignment horizontal="center" shrinkToFit="1"/>
    </xf>
    <xf numFmtId="0" fontId="2" fillId="0" borderId="49" xfId="0" applyFont="1" applyBorder="1" applyAlignment="1">
      <alignment horizontal="center" shrinkToFit="1"/>
    </xf>
    <xf numFmtId="0" fontId="2" fillId="0" borderId="57" xfId="0" applyFont="1" applyBorder="1" applyAlignment="1">
      <alignment horizontal="center" shrinkToFit="1"/>
    </xf>
    <xf numFmtId="0" fontId="5" fillId="0" borderId="49" xfId="0" applyFont="1" applyBorder="1" applyAlignment="1">
      <alignment horizontal="center" shrinkToFit="1"/>
    </xf>
    <xf numFmtId="0" fontId="5" fillId="0" borderId="57" xfId="0" applyFont="1" applyBorder="1" applyAlignment="1">
      <alignment horizontal="center" shrinkToFit="1"/>
    </xf>
    <xf numFmtId="0" fontId="61" fillId="14" borderId="45" xfId="0" applyFont="1" applyFill="1" applyBorder="1" applyAlignment="1">
      <alignment horizontal="center" vertical="center" wrapText="1"/>
    </xf>
    <xf numFmtId="0" fontId="59" fillId="14" borderId="67" xfId="0" applyFont="1" applyFill="1" applyBorder="1" applyAlignment="1">
      <alignment horizontal="center"/>
    </xf>
    <xf numFmtId="0" fontId="14" fillId="10" borderId="1" xfId="0" applyFont="1" applyFill="1" applyBorder="1"/>
    <xf numFmtId="49" fontId="24" fillId="10" borderId="28" xfId="0" applyNumberFormat="1" applyFont="1" applyFill="1" applyBorder="1" applyAlignment="1">
      <alignment horizontal="center"/>
    </xf>
    <xf numFmtId="0" fontId="24" fillId="10" borderId="29" xfId="0" applyFont="1" applyFill="1" applyBorder="1" applyAlignment="1">
      <alignment horizontal="center"/>
    </xf>
    <xf numFmtId="0" fontId="14" fillId="10" borderId="29" xfId="0" applyFont="1" applyFill="1" applyBorder="1" applyAlignment="1">
      <alignment horizontal="center"/>
    </xf>
    <xf numFmtId="9" fontId="7" fillId="0" borderId="90" xfId="2"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2" fillId="0" borderId="15" xfId="2" applyNumberFormat="1"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49" fontId="7" fillId="0" borderId="42" xfId="5" applyNumberFormat="1" applyFont="1" applyBorder="1" applyAlignment="1">
      <alignment horizontal="center" vertical="center" shrinkToFit="1"/>
    </xf>
    <xf numFmtId="0" fontId="8" fillId="4" borderId="121" xfId="7" applyFont="1" applyFill="1" applyBorder="1" applyAlignment="1">
      <alignment horizontal="right"/>
    </xf>
    <xf numFmtId="1" fontId="7" fillId="0" borderId="6" xfId="7" applyNumberFormat="1" applyFont="1" applyBorder="1" applyAlignment="1">
      <alignment horizontal="center"/>
    </xf>
    <xf numFmtId="0" fontId="11" fillId="4" borderId="48" xfId="7" applyFont="1" applyFill="1" applyBorder="1" applyAlignment="1">
      <alignment horizontal="right"/>
    </xf>
    <xf numFmtId="0" fontId="7" fillId="0" borderId="92" xfId="7" applyFont="1" applyBorder="1" applyAlignment="1">
      <alignment horizontal="center"/>
    </xf>
    <xf numFmtId="0" fontId="8" fillId="4" borderId="48" xfId="7" applyFont="1" applyFill="1" applyBorder="1" applyAlignment="1">
      <alignment horizontal="right"/>
    </xf>
    <xf numFmtId="0" fontId="7" fillId="0" borderId="94" xfId="7" quotePrefix="1" applyFont="1" applyBorder="1" applyAlignment="1">
      <alignment horizontal="center"/>
    </xf>
    <xf numFmtId="0" fontId="7" fillId="0" borderId="94" xfId="7" applyFont="1" applyBorder="1" applyAlignment="1">
      <alignment horizontal="center"/>
    </xf>
    <xf numFmtId="0" fontId="48" fillId="4" borderId="91" xfId="7" applyFont="1" applyFill="1" applyBorder="1" applyAlignment="1">
      <alignment horizontal="right"/>
    </xf>
    <xf numFmtId="0" fontId="10" fillId="4" borderId="16" xfId="7" applyFont="1" applyFill="1" applyBorder="1" applyAlignment="1">
      <alignment horizontal="right"/>
    </xf>
    <xf numFmtId="0" fontId="7" fillId="0" borderId="43" xfId="7" applyFont="1" applyBorder="1" applyAlignment="1">
      <alignment horizontal="center"/>
    </xf>
    <xf numFmtId="0" fontId="53" fillId="0" borderId="1" xfId="0" applyFont="1" applyBorder="1" applyAlignment="1">
      <alignment horizontal="center" vertical="center" shrinkToFit="1"/>
    </xf>
    <xf numFmtId="0" fontId="7" fillId="0" borderId="28" xfId="0" applyFont="1" applyBorder="1" applyAlignment="1">
      <alignment horizontal="center" vertical="center"/>
    </xf>
    <xf numFmtId="9" fontId="7" fillId="0" borderId="29" xfId="3" applyFont="1" applyFill="1" applyBorder="1" applyAlignment="1">
      <alignment horizontal="center" shrinkToFit="1"/>
    </xf>
    <xf numFmtId="0" fontId="7" fillId="0" borderId="29" xfId="10" applyNumberFormat="1" applyFont="1" applyFill="1" applyBorder="1" applyAlignment="1">
      <alignment horizontal="center" vertical="center" shrinkToFit="1"/>
    </xf>
    <xf numFmtId="0" fontId="53" fillId="0" borderId="8" xfId="0" applyFont="1" applyBorder="1" applyAlignment="1">
      <alignment horizontal="center" vertical="center" shrinkToFit="1"/>
    </xf>
    <xf numFmtId="0" fontId="7" fillId="0" borderId="67" xfId="0" applyFont="1" applyBorder="1" applyAlignment="1">
      <alignment horizontal="center" vertical="center"/>
    </xf>
    <xf numFmtId="9" fontId="7" fillId="0" borderId="67" xfId="2" applyFont="1" applyFill="1" applyBorder="1" applyAlignment="1">
      <alignment horizontal="center" shrinkToFit="1"/>
    </xf>
    <xf numFmtId="9" fontId="7" fillId="0" borderId="68" xfId="3" applyFont="1" applyFill="1" applyBorder="1" applyAlignment="1">
      <alignment horizontal="center" shrinkToFit="1"/>
    </xf>
    <xf numFmtId="0" fontId="7" fillId="0" borderId="68" xfId="2" applyNumberFormat="1" applyFont="1" applyFill="1" applyBorder="1" applyAlignment="1">
      <alignment horizontal="center" shrinkToFit="1"/>
    </xf>
    <xf numFmtId="0" fontId="68" fillId="0" borderId="38" xfId="0" applyFont="1" applyBorder="1" applyAlignment="1">
      <alignment horizontal="centerContinuous"/>
    </xf>
    <xf numFmtId="0" fontId="69" fillId="0" borderId="38" xfId="0" applyFont="1" applyBorder="1" applyAlignment="1">
      <alignment horizontal="centerContinuous" vertical="center" wrapText="1"/>
    </xf>
    <xf numFmtId="0" fontId="70" fillId="0" borderId="38" xfId="0" applyFont="1" applyBorder="1" applyAlignment="1">
      <alignment horizontal="centerContinuous" vertical="center" wrapText="1"/>
    </xf>
    <xf numFmtId="0" fontId="12" fillId="9" borderId="23" xfId="5" applyFont="1" applyFill="1" applyBorder="1" applyAlignment="1">
      <alignment horizontal="centerContinuous" vertical="center"/>
    </xf>
    <xf numFmtId="0" fontId="12" fillId="9" borderId="24" xfId="5" applyFont="1" applyFill="1" applyBorder="1" applyAlignment="1">
      <alignment horizontal="center" vertical="center"/>
    </xf>
    <xf numFmtId="0" fontId="22" fillId="9" borderId="24" xfId="5" applyFont="1" applyFill="1" applyBorder="1" applyAlignment="1">
      <alignment horizontal="center" vertical="center"/>
    </xf>
    <xf numFmtId="0" fontId="12" fillId="9" borderId="25" xfId="5" applyFont="1" applyFill="1" applyBorder="1" applyAlignment="1">
      <alignment horizontal="centerContinuous" vertical="center"/>
    </xf>
    <xf numFmtId="0" fontId="2" fillId="0" borderId="0" xfId="5" applyAlignment="1">
      <alignment vertical="center"/>
    </xf>
    <xf numFmtId="0" fontId="4" fillId="0" borderId="0" xfId="5" applyFont="1" applyAlignment="1">
      <alignment vertical="center"/>
    </xf>
    <xf numFmtId="0" fontId="54" fillId="0" borderId="26" xfId="5" applyFont="1" applyBorder="1" applyAlignment="1">
      <alignment horizontal="centerContinuous"/>
    </xf>
    <xf numFmtId="0" fontId="16" fillId="0" borderId="0" xfId="5" applyFont="1" applyAlignment="1">
      <alignment horizontal="centerContinuous"/>
    </xf>
    <xf numFmtId="0" fontId="2" fillId="0" borderId="0" xfId="5"/>
    <xf numFmtId="0" fontId="7" fillId="0" borderId="28" xfId="5" applyFont="1" applyBorder="1" applyAlignment="1">
      <alignment horizontal="center"/>
    </xf>
    <xf numFmtId="49" fontId="7" fillId="0" borderId="30" xfId="5" applyNumberFormat="1" applyFont="1" applyBorder="1" applyAlignment="1">
      <alignment horizontal="center" vertical="center"/>
    </xf>
    <xf numFmtId="0" fontId="4" fillId="0" borderId="0" xfId="5" applyFont="1"/>
    <xf numFmtId="0" fontId="7" fillId="0" borderId="30" xfId="5" applyFont="1" applyBorder="1" applyAlignment="1">
      <alignment horizontal="center" vertical="center"/>
    </xf>
    <xf numFmtId="49" fontId="7" fillId="0" borderId="30" xfId="5" applyNumberFormat="1" applyFont="1" applyBorder="1" applyAlignment="1">
      <alignment horizontal="center"/>
    </xf>
    <xf numFmtId="49" fontId="28" fillId="0" borderId="30" xfId="5" applyNumberFormat="1" applyFont="1" applyBorder="1" applyAlignment="1">
      <alignment horizontal="center" vertical="center"/>
    </xf>
    <xf numFmtId="0" fontId="7" fillId="0" borderId="90" xfId="5" applyFont="1" applyBorder="1" applyAlignment="1">
      <alignment horizontal="center"/>
    </xf>
    <xf numFmtId="49" fontId="7" fillId="0" borderId="42" xfId="5" applyNumberFormat="1" applyFont="1" applyBorder="1" applyAlignment="1">
      <alignment horizontal="center" vertical="center"/>
    </xf>
    <xf numFmtId="0" fontId="7" fillId="0" borderId="30" xfId="0" applyFont="1" applyBorder="1" applyAlignment="1">
      <alignment horizontal="center" vertical="center"/>
    </xf>
    <xf numFmtId="0" fontId="2" fillId="0" borderId="29" xfId="5" applyBorder="1" applyAlignment="1">
      <alignment horizontal="center"/>
    </xf>
    <xf numFmtId="0" fontId="7" fillId="0" borderId="30" xfId="5" applyFont="1" applyBorder="1" applyAlignment="1">
      <alignment horizontal="center"/>
    </xf>
    <xf numFmtId="0" fontId="7" fillId="0" borderId="28" xfId="5" applyFont="1" applyBorder="1" applyAlignment="1">
      <alignment horizontal="center" vertical="center"/>
    </xf>
    <xf numFmtId="0" fontId="7" fillId="0" borderId="30" xfId="0" quotePrefix="1" applyFont="1" applyBorder="1" applyAlignment="1">
      <alignment horizontal="center"/>
    </xf>
    <xf numFmtId="0" fontId="7" fillId="0" borderId="30" xfId="0" quotePrefix="1" applyFont="1" applyBorder="1" applyAlignment="1">
      <alignment horizontal="center" vertical="center"/>
    </xf>
    <xf numFmtId="0" fontId="2" fillId="0" borderId="29" xfId="0" applyFont="1" applyBorder="1" applyAlignment="1">
      <alignment horizontal="center"/>
    </xf>
    <xf numFmtId="0" fontId="2" fillId="0" borderId="15" xfId="5" applyBorder="1" applyAlignment="1">
      <alignment horizontal="center"/>
    </xf>
    <xf numFmtId="0" fontId="7" fillId="0" borderId="43" xfId="0" applyFont="1" applyBorder="1" applyAlignment="1">
      <alignment horizontal="center" vertical="center"/>
    </xf>
    <xf numFmtId="0" fontId="4" fillId="0" borderId="0" xfId="5" applyFont="1" applyAlignment="1">
      <alignment horizontal="right"/>
    </xf>
    <xf numFmtId="0" fontId="2" fillId="0" borderId="0" xfId="5" applyAlignment="1">
      <alignment horizontal="left"/>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3" xfId="0" quotePrefix="1" applyFont="1" applyBorder="1" applyAlignment="1">
      <alignment horizontal="center" vertical="center" wrapText="1"/>
    </xf>
    <xf numFmtId="49" fontId="2" fillId="0" borderId="123" xfId="2" applyNumberFormat="1" applyFont="1" applyBorder="1" applyAlignment="1">
      <alignment horizontal="center" vertical="center"/>
    </xf>
    <xf numFmtId="0" fontId="2" fillId="0" borderId="123" xfId="0" applyFont="1" applyBorder="1" applyAlignment="1">
      <alignment horizontal="center" vertical="center" shrinkToFit="1"/>
    </xf>
    <xf numFmtId="164" fontId="5" fillId="0" borderId="124" xfId="0" applyNumberFormat="1" applyFont="1" applyBorder="1" applyAlignment="1">
      <alignment horizontal="center" vertical="center"/>
    </xf>
    <xf numFmtId="1" fontId="63" fillId="14" borderId="125" xfId="0" applyNumberFormat="1" applyFont="1" applyFill="1" applyBorder="1" applyAlignment="1">
      <alignment horizontal="center" vertical="center"/>
    </xf>
    <xf numFmtId="1" fontId="2" fillId="0" borderId="124" xfId="0" applyNumberFormat="1" applyFont="1" applyBorder="1" applyAlignment="1">
      <alignment horizontal="center" vertical="center"/>
    </xf>
    <xf numFmtId="0" fontId="2" fillId="0" borderId="126" xfId="0" quotePrefix="1" applyFont="1" applyBorder="1" applyAlignment="1">
      <alignment horizontal="center" vertical="center"/>
    </xf>
    <xf numFmtId="0" fontId="2" fillId="0" borderId="127" xfId="0" applyFont="1" applyBorder="1" applyAlignment="1">
      <alignment horizontal="center"/>
    </xf>
    <xf numFmtId="0" fontId="2" fillId="0" borderId="128" xfId="0" applyFont="1" applyBorder="1" applyAlignment="1">
      <alignment horizontal="center"/>
    </xf>
    <xf numFmtId="49" fontId="2" fillId="0" borderId="128" xfId="0" applyNumberFormat="1" applyFont="1" applyBorder="1" applyAlignment="1">
      <alignment horizontal="center"/>
    </xf>
    <xf numFmtId="164" fontId="2" fillId="0" borderId="128" xfId="0" applyNumberFormat="1" applyFont="1" applyBorder="1" applyAlignment="1">
      <alignment horizontal="center"/>
    </xf>
    <xf numFmtId="164" fontId="2" fillId="0" borderId="129" xfId="0" applyNumberFormat="1" applyFont="1" applyBorder="1" applyAlignment="1">
      <alignment horizontal="center"/>
    </xf>
    <xf numFmtId="1" fontId="63" fillId="14" borderId="129" xfId="0" applyNumberFormat="1" applyFont="1" applyFill="1" applyBorder="1" applyAlignment="1">
      <alignment horizontal="center"/>
    </xf>
    <xf numFmtId="1" fontId="2" fillId="0" borderId="129" xfId="0" applyNumberFormat="1" applyFont="1" applyBorder="1" applyAlignment="1">
      <alignment horizontal="center"/>
    </xf>
    <xf numFmtId="0" fontId="2" fillId="0" borderId="130" xfId="0" quotePrefix="1" applyFont="1" applyBorder="1" applyAlignment="1">
      <alignment horizontal="center"/>
    </xf>
    <xf numFmtId="164" fontId="2" fillId="0" borderId="123" xfId="0" applyNumberFormat="1" applyFont="1" applyBorder="1" applyAlignment="1">
      <alignment horizontal="center" vertical="center"/>
    </xf>
    <xf numFmtId="0" fontId="55" fillId="2" borderId="99" xfId="0" applyFont="1" applyFill="1" applyBorder="1" applyAlignment="1">
      <alignment horizontal="left"/>
    </xf>
    <xf numFmtId="164" fontId="2" fillId="0" borderId="67" xfId="0" applyNumberFormat="1" applyFont="1" applyBorder="1" applyAlignment="1">
      <alignment horizontal="center" vertical="center"/>
    </xf>
    <xf numFmtId="1" fontId="63" fillId="14" borderId="68" xfId="0" applyNumberFormat="1" applyFont="1" applyFill="1" applyBorder="1" applyAlignment="1">
      <alignment horizontal="center"/>
    </xf>
    <xf numFmtId="164" fontId="5" fillId="0" borderId="123" xfId="0" applyNumberFormat="1" applyFont="1" applyBorder="1" applyAlignment="1">
      <alignment horizontal="center" vertical="center"/>
    </xf>
    <xf numFmtId="0" fontId="2" fillId="0" borderId="126" xfId="0" applyFont="1" applyBorder="1" applyAlignment="1">
      <alignment horizontal="center" vertical="center"/>
    </xf>
  </cellXfs>
  <cellStyles count="11">
    <cellStyle name="Comma" xfId="10"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s>
  <dxfs count="13">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28F9AB1-31A1-4578-9DB2-9ACACD50B225}"/>
  </tableStyles>
  <colors>
    <mruColors>
      <color rgb="FFCCFFCC"/>
      <color rgb="FFCC00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66</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7058025" cy="64103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a:t>
          </a:r>
          <a:r>
            <a:rPr lang="en-US" sz="1200" b="0">
              <a:effectLst/>
              <a:latin typeface="Times New Roman" pitchFamily="18" charset="0"/>
              <a:ea typeface="+mn-ea"/>
              <a:cs typeface="Times New Roman" pitchFamily="18" charset="0"/>
            </a:rPr>
            <a:t>Malcome is plain and ordinary looking. Not a very good looker at all. He has red hair and freckles, though no one else in his family has either. He is also very fair completed. Has a strange looking birthmark on his forearm midway between his wrist and the bend in the arm, almost like a dragon. On his back just below his shoulder is a brand. It is the mark of the Black Thumb. It is a representation of a thumb pressing down on a circle.</a:t>
          </a:r>
        </a:p>
        <a:p>
          <a:pPr algn="just"/>
          <a:r>
            <a:rPr lang="en-US" sz="1200" b="0">
              <a:effectLst/>
              <a:latin typeface="Times New Roman" pitchFamily="18" charset="0"/>
              <a:ea typeface="+mn-ea"/>
              <a:cs typeface="Times New Roman" pitchFamily="18" charset="0"/>
            </a:rPr>
            <a:t>He dresses in Brown and earth tones, usually with a hood and his face mostly covered. He is 5’9” and 164 lbs.</a:t>
          </a:r>
        </a:p>
        <a:p>
          <a:pPr algn="just"/>
          <a:endParaRPr lang="en-US" sz="1200" b="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  </a:t>
          </a:r>
          <a:r>
            <a:rPr lang="en-US" sz="1200" b="0">
              <a:effectLst/>
              <a:latin typeface="Times New Roman" pitchFamily="18" charset="0"/>
              <a:ea typeface="+mn-ea"/>
              <a:cs typeface="Times New Roman" pitchFamily="18" charset="0"/>
            </a:rPr>
            <a:t>I was born on a farm in Calimshan. The youngest of 8 sisters and 8 brothers. I am actually 10 years younger than my next oldest brother. My favorite sister is Saffron, because she always protected me from the hazards of being the youngest and even taught me to read and write and to do sums. In fact my sister was actually at my birth. I was born on a trip to a village when my mother - Rose, father - Bartholomew, Marie, Lilly, Jess, my Aunt Lilly, and of course Saffron were selling some farm goods.</a:t>
          </a:r>
        </a:p>
        <a:p>
          <a:pPr algn="just"/>
          <a:r>
            <a:rPr lang="en-US" sz="1200" b="0">
              <a:effectLst/>
              <a:latin typeface="Times New Roman" pitchFamily="18" charset="0"/>
              <a:ea typeface="+mn-ea"/>
              <a:cs typeface="Times New Roman" pitchFamily="18" charset="0"/>
            </a:rPr>
            <a:t>Yes. I know. I am not stupid after all. But, they never said and I never asked. I might one day.</a:t>
          </a:r>
        </a:p>
        <a:p>
          <a:pPr algn="just"/>
          <a:r>
            <a:rPr lang="en-US" sz="1200" b="0">
              <a:effectLst/>
              <a:latin typeface="Times New Roman" pitchFamily="18" charset="0"/>
              <a:ea typeface="+mn-ea"/>
              <a:cs typeface="Times New Roman" pitchFamily="18" charset="0"/>
            </a:rPr>
            <a:t>It was a very boring life.  Sunup to sundown, toil and work all day. And I really did not like life on the farm. Even if it was a large farm. It was actually one of the largest and most prosperous in the region.</a:t>
          </a:r>
        </a:p>
        <a:p>
          <a:pPr algn="just"/>
          <a:r>
            <a:rPr lang="en-US" sz="1200" b="0">
              <a:effectLst/>
              <a:latin typeface="Times New Roman" pitchFamily="18" charset="0"/>
              <a:ea typeface="+mn-ea"/>
              <a:cs typeface="Times New Roman" pitchFamily="18" charset="0"/>
            </a:rPr>
            <a:t>At the age of 15, with the accumulated knowledge and wisdom of all my years I left home. I was able to get a job as a guard on a caravan. What could go wrong? A lot as it turns out.</a:t>
          </a:r>
        </a:p>
        <a:p>
          <a:pPr algn="just"/>
          <a:r>
            <a:rPr lang="en-US" sz="1200" b="0">
              <a:effectLst/>
              <a:latin typeface="Times New Roman" pitchFamily="18" charset="0"/>
              <a:ea typeface="+mn-ea"/>
              <a:cs typeface="Times New Roman" pitchFamily="18" charset="0"/>
            </a:rPr>
            <a:t>The caravan was attacked by slavers. They took me along with a few others. </a:t>
          </a:r>
        </a:p>
        <a:p>
          <a:pPr algn="just"/>
          <a:r>
            <a:rPr lang="en-US" sz="1200" b="0">
              <a:effectLst/>
              <a:latin typeface="Times New Roman" pitchFamily="18" charset="0"/>
              <a:ea typeface="+mn-ea"/>
              <a:cs typeface="Times New Roman" pitchFamily="18" charset="0"/>
            </a:rPr>
            <a:t>At their camp far to the north of my home I was tortured. Beaten and branded with the mark of a slave. </a:t>
          </a:r>
        </a:p>
        <a:p>
          <a:pPr algn="just"/>
          <a:r>
            <a:rPr lang="en-US" sz="1200" b="0">
              <a:effectLst/>
              <a:latin typeface="Times New Roman" pitchFamily="18" charset="0"/>
              <a:ea typeface="+mn-ea"/>
              <a:cs typeface="Times New Roman" pitchFamily="18" charset="0"/>
            </a:rPr>
            <a:t>Fortunately they soon discovered that I was very intelligent and could learn many things. I was given to a thief who taught me many skills, and made me steal for him, but I was still property. Property I was not going to remain. </a:t>
          </a:r>
        </a:p>
        <a:p>
          <a:pPr algn="just"/>
          <a:r>
            <a:rPr lang="en-US" sz="1200" b="0">
              <a:effectLst/>
              <a:latin typeface="Times New Roman" pitchFamily="18" charset="0"/>
              <a:ea typeface="+mn-ea"/>
              <a:cs typeface="Times New Roman" pitchFamily="18" charset="0"/>
            </a:rPr>
            <a:t>On one of their raiding trips they came back with an old man in chains and a strange hood on his head. I could tell he was old because he had gray in the hair sticking out from the hood. I figured he had to be at least 30. The chains and the hood had strange symbols on them that glowed eerily green.</a:t>
          </a:r>
        </a:p>
        <a:p>
          <a:pPr algn="just"/>
          <a:r>
            <a:rPr lang="en-US" sz="1200" b="0">
              <a:effectLst/>
              <a:latin typeface="Times New Roman" pitchFamily="18" charset="0"/>
              <a:ea typeface="+mn-ea"/>
              <a:cs typeface="Times New Roman" pitchFamily="18" charset="0"/>
            </a:rPr>
            <a:t>One of my tasks was to feed and water the new ‘recruits’. I brought the nightly gruel to the man. They had him segregated in a separate hut. I unzipped the mouth on the hood. “Who is there?” he asked.</a:t>
          </a:r>
        </a:p>
        <a:p>
          <a:pPr algn="just"/>
          <a:r>
            <a:rPr lang="en-US" sz="1200" b="0">
              <a:effectLst/>
              <a:latin typeface="Times New Roman" pitchFamily="18" charset="0"/>
              <a:ea typeface="+mn-ea"/>
              <a:cs typeface="Times New Roman" pitchFamily="18" charset="0"/>
            </a:rPr>
            <a:t>“I am Malcome. I am here to feed and water you.”</a:t>
          </a:r>
        </a:p>
        <a:p>
          <a:pPr algn="just"/>
          <a:r>
            <a:rPr lang="en-US" sz="1200" b="0">
              <a:effectLst/>
              <a:latin typeface="Times New Roman" pitchFamily="18" charset="0"/>
              <a:ea typeface="+mn-ea"/>
              <a:cs typeface="Times New Roman" pitchFamily="18" charset="0"/>
            </a:rPr>
            <a:t>“Then boy, you should get on with it. I am about dead from hunger and thirst.”</a:t>
          </a:r>
        </a:p>
        <a:p>
          <a:pPr algn="just"/>
          <a:r>
            <a:rPr lang="en-US" sz="1200" b="0">
              <a:effectLst/>
              <a:latin typeface="Times New Roman" pitchFamily="18" charset="0"/>
              <a:ea typeface="+mn-ea"/>
              <a:cs typeface="Times New Roman" pitchFamily="18" charset="0"/>
            </a:rPr>
            <a:t>From his shape I had some serious doubts.</a:t>
          </a:r>
        </a:p>
        <a:p>
          <a:pPr algn="just"/>
          <a:r>
            <a:rPr lang="en-US" sz="1200" b="0">
              <a:effectLst/>
              <a:latin typeface="Times New Roman" pitchFamily="18" charset="0"/>
              <a:ea typeface="+mn-ea"/>
              <a:cs typeface="Times New Roman" pitchFamily="18" charset="0"/>
            </a:rPr>
            <a:t>“So, boy, tell me how you came to be involved with The Black Thumb. This gang of thieves, slavers and pirates.” </a:t>
          </a:r>
        </a:p>
        <a:p>
          <a:pPr algn="just"/>
          <a:r>
            <a:rPr lang="en-US" sz="1200" b="0">
              <a:effectLst/>
              <a:latin typeface="Times New Roman" pitchFamily="18" charset="0"/>
              <a:ea typeface="+mn-ea"/>
              <a:cs typeface="Times New Roman" pitchFamily="18" charset="0"/>
            </a:rPr>
            <a:t>I told him my story up to then. I was shocked at how quickly it went. I was 15 after all. I had years of experience and life behind me. I realize now, I was very young and inexperienced, naive even.</a:t>
          </a:r>
        </a:p>
        <a:p>
          <a:pPr algn="just"/>
          <a:r>
            <a:rPr lang="en-US" sz="1200" b="0">
              <a:effectLst/>
              <a:latin typeface="Times New Roman" pitchFamily="18" charset="0"/>
              <a:ea typeface="+mn-ea"/>
              <a:cs typeface="Times New Roman" pitchFamily="18" charset="0"/>
            </a:rPr>
            <a:t>Towards the end I asked him “Why are there glowing letters on your restraints? What do they say?”</a:t>
          </a:r>
        </a:p>
        <a:p>
          <a:pPr algn="just"/>
          <a:r>
            <a:rPr lang="en-US" sz="1200" b="0">
              <a:effectLst/>
              <a:latin typeface="Times New Roman" pitchFamily="18" charset="0"/>
              <a:ea typeface="+mn-ea"/>
              <a:cs typeface="Times New Roman" pitchFamily="18" charset="0"/>
            </a:rPr>
            <a:t>“You can see the runes?” </a:t>
          </a:r>
        </a:p>
        <a:p>
          <a:pPr algn="just"/>
          <a:r>
            <a:rPr lang="en-US" sz="1200" b="0">
              <a:effectLst/>
              <a:latin typeface="Times New Roman" pitchFamily="18" charset="0"/>
              <a:ea typeface="+mn-ea"/>
              <a:cs typeface="Times New Roman" pitchFamily="18" charset="0"/>
            </a:rPr>
            <a:t>“They are green and I do not like them.”</a:t>
          </a:r>
        </a:p>
        <a:p>
          <a:pPr algn="just"/>
          <a:r>
            <a:rPr lang="en-US" sz="1200" b="0">
              <a:effectLst/>
              <a:latin typeface="Times New Roman" pitchFamily="18" charset="0"/>
              <a:ea typeface="+mn-ea"/>
              <a:cs typeface="Times New Roman" pitchFamily="18" charset="0"/>
            </a:rPr>
            <a:t>“Describe them, quickly.”</a:t>
          </a:r>
        </a:p>
        <a:p>
          <a:pPr algn="just"/>
          <a:r>
            <a:rPr lang="en-US" sz="1200" b="0">
              <a:effectLst/>
              <a:latin typeface="Times New Roman" pitchFamily="18" charset="0"/>
              <a:ea typeface="+mn-ea"/>
              <a:cs typeface="Times New Roman" pitchFamily="18" charset="0"/>
            </a:rPr>
            <a:t>I did so.</a:t>
          </a:r>
        </a:p>
        <a:p>
          <a:pPr algn="just"/>
          <a:r>
            <a:rPr lang="en-US" sz="1200" b="0">
              <a:effectLst/>
              <a:latin typeface="Times New Roman" pitchFamily="18" charset="0"/>
              <a:ea typeface="+mn-ea"/>
              <a:cs typeface="Times New Roman" pitchFamily="18" charset="0"/>
            </a:rPr>
            <a:t>“HA! The fools. Watch and see why they took me, why they have me in these anti-magic bindings and why they fear me.”</a:t>
          </a:r>
        </a:p>
        <a:p>
          <a:pPr algn="just"/>
          <a:r>
            <a:rPr lang="en-US" sz="1200" b="0">
              <a:effectLst/>
              <a:latin typeface="Times New Roman" pitchFamily="18" charset="0"/>
              <a:ea typeface="+mn-ea"/>
              <a:cs typeface="Times New Roman" pitchFamily="18" charset="0"/>
            </a:rPr>
            <a:t>He spoke some strange words and the chains and hood fell away.</a:t>
          </a:r>
        </a:p>
        <a:p>
          <a:pPr algn="just"/>
          <a:r>
            <a:rPr lang="en-US" sz="1200" b="0">
              <a:effectLst/>
              <a:latin typeface="Times New Roman" pitchFamily="18" charset="0"/>
              <a:ea typeface="+mn-ea"/>
              <a:cs typeface="Times New Roman" pitchFamily="18" charset="0"/>
            </a:rPr>
            <a:t>The guards came in from the door. He spoke the same type of words and bright blue bolts shot from his fingers and both guards dropped dead. A wizard, this strange prisoner was a wizard. </a:t>
          </a:r>
        </a:p>
        <a:p>
          <a:pPr algn="just"/>
          <a:r>
            <a:rPr lang="en-US" sz="1200" b="0">
              <a:effectLst/>
              <a:latin typeface="Times New Roman" pitchFamily="18" charset="0"/>
              <a:ea typeface="+mn-ea"/>
              <a:cs typeface="Times New Roman" pitchFamily="18" charset="0"/>
            </a:rPr>
            <a:t>“I am Blaylock the Trickster, boy. I can tell from the fact that you could see the runes that you have talent and I can teach you how to harness your gifts and how to use you intelligence to learn other skills as well.”</a:t>
          </a:r>
        </a:p>
        <a:p>
          <a:pPr algn="just"/>
          <a:r>
            <a:rPr lang="en-US" sz="1200" b="0">
              <a:effectLst/>
              <a:latin typeface="Times New Roman" pitchFamily="18" charset="0"/>
              <a:ea typeface="+mn-ea"/>
              <a:cs typeface="Times New Roman" pitchFamily="18" charset="0"/>
            </a:rPr>
            <a:t>“I can be free again? But how will we get away from here?”</a:t>
          </a:r>
        </a:p>
        <a:p>
          <a:pPr algn="just"/>
          <a:r>
            <a:rPr lang="en-US" sz="1200" b="0">
              <a:effectLst/>
              <a:latin typeface="Times New Roman" pitchFamily="18" charset="0"/>
              <a:ea typeface="+mn-ea"/>
              <a:cs typeface="Times New Roman" pitchFamily="18" charset="0"/>
            </a:rPr>
            <a:t>“Hold my sleeve and see an example of what I can teach you.”</a:t>
          </a:r>
        </a:p>
        <a:p>
          <a:pPr algn="just"/>
          <a:r>
            <a:rPr lang="en-US" sz="1200" b="0">
              <a:effectLst/>
              <a:latin typeface="Times New Roman" pitchFamily="18" charset="0"/>
              <a:ea typeface="+mn-ea"/>
              <a:cs typeface="Times New Roman" pitchFamily="18" charset="0"/>
            </a:rPr>
            <a:t>He spoke some words and suddenly we were in a completely different place. It was a round room about 50ft across and there was a design in the floor of a stylized Beta on the back of a gloved hand.</a:t>
          </a:r>
        </a:p>
        <a:p>
          <a:pPr algn="just"/>
          <a:r>
            <a:rPr lang="en-US" sz="1200" b="0">
              <a:effectLst/>
              <a:latin typeface="Times New Roman" pitchFamily="18" charset="0"/>
              <a:ea typeface="+mn-ea"/>
              <a:cs typeface="Times New Roman" pitchFamily="18" charset="0"/>
            </a:rPr>
            <a:t>That was how I met my friend and master Blaylock, an Arcane Trickster, a teacher, a friend, Rouge, Wizard, and an enemy of The Black Thumb. And an enemy of my enemies. </a:t>
          </a:r>
        </a:p>
        <a:p>
          <a:pPr algn="just"/>
          <a:r>
            <a:rPr lang="en-US" sz="1200" b="0">
              <a:effectLst/>
              <a:latin typeface="Times New Roman" pitchFamily="18" charset="0"/>
              <a:ea typeface="+mn-ea"/>
              <a:cs typeface="Times New Roman" pitchFamily="18" charset="0"/>
            </a:rPr>
            <a:t>They are still out there. They are still hunting for me and my master. Occasionally they have the great un-fortune to find one or both of us. They die then. </a:t>
          </a:r>
        </a:p>
        <a:p>
          <a:pPr algn="just"/>
          <a:r>
            <a:rPr lang="en-US" sz="1200" b="0">
              <a:effectLst/>
              <a:latin typeface="Times New Roman" pitchFamily="18" charset="0"/>
              <a:ea typeface="+mn-ea"/>
              <a:cs typeface="Times New Roman" pitchFamily="18" charset="0"/>
            </a:rPr>
            <a:t>I have lived in my master’s tower in the city of Waterdeep for the last two years, learning, living, researching, creating and going on adventures. He has taught me many skills and much magic. My life is good.</a:t>
          </a:r>
        </a:p>
        <a:p>
          <a:pPr algn="just"/>
          <a:endParaRPr lang="en-US" sz="1200" b="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  </a:t>
          </a:r>
          <a:r>
            <a:rPr lang="en-US" sz="1200" b="0">
              <a:effectLst/>
              <a:latin typeface="Times New Roman" pitchFamily="18" charset="0"/>
              <a:ea typeface="+mn-ea"/>
              <a:cs typeface="Times New Roman" pitchFamily="18" charset="0"/>
            </a:rPr>
            <a:t>Mal is rather shy around new people. But he does open up after a while. Unfortunately his intelligence does not extend to actually being able to understand people. He is at times rather opinionated and tends towards abrasiveness. He has an absolute visceral hatred of slavery and those that would enslave anyone. He does not abide bullies or fools. And he will undertake to defend the oppressed and liberate those under the yoke of tyranny. Because of his experiences he can do no less.</a:t>
          </a:r>
        </a:p>
        <a:p>
          <a:pPr algn="just"/>
          <a:endParaRPr lang="en-US" sz="1200" b="0">
            <a:effectLst/>
            <a:latin typeface="Times New Roman" pitchFamily="18" charset="0"/>
            <a:ea typeface="+mn-ea"/>
            <a:cs typeface="Times New Roman" pitchFamily="18" charset="0"/>
          </a:endParaRPr>
        </a:p>
      </xdr:txBody>
    </xdr:sp>
    <xdr:clientData/>
  </xdr:twoCellAnchor>
  <xdr:twoCellAnchor>
    <xdr:from>
      <xdr:col>5</xdr:col>
      <xdr:colOff>66675</xdr:colOff>
      <xdr:row>13</xdr:row>
      <xdr:rowOff>171450</xdr:rowOff>
    </xdr:from>
    <xdr:to>
      <xdr:col>6</xdr:col>
      <xdr:colOff>1238250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686300" y="3324225"/>
          <a:ext cx="2295525" cy="4953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13</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0" y="1724025"/>
          <a:ext cx="4686300" cy="5619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10, Climb 6, Hide 14, Jump 10, Listen 3, Move Silently 6, Spot 3.</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claws +4 (1d2-4) and bite -1 (1d3-4); improved grab, pounce, rake 1d8+3.</a:t>
          </a:r>
        </a:p>
      </xdr:txBody>
    </xdr:sp>
    <xdr:clientData/>
  </xdr:twoCellAnchor>
  <xdr:twoCellAnchor>
    <xdr:from>
      <xdr:col>5</xdr:col>
      <xdr:colOff>9525</xdr:colOff>
      <xdr:row>4</xdr:row>
      <xdr:rowOff>200025</xdr:rowOff>
    </xdr:from>
    <xdr:to>
      <xdr:col>6</xdr:col>
      <xdr:colOff>1333500</xdr:colOff>
      <xdr:row>12</xdr:row>
      <xdr:rowOff>209550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4629150" y="1228725"/>
          <a:ext cx="2457450" cy="17049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Low Light Vision, Scent</a:t>
          </a:r>
          <a:r>
            <a:rPr lang="en-US" sz="1200" b="0" i="0" baseline="0">
              <a:effectLst/>
              <a:latin typeface="Times New Roman" pitchFamily="18" charset="0"/>
              <a:ea typeface="+mn-ea"/>
              <a:cs typeface="Times New Roman" pitchFamily="18" charset="0"/>
            </a:rPr>
            <a:t>.</a:t>
          </a: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13</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4,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+4 (1d4+3) and bite -1 (1d3+1).</a:t>
          </a: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629150" y="1238251"/>
          <a:ext cx="2457450" cy="1695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Endurance, Run.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13</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6, Spot 6.</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+4 (1d4+3).</a:t>
          </a: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629150" y="1247776"/>
          <a:ext cx="2457450" cy="17240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Alertness, Endurance.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
  <sheetViews>
    <sheetView showGridLines="0" tabSelected="1" zoomScaleNormal="100" workbookViewId="0"/>
  </sheetViews>
  <sheetFormatPr defaultColWidth="13" defaultRowHeight="15.6" x14ac:dyDescent="0.3"/>
  <cols>
    <col min="1" max="1" width="18.09765625" style="20" customWidth="1"/>
    <col min="2" max="2" width="11.19921875"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x14ac:dyDescent="0.55000000000000004">
      <c r="A1" s="318" t="s">
        <v>115</v>
      </c>
      <c r="B1" s="493" t="s">
        <v>539</v>
      </c>
      <c r="C1" s="319"/>
      <c r="D1" s="320"/>
      <c r="E1" s="321"/>
      <c r="F1" s="320"/>
      <c r="G1" s="322" t="s">
        <v>532</v>
      </c>
    </row>
    <row r="2" spans="1:7" ht="17.399999999999999" thickTop="1" x14ac:dyDescent="0.3">
      <c r="A2" s="2" t="s">
        <v>507</v>
      </c>
      <c r="B2" s="35" t="s">
        <v>109</v>
      </c>
      <c r="C2" s="35"/>
      <c r="D2" s="4" t="s">
        <v>508</v>
      </c>
      <c r="E2" s="44" t="s">
        <v>116</v>
      </c>
      <c r="F2"/>
      <c r="G2" s="5"/>
    </row>
    <row r="3" spans="1:7" ht="16.8" x14ac:dyDescent="0.3">
      <c r="A3" s="2" t="s">
        <v>509</v>
      </c>
      <c r="B3" s="35" t="s">
        <v>117</v>
      </c>
      <c r="C3" s="35"/>
      <c r="D3" s="4" t="s">
        <v>5</v>
      </c>
      <c r="E3" s="44">
        <v>3</v>
      </c>
      <c r="F3" s="4"/>
      <c r="G3" s="5"/>
    </row>
    <row r="4" spans="1:7" ht="16.8" x14ac:dyDescent="0.3">
      <c r="A4" s="2" t="s">
        <v>509</v>
      </c>
      <c r="B4" s="35" t="s">
        <v>118</v>
      </c>
      <c r="C4" s="35"/>
      <c r="D4" s="4" t="s">
        <v>5</v>
      </c>
      <c r="E4" s="44">
        <v>1</v>
      </c>
      <c r="F4" s="4"/>
      <c r="G4" s="5"/>
    </row>
    <row r="5" spans="1:7" ht="16.8" x14ac:dyDescent="0.3">
      <c r="A5" s="2" t="s">
        <v>510</v>
      </c>
      <c r="B5" s="35" t="s">
        <v>140</v>
      </c>
      <c r="C5" s="35"/>
      <c r="D5" s="4" t="s">
        <v>511</v>
      </c>
      <c r="E5" s="44">
        <v>17</v>
      </c>
      <c r="F5" s="4"/>
      <c r="G5" s="5"/>
    </row>
    <row r="6" spans="1:7" ht="16.8" x14ac:dyDescent="0.3">
      <c r="A6" s="2" t="s">
        <v>512</v>
      </c>
      <c r="B6" s="35" t="s">
        <v>538</v>
      </c>
      <c r="C6" s="35"/>
      <c r="D6" s="4" t="s">
        <v>513</v>
      </c>
      <c r="E6" s="44" t="s">
        <v>120</v>
      </c>
      <c r="F6" s="4"/>
      <c r="G6" s="5"/>
    </row>
    <row r="7" spans="1:7" ht="17.399999999999999" thickBot="1" x14ac:dyDescent="0.35">
      <c r="A7" s="2" t="s">
        <v>514</v>
      </c>
      <c r="B7" s="35" t="s">
        <v>540</v>
      </c>
      <c r="C7" s="35"/>
      <c r="D7" s="4" t="s">
        <v>515</v>
      </c>
      <c r="E7" s="44" t="s">
        <v>119</v>
      </c>
      <c r="F7" s="4"/>
      <c r="G7" s="5"/>
    </row>
    <row r="8" spans="1:7" ht="17.399999999999999" thickTop="1" x14ac:dyDescent="0.3">
      <c r="A8" s="353" t="s">
        <v>516</v>
      </c>
      <c r="B8" s="354" t="s">
        <v>112</v>
      </c>
      <c r="C8" s="355"/>
      <c r="D8" s="356" t="s">
        <v>517</v>
      </c>
      <c r="E8" s="357" t="s">
        <v>440</v>
      </c>
      <c r="F8" s="3"/>
      <c r="G8" s="5"/>
    </row>
    <row r="9" spans="1:7" ht="17.399999999999999" thickBot="1" x14ac:dyDescent="0.35">
      <c r="A9" s="358" t="s">
        <v>518</v>
      </c>
      <c r="B9" s="359" t="s">
        <v>444</v>
      </c>
      <c r="C9" s="360"/>
      <c r="D9" s="408" t="s">
        <v>519</v>
      </c>
      <c r="E9" s="361" t="s">
        <v>430</v>
      </c>
      <c r="F9" s="3"/>
      <c r="G9" s="5"/>
    </row>
    <row r="10" spans="1:7" ht="17.399999999999999" thickTop="1" x14ac:dyDescent="0.3">
      <c r="A10" s="32" t="s">
        <v>520</v>
      </c>
      <c r="B10" s="121">
        <v>10</v>
      </c>
      <c r="C10" s="334" t="str">
        <f t="shared" ref="C10:C15" si="0">IF(B10&gt;9.9,CONCATENATE("+",ROUNDDOWN((B10-10)/2,0)),ROUNDUP((B10-10)/2,0))</f>
        <v>+0</v>
      </c>
      <c r="D10" s="109" t="s">
        <v>521</v>
      </c>
      <c r="E10" s="209" t="s">
        <v>121</v>
      </c>
      <c r="F10" s="3"/>
      <c r="G10" s="5"/>
    </row>
    <row r="11" spans="1:7" ht="16.8" x14ac:dyDescent="0.3">
      <c r="A11" s="7" t="s">
        <v>522</v>
      </c>
      <c r="B11" s="70">
        <v>15</v>
      </c>
      <c r="C11" s="43" t="str">
        <f t="shared" si="0"/>
        <v>+2</v>
      </c>
      <c r="D11" s="110" t="s">
        <v>523</v>
      </c>
      <c r="E11" s="51">
        <f>SUM(Martial!G3:G16)+SUM(Equipment!C3:C10)</f>
        <v>49.55</v>
      </c>
      <c r="F11" s="3"/>
      <c r="G11" s="5"/>
    </row>
    <row r="12" spans="1:7" ht="16.8" x14ac:dyDescent="0.3">
      <c r="A12" s="30" t="s">
        <v>524</v>
      </c>
      <c r="B12" s="71">
        <v>13</v>
      </c>
      <c r="C12" s="36" t="str">
        <f t="shared" si="0"/>
        <v>+1</v>
      </c>
      <c r="D12" s="110" t="s">
        <v>525</v>
      </c>
      <c r="E12" s="46">
        <f>ROUNDUP(((E3*4)*0.75)+((E4*6)*0.75)+(SUM(E3:E4)*C12),0)</f>
        <v>18</v>
      </c>
      <c r="F12" s="3"/>
      <c r="G12" s="5"/>
    </row>
    <row r="13" spans="1:7" ht="16.8" x14ac:dyDescent="0.3">
      <c r="A13" s="151" t="s">
        <v>526</v>
      </c>
      <c r="B13" s="71">
        <v>17</v>
      </c>
      <c r="C13" s="43" t="str">
        <f t="shared" si="0"/>
        <v>+3</v>
      </c>
      <c r="D13" s="111" t="s">
        <v>527</v>
      </c>
      <c r="E13" s="49">
        <f>10+C11+C14</f>
        <v>12</v>
      </c>
      <c r="F13" s="2"/>
      <c r="G13" s="5"/>
    </row>
    <row r="14" spans="1:7" ht="16.8" x14ac:dyDescent="0.3">
      <c r="A14" s="31" t="s">
        <v>528</v>
      </c>
      <c r="B14" s="6">
        <v>10</v>
      </c>
      <c r="C14" s="43" t="str">
        <f t="shared" si="0"/>
        <v>+0</v>
      </c>
      <c r="D14" s="111" t="s">
        <v>529</v>
      </c>
      <c r="E14" s="49">
        <f>E13+SUM(Martial!B13:B14)</f>
        <v>15</v>
      </c>
      <c r="F14" s="3"/>
      <c r="G14" s="5"/>
    </row>
    <row r="15" spans="1:7" ht="17.399999999999999" thickBot="1" x14ac:dyDescent="0.35">
      <c r="A15" s="33" t="s">
        <v>530</v>
      </c>
      <c r="B15" s="72">
        <v>18</v>
      </c>
      <c r="C15" s="37" t="str">
        <f t="shared" si="0"/>
        <v>+4</v>
      </c>
      <c r="D15" s="112" t="s">
        <v>531</v>
      </c>
      <c r="E15" s="50">
        <f>E14-C11</f>
        <v>13</v>
      </c>
      <c r="F15" s="3"/>
      <c r="G15" s="5"/>
    </row>
    <row r="16" spans="1:7" ht="24" thickTop="1" thickBot="1" x14ac:dyDescent="0.45">
      <c r="A16" s="8" t="s">
        <v>27</v>
      </c>
      <c r="B16" s="9"/>
      <c r="C16" s="9"/>
      <c r="D16" s="10"/>
      <c r="E16" s="10"/>
      <c r="F16" s="10"/>
      <c r="G16" s="11"/>
    </row>
    <row r="17" spans="1:7" s="15" customFormat="1" ht="17.399999999999999" thickTop="1" x14ac:dyDescent="0.3">
      <c r="A17" s="12"/>
      <c r="B17" s="13"/>
      <c r="C17" s="13"/>
      <c r="D17" s="13"/>
      <c r="E17" s="13"/>
      <c r="F17" s="13"/>
      <c r="G17" s="14"/>
    </row>
    <row r="18" spans="1:7" s="15" customFormat="1" ht="16.8" x14ac:dyDescent="0.3">
      <c r="A18" s="68"/>
      <c r="B18" s="16"/>
      <c r="C18" s="16"/>
      <c r="D18" s="16"/>
      <c r="E18" s="16"/>
      <c r="F18" s="16"/>
      <c r="G18" s="69"/>
    </row>
    <row r="19" spans="1:7" s="15" customFormat="1" ht="16.8" x14ac:dyDescent="0.3">
      <c r="A19" s="68"/>
      <c r="B19" s="16"/>
      <c r="C19" s="16"/>
      <c r="D19" s="16"/>
      <c r="E19" s="16"/>
      <c r="F19" s="16"/>
      <c r="G19" s="69"/>
    </row>
    <row r="20" spans="1:7" s="15" customFormat="1" ht="16.8" x14ac:dyDescent="0.3">
      <c r="A20" s="68"/>
      <c r="B20" s="16"/>
      <c r="C20" s="16"/>
      <c r="D20" s="16"/>
      <c r="E20" s="16"/>
      <c r="F20" s="16"/>
      <c r="G20" s="69"/>
    </row>
    <row r="21" spans="1:7" s="15" customFormat="1" ht="16.8" x14ac:dyDescent="0.3">
      <c r="A21" s="68"/>
      <c r="B21" s="16"/>
      <c r="C21" s="16"/>
      <c r="D21" s="16"/>
      <c r="E21" s="16"/>
      <c r="F21" s="16"/>
      <c r="G21" s="69"/>
    </row>
    <row r="22" spans="1:7" s="15" customFormat="1" ht="16.8" x14ac:dyDescent="0.3">
      <c r="A22" s="68"/>
      <c r="B22" s="16"/>
      <c r="C22" s="16"/>
      <c r="D22" s="16"/>
      <c r="E22" s="16"/>
      <c r="F22" s="16"/>
      <c r="G22" s="69"/>
    </row>
    <row r="23" spans="1:7" s="15" customFormat="1" ht="16.8" x14ac:dyDescent="0.3">
      <c r="A23" s="68"/>
      <c r="B23" s="16"/>
      <c r="C23" s="16"/>
      <c r="D23" s="16"/>
      <c r="E23" s="16"/>
      <c r="F23" s="16"/>
      <c r="G23" s="69"/>
    </row>
    <row r="24" spans="1:7" s="15" customFormat="1" ht="16.8" x14ac:dyDescent="0.3">
      <c r="A24" s="68"/>
      <c r="B24" s="16"/>
      <c r="C24" s="16"/>
      <c r="D24" s="16"/>
      <c r="E24" s="16"/>
      <c r="F24" s="16"/>
      <c r="G24" s="69"/>
    </row>
    <row r="25" spans="1:7" s="15" customFormat="1" ht="16.8" x14ac:dyDescent="0.3">
      <c r="A25" s="68"/>
      <c r="B25" s="16"/>
      <c r="C25" s="16"/>
      <c r="D25" s="16"/>
      <c r="E25" s="16"/>
      <c r="F25" s="16"/>
      <c r="G25" s="69"/>
    </row>
    <row r="26" spans="1:7" s="15" customFormat="1" ht="16.8" x14ac:dyDescent="0.3">
      <c r="A26" s="68"/>
      <c r="B26" s="16"/>
      <c r="C26" s="16"/>
      <c r="D26" s="16"/>
      <c r="E26" s="16"/>
      <c r="F26" s="16"/>
      <c r="G26" s="69"/>
    </row>
    <row r="27" spans="1:7" s="15" customFormat="1" ht="16.8" x14ac:dyDescent="0.3">
      <c r="A27" s="68"/>
      <c r="B27" s="16"/>
      <c r="C27" s="16"/>
      <c r="D27" s="16"/>
      <c r="E27" s="16"/>
      <c r="F27" s="16"/>
      <c r="G27" s="69"/>
    </row>
    <row r="28" spans="1:7" s="15" customFormat="1" ht="16.8" x14ac:dyDescent="0.3">
      <c r="A28" s="68"/>
      <c r="B28" s="16"/>
      <c r="C28" s="16"/>
      <c r="D28" s="16"/>
      <c r="E28" s="16"/>
      <c r="F28" s="16"/>
      <c r="G28" s="69"/>
    </row>
    <row r="29" spans="1:7" s="15" customFormat="1" ht="16.8" x14ac:dyDescent="0.3">
      <c r="A29" s="68"/>
      <c r="B29" s="16"/>
      <c r="C29" s="16"/>
      <c r="D29" s="16"/>
      <c r="E29" s="16"/>
      <c r="F29" s="16"/>
      <c r="G29" s="69"/>
    </row>
    <row r="30" spans="1:7" s="15" customFormat="1" ht="16.8" x14ac:dyDescent="0.3">
      <c r="A30" s="68"/>
      <c r="B30" s="16"/>
      <c r="C30" s="16"/>
      <c r="D30" s="16"/>
      <c r="E30" s="16"/>
      <c r="F30" s="16"/>
      <c r="G30" s="69"/>
    </row>
    <row r="31" spans="1:7" s="15" customFormat="1" ht="16.8" x14ac:dyDescent="0.3">
      <c r="A31" s="68"/>
      <c r="B31" s="16"/>
      <c r="C31" s="16"/>
      <c r="D31" s="16"/>
      <c r="E31" s="16"/>
      <c r="F31" s="16"/>
      <c r="G31" s="69"/>
    </row>
    <row r="32" spans="1:7" s="15" customFormat="1" ht="16.8" x14ac:dyDescent="0.3">
      <c r="A32" s="68"/>
      <c r="B32" s="16"/>
      <c r="C32" s="16"/>
      <c r="D32" s="16"/>
      <c r="E32" s="16"/>
      <c r="F32" s="16"/>
      <c r="G32" s="69"/>
    </row>
    <row r="33" spans="1:7" s="15" customFormat="1" ht="16.8" x14ac:dyDescent="0.3">
      <c r="A33" s="68"/>
      <c r="B33" s="16"/>
      <c r="C33" s="16"/>
      <c r="D33" s="16"/>
      <c r="E33" s="16"/>
      <c r="F33" s="16"/>
      <c r="G33" s="69"/>
    </row>
    <row r="34" spans="1:7" s="15" customFormat="1" ht="16.8" x14ac:dyDescent="0.3">
      <c r="A34" s="68"/>
      <c r="B34" s="16"/>
      <c r="C34" s="16"/>
      <c r="D34" s="16"/>
      <c r="E34" s="16"/>
      <c r="F34" s="16"/>
      <c r="G34" s="69"/>
    </row>
    <row r="35" spans="1:7" s="15" customFormat="1" ht="16.8" x14ac:dyDescent="0.3">
      <c r="A35" s="68"/>
      <c r="B35" s="16"/>
      <c r="C35" s="16"/>
      <c r="D35" s="16"/>
      <c r="E35" s="16"/>
      <c r="F35" s="16"/>
      <c r="G35" s="69"/>
    </row>
    <row r="36" spans="1:7" s="15" customFormat="1" ht="16.8" x14ac:dyDescent="0.3">
      <c r="A36" s="68"/>
      <c r="B36" s="16"/>
      <c r="C36" s="16"/>
      <c r="D36" s="16"/>
      <c r="E36" s="16"/>
      <c r="F36" s="16"/>
      <c r="G36" s="69"/>
    </row>
    <row r="37" spans="1:7" s="15" customFormat="1" ht="16.8" x14ac:dyDescent="0.3">
      <c r="A37" s="68"/>
      <c r="B37" s="16"/>
      <c r="C37" s="16"/>
      <c r="D37" s="16"/>
      <c r="E37" s="16"/>
      <c r="F37" s="16"/>
      <c r="G37" s="69"/>
    </row>
    <row r="38" spans="1:7" s="15" customFormat="1" ht="16.8" x14ac:dyDescent="0.3">
      <c r="A38" s="68"/>
      <c r="B38" s="16"/>
      <c r="C38" s="16"/>
      <c r="D38" s="16"/>
      <c r="E38" s="16"/>
      <c r="F38" s="16"/>
      <c r="G38" s="69"/>
    </row>
    <row r="39" spans="1:7" s="15" customFormat="1" ht="16.8" x14ac:dyDescent="0.3">
      <c r="A39" s="68"/>
      <c r="B39" s="16"/>
      <c r="C39" s="16"/>
      <c r="D39" s="16"/>
      <c r="E39" s="16"/>
      <c r="F39" s="16"/>
      <c r="G39" s="69"/>
    </row>
    <row r="40" spans="1:7" s="15" customFormat="1" ht="16.8" x14ac:dyDescent="0.3">
      <c r="A40" s="68"/>
      <c r="B40" s="16"/>
      <c r="C40" s="16"/>
      <c r="D40" s="16"/>
      <c r="E40" s="16"/>
      <c r="F40" s="16"/>
      <c r="G40" s="69"/>
    </row>
    <row r="41" spans="1:7" s="15" customFormat="1" ht="16.8" x14ac:dyDescent="0.3">
      <c r="A41" s="68"/>
      <c r="B41" s="16"/>
      <c r="C41" s="16"/>
      <c r="D41" s="16"/>
      <c r="E41" s="16"/>
      <c r="F41" s="16"/>
      <c r="G41" s="69"/>
    </row>
    <row r="42" spans="1:7" s="15" customFormat="1" ht="16.8" x14ac:dyDescent="0.3">
      <c r="A42" s="68"/>
      <c r="B42" s="16"/>
      <c r="C42" s="16"/>
      <c r="D42" s="16"/>
      <c r="E42" s="16"/>
      <c r="F42" s="16"/>
      <c r="G42" s="69"/>
    </row>
    <row r="43" spans="1:7" s="15" customFormat="1" ht="16.8" x14ac:dyDescent="0.3">
      <c r="A43" s="68"/>
      <c r="B43" s="16"/>
      <c r="C43" s="16"/>
      <c r="D43" s="16"/>
      <c r="E43" s="16"/>
      <c r="F43" s="16"/>
      <c r="G43" s="69"/>
    </row>
    <row r="44" spans="1:7" s="15" customFormat="1" ht="16.8" x14ac:dyDescent="0.3">
      <c r="A44" s="68"/>
      <c r="B44" s="16"/>
      <c r="C44" s="16"/>
      <c r="D44" s="16"/>
      <c r="E44" s="16"/>
      <c r="F44" s="16"/>
      <c r="G44" s="69"/>
    </row>
    <row r="45" spans="1:7" s="15" customFormat="1" ht="16.8" x14ac:dyDescent="0.3">
      <c r="A45" s="68"/>
      <c r="B45" s="16"/>
      <c r="C45" s="16"/>
      <c r="D45" s="16"/>
      <c r="E45" s="16"/>
      <c r="F45" s="16"/>
      <c r="G45" s="69"/>
    </row>
    <row r="46" spans="1:7" s="15" customFormat="1" ht="16.8" x14ac:dyDescent="0.3">
      <c r="A46" s="68"/>
      <c r="B46" s="16"/>
      <c r="C46" s="16"/>
      <c r="D46" s="16"/>
      <c r="E46" s="16"/>
      <c r="F46" s="16"/>
      <c r="G46" s="69"/>
    </row>
    <row r="47" spans="1:7" s="15" customFormat="1" ht="16.8" x14ac:dyDescent="0.3">
      <c r="A47" s="68"/>
      <c r="B47" s="16"/>
      <c r="C47" s="16"/>
      <c r="D47" s="16"/>
      <c r="E47" s="16"/>
      <c r="F47" s="16"/>
      <c r="G47" s="69"/>
    </row>
    <row r="48" spans="1:7" s="15" customFormat="1" ht="16.8" x14ac:dyDescent="0.3">
      <c r="A48" s="68"/>
      <c r="B48" s="16"/>
      <c r="C48" s="16"/>
      <c r="D48" s="16"/>
      <c r="E48" s="16"/>
      <c r="F48" s="16"/>
      <c r="G48" s="69"/>
    </row>
    <row r="49" spans="1:7" s="15" customFormat="1" ht="16.8" x14ac:dyDescent="0.3">
      <c r="A49" s="68"/>
      <c r="B49" s="16"/>
      <c r="C49" s="16"/>
      <c r="D49" s="16"/>
      <c r="E49" s="16"/>
      <c r="F49" s="16"/>
      <c r="G49" s="69"/>
    </row>
    <row r="50" spans="1:7" s="15" customFormat="1" ht="16.8" x14ac:dyDescent="0.3">
      <c r="A50" s="68"/>
      <c r="B50" s="16"/>
      <c r="C50" s="16"/>
      <c r="D50" s="16"/>
      <c r="E50" s="16"/>
      <c r="F50" s="16"/>
      <c r="G50" s="69"/>
    </row>
    <row r="51" spans="1:7" s="15" customFormat="1" ht="16.8" x14ac:dyDescent="0.3">
      <c r="A51" s="68"/>
      <c r="B51" s="16"/>
      <c r="C51" s="16"/>
      <c r="D51" s="16"/>
      <c r="E51" s="16"/>
      <c r="F51" s="16"/>
      <c r="G51" s="69"/>
    </row>
    <row r="52" spans="1:7" s="15" customFormat="1" ht="16.8" x14ac:dyDescent="0.3">
      <c r="A52" s="68"/>
      <c r="B52" s="16"/>
      <c r="C52" s="16"/>
      <c r="D52" s="16"/>
      <c r="E52" s="16"/>
      <c r="F52" s="16"/>
      <c r="G52" s="69"/>
    </row>
    <row r="53" spans="1:7" s="15" customFormat="1" ht="16.8" x14ac:dyDescent="0.3">
      <c r="A53" s="68"/>
      <c r="B53" s="16"/>
      <c r="C53" s="16"/>
      <c r="D53" s="16"/>
      <c r="E53" s="16"/>
      <c r="F53" s="16"/>
      <c r="G53" s="69"/>
    </row>
    <row r="54" spans="1:7" s="15" customFormat="1" ht="16.8" x14ac:dyDescent="0.3">
      <c r="A54" s="68"/>
      <c r="B54" s="16"/>
      <c r="C54" s="16"/>
      <c r="D54" s="16"/>
      <c r="E54" s="16"/>
      <c r="F54" s="16"/>
      <c r="G54" s="69"/>
    </row>
    <row r="55" spans="1:7" s="15" customFormat="1" ht="16.8" x14ac:dyDescent="0.3">
      <c r="A55" s="68"/>
      <c r="B55" s="16"/>
      <c r="C55" s="16"/>
      <c r="D55" s="16"/>
      <c r="E55" s="16"/>
      <c r="F55" s="16"/>
      <c r="G55" s="69"/>
    </row>
    <row r="56" spans="1:7" s="15" customFormat="1" ht="16.8" x14ac:dyDescent="0.3">
      <c r="A56" s="68"/>
      <c r="B56" s="16"/>
      <c r="C56" s="16"/>
      <c r="D56" s="16"/>
      <c r="E56" s="16"/>
      <c r="F56" s="16"/>
      <c r="G56" s="69"/>
    </row>
    <row r="57" spans="1:7" s="15" customFormat="1" ht="16.8" x14ac:dyDescent="0.3">
      <c r="A57" s="68"/>
      <c r="B57" s="16"/>
      <c r="C57" s="16"/>
      <c r="D57" s="16"/>
      <c r="E57" s="16"/>
      <c r="F57" s="16"/>
      <c r="G57" s="69"/>
    </row>
    <row r="58" spans="1:7" s="15" customFormat="1" ht="16.8" x14ac:dyDescent="0.3">
      <c r="A58" s="68"/>
      <c r="B58" s="16"/>
      <c r="C58" s="16"/>
      <c r="D58" s="16"/>
      <c r="E58" s="16"/>
      <c r="F58" s="16"/>
      <c r="G58" s="69"/>
    </row>
    <row r="59" spans="1:7" s="15" customFormat="1" ht="16.8" x14ac:dyDescent="0.3">
      <c r="A59" s="68"/>
      <c r="B59" s="16"/>
      <c r="C59" s="16"/>
      <c r="D59" s="16"/>
      <c r="E59" s="16"/>
      <c r="F59" s="16"/>
      <c r="G59" s="69"/>
    </row>
    <row r="60" spans="1:7" s="15" customFormat="1" ht="16.8" x14ac:dyDescent="0.3">
      <c r="A60" s="68"/>
      <c r="B60" s="16"/>
      <c r="C60" s="16"/>
      <c r="D60" s="16"/>
      <c r="E60" s="16"/>
      <c r="F60" s="16"/>
      <c r="G60" s="69"/>
    </row>
    <row r="61" spans="1:7" s="15" customFormat="1" ht="16.8" x14ac:dyDescent="0.3">
      <c r="A61" s="68"/>
      <c r="B61" s="16"/>
      <c r="C61" s="16"/>
      <c r="D61" s="16"/>
      <c r="E61" s="16"/>
      <c r="F61" s="16"/>
      <c r="G61" s="69"/>
    </row>
    <row r="62" spans="1:7" s="15" customFormat="1" ht="16.8" x14ac:dyDescent="0.3">
      <c r="A62" s="68"/>
      <c r="B62" s="16"/>
      <c r="C62" s="16"/>
      <c r="D62" s="16"/>
      <c r="E62" s="16"/>
      <c r="F62" s="16"/>
      <c r="G62" s="69"/>
    </row>
    <row r="63" spans="1:7" s="15" customFormat="1" ht="16.8" x14ac:dyDescent="0.3">
      <c r="A63" s="68"/>
      <c r="B63" s="16"/>
      <c r="C63" s="16"/>
      <c r="D63" s="16"/>
      <c r="E63" s="16"/>
      <c r="F63" s="16"/>
      <c r="G63" s="69"/>
    </row>
    <row r="64" spans="1:7" s="15" customFormat="1" ht="16.8" x14ac:dyDescent="0.3">
      <c r="A64" s="68"/>
      <c r="B64" s="16"/>
      <c r="C64" s="16"/>
      <c r="D64" s="16"/>
      <c r="E64" s="16"/>
      <c r="F64" s="16"/>
      <c r="G64" s="69"/>
    </row>
    <row r="65" spans="1:7" s="15" customFormat="1" ht="16.8" x14ac:dyDescent="0.3">
      <c r="A65" s="68"/>
      <c r="B65" s="16"/>
      <c r="C65" s="16"/>
      <c r="D65" s="16"/>
      <c r="E65" s="16"/>
      <c r="F65" s="16"/>
      <c r="G65" s="69"/>
    </row>
    <row r="66" spans="1:7" s="15" customFormat="1" ht="16.8" x14ac:dyDescent="0.3">
      <c r="A66" s="68"/>
      <c r="B66" s="16"/>
      <c r="C66" s="16"/>
      <c r="D66" s="16"/>
      <c r="E66" s="16"/>
      <c r="F66" s="16"/>
      <c r="G66" s="69"/>
    </row>
    <row r="67" spans="1:7" ht="17.399999999999999" thickBot="1" x14ac:dyDescent="0.35">
      <c r="A67" s="17"/>
      <c r="B67" s="18"/>
      <c r="C67" s="18"/>
      <c r="D67" s="18"/>
      <c r="E67" s="18"/>
      <c r="F67" s="18"/>
      <c r="G67" s="19"/>
    </row>
    <row r="68" spans="1:7" ht="16.2" thickTop="1" x14ac:dyDescent="0.3"/>
  </sheetData>
  <phoneticPr fontId="0" type="noConversion"/>
  <conditionalFormatting sqref="E11">
    <cfRule type="cellIs" dxfId="12" priority="4" stopIfTrue="1" operator="greaterThan">
      <formula>66</formula>
    </cfRule>
    <cfRule type="cellIs" dxfId="11"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workbookViewId="0">
      <pane ySplit="2" topLeftCell="A3" activePane="bottomLeft" state="frozen"/>
      <selection pane="bottomLeft" activeCell="A3" sqref="A3"/>
    </sheetView>
  </sheetViews>
  <sheetFormatPr defaultColWidth="13" defaultRowHeight="15.6" x14ac:dyDescent="0.3"/>
  <cols>
    <col min="1" max="1" width="27.8984375" style="20" bestFit="1" customWidth="1"/>
    <col min="2" max="2" width="5.8984375" style="20" bestFit="1" customWidth="1"/>
    <col min="3" max="3" width="7.59765625" style="21" hidden="1" customWidth="1"/>
    <col min="4" max="4" width="5.8984375" style="21" hidden="1" customWidth="1"/>
    <col min="5" max="5" width="9.19921875" style="21" bestFit="1" customWidth="1"/>
    <col min="6" max="6" width="6.69921875" style="21" bestFit="1" customWidth="1"/>
    <col min="7" max="7" width="6" style="21" bestFit="1" customWidth="1"/>
    <col min="8" max="8" width="5.19921875" style="21" bestFit="1" customWidth="1"/>
    <col min="9" max="9" width="6.8984375" style="21" bestFit="1" customWidth="1"/>
    <col min="10" max="10" width="36.8984375" style="20" bestFit="1" customWidth="1"/>
    <col min="11" max="16384" width="13" style="1"/>
  </cols>
  <sheetData>
    <row r="1" spans="1:10" ht="23.4" thickBot="1" x14ac:dyDescent="0.45">
      <c r="A1" s="34" t="s">
        <v>12</v>
      </c>
      <c r="B1" s="22"/>
      <c r="C1" s="22"/>
      <c r="D1" s="22"/>
      <c r="E1" s="22"/>
      <c r="F1" s="22"/>
      <c r="G1" s="22"/>
      <c r="H1" s="22"/>
      <c r="I1" s="22"/>
      <c r="J1" s="22"/>
    </row>
    <row r="2" spans="1:10" s="378" customFormat="1" ht="34.200000000000003" thickBot="1" x14ac:dyDescent="0.35">
      <c r="A2" s="374" t="s">
        <v>4</v>
      </c>
      <c r="B2" s="375" t="s">
        <v>32</v>
      </c>
      <c r="C2" s="375" t="s">
        <v>39</v>
      </c>
      <c r="D2" s="375" t="s">
        <v>31</v>
      </c>
      <c r="E2" s="376" t="s">
        <v>64</v>
      </c>
      <c r="F2" s="376" t="s">
        <v>40</v>
      </c>
      <c r="G2" s="376" t="s">
        <v>66</v>
      </c>
      <c r="H2" s="414" t="s">
        <v>395</v>
      </c>
      <c r="I2" s="375" t="s">
        <v>83</v>
      </c>
      <c r="J2" s="377" t="s">
        <v>80</v>
      </c>
    </row>
    <row r="3" spans="1:10" s="15" customFormat="1" ht="16.8" x14ac:dyDescent="0.3">
      <c r="A3" s="335" t="s">
        <v>68</v>
      </c>
      <c r="B3" s="336">
        <v>1</v>
      </c>
      <c r="C3" s="55" t="s">
        <v>34</v>
      </c>
      <c r="D3" s="55" t="str">
        <f>IF(C3="Str",'Personal File'!$C$10,IF(C3="Dex",'Personal File'!$C$11,IF(C3="Con",'Personal File'!$C$12,IF(C3="Int",'Personal File'!$C$13,IF(C3="Wis",'Personal File'!$C$14,IF(C3="Cha",'Personal File'!$C$15))))))</f>
        <v>+1</v>
      </c>
      <c r="E3" s="337" t="str">
        <f t="shared" ref="E3:E5" si="0">CONCATENATE(C3," (",D3,")")</f>
        <v>Con (+1)</v>
      </c>
      <c r="F3" s="338">
        <v>0</v>
      </c>
      <c r="G3" s="339">
        <f t="shared" ref="G3:G45" si="1">B3+D3+F3</f>
        <v>2</v>
      </c>
      <c r="H3" s="340">
        <f t="shared" ref="H3:H5" ca="1" si="2">RANDBETWEEN(1,20)</f>
        <v>8</v>
      </c>
      <c r="I3" s="341">
        <f t="shared" ref="I3:I5" ca="1" si="3">SUM(G3:H3)</f>
        <v>10</v>
      </c>
      <c r="J3" s="342"/>
    </row>
    <row r="4" spans="1:10" s="15" customFormat="1" ht="16.8" x14ac:dyDescent="0.3">
      <c r="A4" s="343" t="s">
        <v>69</v>
      </c>
      <c r="B4" s="336">
        <v>3</v>
      </c>
      <c r="C4" s="55" t="s">
        <v>37</v>
      </c>
      <c r="D4" s="55" t="str">
        <f>IF(C4="Str",'Personal File'!$C$10,IF(C4="Dex",'Personal File'!$C$11,IF(C4="Con",'Personal File'!$C$12,IF(C4="Int",'Personal File'!$C$13,IF(C4="Wis",'Personal File'!$C$14,IF(C4="Cha",'Personal File'!$C$15))))))</f>
        <v>+2</v>
      </c>
      <c r="E4" s="344" t="str">
        <f t="shared" si="0"/>
        <v>Dex (+2)</v>
      </c>
      <c r="F4" s="338">
        <v>0</v>
      </c>
      <c r="G4" s="339">
        <f t="shared" si="1"/>
        <v>5</v>
      </c>
      <c r="H4" s="340">
        <f t="shared" ca="1" si="2"/>
        <v>15</v>
      </c>
      <c r="I4" s="341">
        <f t="shared" ca="1" si="3"/>
        <v>20</v>
      </c>
      <c r="J4" s="342"/>
    </row>
    <row r="5" spans="1:10" s="15" customFormat="1" ht="16.8" x14ac:dyDescent="0.3">
      <c r="A5" s="345" t="s">
        <v>70</v>
      </c>
      <c r="B5" s="346">
        <v>3</v>
      </c>
      <c r="C5" s="240" t="s">
        <v>36</v>
      </c>
      <c r="D5" s="240" t="str">
        <f>IF(C5="Str",'Personal File'!$C$10,IF(C5="Dex",'Personal File'!$C$11,IF(C5="Con",'Personal File'!$C$12,IF(C5="Int",'Personal File'!$C$13,IF(C5="Wis",'Personal File'!$C$14,IF(C5="Cha",'Personal File'!$C$15))))))</f>
        <v>+0</v>
      </c>
      <c r="E5" s="347" t="str">
        <f t="shared" si="0"/>
        <v>Wis (+0)</v>
      </c>
      <c r="F5" s="348">
        <v>0</v>
      </c>
      <c r="G5" s="349">
        <f t="shared" si="1"/>
        <v>3</v>
      </c>
      <c r="H5" s="350">
        <f t="shared" ca="1" si="2"/>
        <v>9</v>
      </c>
      <c r="I5" s="351">
        <f t="shared" ca="1" si="3"/>
        <v>12</v>
      </c>
      <c r="J5" s="352"/>
    </row>
    <row r="6" spans="1:10" s="38" customFormat="1" ht="16.8" x14ac:dyDescent="0.3">
      <c r="A6" s="187" t="s">
        <v>41</v>
      </c>
      <c r="B6" s="117">
        <v>1</v>
      </c>
      <c r="C6" s="188" t="s">
        <v>35</v>
      </c>
      <c r="D6" s="189" t="str">
        <f>IF(C6="Str",'Personal File'!$C$10,IF(C6="Dex",'Personal File'!$C$11,IF(C6="Con",'Personal File'!$C$12,IF(C6="Int",'Personal File'!$C$13,IF(C6="Wis",'Personal File'!$C$14,IF(C6="Cha",'Personal File'!$C$15))))))</f>
        <v>+3</v>
      </c>
      <c r="E6" s="190" t="str">
        <f t="shared" ref="E6:E45" si="4">CONCATENATE(C6," (",D6,")")</f>
        <v>Int (+3)</v>
      </c>
      <c r="F6" s="211" t="s">
        <v>65</v>
      </c>
      <c r="G6" s="118">
        <f t="shared" si="1"/>
        <v>4</v>
      </c>
      <c r="H6" s="340">
        <f ca="1">RANDBETWEEN(1,20)</f>
        <v>19</v>
      </c>
      <c r="I6" s="118">
        <f t="shared" ref="I6:I45" ca="1" si="5">SUM(G6:H6)</f>
        <v>23</v>
      </c>
      <c r="J6" s="119" t="s">
        <v>139</v>
      </c>
    </row>
    <row r="7" spans="1:10" s="42" customFormat="1" ht="16.8" x14ac:dyDescent="0.3">
      <c r="A7" s="212" t="s">
        <v>42</v>
      </c>
      <c r="B7" s="117">
        <v>2</v>
      </c>
      <c r="C7" s="213" t="s">
        <v>37</v>
      </c>
      <c r="D7" s="214" t="str">
        <f>IF(C7="Str",'Personal File'!$C$10,IF(C7="Dex",'Personal File'!$C$11,IF(C7="Con",'Personal File'!$C$12,IF(C7="Int",'Personal File'!$C$13,IF(C7="Wis",'Personal File'!$C$14,IF(C7="Cha",'Personal File'!$C$15))))))</f>
        <v>+2</v>
      </c>
      <c r="E7" s="215" t="str">
        <f t="shared" si="4"/>
        <v>Dex (+2)</v>
      </c>
      <c r="F7" s="118" t="s">
        <v>65</v>
      </c>
      <c r="G7" s="118">
        <f t="shared" si="1"/>
        <v>4</v>
      </c>
      <c r="H7" s="340">
        <f ca="1">RANDBETWEEN(1,20)</f>
        <v>4</v>
      </c>
      <c r="I7" s="48">
        <f t="shared" ca="1" si="5"/>
        <v>8</v>
      </c>
      <c r="J7" s="119"/>
    </row>
    <row r="8" spans="1:10" s="40" customFormat="1" ht="16.8" x14ac:dyDescent="0.3">
      <c r="A8" s="58" t="s">
        <v>43</v>
      </c>
      <c r="B8" s="55">
        <v>0</v>
      </c>
      <c r="C8" s="59" t="s">
        <v>33</v>
      </c>
      <c r="D8" s="60" t="str">
        <f>IF(C8="Str",'Personal File'!$C$10,IF(C8="Dex",'Personal File'!$C$11,IF(C8="Con",'Personal File'!$C$12,IF(C8="Int",'Personal File'!$C$13,IF(C8="Wis",'Personal File'!$C$14,IF(C8="Cha",'Personal File'!$C$15))))))</f>
        <v>+4</v>
      </c>
      <c r="E8" s="61" t="str">
        <f t="shared" si="4"/>
        <v>Cha (+4)</v>
      </c>
      <c r="F8" s="56" t="s">
        <v>65</v>
      </c>
      <c r="G8" s="56">
        <f t="shared" si="1"/>
        <v>4</v>
      </c>
      <c r="H8" s="340">
        <f t="shared" ref="H8:H45" ca="1" si="6">RANDBETWEEN(1,20)</f>
        <v>6</v>
      </c>
      <c r="I8" s="56">
        <f t="shared" ca="1" si="5"/>
        <v>10</v>
      </c>
      <c r="J8" s="57"/>
    </row>
    <row r="9" spans="1:10" s="39" customFormat="1" ht="16.8" x14ac:dyDescent="0.3">
      <c r="A9" s="216" t="s">
        <v>44</v>
      </c>
      <c r="B9" s="117">
        <v>2</v>
      </c>
      <c r="C9" s="217" t="s">
        <v>38</v>
      </c>
      <c r="D9" s="218" t="str">
        <f>IF(C9="Str",'Personal File'!$C$10,IF(C9="Dex",'Personal File'!$C$11,IF(C9="Con",'Personal File'!$C$12,IF(C9="Int",'Personal File'!$C$13,IF(C9="Wis",'Personal File'!$C$14,IF(C9="Cha",'Personal File'!$C$15))))))</f>
        <v>+0</v>
      </c>
      <c r="E9" s="219" t="str">
        <f t="shared" si="4"/>
        <v>Str (+0)</v>
      </c>
      <c r="F9" s="118" t="s">
        <v>65</v>
      </c>
      <c r="G9" s="118">
        <f t="shared" si="1"/>
        <v>2</v>
      </c>
      <c r="H9" s="340">
        <f t="shared" ca="1" si="6"/>
        <v>4</v>
      </c>
      <c r="I9" s="118">
        <f t="shared" ca="1" si="5"/>
        <v>6</v>
      </c>
      <c r="J9" s="119"/>
    </row>
    <row r="10" spans="1:10" s="39" customFormat="1" ht="16.8" x14ac:dyDescent="0.3">
      <c r="A10" s="102" t="s">
        <v>18</v>
      </c>
      <c r="B10" s="47">
        <v>3</v>
      </c>
      <c r="C10" s="103" t="s">
        <v>34</v>
      </c>
      <c r="D10" s="104" t="str">
        <f>IF(C10="Str",'Personal File'!$C$10,IF(C10="Dex",'Personal File'!$C$11,IF(C10="Con",'Personal File'!$C$12,IF(C10="Int",'Personal File'!$C$13,IF(C10="Wis",'Personal File'!$C$14,IF(C10="Cha",'Personal File'!$C$15))))))</f>
        <v>+1</v>
      </c>
      <c r="E10" s="167" t="str">
        <f t="shared" si="4"/>
        <v>Con (+1)</v>
      </c>
      <c r="F10" s="48" t="s">
        <v>65</v>
      </c>
      <c r="G10" s="48">
        <f t="shared" si="1"/>
        <v>4</v>
      </c>
      <c r="H10" s="340">
        <f t="shared" ca="1" si="6"/>
        <v>14</v>
      </c>
      <c r="I10" s="48">
        <f t="shared" ca="1" si="5"/>
        <v>18</v>
      </c>
      <c r="J10" s="105" t="s">
        <v>114</v>
      </c>
    </row>
    <row r="11" spans="1:10" s="38" customFormat="1" ht="16.8" x14ac:dyDescent="0.3">
      <c r="A11" s="73" t="s">
        <v>91</v>
      </c>
      <c r="B11" s="55">
        <v>0</v>
      </c>
      <c r="C11" s="74" t="s">
        <v>35</v>
      </c>
      <c r="D11" s="75" t="str">
        <f>IF(C11="Str",'Personal File'!$C$10,IF(C11="Dex",'Personal File'!$C$11,IF(C11="Con",'Personal File'!$C$12,IF(C11="Int",'Personal File'!$C$13,IF(C11="Wis",'Personal File'!$C$14,IF(C11="Cha",'Personal File'!$C$15))))))</f>
        <v>+3</v>
      </c>
      <c r="E11" s="165" t="str">
        <f t="shared" si="4"/>
        <v>Int (+3)</v>
      </c>
      <c r="F11" s="56" t="s">
        <v>65</v>
      </c>
      <c r="G11" s="56">
        <f t="shared" si="1"/>
        <v>3</v>
      </c>
      <c r="H11" s="340">
        <f t="shared" ca="1" si="6"/>
        <v>5</v>
      </c>
      <c r="I11" s="56">
        <f t="shared" ca="1" si="5"/>
        <v>8</v>
      </c>
      <c r="J11" s="57" t="s">
        <v>139</v>
      </c>
    </row>
    <row r="12" spans="1:10" s="41" customFormat="1" ht="16.8" x14ac:dyDescent="0.3">
      <c r="A12" s="187" t="s">
        <v>45</v>
      </c>
      <c r="B12" s="117">
        <v>5</v>
      </c>
      <c r="C12" s="188" t="s">
        <v>35</v>
      </c>
      <c r="D12" s="189" t="str">
        <f>IF(C12="Str",'Personal File'!$C$10,IF(C12="Dex",'Personal File'!$C$11,IF(C12="Con",'Personal File'!$C$12,IF(C12="Int",'Personal File'!$C$13,IF(C12="Wis",'Personal File'!$C$14,IF(C12="Cha",'Personal File'!$C$15))))))</f>
        <v>+3</v>
      </c>
      <c r="E12" s="190" t="str">
        <f t="shared" si="4"/>
        <v>Int (+3)</v>
      </c>
      <c r="F12" s="118" t="s">
        <v>65</v>
      </c>
      <c r="G12" s="48">
        <f t="shared" si="1"/>
        <v>8</v>
      </c>
      <c r="H12" s="340">
        <f t="shared" ca="1" si="6"/>
        <v>13</v>
      </c>
      <c r="I12" s="48">
        <f t="shared" ca="1" si="5"/>
        <v>21</v>
      </c>
      <c r="J12" s="119"/>
    </row>
    <row r="13" spans="1:10" s="42" customFormat="1" ht="16.8" x14ac:dyDescent="0.3">
      <c r="A13" s="58" t="s">
        <v>46</v>
      </c>
      <c r="B13" s="55">
        <v>0</v>
      </c>
      <c r="C13" s="59" t="s">
        <v>33</v>
      </c>
      <c r="D13" s="60" t="str">
        <f>IF(C13="Str",'Personal File'!$C$10,IF(C13="Dex",'Personal File'!$C$11,IF(C13="Con",'Personal File'!$C$12,IF(C13="Int",'Personal File'!$C$13,IF(C13="Wis",'Personal File'!$C$14,IF(C13="Cha",'Personal File'!$C$15))))))</f>
        <v>+4</v>
      </c>
      <c r="E13" s="61" t="str">
        <f t="shared" si="4"/>
        <v>Cha (+4)</v>
      </c>
      <c r="F13" s="56" t="s">
        <v>65</v>
      </c>
      <c r="G13" s="56">
        <f t="shared" si="1"/>
        <v>4</v>
      </c>
      <c r="H13" s="340">
        <f t="shared" ca="1" si="6"/>
        <v>7</v>
      </c>
      <c r="I13" s="56">
        <f t="shared" ca="1" si="5"/>
        <v>11</v>
      </c>
      <c r="J13" s="57"/>
    </row>
    <row r="14" spans="1:10" s="42" customFormat="1" ht="16.8" x14ac:dyDescent="0.3">
      <c r="A14" s="187" t="s">
        <v>47</v>
      </c>
      <c r="B14" s="117">
        <v>3</v>
      </c>
      <c r="C14" s="188" t="s">
        <v>35</v>
      </c>
      <c r="D14" s="189" t="str">
        <f>IF(C14="Str",'Personal File'!$C$10,IF(C14="Dex",'Personal File'!$C$11,IF(C14="Con",'Personal File'!$C$12,IF(C14="Int",'Personal File'!$C$13,IF(C14="Wis",'Personal File'!$C$14,IF(C14="Cha",'Personal File'!$C$15))))))</f>
        <v>+3</v>
      </c>
      <c r="E14" s="190" t="str">
        <f t="shared" si="4"/>
        <v>Int (+3)</v>
      </c>
      <c r="F14" s="118" t="s">
        <v>295</v>
      </c>
      <c r="G14" s="118">
        <f t="shared" si="1"/>
        <v>8</v>
      </c>
      <c r="H14" s="340">
        <f t="shared" ca="1" si="6"/>
        <v>2</v>
      </c>
      <c r="I14" s="118">
        <f t="shared" ca="1" si="5"/>
        <v>10</v>
      </c>
      <c r="J14" s="119"/>
    </row>
    <row r="15" spans="1:10" s="42" customFormat="1" ht="16.8" x14ac:dyDescent="0.3">
      <c r="A15" s="58" t="s">
        <v>48</v>
      </c>
      <c r="B15" s="55">
        <v>0</v>
      </c>
      <c r="C15" s="59" t="s">
        <v>33</v>
      </c>
      <c r="D15" s="60" t="str">
        <f>IF(C15="Str",'Personal File'!$C$10,IF(C15="Dex",'Personal File'!$C$11,IF(C15="Con",'Personal File'!$C$12,IF(C15="Int",'Personal File'!$C$13,IF(C15="Wis",'Personal File'!$C$14,IF(C15="Cha",'Personal File'!$C$15))))))</f>
        <v>+4</v>
      </c>
      <c r="E15" s="61" t="str">
        <f t="shared" si="4"/>
        <v>Cha (+4)</v>
      </c>
      <c r="F15" s="56" t="s">
        <v>65</v>
      </c>
      <c r="G15" s="56">
        <f t="shared" si="1"/>
        <v>4</v>
      </c>
      <c r="H15" s="340">
        <f t="shared" ca="1" si="6"/>
        <v>20</v>
      </c>
      <c r="I15" s="56">
        <f t="shared" ca="1" si="5"/>
        <v>24</v>
      </c>
      <c r="J15" s="57"/>
    </row>
    <row r="16" spans="1:10" s="42" customFormat="1" ht="16.8" x14ac:dyDescent="0.3">
      <c r="A16" s="212" t="s">
        <v>49</v>
      </c>
      <c r="B16" s="117">
        <v>3</v>
      </c>
      <c r="C16" s="213" t="s">
        <v>37</v>
      </c>
      <c r="D16" s="214" t="str">
        <f>IF(C16="Str",'Personal File'!$C$10,IF(C16="Dex",'Personal File'!$C$11,IF(C16="Con",'Personal File'!$C$12,IF(C16="Int",'Personal File'!$C$13,IF(C16="Wis",'Personal File'!$C$14,IF(C16="Cha",'Personal File'!$C$15))))))</f>
        <v>+2</v>
      </c>
      <c r="E16" s="215" t="str">
        <f t="shared" si="4"/>
        <v>Dex (+2)</v>
      </c>
      <c r="F16" s="118" t="s">
        <v>65</v>
      </c>
      <c r="G16" s="118">
        <f t="shared" si="1"/>
        <v>5</v>
      </c>
      <c r="H16" s="340">
        <f t="shared" ca="1" si="6"/>
        <v>14</v>
      </c>
      <c r="I16" s="118">
        <f t="shared" ca="1" si="5"/>
        <v>19</v>
      </c>
      <c r="J16" s="119"/>
    </row>
    <row r="17" spans="1:10" s="42" customFormat="1" ht="16.8" x14ac:dyDescent="0.3">
      <c r="A17" s="187" t="s">
        <v>50</v>
      </c>
      <c r="B17" s="117">
        <v>3</v>
      </c>
      <c r="C17" s="188" t="s">
        <v>35</v>
      </c>
      <c r="D17" s="189" t="str">
        <f>IF(C17="Str",'Personal File'!$C$10,IF(C17="Dex",'Personal File'!$C$11,IF(C17="Con",'Personal File'!$C$12,IF(C17="Int",'Personal File'!$C$13,IF(C17="Wis",'Personal File'!$C$14,IF(C17="Cha",'Personal File'!$C$15))))))</f>
        <v>+3</v>
      </c>
      <c r="E17" s="190" t="str">
        <f t="shared" si="4"/>
        <v>Int (+3)</v>
      </c>
      <c r="F17" s="118" t="s">
        <v>65</v>
      </c>
      <c r="G17" s="118">
        <f t="shared" si="1"/>
        <v>6</v>
      </c>
      <c r="H17" s="340">
        <f t="shared" ca="1" si="6"/>
        <v>14</v>
      </c>
      <c r="I17" s="118">
        <f t="shared" ca="1" si="5"/>
        <v>20</v>
      </c>
      <c r="J17" s="119"/>
    </row>
    <row r="18" spans="1:10" s="42" customFormat="1" ht="16.8" x14ac:dyDescent="0.3">
      <c r="A18" s="58" t="s">
        <v>51</v>
      </c>
      <c r="B18" s="55">
        <v>0</v>
      </c>
      <c r="C18" s="59" t="s">
        <v>33</v>
      </c>
      <c r="D18" s="60" t="str">
        <f>IF(C18="Str",'Personal File'!$C$10,IF(C18="Dex",'Personal File'!$C$11,IF(C18="Con",'Personal File'!$C$12,IF(C18="Int",'Personal File'!$C$13,IF(C18="Wis",'Personal File'!$C$14,IF(C18="Cha",'Personal File'!$C$15))))))</f>
        <v>+4</v>
      </c>
      <c r="E18" s="61" t="str">
        <f t="shared" si="4"/>
        <v>Cha (+4)</v>
      </c>
      <c r="F18" s="56" t="s">
        <v>65</v>
      </c>
      <c r="G18" s="56">
        <f t="shared" si="1"/>
        <v>4</v>
      </c>
      <c r="H18" s="340">
        <f t="shared" ca="1" si="6"/>
        <v>8</v>
      </c>
      <c r="I18" s="56">
        <f t="shared" ca="1" si="5"/>
        <v>12</v>
      </c>
      <c r="J18" s="57"/>
    </row>
    <row r="19" spans="1:10" s="42" customFormat="1" ht="16.8" x14ac:dyDescent="0.3">
      <c r="A19" s="58" t="s">
        <v>20</v>
      </c>
      <c r="B19" s="55">
        <v>0</v>
      </c>
      <c r="C19" s="59" t="s">
        <v>33</v>
      </c>
      <c r="D19" s="60" t="str">
        <f>IF(C19="Str",'Personal File'!$C$10,IF(C19="Dex",'Personal File'!$C$11,IF(C19="Con",'Personal File'!$C$12,IF(C19="Int",'Personal File'!$C$13,IF(C19="Wis",'Personal File'!$C$14,IF(C19="Cha",'Personal File'!$C$15))))))</f>
        <v>+4</v>
      </c>
      <c r="E19" s="61" t="str">
        <f t="shared" si="4"/>
        <v>Cha (+4)</v>
      </c>
      <c r="F19" s="56" t="s">
        <v>65</v>
      </c>
      <c r="G19" s="56">
        <f t="shared" si="1"/>
        <v>4</v>
      </c>
      <c r="H19" s="340">
        <f t="shared" ca="1" si="6"/>
        <v>8</v>
      </c>
      <c r="I19" s="56">
        <f t="shared" ca="1" si="5"/>
        <v>12</v>
      </c>
      <c r="J19" s="57"/>
    </row>
    <row r="20" spans="1:10" s="42" customFormat="1" ht="16.8" x14ac:dyDescent="0.3">
      <c r="A20" s="106" t="s">
        <v>52</v>
      </c>
      <c r="B20" s="55">
        <v>0</v>
      </c>
      <c r="C20" s="107" t="s">
        <v>36</v>
      </c>
      <c r="D20" s="108" t="str">
        <f>IF(C20="Str",'Personal File'!$C$10,IF(C20="Dex",'Personal File'!$C$11,IF(C20="Con",'Personal File'!$C$12,IF(C20="Int",'Personal File'!$C$13,IF(C20="Wis",'Personal File'!$C$14,IF(C20="Cha",'Personal File'!$C$15))))))</f>
        <v>+0</v>
      </c>
      <c r="E20" s="120" t="str">
        <f t="shared" si="4"/>
        <v>Wis (+0)</v>
      </c>
      <c r="F20" s="56" t="s">
        <v>65</v>
      </c>
      <c r="G20" s="56">
        <f t="shared" si="1"/>
        <v>0</v>
      </c>
      <c r="H20" s="340">
        <f t="shared" ca="1" si="6"/>
        <v>13</v>
      </c>
      <c r="I20" s="56">
        <f t="shared" ca="1" si="5"/>
        <v>13</v>
      </c>
      <c r="J20" s="57"/>
    </row>
    <row r="21" spans="1:10" s="42" customFormat="1" ht="16.8" x14ac:dyDescent="0.3">
      <c r="A21" s="212" t="s">
        <v>53</v>
      </c>
      <c r="B21" s="117">
        <v>3</v>
      </c>
      <c r="C21" s="213" t="s">
        <v>37</v>
      </c>
      <c r="D21" s="214" t="str">
        <f>IF(C21="Str",'Personal File'!$C$10,IF(C21="Dex",'Personal File'!$C$11,IF(C21="Con",'Personal File'!$C$12,IF(C21="Int",'Personal File'!$C$13,IF(C21="Wis",'Personal File'!$C$14,IF(C21="Cha",'Personal File'!$C$15))))))</f>
        <v>+2</v>
      </c>
      <c r="E21" s="215" t="str">
        <f t="shared" si="4"/>
        <v>Dex (+2)</v>
      </c>
      <c r="F21" s="118" t="s">
        <v>65</v>
      </c>
      <c r="G21" s="118">
        <f t="shared" si="1"/>
        <v>5</v>
      </c>
      <c r="H21" s="340">
        <f t="shared" ca="1" si="6"/>
        <v>9</v>
      </c>
      <c r="I21" s="118">
        <f t="shared" ca="1" si="5"/>
        <v>14</v>
      </c>
      <c r="J21" s="119"/>
    </row>
    <row r="22" spans="1:10" s="42" customFormat="1" ht="16.8" x14ac:dyDescent="0.3">
      <c r="A22" s="58" t="s">
        <v>54</v>
      </c>
      <c r="B22" s="55">
        <v>0</v>
      </c>
      <c r="C22" s="59" t="s">
        <v>33</v>
      </c>
      <c r="D22" s="60" t="str">
        <f>IF(C22="Str",'Personal File'!$C$10,IF(C22="Dex",'Personal File'!$C$11,IF(C22="Con",'Personal File'!$C$12,IF(C22="Int",'Personal File'!$C$13,IF(C22="Wis",'Personal File'!$C$14,IF(C22="Cha",'Personal File'!$C$15))))))</f>
        <v>+4</v>
      </c>
      <c r="E22" s="61" t="str">
        <f t="shared" si="4"/>
        <v>Cha (+4)</v>
      </c>
      <c r="F22" s="56" t="s">
        <v>65</v>
      </c>
      <c r="G22" s="56">
        <f t="shared" si="1"/>
        <v>4</v>
      </c>
      <c r="H22" s="340">
        <f t="shared" ca="1" si="6"/>
        <v>17</v>
      </c>
      <c r="I22" s="56">
        <f t="shared" ca="1" si="5"/>
        <v>21</v>
      </c>
      <c r="J22" s="57"/>
    </row>
    <row r="23" spans="1:10" s="42" customFormat="1" ht="16.8" x14ac:dyDescent="0.3">
      <c r="A23" s="62" t="s">
        <v>55</v>
      </c>
      <c r="B23" s="55">
        <v>0</v>
      </c>
      <c r="C23" s="63" t="s">
        <v>38</v>
      </c>
      <c r="D23" s="64" t="str">
        <f>IF(C23="Str",'Personal File'!$C$10,IF(C23="Dex",'Personal File'!$C$11,IF(C23="Con",'Personal File'!$C$12,IF(C23="Int",'Personal File'!$C$13,IF(C23="Wis",'Personal File'!$C$14,IF(C23="Cha",'Personal File'!$C$15))))))</f>
        <v>+0</v>
      </c>
      <c r="E23" s="166" t="str">
        <f t="shared" si="4"/>
        <v>Str (+0)</v>
      </c>
      <c r="F23" s="45" t="s">
        <v>65</v>
      </c>
      <c r="G23" s="56">
        <f t="shared" si="1"/>
        <v>0</v>
      </c>
      <c r="H23" s="340">
        <f t="shared" ca="1" si="6"/>
        <v>4</v>
      </c>
      <c r="I23" s="56">
        <f t="shared" ca="1" si="5"/>
        <v>4</v>
      </c>
      <c r="J23" s="57"/>
    </row>
    <row r="24" spans="1:10" s="42" customFormat="1" ht="16.8" x14ac:dyDescent="0.3">
      <c r="A24" s="187" t="s">
        <v>88</v>
      </c>
      <c r="B24" s="117">
        <v>3</v>
      </c>
      <c r="C24" s="188" t="s">
        <v>35</v>
      </c>
      <c r="D24" s="189" t="str">
        <f>IF(C24="Str",'Personal File'!$C$10,IF(C24="Dex",'Personal File'!$C$11,IF(C24="Con",'Personal File'!$C$12,IF(C24="Int",'Personal File'!$C$13,IF(C24="Wis",'Personal File'!$C$14,IF(C24="Cha",'Personal File'!$C$15))))))</f>
        <v>+3</v>
      </c>
      <c r="E24" s="190" t="str">
        <f t="shared" si="4"/>
        <v>Int (+3)</v>
      </c>
      <c r="F24" s="118" t="s">
        <v>295</v>
      </c>
      <c r="G24" s="48">
        <f t="shared" si="1"/>
        <v>8</v>
      </c>
      <c r="H24" s="340">
        <f t="shared" ca="1" si="6"/>
        <v>7</v>
      </c>
      <c r="I24" s="48">
        <f t="shared" ca="1" si="5"/>
        <v>15</v>
      </c>
      <c r="J24" s="119"/>
    </row>
    <row r="25" spans="1:10" s="42" customFormat="1" ht="16.8" x14ac:dyDescent="0.3">
      <c r="A25" s="187" t="s">
        <v>128</v>
      </c>
      <c r="B25" s="117">
        <v>3</v>
      </c>
      <c r="C25" s="188" t="s">
        <v>35</v>
      </c>
      <c r="D25" s="189" t="str">
        <f>IF(C25="Str",'Personal File'!$C$10,IF(C25="Dex",'Personal File'!$C$11,IF(C25="Con",'Personal File'!$C$12,IF(C25="Int",'Personal File'!$C$13,IF(C25="Wis",'Personal File'!$C$14,IF(C25="Cha",'Personal File'!$C$15))))))</f>
        <v>+3</v>
      </c>
      <c r="E25" s="190" t="str">
        <f t="shared" ref="E25:E27" si="7">CONCATENATE(C25," (",D25,")")</f>
        <v>Int (+3)</v>
      </c>
      <c r="F25" s="118" t="s">
        <v>65</v>
      </c>
      <c r="G25" s="48">
        <f t="shared" si="1"/>
        <v>6</v>
      </c>
      <c r="H25" s="340">
        <f t="shared" ca="1" si="6"/>
        <v>1</v>
      </c>
      <c r="I25" s="48">
        <f t="shared" ca="1" si="5"/>
        <v>7</v>
      </c>
      <c r="J25" s="119"/>
    </row>
    <row r="26" spans="1:10" s="42" customFormat="1" ht="16.8" x14ac:dyDescent="0.3">
      <c r="A26" s="187" t="s">
        <v>129</v>
      </c>
      <c r="B26" s="117">
        <v>2</v>
      </c>
      <c r="C26" s="188" t="s">
        <v>35</v>
      </c>
      <c r="D26" s="189" t="str">
        <f>IF(C26="Str",'Personal File'!$C$10,IF(C26="Dex",'Personal File'!$C$11,IF(C26="Con",'Personal File'!$C$12,IF(C26="Int",'Personal File'!$C$13,IF(C26="Wis",'Personal File'!$C$14,IF(C26="Cha",'Personal File'!$C$15))))))</f>
        <v>+3</v>
      </c>
      <c r="E26" s="190" t="str">
        <f t="shared" si="7"/>
        <v>Int (+3)</v>
      </c>
      <c r="F26" s="118" t="s">
        <v>65</v>
      </c>
      <c r="G26" s="48">
        <f t="shared" si="1"/>
        <v>5</v>
      </c>
      <c r="H26" s="340">
        <f t="shared" ca="1" si="6"/>
        <v>11</v>
      </c>
      <c r="I26" s="48">
        <f t="shared" ca="1" si="5"/>
        <v>16</v>
      </c>
      <c r="J26" s="119"/>
    </row>
    <row r="27" spans="1:10" s="42" customFormat="1" ht="16.8" x14ac:dyDescent="0.3">
      <c r="A27" s="187" t="s">
        <v>130</v>
      </c>
      <c r="B27" s="117">
        <v>1</v>
      </c>
      <c r="C27" s="188" t="s">
        <v>35</v>
      </c>
      <c r="D27" s="189" t="str">
        <f>IF(C27="Str",'Personal File'!$C$10,IF(C27="Dex",'Personal File'!$C$11,IF(C27="Con",'Personal File'!$C$12,IF(C27="Int",'Personal File'!$C$13,IF(C27="Wis",'Personal File'!$C$14,IF(C27="Cha",'Personal File'!$C$15))))))</f>
        <v>+3</v>
      </c>
      <c r="E27" s="190" t="str">
        <f t="shared" si="7"/>
        <v>Int (+3)</v>
      </c>
      <c r="F27" s="118" t="s">
        <v>65</v>
      </c>
      <c r="G27" s="48">
        <f t="shared" si="1"/>
        <v>4</v>
      </c>
      <c r="H27" s="340">
        <f t="shared" ca="1" si="6"/>
        <v>10</v>
      </c>
      <c r="I27" s="48">
        <f t="shared" ca="1" si="5"/>
        <v>14</v>
      </c>
      <c r="J27" s="119"/>
    </row>
    <row r="28" spans="1:10" s="42" customFormat="1" ht="16.8" x14ac:dyDescent="0.3">
      <c r="A28" s="187" t="s">
        <v>131</v>
      </c>
      <c r="B28" s="117">
        <v>1</v>
      </c>
      <c r="C28" s="188" t="s">
        <v>35</v>
      </c>
      <c r="D28" s="189" t="str">
        <f>IF(C28="Str",'Personal File'!$C$10,IF(C28="Dex",'Personal File'!$C$11,IF(C28="Con",'Personal File'!$C$12,IF(C28="Int",'Personal File'!$C$13,IF(C28="Wis",'Personal File'!$C$14,IF(C28="Cha",'Personal File'!$C$15))))))</f>
        <v>+3</v>
      </c>
      <c r="E28" s="190" t="str">
        <f t="shared" si="4"/>
        <v>Int (+3)</v>
      </c>
      <c r="F28" s="118" t="s">
        <v>65</v>
      </c>
      <c r="G28" s="48">
        <f t="shared" si="1"/>
        <v>4</v>
      </c>
      <c r="H28" s="340">
        <f t="shared" ca="1" si="6"/>
        <v>17</v>
      </c>
      <c r="I28" s="48">
        <f t="shared" ca="1" si="5"/>
        <v>21</v>
      </c>
      <c r="J28" s="119"/>
    </row>
    <row r="29" spans="1:10" s="42" customFormat="1" ht="16.8" x14ac:dyDescent="0.3">
      <c r="A29" s="183" t="s">
        <v>56</v>
      </c>
      <c r="B29" s="117">
        <v>3</v>
      </c>
      <c r="C29" s="184" t="s">
        <v>36</v>
      </c>
      <c r="D29" s="185" t="str">
        <f>IF(C29="Str",'Personal File'!$C$10,IF(C29="Dex",'Personal File'!$C$11,IF(C29="Con",'Personal File'!$C$12,IF(C29="Int",'Personal File'!$C$13,IF(C29="Wis",'Personal File'!$C$14,IF(C29="Cha",'Personal File'!$C$15))))))</f>
        <v>+0</v>
      </c>
      <c r="E29" s="186" t="str">
        <f t="shared" si="4"/>
        <v>Wis (+0)</v>
      </c>
      <c r="F29" s="118" t="s">
        <v>65</v>
      </c>
      <c r="G29" s="118">
        <f t="shared" si="1"/>
        <v>3</v>
      </c>
      <c r="H29" s="340">
        <f t="shared" ca="1" si="6"/>
        <v>3</v>
      </c>
      <c r="I29" s="118">
        <f t="shared" ca="1" si="5"/>
        <v>6</v>
      </c>
      <c r="J29" s="119"/>
    </row>
    <row r="30" spans="1:10" s="42" customFormat="1" ht="16.8" x14ac:dyDescent="0.3">
      <c r="A30" s="212" t="s">
        <v>21</v>
      </c>
      <c r="B30" s="117">
        <v>3</v>
      </c>
      <c r="C30" s="213" t="s">
        <v>37</v>
      </c>
      <c r="D30" s="214" t="str">
        <f>IF(C30="Str",'Personal File'!$C$10,IF(C30="Dex",'Personal File'!$C$11,IF(C30="Con",'Personal File'!$C$12,IF(C30="Int",'Personal File'!$C$13,IF(C30="Wis",'Personal File'!$C$14,IF(C30="Cha",'Personal File'!$C$15))))))</f>
        <v>+2</v>
      </c>
      <c r="E30" s="215" t="str">
        <f t="shared" si="4"/>
        <v>Dex (+2)</v>
      </c>
      <c r="F30" s="118" t="s">
        <v>65</v>
      </c>
      <c r="G30" s="118">
        <f t="shared" si="1"/>
        <v>5</v>
      </c>
      <c r="H30" s="340">
        <f t="shared" ca="1" si="6"/>
        <v>20</v>
      </c>
      <c r="I30" s="118">
        <f t="shared" ca="1" si="5"/>
        <v>25</v>
      </c>
      <c r="J30" s="119"/>
    </row>
    <row r="31" spans="1:10" s="42" customFormat="1" ht="16.8" x14ac:dyDescent="0.3">
      <c r="A31" s="212" t="s">
        <v>57</v>
      </c>
      <c r="B31" s="117">
        <v>2</v>
      </c>
      <c r="C31" s="213" t="s">
        <v>37</v>
      </c>
      <c r="D31" s="214" t="str">
        <f>IF(C31="Str",'Personal File'!$C$10,IF(C31="Dex",'Personal File'!$C$11,IF(C31="Con",'Personal File'!$C$12,IF(C31="Int",'Personal File'!$C$13,IF(C31="Wis",'Personal File'!$C$14,IF(C31="Cha",'Personal File'!$C$15))))))</f>
        <v>+2</v>
      </c>
      <c r="E31" s="215" t="str">
        <f t="shared" si="4"/>
        <v>Dex (+2)</v>
      </c>
      <c r="F31" s="118" t="s">
        <v>295</v>
      </c>
      <c r="G31" s="118">
        <f t="shared" si="1"/>
        <v>6</v>
      </c>
      <c r="H31" s="340">
        <f t="shared" ca="1" si="6"/>
        <v>16</v>
      </c>
      <c r="I31" s="118">
        <f t="shared" ca="1" si="5"/>
        <v>22</v>
      </c>
      <c r="J31" s="119"/>
    </row>
    <row r="32" spans="1:10" ht="16.8" x14ac:dyDescent="0.3">
      <c r="A32" s="58" t="s">
        <v>93</v>
      </c>
      <c r="B32" s="55">
        <v>0</v>
      </c>
      <c r="C32" s="59" t="s">
        <v>33</v>
      </c>
      <c r="D32" s="60" t="str">
        <f>IF(C32="Str",'Personal File'!$C$10,IF(C32="Dex",'Personal File'!$C$11,IF(C32="Con",'Personal File'!$C$12,IF(C32="Int",'Personal File'!$C$13,IF(C32="Wis",'Personal File'!$C$14,IF(C32="Cha",'Personal File'!$C$15))))))</f>
        <v>+4</v>
      </c>
      <c r="E32" s="61" t="str">
        <f t="shared" si="4"/>
        <v>Cha (+4)</v>
      </c>
      <c r="F32" s="56" t="s">
        <v>65</v>
      </c>
      <c r="G32" s="56">
        <f t="shared" si="1"/>
        <v>4</v>
      </c>
      <c r="H32" s="340">
        <f t="shared" ca="1" si="6"/>
        <v>6</v>
      </c>
      <c r="I32" s="56">
        <f t="shared" ca="1" si="5"/>
        <v>10</v>
      </c>
      <c r="J32" s="57"/>
    </row>
    <row r="33" spans="1:10" ht="16.8" x14ac:dyDescent="0.3">
      <c r="A33" s="162" t="s">
        <v>107</v>
      </c>
      <c r="B33" s="153">
        <v>0</v>
      </c>
      <c r="C33" s="163" t="s">
        <v>36</v>
      </c>
      <c r="D33" s="164" t="str">
        <f>IF(C33="Str",'Personal File'!$C$10,IF(C33="Dex",'Personal File'!$C$11,IF(C33="Con",'Personal File'!$C$12,IF(C33="Int",'Personal File'!$C$13,IF(C33="Wis",'Personal File'!$C$14,IF(C33="Cha",'Personal File'!$C$15))))))</f>
        <v>+0</v>
      </c>
      <c r="E33" s="169" t="str">
        <f t="shared" ref="E33" si="8">CONCATENATE(C33," (",D33,")")</f>
        <v>Wis (+0)</v>
      </c>
      <c r="F33" s="156" t="s">
        <v>65</v>
      </c>
      <c r="G33" s="156">
        <f t="shared" si="1"/>
        <v>0</v>
      </c>
      <c r="H33" s="340">
        <f t="shared" ca="1" si="6"/>
        <v>9</v>
      </c>
      <c r="I33" s="156">
        <f t="shared" ref="I33" ca="1" si="9">SUM(G33:H33)</f>
        <v>9</v>
      </c>
      <c r="J33" s="161" t="s">
        <v>139</v>
      </c>
    </row>
    <row r="34" spans="1:10" ht="16.8" x14ac:dyDescent="0.3">
      <c r="A34" s="212" t="s">
        <v>22</v>
      </c>
      <c r="B34" s="117">
        <v>1</v>
      </c>
      <c r="C34" s="213" t="s">
        <v>37</v>
      </c>
      <c r="D34" s="214" t="str">
        <f>IF(C34="Str",'Personal File'!$C$10,IF(C34="Dex",'Personal File'!$C$11,IF(C34="Con",'Personal File'!$C$12,IF(C34="Int",'Personal File'!$C$13,IF(C34="Wis",'Personal File'!$C$14,IF(C34="Cha",'Personal File'!$C$15))))))</f>
        <v>+2</v>
      </c>
      <c r="E34" s="215" t="str">
        <f t="shared" si="4"/>
        <v>Dex (+2)</v>
      </c>
      <c r="F34" s="118" t="s">
        <v>295</v>
      </c>
      <c r="G34" s="118">
        <f t="shared" si="1"/>
        <v>5</v>
      </c>
      <c r="H34" s="340">
        <f t="shared" ca="1" si="6"/>
        <v>14</v>
      </c>
      <c r="I34" s="118">
        <f t="shared" ca="1" si="5"/>
        <v>19</v>
      </c>
      <c r="J34" s="119" t="s">
        <v>132</v>
      </c>
    </row>
    <row r="35" spans="1:10" ht="16.8" x14ac:dyDescent="0.3">
      <c r="A35" s="187" t="s">
        <v>23</v>
      </c>
      <c r="B35" s="117">
        <v>3</v>
      </c>
      <c r="C35" s="188" t="s">
        <v>35</v>
      </c>
      <c r="D35" s="189" t="str">
        <f>IF(C35="Str",'Personal File'!$C$10,IF(C35="Dex",'Personal File'!$C$11,IF(C35="Con",'Personal File'!$C$12,IF(C35="Int",'Personal File'!$C$13,IF(C35="Wis",'Personal File'!$C$14,IF(C35="Cha",'Personal File'!$C$15))))))</f>
        <v>+3</v>
      </c>
      <c r="E35" s="190" t="str">
        <f t="shared" si="4"/>
        <v>Int (+3)</v>
      </c>
      <c r="F35" s="118" t="s">
        <v>65</v>
      </c>
      <c r="G35" s="118">
        <f t="shared" si="1"/>
        <v>6</v>
      </c>
      <c r="H35" s="340">
        <f t="shared" ca="1" si="6"/>
        <v>9</v>
      </c>
      <c r="I35" s="118">
        <f t="shared" ca="1" si="5"/>
        <v>15</v>
      </c>
      <c r="J35" s="119"/>
    </row>
    <row r="36" spans="1:10" ht="16.8" x14ac:dyDescent="0.3">
      <c r="A36" s="183" t="s">
        <v>58</v>
      </c>
      <c r="B36" s="117">
        <v>1</v>
      </c>
      <c r="C36" s="184" t="s">
        <v>36</v>
      </c>
      <c r="D36" s="185" t="str">
        <f>IF(C36="Str",'Personal File'!$C$10,IF(C36="Dex",'Personal File'!$C$11,IF(C36="Con",'Personal File'!$C$12,IF(C36="Int",'Personal File'!$C$13,IF(C36="Wis",'Personal File'!$C$14,IF(C36="Cha",'Personal File'!$C$15))))))</f>
        <v>+0</v>
      </c>
      <c r="E36" s="186" t="str">
        <f t="shared" si="4"/>
        <v>Wis (+0)</v>
      </c>
      <c r="F36" s="118" t="s">
        <v>65</v>
      </c>
      <c r="G36" s="118">
        <f t="shared" si="1"/>
        <v>1</v>
      </c>
      <c r="H36" s="340">
        <f t="shared" ca="1" si="6"/>
        <v>15</v>
      </c>
      <c r="I36" s="118">
        <f t="shared" ca="1" si="5"/>
        <v>16</v>
      </c>
      <c r="J36" s="119"/>
    </row>
    <row r="37" spans="1:10" ht="16.8" x14ac:dyDescent="0.3">
      <c r="A37" s="212" t="s">
        <v>89</v>
      </c>
      <c r="B37" s="117">
        <v>2</v>
      </c>
      <c r="C37" s="213" t="s">
        <v>37</v>
      </c>
      <c r="D37" s="214" t="str">
        <f>IF(C37="Str",'Personal File'!$C$10,IF(C37="Dex",'Personal File'!$C$11,IF(C37="Con",'Personal File'!$C$12,IF(C37="Int",'Personal File'!$C$13,IF(C37="Wis",'Personal File'!$C$14,IF(C37="Cha",'Personal File'!$C$15))))))</f>
        <v>+2</v>
      </c>
      <c r="E37" s="215" t="str">
        <f t="shared" si="4"/>
        <v>Dex (+2)</v>
      </c>
      <c r="F37" s="118" t="s">
        <v>65</v>
      </c>
      <c r="G37" s="118">
        <f t="shared" si="1"/>
        <v>4</v>
      </c>
      <c r="H37" s="340">
        <f t="shared" ca="1" si="6"/>
        <v>8</v>
      </c>
      <c r="I37" s="118">
        <f t="shared" ca="1" si="5"/>
        <v>12</v>
      </c>
      <c r="J37" s="119"/>
    </row>
    <row r="38" spans="1:10" ht="16.8" x14ac:dyDescent="0.3">
      <c r="A38" s="152" t="s">
        <v>87</v>
      </c>
      <c r="B38" s="153">
        <v>0</v>
      </c>
      <c r="C38" s="154" t="s">
        <v>35</v>
      </c>
      <c r="D38" s="155" t="str">
        <f>IF(C38="Str",'Personal File'!$C$10,IF(C38="Dex",'Personal File'!$C$11,IF(C38="Con",'Personal File'!$C$12,IF(C38="Int",'Personal File'!$C$13,IF(C38="Wis",'Personal File'!$C$14,IF(C38="Cha",'Personal File'!$C$15))))))</f>
        <v>+3</v>
      </c>
      <c r="E38" s="170" t="str">
        <f t="shared" si="4"/>
        <v>Int (+3)</v>
      </c>
      <c r="F38" s="156" t="s">
        <v>65</v>
      </c>
      <c r="G38" s="156">
        <f t="shared" si="1"/>
        <v>3</v>
      </c>
      <c r="H38" s="340">
        <f t="shared" ca="1" si="6"/>
        <v>8</v>
      </c>
      <c r="I38" s="156">
        <f t="shared" ref="I38" ca="1" si="10">SUM(G38:H38)</f>
        <v>11</v>
      </c>
      <c r="J38" s="157"/>
    </row>
    <row r="39" spans="1:10" ht="16.8" x14ac:dyDescent="0.3">
      <c r="A39" s="65" t="s">
        <v>59</v>
      </c>
      <c r="B39" s="47">
        <v>4</v>
      </c>
      <c r="C39" s="66" t="s">
        <v>35</v>
      </c>
      <c r="D39" s="67" t="str">
        <f>IF(C39="Str",'Personal File'!$C$10,IF(C39="Dex",'Personal File'!$C$11,IF(C39="Con",'Personal File'!$C$12,IF(C39="Int",'Personal File'!$C$13,IF(C39="Wis",'Personal File'!$C$14,IF(C39="Cha",'Personal File'!$C$15))))))</f>
        <v>+3</v>
      </c>
      <c r="E39" s="168" t="str">
        <f t="shared" si="4"/>
        <v>Int (+3)</v>
      </c>
      <c r="F39" s="118" t="s">
        <v>209</v>
      </c>
      <c r="G39" s="48">
        <f t="shared" si="1"/>
        <v>11</v>
      </c>
      <c r="H39" s="340">
        <f t="shared" ca="1" si="6"/>
        <v>7</v>
      </c>
      <c r="I39" s="48">
        <f t="shared" ca="1" si="5"/>
        <v>18</v>
      </c>
      <c r="J39" s="105"/>
    </row>
    <row r="40" spans="1:10" ht="16.8" x14ac:dyDescent="0.3">
      <c r="A40" s="183" t="s">
        <v>60</v>
      </c>
      <c r="B40" s="117">
        <v>3</v>
      </c>
      <c r="C40" s="184" t="s">
        <v>36</v>
      </c>
      <c r="D40" s="185" t="str">
        <f>IF(C40="Str",'Personal File'!$C$10,IF(C40="Dex",'Personal File'!$C$11,IF(C40="Con",'Personal File'!$C$12,IF(C40="Int",'Personal File'!$C$13,IF(C40="Wis",'Personal File'!$C$14,IF(C40="Cha",'Personal File'!$C$15))))))</f>
        <v>+0</v>
      </c>
      <c r="E40" s="186" t="str">
        <f t="shared" si="4"/>
        <v>Wis (+0)</v>
      </c>
      <c r="F40" s="118" t="s">
        <v>65</v>
      </c>
      <c r="G40" s="118">
        <f t="shared" si="1"/>
        <v>3</v>
      </c>
      <c r="H40" s="340">
        <f t="shared" ca="1" si="6"/>
        <v>6</v>
      </c>
      <c r="I40" s="118">
        <f t="shared" ca="1" si="5"/>
        <v>9</v>
      </c>
      <c r="J40" s="119"/>
    </row>
    <row r="41" spans="1:10" ht="16.8" x14ac:dyDescent="0.3">
      <c r="A41" s="106" t="s">
        <v>90</v>
      </c>
      <c r="B41" s="55">
        <v>0</v>
      </c>
      <c r="C41" s="107" t="s">
        <v>36</v>
      </c>
      <c r="D41" s="108" t="str">
        <f>IF(C41="Str",'Personal File'!$C$10,IF(C41="Dex",'Personal File'!$C$11,IF(C41="Con",'Personal File'!$C$12,IF(C41="Int",'Personal File'!$C$13,IF(C41="Wis",'Personal File'!$C$14,IF(C41="Cha",'Personal File'!$C$15))))))</f>
        <v>+0</v>
      </c>
      <c r="E41" s="120" t="str">
        <f t="shared" si="4"/>
        <v>Wis (+0)</v>
      </c>
      <c r="F41" s="56" t="s">
        <v>65</v>
      </c>
      <c r="G41" s="56">
        <f t="shared" si="1"/>
        <v>0</v>
      </c>
      <c r="H41" s="340">
        <f t="shared" ca="1" si="6"/>
        <v>13</v>
      </c>
      <c r="I41" s="56">
        <f t="shared" ca="1" si="5"/>
        <v>13</v>
      </c>
      <c r="J41" s="57"/>
    </row>
    <row r="42" spans="1:10" ht="16.8" x14ac:dyDescent="0.3">
      <c r="A42" s="62" t="s">
        <v>24</v>
      </c>
      <c r="B42" s="55">
        <v>0</v>
      </c>
      <c r="C42" s="63" t="s">
        <v>38</v>
      </c>
      <c r="D42" s="64" t="str">
        <f>IF(C42="Str",'Personal File'!$C$10,IF(C42="Dex",'Personal File'!$C$11,IF(C42="Con",'Personal File'!$C$12,IF(C42="Int",'Personal File'!$C$13,IF(C42="Wis",'Personal File'!$C$14,IF(C42="Cha",'Personal File'!$C$15))))))</f>
        <v>+0</v>
      </c>
      <c r="E42" s="166" t="str">
        <f t="shared" si="4"/>
        <v>Str (+0)</v>
      </c>
      <c r="F42" s="56" t="s">
        <v>65</v>
      </c>
      <c r="G42" s="56">
        <f t="shared" si="1"/>
        <v>0</v>
      </c>
      <c r="H42" s="340">
        <f t="shared" ca="1" si="6"/>
        <v>18</v>
      </c>
      <c r="I42" s="56">
        <f t="shared" ca="1" si="5"/>
        <v>18</v>
      </c>
      <c r="J42" s="57"/>
    </row>
    <row r="43" spans="1:10" ht="16.8" x14ac:dyDescent="0.3">
      <c r="A43" s="212" t="s">
        <v>61</v>
      </c>
      <c r="B43" s="117">
        <v>1</v>
      </c>
      <c r="C43" s="213" t="s">
        <v>37</v>
      </c>
      <c r="D43" s="214" t="str">
        <f>IF(C43="Str",'Personal File'!$C$10,IF(C43="Dex",'Personal File'!$C$11,IF(C43="Con",'Personal File'!$C$12,IF(C43="Int",'Personal File'!$C$13,IF(C43="Wis",'Personal File'!$C$14,IF(C43="Cha",'Personal File'!$C$15))))))</f>
        <v>+2</v>
      </c>
      <c r="E43" s="215" t="str">
        <f t="shared" si="4"/>
        <v>Dex (+2)</v>
      </c>
      <c r="F43" s="118" t="s">
        <v>65</v>
      </c>
      <c r="G43" s="118">
        <f t="shared" si="1"/>
        <v>3</v>
      </c>
      <c r="H43" s="340">
        <f t="shared" ca="1" si="6"/>
        <v>10</v>
      </c>
      <c r="I43" s="118">
        <f t="shared" ca="1" si="5"/>
        <v>13</v>
      </c>
      <c r="J43" s="119"/>
    </row>
    <row r="44" spans="1:10" ht="16.8" x14ac:dyDescent="0.3">
      <c r="A44" s="416" t="s">
        <v>62</v>
      </c>
      <c r="B44" s="117">
        <v>3</v>
      </c>
      <c r="C44" s="417" t="s">
        <v>33</v>
      </c>
      <c r="D44" s="418" t="str">
        <f>IF(C44="Str",'Personal File'!$C$10,IF(C44="Dex",'Personal File'!$C$11,IF(C44="Con",'Personal File'!$C$12,IF(C44="Int",'Personal File'!$C$13,IF(C44="Wis",'Personal File'!$C$14,IF(C44="Cha",'Personal File'!$C$15))))))</f>
        <v>+4</v>
      </c>
      <c r="E44" s="419" t="str">
        <f t="shared" si="4"/>
        <v>Cha (+4)</v>
      </c>
      <c r="F44" s="118" t="s">
        <v>65</v>
      </c>
      <c r="G44" s="118">
        <f t="shared" si="1"/>
        <v>7</v>
      </c>
      <c r="H44" s="340">
        <f t="shared" ca="1" si="6"/>
        <v>4</v>
      </c>
      <c r="I44" s="118">
        <f t="shared" ca="1" si="5"/>
        <v>11</v>
      </c>
      <c r="J44" s="119"/>
    </row>
    <row r="45" spans="1:10" ht="17.399999999999999" thickBot="1" x14ac:dyDescent="0.35">
      <c r="A45" s="220" t="s">
        <v>63</v>
      </c>
      <c r="B45" s="221">
        <v>1</v>
      </c>
      <c r="C45" s="222" t="s">
        <v>37</v>
      </c>
      <c r="D45" s="223" t="str">
        <f>IF(C45="Str",'Personal File'!$C$10,IF(C45="Dex",'Personal File'!$C$11,IF(C45="Con",'Personal File'!$C$12,IF(C45="Int",'Personal File'!$C$13,IF(C45="Wis",'Personal File'!$C$14,IF(C45="Cha",'Personal File'!$C$15))))))</f>
        <v>+2</v>
      </c>
      <c r="E45" s="224" t="str">
        <f t="shared" si="4"/>
        <v>Dex (+2)</v>
      </c>
      <c r="F45" s="225" t="s">
        <v>65</v>
      </c>
      <c r="G45" s="225">
        <f t="shared" si="1"/>
        <v>3</v>
      </c>
      <c r="H45" s="415">
        <f t="shared" ca="1" si="6"/>
        <v>9</v>
      </c>
      <c r="I45" s="225">
        <f t="shared" ca="1" si="5"/>
        <v>12</v>
      </c>
      <c r="J45" s="226"/>
    </row>
    <row r="46" spans="1:10" ht="16.2" thickTop="1" x14ac:dyDescent="0.3">
      <c r="B46" s="54">
        <f>SUM(B6:B45)+B34</f>
        <v>63</v>
      </c>
      <c r="E46" s="54">
        <f>SUM(E47:E51)</f>
        <v>63</v>
      </c>
    </row>
    <row r="47" spans="1:10" x14ac:dyDescent="0.3">
      <c r="B47" s="54"/>
      <c r="E47" s="25">
        <v>44</v>
      </c>
      <c r="F47" s="362" t="s">
        <v>441</v>
      </c>
    </row>
    <row r="48" spans="1:10" x14ac:dyDescent="0.3">
      <c r="E48" s="25">
        <v>5</v>
      </c>
      <c r="F48" s="362" t="s">
        <v>415</v>
      </c>
    </row>
    <row r="49" spans="5:6" x14ac:dyDescent="0.3">
      <c r="E49" s="25">
        <v>5</v>
      </c>
      <c r="F49" s="362" t="s">
        <v>416</v>
      </c>
    </row>
    <row r="50" spans="5:6" x14ac:dyDescent="0.3">
      <c r="E50" s="25">
        <v>5</v>
      </c>
      <c r="F50" s="362" t="s">
        <v>417</v>
      </c>
    </row>
    <row r="51" spans="5:6" x14ac:dyDescent="0.3">
      <c r="E51" s="25">
        <f>SUM('Personal File'!E3:E4)</f>
        <v>4</v>
      </c>
      <c r="F51" s="362" t="s">
        <v>109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6"/>
  <sheetViews>
    <sheetView showGridLines="0" workbookViewId="0">
      <pane ySplit="2" topLeftCell="A3" activePane="bottomLeft" state="frozen"/>
      <selection pane="bottomLeft" activeCell="A3" sqref="A3"/>
    </sheetView>
  </sheetViews>
  <sheetFormatPr defaultColWidth="13" defaultRowHeight="15.6" x14ac:dyDescent="0.3"/>
  <cols>
    <col min="1" max="1" width="20.59765625" style="473" bestFit="1" customWidth="1"/>
    <col min="2" max="2" width="6.19921875" style="473" bestFit="1" customWidth="1"/>
    <col min="3" max="3" width="13.59765625" style="474" bestFit="1" customWidth="1"/>
    <col min="4" max="4" width="13" style="474" customWidth="1"/>
    <col min="5" max="5" width="7.5" style="474" bestFit="1" customWidth="1"/>
    <col min="6" max="6" width="13.19921875" style="474" bestFit="1" customWidth="1"/>
    <col min="7" max="7" width="11" style="474" bestFit="1" customWidth="1"/>
    <col min="8" max="8" width="28.09765625" style="473" bestFit="1" customWidth="1"/>
    <col min="9" max="16384" width="13" style="455"/>
  </cols>
  <sheetData>
    <row r="1" spans="1:9" ht="23.4" thickBot="1" x14ac:dyDescent="0.45">
      <c r="A1" s="453" t="s">
        <v>210</v>
      </c>
      <c r="B1" s="454"/>
      <c r="C1" s="454"/>
      <c r="D1" s="454"/>
      <c r="E1" s="454"/>
      <c r="F1" s="454"/>
      <c r="G1" s="454"/>
      <c r="H1" s="454"/>
    </row>
    <row r="2" spans="1:9" s="452" customFormat="1" ht="16.8" x14ac:dyDescent="0.3">
      <c r="A2" s="447" t="s">
        <v>74</v>
      </c>
      <c r="B2" s="448" t="s">
        <v>5</v>
      </c>
      <c r="C2" s="448" t="s">
        <v>211</v>
      </c>
      <c r="D2" s="449" t="s">
        <v>212</v>
      </c>
      <c r="E2" s="449" t="s">
        <v>213</v>
      </c>
      <c r="F2" s="448" t="s">
        <v>214</v>
      </c>
      <c r="G2" s="448" t="s">
        <v>215</v>
      </c>
      <c r="H2" s="450" t="s">
        <v>80</v>
      </c>
      <c r="I2" s="451"/>
    </row>
    <row r="3" spans="1:9" s="458" customFormat="1" ht="16.8" x14ac:dyDescent="0.3">
      <c r="A3" s="305" t="s">
        <v>271</v>
      </c>
      <c r="B3" s="456">
        <v>0</v>
      </c>
      <c r="C3" s="312" t="s">
        <v>232</v>
      </c>
      <c r="D3" s="304" t="s">
        <v>221</v>
      </c>
      <c r="E3" s="303" t="s">
        <v>216</v>
      </c>
      <c r="F3" s="303" t="s">
        <v>222</v>
      </c>
      <c r="G3" s="303" t="s">
        <v>220</v>
      </c>
      <c r="H3" s="457" t="s">
        <v>151</v>
      </c>
      <c r="I3" s="455"/>
    </row>
    <row r="4" spans="1:9" s="458" customFormat="1" ht="16.8" x14ac:dyDescent="0.3">
      <c r="A4" s="305" t="s">
        <v>272</v>
      </c>
      <c r="B4" s="456">
        <v>0</v>
      </c>
      <c r="C4" s="312" t="s">
        <v>503</v>
      </c>
      <c r="D4" s="304" t="s">
        <v>221</v>
      </c>
      <c r="E4" s="303" t="s">
        <v>216</v>
      </c>
      <c r="F4" s="296" t="s">
        <v>222</v>
      </c>
      <c r="G4" s="303" t="s">
        <v>231</v>
      </c>
      <c r="H4" s="457" t="s">
        <v>377</v>
      </c>
      <c r="I4" s="455"/>
    </row>
    <row r="5" spans="1:9" s="458" customFormat="1" ht="16.8" x14ac:dyDescent="0.3">
      <c r="A5" s="305" t="s">
        <v>264</v>
      </c>
      <c r="B5" s="456">
        <v>0</v>
      </c>
      <c r="C5" s="312" t="s">
        <v>224</v>
      </c>
      <c r="D5" s="304" t="s">
        <v>221</v>
      </c>
      <c r="E5" s="303" t="s">
        <v>216</v>
      </c>
      <c r="F5" s="303" t="s">
        <v>263</v>
      </c>
      <c r="G5" s="303" t="s">
        <v>262</v>
      </c>
      <c r="H5" s="457" t="s">
        <v>261</v>
      </c>
      <c r="I5" s="455"/>
    </row>
    <row r="6" spans="1:9" s="458" customFormat="1" ht="16.8" x14ac:dyDescent="0.3">
      <c r="A6" s="305" t="s">
        <v>172</v>
      </c>
      <c r="B6" s="456">
        <v>0</v>
      </c>
      <c r="C6" s="312" t="s">
        <v>232</v>
      </c>
      <c r="D6" s="304" t="s">
        <v>221</v>
      </c>
      <c r="E6" s="303" t="s">
        <v>216</v>
      </c>
      <c r="F6" s="296" t="s">
        <v>222</v>
      </c>
      <c r="G6" s="303" t="s">
        <v>233</v>
      </c>
      <c r="H6" s="457" t="s">
        <v>378</v>
      </c>
      <c r="I6" s="455"/>
    </row>
    <row r="7" spans="1:9" ht="16.8" x14ac:dyDescent="0.3">
      <c r="A7" s="305" t="s">
        <v>260</v>
      </c>
      <c r="B7" s="456">
        <v>0</v>
      </c>
      <c r="C7" s="312" t="s">
        <v>236</v>
      </c>
      <c r="D7" s="304" t="s">
        <v>221</v>
      </c>
      <c r="E7" s="303" t="s">
        <v>216</v>
      </c>
      <c r="F7" s="303" t="s">
        <v>229</v>
      </c>
      <c r="G7" s="303" t="s">
        <v>238</v>
      </c>
      <c r="H7" s="457" t="s">
        <v>259</v>
      </c>
    </row>
    <row r="8" spans="1:9" ht="16.8" x14ac:dyDescent="0.3">
      <c r="A8" s="305" t="s">
        <v>258</v>
      </c>
      <c r="B8" s="456">
        <v>0</v>
      </c>
      <c r="C8" s="312" t="s">
        <v>505</v>
      </c>
      <c r="D8" s="304" t="s">
        <v>218</v>
      </c>
      <c r="E8" s="303" t="s">
        <v>216</v>
      </c>
      <c r="F8" s="296" t="s">
        <v>222</v>
      </c>
      <c r="G8" s="303" t="s">
        <v>257</v>
      </c>
      <c r="H8" s="457" t="s">
        <v>256</v>
      </c>
    </row>
    <row r="9" spans="1:9" ht="16.8" x14ac:dyDescent="0.3">
      <c r="A9" s="305" t="s">
        <v>223</v>
      </c>
      <c r="B9" s="456">
        <v>0</v>
      </c>
      <c r="C9" s="312" t="s">
        <v>224</v>
      </c>
      <c r="D9" s="304" t="s">
        <v>221</v>
      </c>
      <c r="E9" s="303" t="s">
        <v>216</v>
      </c>
      <c r="F9" s="303" t="s">
        <v>225</v>
      </c>
      <c r="G9" s="303" t="s">
        <v>217</v>
      </c>
      <c r="H9" s="457" t="s">
        <v>226</v>
      </c>
    </row>
    <row r="10" spans="1:9" ht="16.8" x14ac:dyDescent="0.3">
      <c r="A10" s="305" t="s">
        <v>273</v>
      </c>
      <c r="B10" s="456">
        <v>0</v>
      </c>
      <c r="C10" s="312" t="s">
        <v>227</v>
      </c>
      <c r="D10" s="304" t="s">
        <v>221</v>
      </c>
      <c r="E10" s="303" t="s">
        <v>216</v>
      </c>
      <c r="F10" s="303" t="s">
        <v>222</v>
      </c>
      <c r="G10" s="303" t="s">
        <v>220</v>
      </c>
      <c r="H10" s="457" t="s">
        <v>287</v>
      </c>
    </row>
    <row r="11" spans="1:9" ht="16.8" x14ac:dyDescent="0.3">
      <c r="A11" s="305" t="s">
        <v>255</v>
      </c>
      <c r="B11" s="456">
        <v>0</v>
      </c>
      <c r="C11" s="312" t="s">
        <v>504</v>
      </c>
      <c r="D11" s="304" t="s">
        <v>221</v>
      </c>
      <c r="E11" s="303" t="s">
        <v>216</v>
      </c>
      <c r="F11" s="296" t="s">
        <v>222</v>
      </c>
      <c r="G11" s="303" t="s">
        <v>220</v>
      </c>
      <c r="H11" s="459" t="s">
        <v>147</v>
      </c>
    </row>
    <row r="12" spans="1:9" ht="16.8" x14ac:dyDescent="0.3">
      <c r="A12" s="305" t="s">
        <v>274</v>
      </c>
      <c r="B12" s="456">
        <v>0</v>
      </c>
      <c r="C12" s="312" t="s">
        <v>234</v>
      </c>
      <c r="D12" s="304" t="s">
        <v>221</v>
      </c>
      <c r="E12" s="303" t="s">
        <v>216</v>
      </c>
      <c r="F12" s="296" t="s">
        <v>222</v>
      </c>
      <c r="G12" s="303" t="s">
        <v>220</v>
      </c>
      <c r="H12" s="459" t="s">
        <v>288</v>
      </c>
    </row>
    <row r="13" spans="1:9" ht="16.8" x14ac:dyDescent="0.3">
      <c r="A13" s="305" t="s">
        <v>254</v>
      </c>
      <c r="B13" s="456">
        <v>0</v>
      </c>
      <c r="C13" s="297" t="s">
        <v>234</v>
      </c>
      <c r="D13" s="304" t="s">
        <v>253</v>
      </c>
      <c r="E13" s="303" t="s">
        <v>216</v>
      </c>
      <c r="F13" s="296" t="s">
        <v>222</v>
      </c>
      <c r="G13" s="299" t="s">
        <v>220</v>
      </c>
      <c r="H13" s="459" t="s">
        <v>252</v>
      </c>
    </row>
    <row r="14" spans="1:9" ht="16.8" x14ac:dyDescent="0.3">
      <c r="A14" s="305" t="s">
        <v>251</v>
      </c>
      <c r="B14" s="456">
        <v>0</v>
      </c>
      <c r="C14" s="312" t="s">
        <v>236</v>
      </c>
      <c r="D14" s="304" t="s">
        <v>218</v>
      </c>
      <c r="E14" s="303" t="s">
        <v>216</v>
      </c>
      <c r="F14" s="296" t="s">
        <v>222</v>
      </c>
      <c r="G14" s="303" t="s">
        <v>233</v>
      </c>
      <c r="H14" s="457" t="s">
        <v>250</v>
      </c>
    </row>
    <row r="15" spans="1:9" ht="16.8" x14ac:dyDescent="0.3">
      <c r="A15" s="305" t="s">
        <v>275</v>
      </c>
      <c r="B15" s="456">
        <v>0</v>
      </c>
      <c r="C15" s="312" t="s">
        <v>503</v>
      </c>
      <c r="D15" s="304" t="s">
        <v>218</v>
      </c>
      <c r="E15" s="303" t="s">
        <v>216</v>
      </c>
      <c r="F15" s="303" t="s">
        <v>219</v>
      </c>
      <c r="G15" s="303" t="s">
        <v>220</v>
      </c>
      <c r="H15" s="457" t="s">
        <v>379</v>
      </c>
    </row>
    <row r="16" spans="1:9" ht="16.8" x14ac:dyDescent="0.3">
      <c r="A16" s="305" t="s">
        <v>276</v>
      </c>
      <c r="B16" s="456">
        <v>0</v>
      </c>
      <c r="C16" s="312" t="s">
        <v>503</v>
      </c>
      <c r="D16" s="304" t="s">
        <v>381</v>
      </c>
      <c r="E16" s="303" t="s">
        <v>216</v>
      </c>
      <c r="F16" s="303" t="s">
        <v>219</v>
      </c>
      <c r="G16" s="303" t="s">
        <v>220</v>
      </c>
      <c r="H16" s="457" t="s">
        <v>380</v>
      </c>
    </row>
    <row r="17" spans="1:8" ht="16.8" x14ac:dyDescent="0.3">
      <c r="A17" s="305" t="s">
        <v>142</v>
      </c>
      <c r="B17" s="456">
        <v>0</v>
      </c>
      <c r="C17" s="312" t="s">
        <v>234</v>
      </c>
      <c r="D17" s="304" t="s">
        <v>249</v>
      </c>
      <c r="E17" s="303" t="s">
        <v>216</v>
      </c>
      <c r="F17" s="296" t="s">
        <v>219</v>
      </c>
      <c r="G17" s="296" t="s">
        <v>231</v>
      </c>
      <c r="H17" s="460" t="s">
        <v>248</v>
      </c>
    </row>
    <row r="18" spans="1:8" ht="16.8" x14ac:dyDescent="0.3">
      <c r="A18" s="305" t="s">
        <v>277</v>
      </c>
      <c r="B18" s="456">
        <v>0</v>
      </c>
      <c r="C18" s="312" t="s">
        <v>503</v>
      </c>
      <c r="D18" s="304" t="s">
        <v>221</v>
      </c>
      <c r="E18" s="303" t="s">
        <v>216</v>
      </c>
      <c r="F18" s="303" t="s">
        <v>222</v>
      </c>
      <c r="G18" s="303" t="s">
        <v>289</v>
      </c>
      <c r="H18" s="457" t="s">
        <v>290</v>
      </c>
    </row>
    <row r="19" spans="1:8" ht="16.8" x14ac:dyDescent="0.3">
      <c r="A19" s="305" t="s">
        <v>141</v>
      </c>
      <c r="B19" s="456">
        <v>0</v>
      </c>
      <c r="C19" s="312" t="s">
        <v>503</v>
      </c>
      <c r="D19" s="304" t="s">
        <v>221</v>
      </c>
      <c r="E19" s="303" t="s">
        <v>216</v>
      </c>
      <c r="F19" s="303" t="s">
        <v>246</v>
      </c>
      <c r="G19" s="303" t="s">
        <v>220</v>
      </c>
      <c r="H19" s="457" t="s">
        <v>291</v>
      </c>
    </row>
    <row r="20" spans="1:8" ht="16.8" x14ac:dyDescent="0.3">
      <c r="A20" s="305" t="s">
        <v>278</v>
      </c>
      <c r="B20" s="456">
        <v>0</v>
      </c>
      <c r="C20" s="312" t="s">
        <v>503</v>
      </c>
      <c r="D20" s="304" t="s">
        <v>235</v>
      </c>
      <c r="E20" s="303" t="s">
        <v>216</v>
      </c>
      <c r="F20" s="303" t="s">
        <v>229</v>
      </c>
      <c r="G20" s="303" t="s">
        <v>231</v>
      </c>
      <c r="H20" s="457" t="s">
        <v>291</v>
      </c>
    </row>
    <row r="21" spans="1:8" ht="16.8" x14ac:dyDescent="0.3">
      <c r="A21" s="305" t="s">
        <v>279</v>
      </c>
      <c r="B21" s="456">
        <v>0</v>
      </c>
      <c r="C21" s="312" t="s">
        <v>503</v>
      </c>
      <c r="D21" s="304" t="s">
        <v>221</v>
      </c>
      <c r="E21" s="303" t="s">
        <v>216</v>
      </c>
      <c r="F21" s="303" t="s">
        <v>222</v>
      </c>
      <c r="G21" s="303" t="s">
        <v>217</v>
      </c>
      <c r="H21" s="457" t="s">
        <v>403</v>
      </c>
    </row>
    <row r="22" spans="1:8" ht="16.8" x14ac:dyDescent="0.3">
      <c r="A22" s="305" t="s">
        <v>280</v>
      </c>
      <c r="B22" s="456">
        <v>0</v>
      </c>
      <c r="C22" s="312" t="s">
        <v>503</v>
      </c>
      <c r="D22" s="304" t="s">
        <v>235</v>
      </c>
      <c r="E22" s="303" t="s">
        <v>216</v>
      </c>
      <c r="F22" s="303" t="s">
        <v>222</v>
      </c>
      <c r="G22" s="303" t="s">
        <v>220</v>
      </c>
      <c r="H22" s="457" t="s">
        <v>292</v>
      </c>
    </row>
    <row r="23" spans="1:8" ht="16.8" x14ac:dyDescent="0.3">
      <c r="A23" s="305" t="s">
        <v>281</v>
      </c>
      <c r="B23" s="456">
        <v>0</v>
      </c>
      <c r="C23" s="312" t="s">
        <v>504</v>
      </c>
      <c r="D23" s="304" t="s">
        <v>310</v>
      </c>
      <c r="E23" s="303" t="s">
        <v>311</v>
      </c>
      <c r="F23" s="303" t="s">
        <v>219</v>
      </c>
      <c r="G23" s="303" t="s">
        <v>312</v>
      </c>
      <c r="H23" s="457" t="s">
        <v>313</v>
      </c>
    </row>
    <row r="24" spans="1:8" ht="16.8" x14ac:dyDescent="0.3">
      <c r="A24" s="305" t="s">
        <v>247</v>
      </c>
      <c r="B24" s="456">
        <v>0</v>
      </c>
      <c r="C24" s="312" t="s">
        <v>224</v>
      </c>
      <c r="D24" s="304" t="s">
        <v>221</v>
      </c>
      <c r="E24" s="303" t="s">
        <v>216</v>
      </c>
      <c r="F24" s="303" t="s">
        <v>246</v>
      </c>
      <c r="G24" s="303" t="s">
        <v>245</v>
      </c>
      <c r="H24" s="457" t="s">
        <v>244</v>
      </c>
    </row>
    <row r="25" spans="1:8" ht="16.8" x14ac:dyDescent="0.3">
      <c r="A25" s="305" t="s">
        <v>243</v>
      </c>
      <c r="B25" s="456">
        <v>0</v>
      </c>
      <c r="C25" s="294" t="s">
        <v>232</v>
      </c>
      <c r="D25" s="304" t="s">
        <v>221</v>
      </c>
      <c r="E25" s="303" t="s">
        <v>216</v>
      </c>
      <c r="F25" s="296" t="s">
        <v>222</v>
      </c>
      <c r="G25" s="303" t="s">
        <v>220</v>
      </c>
      <c r="H25" s="461" t="s">
        <v>151</v>
      </c>
    </row>
    <row r="26" spans="1:8" ht="16.8" x14ac:dyDescent="0.3">
      <c r="A26" s="305" t="s">
        <v>242</v>
      </c>
      <c r="B26" s="456">
        <v>0</v>
      </c>
      <c r="C26" s="294" t="s">
        <v>224</v>
      </c>
      <c r="D26" s="304" t="s">
        <v>235</v>
      </c>
      <c r="E26" s="303" t="s">
        <v>216</v>
      </c>
      <c r="F26" s="296" t="s">
        <v>241</v>
      </c>
      <c r="G26" s="296" t="s">
        <v>231</v>
      </c>
      <c r="H26" s="459" t="s">
        <v>240</v>
      </c>
    </row>
    <row r="27" spans="1:8" ht="16.8" x14ac:dyDescent="0.3">
      <c r="A27" s="305" t="s">
        <v>282</v>
      </c>
      <c r="B27" s="456">
        <v>0</v>
      </c>
      <c r="C27" s="312" t="s">
        <v>503</v>
      </c>
      <c r="D27" s="304" t="s">
        <v>221</v>
      </c>
      <c r="E27" s="303" t="s">
        <v>216</v>
      </c>
      <c r="F27" s="303" t="s">
        <v>219</v>
      </c>
      <c r="G27" s="303" t="s">
        <v>220</v>
      </c>
      <c r="H27" s="457" t="s">
        <v>382</v>
      </c>
    </row>
    <row r="28" spans="1:8" ht="16.8" x14ac:dyDescent="0.3">
      <c r="A28" s="305" t="s">
        <v>239</v>
      </c>
      <c r="B28" s="456">
        <v>0</v>
      </c>
      <c r="C28" s="312" t="s">
        <v>230</v>
      </c>
      <c r="D28" s="304" t="s">
        <v>228</v>
      </c>
      <c r="E28" s="303" t="s">
        <v>216</v>
      </c>
      <c r="F28" s="303" t="s">
        <v>219</v>
      </c>
      <c r="G28" s="303" t="s">
        <v>238</v>
      </c>
      <c r="H28" s="457" t="s">
        <v>237</v>
      </c>
    </row>
    <row r="29" spans="1:8" ht="16.8" x14ac:dyDescent="0.3">
      <c r="A29" s="305" t="s">
        <v>283</v>
      </c>
      <c r="B29" s="456">
        <v>0</v>
      </c>
      <c r="C29" s="312" t="s">
        <v>236</v>
      </c>
      <c r="D29" s="304" t="s">
        <v>381</v>
      </c>
      <c r="E29" s="303" t="s">
        <v>216</v>
      </c>
      <c r="F29" s="303" t="s">
        <v>222</v>
      </c>
      <c r="G29" s="303" t="s">
        <v>217</v>
      </c>
      <c r="H29" s="457" t="s">
        <v>383</v>
      </c>
    </row>
    <row r="30" spans="1:8" ht="16.8" x14ac:dyDescent="0.3">
      <c r="A30" s="305" t="s">
        <v>284</v>
      </c>
      <c r="B30" s="456">
        <v>0</v>
      </c>
      <c r="C30" s="312" t="s">
        <v>503</v>
      </c>
      <c r="D30" s="304" t="s">
        <v>221</v>
      </c>
      <c r="E30" s="303" t="s">
        <v>216</v>
      </c>
      <c r="F30" s="303" t="s">
        <v>222</v>
      </c>
      <c r="G30" s="303" t="s">
        <v>257</v>
      </c>
      <c r="H30" s="457" t="s">
        <v>314</v>
      </c>
    </row>
    <row r="31" spans="1:8" ht="16.8" x14ac:dyDescent="0.3">
      <c r="A31" s="305" t="s">
        <v>143</v>
      </c>
      <c r="B31" s="456">
        <v>0</v>
      </c>
      <c r="C31" s="312" t="s">
        <v>234</v>
      </c>
      <c r="D31" s="304" t="s">
        <v>221</v>
      </c>
      <c r="E31" s="303" t="s">
        <v>216</v>
      </c>
      <c r="F31" s="303" t="s">
        <v>222</v>
      </c>
      <c r="G31" s="303" t="s">
        <v>220</v>
      </c>
      <c r="H31" s="457" t="s">
        <v>293</v>
      </c>
    </row>
    <row r="32" spans="1:8" ht="16.8" x14ac:dyDescent="0.3">
      <c r="A32" s="305" t="s">
        <v>285</v>
      </c>
      <c r="B32" s="456">
        <v>0</v>
      </c>
      <c r="C32" s="312" t="s">
        <v>503</v>
      </c>
      <c r="D32" s="323" t="s">
        <v>218</v>
      </c>
      <c r="E32" s="303" t="s">
        <v>216</v>
      </c>
      <c r="F32" s="303" t="s">
        <v>219</v>
      </c>
      <c r="G32" s="303" t="s">
        <v>220</v>
      </c>
      <c r="H32" s="457" t="s">
        <v>384</v>
      </c>
    </row>
    <row r="33" spans="1:8" ht="16.8" x14ac:dyDescent="0.3">
      <c r="A33" s="305" t="s">
        <v>286</v>
      </c>
      <c r="B33" s="456">
        <v>0</v>
      </c>
      <c r="C33" s="312" t="s">
        <v>504</v>
      </c>
      <c r="D33" s="304" t="s">
        <v>218</v>
      </c>
      <c r="E33" s="303" t="s">
        <v>216</v>
      </c>
      <c r="F33" s="303" t="s">
        <v>219</v>
      </c>
      <c r="G33" s="303" t="s">
        <v>233</v>
      </c>
      <c r="H33" s="457" t="s">
        <v>294</v>
      </c>
    </row>
    <row r="34" spans="1:8" ht="16.8" x14ac:dyDescent="0.3">
      <c r="A34" s="311" t="s">
        <v>144</v>
      </c>
      <c r="B34" s="462">
        <v>0</v>
      </c>
      <c r="C34" s="310" t="s">
        <v>236</v>
      </c>
      <c r="D34" s="309" t="s">
        <v>221</v>
      </c>
      <c r="E34" s="308" t="s">
        <v>216</v>
      </c>
      <c r="F34" s="308" t="s">
        <v>222</v>
      </c>
      <c r="G34" s="308" t="s">
        <v>233</v>
      </c>
      <c r="H34" s="463" t="s">
        <v>404</v>
      </c>
    </row>
    <row r="35" spans="1:8" ht="16.8" x14ac:dyDescent="0.3">
      <c r="A35" s="305" t="s">
        <v>315</v>
      </c>
      <c r="B35" s="456">
        <v>1</v>
      </c>
      <c r="C35" s="297" t="s">
        <v>227</v>
      </c>
      <c r="D35" s="323" t="s">
        <v>218</v>
      </c>
      <c r="E35" s="323" t="s">
        <v>351</v>
      </c>
      <c r="F35" s="298" t="s">
        <v>241</v>
      </c>
      <c r="G35" s="303" t="s">
        <v>217</v>
      </c>
      <c r="H35" s="464" t="s">
        <v>385</v>
      </c>
    </row>
    <row r="36" spans="1:8" ht="16.8" x14ac:dyDescent="0.3">
      <c r="A36" s="305" t="s">
        <v>316</v>
      </c>
      <c r="B36" s="456">
        <v>1</v>
      </c>
      <c r="C36" s="297" t="s">
        <v>504</v>
      </c>
      <c r="D36" s="304" t="s">
        <v>235</v>
      </c>
      <c r="E36" s="325" t="s">
        <v>216</v>
      </c>
      <c r="F36" s="298" t="s">
        <v>222</v>
      </c>
      <c r="G36" s="303" t="s">
        <v>233</v>
      </c>
      <c r="H36" s="464" t="s">
        <v>386</v>
      </c>
    </row>
    <row r="37" spans="1:8" ht="16.8" x14ac:dyDescent="0.3">
      <c r="A37" s="305" t="s">
        <v>317</v>
      </c>
      <c r="B37" s="456">
        <v>1</v>
      </c>
      <c r="C37" s="326" t="s">
        <v>232</v>
      </c>
      <c r="D37" s="300" t="s">
        <v>253</v>
      </c>
      <c r="E37" s="330" t="s">
        <v>351</v>
      </c>
      <c r="F37" s="296" t="s">
        <v>219</v>
      </c>
      <c r="G37" s="303" t="s">
        <v>257</v>
      </c>
      <c r="H37" s="464" t="s">
        <v>352</v>
      </c>
    </row>
    <row r="38" spans="1:8" ht="16.8" x14ac:dyDescent="0.3">
      <c r="A38" s="305" t="s">
        <v>318</v>
      </c>
      <c r="B38" s="456">
        <v>1</v>
      </c>
      <c r="C38" s="326" t="s">
        <v>234</v>
      </c>
      <c r="D38" s="300" t="s">
        <v>221</v>
      </c>
      <c r="E38" s="325" t="s">
        <v>216</v>
      </c>
      <c r="F38" s="296" t="s">
        <v>353</v>
      </c>
      <c r="G38" s="303" t="s">
        <v>220</v>
      </c>
      <c r="H38" s="57" t="s">
        <v>354</v>
      </c>
    </row>
    <row r="39" spans="1:8" ht="16.8" x14ac:dyDescent="0.3">
      <c r="A39" s="305" t="s">
        <v>302</v>
      </c>
      <c r="B39" s="456">
        <v>1</v>
      </c>
      <c r="C39" s="297" t="s">
        <v>236</v>
      </c>
      <c r="D39" s="323" t="s">
        <v>218</v>
      </c>
      <c r="E39" s="465" t="s">
        <v>216</v>
      </c>
      <c r="F39" s="298" t="s">
        <v>222</v>
      </c>
      <c r="G39" s="299" t="s">
        <v>220</v>
      </c>
      <c r="H39" s="466" t="s">
        <v>305</v>
      </c>
    </row>
    <row r="40" spans="1:8" ht="16.8" x14ac:dyDescent="0.3">
      <c r="A40" s="305" t="s">
        <v>319</v>
      </c>
      <c r="B40" s="456">
        <v>1</v>
      </c>
      <c r="C40" s="297" t="s">
        <v>236</v>
      </c>
      <c r="D40" s="323" t="s">
        <v>218</v>
      </c>
      <c r="E40" s="465" t="s">
        <v>216</v>
      </c>
      <c r="F40" s="299" t="s">
        <v>364</v>
      </c>
      <c r="G40" s="299" t="s">
        <v>220</v>
      </c>
      <c r="H40" s="464" t="s">
        <v>387</v>
      </c>
    </row>
    <row r="41" spans="1:8" ht="16.8" x14ac:dyDescent="0.3">
      <c r="A41" s="305" t="s">
        <v>320</v>
      </c>
      <c r="B41" s="456">
        <v>1</v>
      </c>
      <c r="C41" s="297" t="s">
        <v>232</v>
      </c>
      <c r="D41" s="323" t="s">
        <v>253</v>
      </c>
      <c r="E41" s="465" t="s">
        <v>351</v>
      </c>
      <c r="F41" s="298" t="s">
        <v>241</v>
      </c>
      <c r="G41" s="303" t="s">
        <v>233</v>
      </c>
      <c r="H41" s="464" t="s">
        <v>388</v>
      </c>
    </row>
    <row r="42" spans="1:8" ht="16.8" x14ac:dyDescent="0.3">
      <c r="A42" s="305" t="s">
        <v>321</v>
      </c>
      <c r="B42" s="456">
        <v>1</v>
      </c>
      <c r="C42" s="297" t="s">
        <v>227</v>
      </c>
      <c r="D42" s="300" t="s">
        <v>228</v>
      </c>
      <c r="E42" s="325" t="s">
        <v>216</v>
      </c>
      <c r="F42" s="298" t="s">
        <v>355</v>
      </c>
      <c r="G42" s="299" t="s">
        <v>220</v>
      </c>
      <c r="H42" s="57" t="s">
        <v>356</v>
      </c>
    </row>
    <row r="43" spans="1:8" ht="16.8" x14ac:dyDescent="0.3">
      <c r="A43" s="305" t="s">
        <v>322</v>
      </c>
      <c r="B43" s="456">
        <v>1</v>
      </c>
      <c r="C43" s="297" t="s">
        <v>236</v>
      </c>
      <c r="D43" s="323" t="s">
        <v>221</v>
      </c>
      <c r="E43" s="325" t="s">
        <v>216</v>
      </c>
      <c r="F43" s="298" t="s">
        <v>241</v>
      </c>
      <c r="G43" s="299" t="s">
        <v>231</v>
      </c>
      <c r="H43" s="327" t="s">
        <v>357</v>
      </c>
    </row>
    <row r="44" spans="1:8" ht="16.8" x14ac:dyDescent="0.3">
      <c r="A44" s="305" t="s">
        <v>323</v>
      </c>
      <c r="B44" s="456">
        <v>1</v>
      </c>
      <c r="C44" s="297" t="s">
        <v>505</v>
      </c>
      <c r="D44" s="323" t="s">
        <v>381</v>
      </c>
      <c r="E44" s="325" t="s">
        <v>216</v>
      </c>
      <c r="F44" s="328" t="s">
        <v>229</v>
      </c>
      <c r="G44" s="303" t="s">
        <v>233</v>
      </c>
      <c r="H44" s="464" t="s">
        <v>389</v>
      </c>
    </row>
    <row r="45" spans="1:8" ht="16.8" x14ac:dyDescent="0.3">
      <c r="A45" s="305" t="s">
        <v>324</v>
      </c>
      <c r="B45" s="456">
        <v>1</v>
      </c>
      <c r="C45" s="297" t="s">
        <v>505</v>
      </c>
      <c r="D45" s="323" t="s">
        <v>218</v>
      </c>
      <c r="E45" s="325" t="s">
        <v>351</v>
      </c>
      <c r="F45" s="298" t="s">
        <v>222</v>
      </c>
      <c r="G45" s="303" t="s">
        <v>257</v>
      </c>
      <c r="H45" s="464" t="s">
        <v>389</v>
      </c>
    </row>
    <row r="46" spans="1:8" ht="16.8" x14ac:dyDescent="0.3">
      <c r="A46" s="305" t="s">
        <v>325</v>
      </c>
      <c r="B46" s="456">
        <v>1</v>
      </c>
      <c r="C46" s="297" t="s">
        <v>230</v>
      </c>
      <c r="D46" s="323" t="s">
        <v>253</v>
      </c>
      <c r="E46" s="325" t="s">
        <v>216</v>
      </c>
      <c r="F46" s="298" t="s">
        <v>219</v>
      </c>
      <c r="G46" s="303" t="s">
        <v>390</v>
      </c>
      <c r="H46" s="464" t="s">
        <v>391</v>
      </c>
    </row>
    <row r="47" spans="1:8" ht="16.8" x14ac:dyDescent="0.3">
      <c r="A47" s="305" t="s">
        <v>326</v>
      </c>
      <c r="B47" s="456">
        <v>1</v>
      </c>
      <c r="C47" s="297" t="s">
        <v>230</v>
      </c>
      <c r="D47" s="323" t="s">
        <v>221</v>
      </c>
      <c r="E47" s="325" t="s">
        <v>216</v>
      </c>
      <c r="F47" s="298" t="s">
        <v>219</v>
      </c>
      <c r="G47" s="299" t="s">
        <v>312</v>
      </c>
      <c r="H47" s="57" t="s">
        <v>358</v>
      </c>
    </row>
    <row r="48" spans="1:8" ht="16.8" x14ac:dyDescent="0.3">
      <c r="A48" s="305" t="s">
        <v>327</v>
      </c>
      <c r="B48" s="456">
        <v>1</v>
      </c>
      <c r="C48" s="297" t="s">
        <v>503</v>
      </c>
      <c r="D48" s="323" t="s">
        <v>218</v>
      </c>
      <c r="E48" s="325" t="s">
        <v>359</v>
      </c>
      <c r="F48" s="298" t="s">
        <v>222</v>
      </c>
      <c r="G48" s="299" t="s">
        <v>217</v>
      </c>
      <c r="H48" s="57" t="s">
        <v>360</v>
      </c>
    </row>
    <row r="49" spans="1:8" ht="16.8" x14ac:dyDescent="0.3">
      <c r="A49" s="305" t="s">
        <v>328</v>
      </c>
      <c r="B49" s="456">
        <v>1</v>
      </c>
      <c r="C49" s="297" t="s">
        <v>503</v>
      </c>
      <c r="D49" s="323" t="s">
        <v>221</v>
      </c>
      <c r="E49" s="325" t="s">
        <v>216</v>
      </c>
      <c r="F49" s="328" t="s">
        <v>241</v>
      </c>
      <c r="G49" s="299" t="s">
        <v>217</v>
      </c>
      <c r="H49" s="57" t="s">
        <v>361</v>
      </c>
    </row>
    <row r="50" spans="1:8" ht="16.8" x14ac:dyDescent="0.3">
      <c r="A50" s="305" t="s">
        <v>329</v>
      </c>
      <c r="B50" s="456">
        <v>1</v>
      </c>
      <c r="C50" s="297" t="s">
        <v>503</v>
      </c>
      <c r="D50" s="300" t="s">
        <v>253</v>
      </c>
      <c r="E50" s="325" t="s">
        <v>362</v>
      </c>
      <c r="F50" s="298" t="s">
        <v>222</v>
      </c>
      <c r="G50" s="299" t="s">
        <v>233</v>
      </c>
      <c r="H50" s="57" t="s">
        <v>363</v>
      </c>
    </row>
    <row r="51" spans="1:8" ht="16.8" x14ac:dyDescent="0.3">
      <c r="A51" s="305" t="s">
        <v>145</v>
      </c>
      <c r="B51" s="467">
        <v>1</v>
      </c>
      <c r="C51" s="307" t="s">
        <v>232</v>
      </c>
      <c r="D51" s="295" t="s">
        <v>218</v>
      </c>
      <c r="E51" s="296" t="s">
        <v>216</v>
      </c>
      <c r="F51" s="296" t="s">
        <v>222</v>
      </c>
      <c r="G51" s="303" t="s">
        <v>233</v>
      </c>
      <c r="H51" s="466" t="s">
        <v>306</v>
      </c>
    </row>
    <row r="52" spans="1:8" ht="16.8" x14ac:dyDescent="0.3">
      <c r="A52" s="305" t="s">
        <v>330</v>
      </c>
      <c r="B52" s="456">
        <v>1</v>
      </c>
      <c r="C52" s="297" t="s">
        <v>227</v>
      </c>
      <c r="D52" s="300" t="s">
        <v>253</v>
      </c>
      <c r="E52" s="323" t="s">
        <v>351</v>
      </c>
      <c r="F52" s="298" t="s">
        <v>241</v>
      </c>
      <c r="G52" s="303" t="s">
        <v>257</v>
      </c>
      <c r="H52" s="57" t="s">
        <v>365</v>
      </c>
    </row>
    <row r="53" spans="1:8" ht="16.8" x14ac:dyDescent="0.3">
      <c r="A53" s="305" t="s">
        <v>331</v>
      </c>
      <c r="B53" s="456">
        <v>1</v>
      </c>
      <c r="C53" s="297" t="s">
        <v>234</v>
      </c>
      <c r="D53" s="323" t="s">
        <v>221</v>
      </c>
      <c r="E53" s="323" t="s">
        <v>216</v>
      </c>
      <c r="F53" s="299" t="s">
        <v>364</v>
      </c>
      <c r="G53" s="299" t="s">
        <v>217</v>
      </c>
      <c r="H53" s="57" t="s">
        <v>365</v>
      </c>
    </row>
    <row r="54" spans="1:8" ht="16.8" x14ac:dyDescent="0.3">
      <c r="A54" s="305" t="s">
        <v>332</v>
      </c>
      <c r="B54" s="456">
        <v>1</v>
      </c>
      <c r="C54" s="297" t="s">
        <v>230</v>
      </c>
      <c r="D54" s="300" t="s">
        <v>253</v>
      </c>
      <c r="E54" s="323" t="s">
        <v>216</v>
      </c>
      <c r="F54" s="328" t="s">
        <v>229</v>
      </c>
      <c r="G54" s="299" t="s">
        <v>217</v>
      </c>
      <c r="H54" s="464" t="s">
        <v>402</v>
      </c>
    </row>
    <row r="55" spans="1:8" ht="16.8" x14ac:dyDescent="0.3">
      <c r="A55" s="305" t="s">
        <v>333</v>
      </c>
      <c r="B55" s="456">
        <v>1</v>
      </c>
      <c r="C55" s="297" t="s">
        <v>503</v>
      </c>
      <c r="D55" s="323" t="s">
        <v>218</v>
      </c>
      <c r="E55" s="325" t="s">
        <v>216</v>
      </c>
      <c r="F55" s="298" t="s">
        <v>219</v>
      </c>
      <c r="G55" s="303" t="s">
        <v>231</v>
      </c>
      <c r="H55" s="57" t="s">
        <v>392</v>
      </c>
    </row>
    <row r="56" spans="1:8" ht="16.8" x14ac:dyDescent="0.3">
      <c r="A56" s="305" t="s">
        <v>334</v>
      </c>
      <c r="B56" s="456">
        <v>1</v>
      </c>
      <c r="C56" s="324" t="s">
        <v>227</v>
      </c>
      <c r="D56" s="300" t="s">
        <v>221</v>
      </c>
      <c r="E56" s="325" t="s">
        <v>216</v>
      </c>
      <c r="F56" s="298" t="s">
        <v>219</v>
      </c>
      <c r="G56" s="301" t="s">
        <v>220</v>
      </c>
      <c r="H56" s="57" t="s">
        <v>366</v>
      </c>
    </row>
    <row r="57" spans="1:8" ht="16.8" x14ac:dyDescent="0.3">
      <c r="A57" s="305" t="s">
        <v>335</v>
      </c>
      <c r="B57" s="456">
        <v>1</v>
      </c>
      <c r="C57" s="297" t="s">
        <v>230</v>
      </c>
      <c r="D57" s="323" t="s">
        <v>218</v>
      </c>
      <c r="E57" s="325" t="s">
        <v>216</v>
      </c>
      <c r="F57" s="298" t="s">
        <v>219</v>
      </c>
      <c r="G57" s="303" t="s">
        <v>231</v>
      </c>
      <c r="H57" s="57" t="s">
        <v>401</v>
      </c>
    </row>
    <row r="58" spans="1:8" ht="16.8" x14ac:dyDescent="0.3">
      <c r="A58" s="305" t="s">
        <v>55</v>
      </c>
      <c r="B58" s="456">
        <v>1</v>
      </c>
      <c r="C58" s="297" t="s">
        <v>503</v>
      </c>
      <c r="D58" s="323" t="s">
        <v>218</v>
      </c>
      <c r="E58" s="325" t="s">
        <v>216</v>
      </c>
      <c r="F58" s="298" t="s">
        <v>219</v>
      </c>
      <c r="G58" s="299" t="s">
        <v>217</v>
      </c>
      <c r="H58" s="57" t="s">
        <v>367</v>
      </c>
    </row>
    <row r="59" spans="1:8" ht="16.8" x14ac:dyDescent="0.3">
      <c r="A59" s="305" t="s">
        <v>336</v>
      </c>
      <c r="B59" s="456">
        <v>1</v>
      </c>
      <c r="C59" s="297" t="s">
        <v>234</v>
      </c>
      <c r="D59" s="323" t="s">
        <v>221</v>
      </c>
      <c r="E59" s="325" t="s">
        <v>216</v>
      </c>
      <c r="F59" s="328" t="s">
        <v>229</v>
      </c>
      <c r="G59" s="299" t="s">
        <v>220</v>
      </c>
      <c r="H59" s="329" t="s">
        <v>368</v>
      </c>
    </row>
    <row r="60" spans="1:8" ht="16.8" x14ac:dyDescent="0.3">
      <c r="A60" s="305" t="s">
        <v>337</v>
      </c>
      <c r="B60" s="456">
        <v>1</v>
      </c>
      <c r="C60" s="297" t="s">
        <v>503</v>
      </c>
      <c r="D60" s="323" t="s">
        <v>369</v>
      </c>
      <c r="E60" s="325" t="s">
        <v>216</v>
      </c>
      <c r="F60" s="298" t="s">
        <v>219</v>
      </c>
      <c r="G60" s="299" t="s">
        <v>217</v>
      </c>
      <c r="H60" s="468" t="s">
        <v>370</v>
      </c>
    </row>
    <row r="61" spans="1:8" ht="16.8" x14ac:dyDescent="0.3">
      <c r="A61" s="305" t="s">
        <v>338</v>
      </c>
      <c r="B61" s="456">
        <v>1</v>
      </c>
      <c r="C61" s="297" t="s">
        <v>227</v>
      </c>
      <c r="D61" s="323" t="s">
        <v>373</v>
      </c>
      <c r="E61" s="323" t="s">
        <v>351</v>
      </c>
      <c r="F61" s="298" t="s">
        <v>241</v>
      </c>
      <c r="G61" s="303" t="s">
        <v>217</v>
      </c>
      <c r="H61" s="57" t="s">
        <v>393</v>
      </c>
    </row>
    <row r="62" spans="1:8" ht="16.8" x14ac:dyDescent="0.3">
      <c r="A62" s="305" t="s">
        <v>307</v>
      </c>
      <c r="B62" s="456">
        <v>1</v>
      </c>
      <c r="C62" s="297" t="s">
        <v>230</v>
      </c>
      <c r="D62" s="300" t="s">
        <v>228</v>
      </c>
      <c r="E62" s="325" t="s">
        <v>216</v>
      </c>
      <c r="F62" s="298" t="s">
        <v>219</v>
      </c>
      <c r="G62" s="299" t="s">
        <v>217</v>
      </c>
      <c r="H62" s="469" t="s">
        <v>308</v>
      </c>
    </row>
    <row r="63" spans="1:8" ht="16.8" x14ac:dyDescent="0.3">
      <c r="A63" s="305" t="s">
        <v>339</v>
      </c>
      <c r="B63" s="456">
        <v>1</v>
      </c>
      <c r="C63" s="297" t="s">
        <v>230</v>
      </c>
      <c r="D63" s="300" t="s">
        <v>228</v>
      </c>
      <c r="E63" s="325" t="s">
        <v>216</v>
      </c>
      <c r="F63" s="298" t="s">
        <v>219</v>
      </c>
      <c r="G63" s="299" t="s">
        <v>217</v>
      </c>
      <c r="H63" s="469" t="s">
        <v>308</v>
      </c>
    </row>
    <row r="64" spans="1:8" ht="16.8" x14ac:dyDescent="0.3">
      <c r="A64" s="305" t="s">
        <v>340</v>
      </c>
      <c r="B64" s="456">
        <v>1</v>
      </c>
      <c r="C64" s="297" t="s">
        <v>503</v>
      </c>
      <c r="D64" s="323" t="s">
        <v>221</v>
      </c>
      <c r="E64" s="325" t="s">
        <v>216</v>
      </c>
      <c r="F64" s="298" t="s">
        <v>222</v>
      </c>
      <c r="G64" s="301" t="s">
        <v>217</v>
      </c>
      <c r="H64" s="57" t="s">
        <v>394</v>
      </c>
    </row>
    <row r="65" spans="1:8" ht="16.8" x14ac:dyDescent="0.3">
      <c r="A65" s="305" t="s">
        <v>301</v>
      </c>
      <c r="B65" s="456">
        <v>1</v>
      </c>
      <c r="C65" s="324" t="s">
        <v>504</v>
      </c>
      <c r="D65" s="323" t="s">
        <v>221</v>
      </c>
      <c r="E65" s="325" t="s">
        <v>216</v>
      </c>
      <c r="F65" s="298" t="s">
        <v>222</v>
      </c>
      <c r="G65" s="301" t="s">
        <v>217</v>
      </c>
      <c r="H65" s="57" t="s">
        <v>350</v>
      </c>
    </row>
    <row r="66" spans="1:8" ht="16.8" x14ac:dyDescent="0.3">
      <c r="A66" s="305" t="s">
        <v>341</v>
      </c>
      <c r="B66" s="456">
        <v>1</v>
      </c>
      <c r="C66" s="297" t="s">
        <v>234</v>
      </c>
      <c r="D66" s="323" t="s">
        <v>235</v>
      </c>
      <c r="E66" s="325" t="s">
        <v>216</v>
      </c>
      <c r="F66" s="298" t="s">
        <v>222</v>
      </c>
      <c r="G66" s="303" t="s">
        <v>220</v>
      </c>
      <c r="H66" s="57" t="s">
        <v>396</v>
      </c>
    </row>
    <row r="67" spans="1:8" ht="16.8" x14ac:dyDescent="0.3">
      <c r="A67" s="305" t="s">
        <v>342</v>
      </c>
      <c r="B67" s="456">
        <v>1</v>
      </c>
      <c r="C67" s="297" t="s">
        <v>505</v>
      </c>
      <c r="D67" s="323" t="s">
        <v>221</v>
      </c>
      <c r="E67" s="470" t="s">
        <v>216</v>
      </c>
      <c r="F67" s="299" t="s">
        <v>222</v>
      </c>
      <c r="G67" s="299" t="s">
        <v>220</v>
      </c>
      <c r="H67" s="57" t="s">
        <v>371</v>
      </c>
    </row>
    <row r="68" spans="1:8" ht="16.8" x14ac:dyDescent="0.3">
      <c r="A68" s="305" t="s">
        <v>343</v>
      </c>
      <c r="B68" s="456">
        <v>1</v>
      </c>
      <c r="C68" s="297" t="s">
        <v>503</v>
      </c>
      <c r="D68" s="323" t="s">
        <v>221</v>
      </c>
      <c r="E68" s="470" t="s">
        <v>216</v>
      </c>
      <c r="F68" s="299" t="s">
        <v>222</v>
      </c>
      <c r="G68" s="299" t="s">
        <v>220</v>
      </c>
      <c r="H68" s="57" t="s">
        <v>397</v>
      </c>
    </row>
    <row r="69" spans="1:8" ht="16.8" x14ac:dyDescent="0.3">
      <c r="A69" s="305" t="s">
        <v>146</v>
      </c>
      <c r="B69" s="456">
        <v>1</v>
      </c>
      <c r="C69" s="294" t="s">
        <v>230</v>
      </c>
      <c r="D69" s="295" t="s">
        <v>221</v>
      </c>
      <c r="E69" s="296" t="s">
        <v>216</v>
      </c>
      <c r="F69" s="303" t="s">
        <v>241</v>
      </c>
      <c r="G69" s="296" t="s">
        <v>217</v>
      </c>
      <c r="H69" s="306" t="s">
        <v>309</v>
      </c>
    </row>
    <row r="70" spans="1:8" ht="16.8" x14ac:dyDescent="0.3">
      <c r="A70" s="305" t="s">
        <v>344</v>
      </c>
      <c r="B70" s="456">
        <v>1</v>
      </c>
      <c r="C70" s="297" t="s">
        <v>503</v>
      </c>
      <c r="D70" s="295" t="s">
        <v>221</v>
      </c>
      <c r="E70" s="296" t="s">
        <v>216</v>
      </c>
      <c r="F70" s="303" t="s">
        <v>219</v>
      </c>
      <c r="G70" s="296" t="s">
        <v>233</v>
      </c>
      <c r="H70" s="57" t="s">
        <v>398</v>
      </c>
    </row>
    <row r="71" spans="1:8" ht="16.8" x14ac:dyDescent="0.3">
      <c r="A71" s="305" t="s">
        <v>345</v>
      </c>
      <c r="B71" s="456">
        <v>1</v>
      </c>
      <c r="C71" s="297" t="s">
        <v>505</v>
      </c>
      <c r="D71" s="323" t="s">
        <v>228</v>
      </c>
      <c r="E71" s="325" t="s">
        <v>216</v>
      </c>
      <c r="F71" s="328" t="s">
        <v>229</v>
      </c>
      <c r="G71" s="299" t="s">
        <v>217</v>
      </c>
      <c r="H71" s="57" t="s">
        <v>372</v>
      </c>
    </row>
    <row r="72" spans="1:8" ht="16.8" x14ac:dyDescent="0.3">
      <c r="A72" s="305" t="s">
        <v>346</v>
      </c>
      <c r="B72" s="456">
        <v>1</v>
      </c>
      <c r="C72" s="297" t="s">
        <v>503</v>
      </c>
      <c r="D72" s="295" t="s">
        <v>221</v>
      </c>
      <c r="E72" s="296" t="s">
        <v>216</v>
      </c>
      <c r="F72" s="303" t="s">
        <v>241</v>
      </c>
      <c r="G72" s="296" t="s">
        <v>233</v>
      </c>
      <c r="H72" s="57" t="s">
        <v>399</v>
      </c>
    </row>
    <row r="73" spans="1:8" ht="16.8" x14ac:dyDescent="0.3">
      <c r="A73" s="305" t="s">
        <v>347</v>
      </c>
      <c r="B73" s="456">
        <v>1</v>
      </c>
      <c r="C73" s="297" t="s">
        <v>227</v>
      </c>
      <c r="D73" s="323" t="s">
        <v>235</v>
      </c>
      <c r="E73" s="296" t="s">
        <v>216</v>
      </c>
      <c r="F73" s="328" t="s">
        <v>229</v>
      </c>
      <c r="G73" s="296" t="s">
        <v>233</v>
      </c>
      <c r="H73" s="57" t="s">
        <v>400</v>
      </c>
    </row>
    <row r="74" spans="1:8" ht="16.8" x14ac:dyDescent="0.3">
      <c r="A74" s="305" t="s">
        <v>348</v>
      </c>
      <c r="B74" s="456">
        <v>1</v>
      </c>
      <c r="C74" s="326" t="s">
        <v>227</v>
      </c>
      <c r="D74" s="300" t="s">
        <v>373</v>
      </c>
      <c r="E74" s="325" t="s">
        <v>216</v>
      </c>
      <c r="F74" s="296" t="s">
        <v>241</v>
      </c>
      <c r="G74" s="303" t="s">
        <v>374</v>
      </c>
      <c r="H74" s="464" t="s">
        <v>375</v>
      </c>
    </row>
    <row r="75" spans="1:8" ht="16.8" x14ac:dyDescent="0.3">
      <c r="A75" s="311" t="s">
        <v>349</v>
      </c>
      <c r="B75" s="462">
        <v>1</v>
      </c>
      <c r="C75" s="420" t="s">
        <v>505</v>
      </c>
      <c r="D75" s="421" t="s">
        <v>221</v>
      </c>
      <c r="E75" s="471" t="s">
        <v>216</v>
      </c>
      <c r="F75" s="422" t="s">
        <v>222</v>
      </c>
      <c r="G75" s="423" t="s">
        <v>220</v>
      </c>
      <c r="H75" s="424" t="s">
        <v>376</v>
      </c>
    </row>
    <row r="76" spans="1:8" ht="16.8" x14ac:dyDescent="0.3">
      <c r="A76" s="435" t="s">
        <v>445</v>
      </c>
      <c r="B76" s="436">
        <v>2</v>
      </c>
      <c r="C76" s="324" t="s">
        <v>230</v>
      </c>
      <c r="D76" s="323" t="s">
        <v>218</v>
      </c>
      <c r="E76" s="470" t="s">
        <v>216</v>
      </c>
      <c r="F76" s="301" t="s">
        <v>222</v>
      </c>
      <c r="G76" s="301" t="s">
        <v>220</v>
      </c>
      <c r="H76" s="464" t="s">
        <v>446</v>
      </c>
    </row>
    <row r="77" spans="1:8" ht="16.8" x14ac:dyDescent="0.3">
      <c r="A77" s="435" t="s">
        <v>447</v>
      </c>
      <c r="B77" s="436">
        <v>2</v>
      </c>
      <c r="C77" s="324" t="s">
        <v>503</v>
      </c>
      <c r="D77" s="323" t="s">
        <v>310</v>
      </c>
      <c r="E77" s="325" t="s">
        <v>216</v>
      </c>
      <c r="F77" s="301" t="s">
        <v>219</v>
      </c>
      <c r="G77" s="301" t="s">
        <v>217</v>
      </c>
      <c r="H77" s="464" t="s">
        <v>448</v>
      </c>
    </row>
    <row r="78" spans="1:8" ht="16.8" x14ac:dyDescent="0.3">
      <c r="A78" s="435" t="s">
        <v>317</v>
      </c>
      <c r="B78" s="436">
        <v>2</v>
      </c>
      <c r="C78" s="326" t="s">
        <v>232</v>
      </c>
      <c r="D78" s="300" t="s">
        <v>253</v>
      </c>
      <c r="E78" s="325" t="s">
        <v>351</v>
      </c>
      <c r="F78" s="296" t="s">
        <v>219</v>
      </c>
      <c r="G78" s="303" t="s">
        <v>257</v>
      </c>
      <c r="H78" s="464" t="s">
        <v>352</v>
      </c>
    </row>
    <row r="79" spans="1:8" ht="16.8" x14ac:dyDescent="0.3">
      <c r="A79" s="435" t="s">
        <v>449</v>
      </c>
      <c r="B79" s="436">
        <v>2</v>
      </c>
      <c r="C79" s="297" t="s">
        <v>504</v>
      </c>
      <c r="D79" s="323" t="s">
        <v>253</v>
      </c>
      <c r="E79" s="325" t="s">
        <v>216</v>
      </c>
      <c r="F79" s="296" t="s">
        <v>229</v>
      </c>
      <c r="G79" s="299" t="s">
        <v>262</v>
      </c>
      <c r="H79" s="464" t="s">
        <v>450</v>
      </c>
    </row>
    <row r="80" spans="1:8" ht="16.8" x14ac:dyDescent="0.3">
      <c r="A80" s="435" t="s">
        <v>451</v>
      </c>
      <c r="B80" s="436">
        <v>2</v>
      </c>
      <c r="C80" s="297" t="s">
        <v>236</v>
      </c>
      <c r="D80" s="323" t="s">
        <v>253</v>
      </c>
      <c r="E80" s="325" t="s">
        <v>216</v>
      </c>
      <c r="F80" s="301" t="s">
        <v>219</v>
      </c>
      <c r="G80" s="299" t="s">
        <v>217</v>
      </c>
      <c r="H80" s="464" t="s">
        <v>450</v>
      </c>
    </row>
    <row r="81" spans="1:8" ht="16.8" x14ac:dyDescent="0.3">
      <c r="A81" s="435" t="s">
        <v>452</v>
      </c>
      <c r="B81" s="436">
        <v>2</v>
      </c>
      <c r="C81" s="297" t="s">
        <v>503</v>
      </c>
      <c r="D81" s="300" t="s">
        <v>228</v>
      </c>
      <c r="E81" s="325" t="s">
        <v>216</v>
      </c>
      <c r="F81" s="299" t="s">
        <v>219</v>
      </c>
      <c r="G81" s="299" t="s">
        <v>217</v>
      </c>
      <c r="H81" s="464" t="s">
        <v>453</v>
      </c>
    </row>
    <row r="82" spans="1:8" ht="16.8" x14ac:dyDescent="0.3">
      <c r="A82" s="435" t="s">
        <v>454</v>
      </c>
      <c r="B82" s="436">
        <v>2</v>
      </c>
      <c r="C82" s="297" t="s">
        <v>234</v>
      </c>
      <c r="D82" s="300" t="s">
        <v>249</v>
      </c>
      <c r="E82" s="325" t="s">
        <v>216</v>
      </c>
      <c r="F82" s="299" t="s">
        <v>219</v>
      </c>
      <c r="G82" s="299" t="s">
        <v>231</v>
      </c>
      <c r="H82" s="464" t="s">
        <v>455</v>
      </c>
    </row>
    <row r="83" spans="1:8" ht="16.8" x14ac:dyDescent="0.3">
      <c r="A83" s="435" t="s">
        <v>456</v>
      </c>
      <c r="B83" s="436">
        <v>2</v>
      </c>
      <c r="C83" s="297" t="s">
        <v>505</v>
      </c>
      <c r="D83" s="300" t="s">
        <v>218</v>
      </c>
      <c r="E83" s="325" t="s">
        <v>216</v>
      </c>
      <c r="F83" s="301" t="s">
        <v>229</v>
      </c>
      <c r="G83" s="299" t="s">
        <v>257</v>
      </c>
      <c r="H83" s="464" t="s">
        <v>457</v>
      </c>
    </row>
    <row r="84" spans="1:8" ht="16.8" x14ac:dyDescent="0.3">
      <c r="A84" s="435" t="s">
        <v>458</v>
      </c>
      <c r="B84" s="436">
        <v>2</v>
      </c>
      <c r="C84" s="297" t="s">
        <v>227</v>
      </c>
      <c r="D84" s="323" t="s">
        <v>369</v>
      </c>
      <c r="E84" s="325" t="s">
        <v>216</v>
      </c>
      <c r="F84" s="301" t="s">
        <v>225</v>
      </c>
      <c r="G84" s="299" t="s">
        <v>217</v>
      </c>
      <c r="H84" s="464" t="s">
        <v>356</v>
      </c>
    </row>
    <row r="85" spans="1:8" ht="16.8" x14ac:dyDescent="0.3">
      <c r="A85" s="435" t="s">
        <v>459</v>
      </c>
      <c r="B85" s="436">
        <v>2</v>
      </c>
      <c r="C85" s="297" t="s">
        <v>503</v>
      </c>
      <c r="D85" s="323" t="s">
        <v>310</v>
      </c>
      <c r="E85" s="325" t="s">
        <v>216</v>
      </c>
      <c r="F85" s="299" t="s">
        <v>219</v>
      </c>
      <c r="G85" s="299" t="s">
        <v>390</v>
      </c>
      <c r="H85" s="464" t="s">
        <v>460</v>
      </c>
    </row>
    <row r="86" spans="1:8" ht="16.8" x14ac:dyDescent="0.3">
      <c r="A86" s="435" t="s">
        <v>461</v>
      </c>
      <c r="B86" s="436">
        <v>2</v>
      </c>
      <c r="C86" s="297" t="s">
        <v>234</v>
      </c>
      <c r="D86" s="323" t="s">
        <v>228</v>
      </c>
      <c r="E86" s="325" t="s">
        <v>216</v>
      </c>
      <c r="F86" s="299" t="s">
        <v>229</v>
      </c>
      <c r="G86" s="299" t="s">
        <v>233</v>
      </c>
      <c r="H86" s="464" t="s">
        <v>462</v>
      </c>
    </row>
    <row r="87" spans="1:8" ht="16.8" x14ac:dyDescent="0.3">
      <c r="A87" s="435" t="s">
        <v>463</v>
      </c>
      <c r="B87" s="436">
        <v>2</v>
      </c>
      <c r="C87" s="297" t="s">
        <v>504</v>
      </c>
      <c r="D87" s="323" t="s">
        <v>218</v>
      </c>
      <c r="E87" s="323" t="s">
        <v>216</v>
      </c>
      <c r="F87" s="299" t="s">
        <v>219</v>
      </c>
      <c r="G87" s="299" t="s">
        <v>464</v>
      </c>
      <c r="H87" s="464" t="s">
        <v>465</v>
      </c>
    </row>
    <row r="88" spans="1:8" ht="16.8" x14ac:dyDescent="0.3">
      <c r="A88" s="435" t="s">
        <v>466</v>
      </c>
      <c r="B88" s="436">
        <v>2</v>
      </c>
      <c r="C88" s="324" t="s">
        <v>232</v>
      </c>
      <c r="D88" s="300" t="s">
        <v>218</v>
      </c>
      <c r="E88" s="325" t="s">
        <v>216</v>
      </c>
      <c r="F88" s="301" t="s">
        <v>229</v>
      </c>
      <c r="G88" s="301" t="s">
        <v>233</v>
      </c>
      <c r="H88" s="464" t="s">
        <v>467</v>
      </c>
    </row>
    <row r="89" spans="1:8" ht="16.8" x14ac:dyDescent="0.3">
      <c r="A89" s="435" t="s">
        <v>468</v>
      </c>
      <c r="B89" s="436">
        <v>2</v>
      </c>
      <c r="C89" s="297" t="s">
        <v>234</v>
      </c>
      <c r="D89" s="437" t="s">
        <v>221</v>
      </c>
      <c r="E89" s="325" t="s">
        <v>216</v>
      </c>
      <c r="F89" s="299" t="s">
        <v>225</v>
      </c>
      <c r="G89" s="299" t="s">
        <v>257</v>
      </c>
      <c r="H89" s="464" t="s">
        <v>469</v>
      </c>
    </row>
    <row r="90" spans="1:8" ht="16.8" x14ac:dyDescent="0.3">
      <c r="A90" s="435" t="s">
        <v>470</v>
      </c>
      <c r="B90" s="436">
        <v>2</v>
      </c>
      <c r="C90" s="297" t="s">
        <v>236</v>
      </c>
      <c r="D90" s="300" t="s">
        <v>218</v>
      </c>
      <c r="E90" s="325" t="s">
        <v>216</v>
      </c>
      <c r="F90" s="301" t="s">
        <v>229</v>
      </c>
      <c r="G90" s="299" t="s">
        <v>374</v>
      </c>
      <c r="H90" s="464" t="s">
        <v>471</v>
      </c>
    </row>
    <row r="91" spans="1:8" ht="16.8" x14ac:dyDescent="0.3">
      <c r="A91" s="435" t="s">
        <v>472</v>
      </c>
      <c r="B91" s="436">
        <v>2</v>
      </c>
      <c r="C91" s="297" t="s">
        <v>236</v>
      </c>
      <c r="D91" s="323" t="s">
        <v>369</v>
      </c>
      <c r="E91" s="325" t="s">
        <v>216</v>
      </c>
      <c r="F91" s="299" t="s">
        <v>219</v>
      </c>
      <c r="G91" s="299" t="s">
        <v>231</v>
      </c>
      <c r="H91" s="464" t="s">
        <v>473</v>
      </c>
    </row>
    <row r="92" spans="1:8" ht="16.8" x14ac:dyDescent="0.3">
      <c r="A92" s="435" t="s">
        <v>474</v>
      </c>
      <c r="B92" s="436">
        <v>2</v>
      </c>
      <c r="C92" s="297" t="s">
        <v>503</v>
      </c>
      <c r="D92" s="300" t="s">
        <v>253</v>
      </c>
      <c r="E92" s="325" t="s">
        <v>216</v>
      </c>
      <c r="F92" s="301" t="s">
        <v>229</v>
      </c>
      <c r="G92" s="299" t="s">
        <v>220</v>
      </c>
      <c r="H92" s="464" t="s">
        <v>367</v>
      </c>
    </row>
    <row r="93" spans="1:8" ht="16.8" x14ac:dyDescent="0.3">
      <c r="A93" s="435" t="s">
        <v>475</v>
      </c>
      <c r="B93" s="436">
        <v>2</v>
      </c>
      <c r="C93" s="297" t="s">
        <v>503</v>
      </c>
      <c r="D93" s="300" t="s">
        <v>235</v>
      </c>
      <c r="E93" s="325" t="s">
        <v>216</v>
      </c>
      <c r="F93" s="299" t="s">
        <v>222</v>
      </c>
      <c r="G93" s="299" t="s">
        <v>217</v>
      </c>
      <c r="H93" s="464" t="s">
        <v>476</v>
      </c>
    </row>
    <row r="94" spans="1:8" ht="16.8" x14ac:dyDescent="0.3">
      <c r="A94" s="435" t="s">
        <v>477</v>
      </c>
      <c r="B94" s="436">
        <v>2</v>
      </c>
      <c r="C94" s="297" t="s">
        <v>232</v>
      </c>
      <c r="D94" s="323" t="s">
        <v>478</v>
      </c>
      <c r="E94" s="325" t="s">
        <v>216</v>
      </c>
      <c r="F94" s="301" t="s">
        <v>364</v>
      </c>
      <c r="G94" s="299" t="s">
        <v>374</v>
      </c>
      <c r="H94" s="464" t="s">
        <v>291</v>
      </c>
    </row>
    <row r="95" spans="1:8" ht="16.8" x14ac:dyDescent="0.3">
      <c r="A95" s="435" t="s">
        <v>479</v>
      </c>
      <c r="B95" s="436">
        <v>2</v>
      </c>
      <c r="C95" s="297" t="s">
        <v>236</v>
      </c>
      <c r="D95" s="300" t="s">
        <v>235</v>
      </c>
      <c r="E95" s="325" t="s">
        <v>216</v>
      </c>
      <c r="F95" s="301" t="s">
        <v>364</v>
      </c>
      <c r="G95" s="299" t="s">
        <v>480</v>
      </c>
      <c r="H95" s="464" t="s">
        <v>481</v>
      </c>
    </row>
    <row r="96" spans="1:8" ht="16.8" x14ac:dyDescent="0.3">
      <c r="A96" s="435" t="s">
        <v>482</v>
      </c>
      <c r="B96" s="436">
        <v>2</v>
      </c>
      <c r="C96" s="297" t="s">
        <v>236</v>
      </c>
      <c r="D96" s="323" t="s">
        <v>221</v>
      </c>
      <c r="E96" s="325" t="s">
        <v>216</v>
      </c>
      <c r="F96" s="301" t="s">
        <v>241</v>
      </c>
      <c r="G96" s="299" t="s">
        <v>217</v>
      </c>
      <c r="H96" s="464" t="s">
        <v>481</v>
      </c>
    </row>
    <row r="97" spans="1:8" ht="16.8" x14ac:dyDescent="0.3">
      <c r="A97" s="435" t="s">
        <v>483</v>
      </c>
      <c r="B97" s="436">
        <v>2</v>
      </c>
      <c r="C97" s="297" t="s">
        <v>503</v>
      </c>
      <c r="D97" s="323" t="s">
        <v>310</v>
      </c>
      <c r="E97" s="323" t="s">
        <v>216</v>
      </c>
      <c r="F97" s="299" t="s">
        <v>219</v>
      </c>
      <c r="G97" s="299" t="s">
        <v>484</v>
      </c>
      <c r="H97" s="464" t="s">
        <v>460</v>
      </c>
    </row>
    <row r="98" spans="1:8" ht="16.8" x14ac:dyDescent="0.3">
      <c r="A98" s="435" t="s">
        <v>485</v>
      </c>
      <c r="B98" s="436">
        <v>2</v>
      </c>
      <c r="C98" s="297" t="s">
        <v>503</v>
      </c>
      <c r="D98" s="323" t="s">
        <v>253</v>
      </c>
      <c r="E98" s="323" t="s">
        <v>486</v>
      </c>
      <c r="F98" s="299" t="s">
        <v>241</v>
      </c>
      <c r="G98" s="299" t="s">
        <v>220</v>
      </c>
      <c r="H98" s="464" t="s">
        <v>487</v>
      </c>
    </row>
    <row r="99" spans="1:8" ht="16.8" x14ac:dyDescent="0.3">
      <c r="A99" s="435" t="s">
        <v>488</v>
      </c>
      <c r="B99" s="436">
        <v>2</v>
      </c>
      <c r="C99" s="297" t="s">
        <v>232</v>
      </c>
      <c r="D99" s="323" t="s">
        <v>253</v>
      </c>
      <c r="E99" s="323" t="s">
        <v>216</v>
      </c>
      <c r="F99" s="299" t="s">
        <v>219</v>
      </c>
      <c r="G99" s="299" t="s">
        <v>220</v>
      </c>
      <c r="H99" s="464" t="s">
        <v>489</v>
      </c>
    </row>
    <row r="100" spans="1:8" ht="16.8" x14ac:dyDescent="0.3">
      <c r="A100" s="435" t="s">
        <v>490</v>
      </c>
      <c r="B100" s="436">
        <v>2</v>
      </c>
      <c r="C100" s="297" t="s">
        <v>230</v>
      </c>
      <c r="D100" s="323" t="s">
        <v>310</v>
      </c>
      <c r="E100" s="323" t="s">
        <v>216</v>
      </c>
      <c r="F100" s="299" t="s">
        <v>219</v>
      </c>
      <c r="G100" s="299" t="s">
        <v>231</v>
      </c>
      <c r="H100" s="464" t="s">
        <v>491</v>
      </c>
    </row>
    <row r="101" spans="1:8" ht="16.8" x14ac:dyDescent="0.3">
      <c r="A101" s="435" t="s">
        <v>492</v>
      </c>
      <c r="B101" s="436">
        <v>2</v>
      </c>
      <c r="C101" s="297" t="s">
        <v>234</v>
      </c>
      <c r="D101" s="323" t="s">
        <v>228</v>
      </c>
      <c r="E101" s="323" t="s">
        <v>216</v>
      </c>
      <c r="F101" s="299" t="s">
        <v>222</v>
      </c>
      <c r="G101" s="299" t="s">
        <v>220</v>
      </c>
      <c r="H101" s="464" t="s">
        <v>493</v>
      </c>
    </row>
    <row r="102" spans="1:8" ht="16.8" x14ac:dyDescent="0.3">
      <c r="A102" s="435" t="s">
        <v>494</v>
      </c>
      <c r="B102" s="436">
        <v>2</v>
      </c>
      <c r="C102" s="297" t="s">
        <v>503</v>
      </c>
      <c r="D102" s="323" t="s">
        <v>218</v>
      </c>
      <c r="E102" s="323" t="s">
        <v>216</v>
      </c>
      <c r="F102" s="299" t="s">
        <v>219</v>
      </c>
      <c r="G102" s="299" t="s">
        <v>231</v>
      </c>
      <c r="H102" s="464" t="s">
        <v>495</v>
      </c>
    </row>
    <row r="103" spans="1:8" ht="16.8" x14ac:dyDescent="0.3">
      <c r="A103" s="435" t="s">
        <v>496</v>
      </c>
      <c r="B103" s="436">
        <v>2</v>
      </c>
      <c r="C103" s="324" t="s">
        <v>234</v>
      </c>
      <c r="D103" s="300" t="s">
        <v>221</v>
      </c>
      <c r="E103" s="438" t="s">
        <v>216</v>
      </c>
      <c r="F103" s="301" t="s">
        <v>222</v>
      </c>
      <c r="G103" s="301" t="s">
        <v>220</v>
      </c>
      <c r="H103" s="464" t="s">
        <v>497</v>
      </c>
    </row>
    <row r="104" spans="1:8" ht="17.399999999999999" thickBot="1" x14ac:dyDescent="0.35">
      <c r="A104" s="439" t="s">
        <v>498</v>
      </c>
      <c r="B104" s="440">
        <v>2</v>
      </c>
      <c r="C104" s="441" t="s">
        <v>227</v>
      </c>
      <c r="D104" s="442" t="s">
        <v>218</v>
      </c>
      <c r="E104" s="302" t="s">
        <v>216</v>
      </c>
      <c r="F104" s="443" t="s">
        <v>229</v>
      </c>
      <c r="G104" s="443" t="s">
        <v>231</v>
      </c>
      <c r="H104" s="472" t="s">
        <v>499</v>
      </c>
    </row>
    <row r="105" spans="1:8" ht="16.2" thickTop="1" x14ac:dyDescent="0.3"/>
    <row r="106" spans="1:8" x14ac:dyDescent="0.3">
      <c r="A106" s="473" t="s">
        <v>500</v>
      </c>
      <c r="B106" s="473">
        <f>1+SUM(B35:B104)</f>
        <v>100</v>
      </c>
    </row>
  </sheetData>
  <sortState xmlns:xlrd2="http://schemas.microsoft.com/office/spreadsheetml/2017/richdata2" ref="A3:H80">
    <sortCondition ref="B3:B80"/>
    <sortCondition ref="A3:A8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6"/>
  <sheetViews>
    <sheetView showGridLines="0" zoomScaleNormal="100" workbookViewId="0"/>
  </sheetViews>
  <sheetFormatPr defaultColWidth="10.296875" defaultRowHeight="16.8" x14ac:dyDescent="0.3"/>
  <cols>
    <col min="1" max="1" width="18" style="124" bestFit="1" customWidth="1"/>
    <col min="2" max="2" width="6.19921875" style="124" bestFit="1" customWidth="1"/>
    <col min="3" max="3" width="4.09765625" style="124" bestFit="1" customWidth="1"/>
    <col min="4" max="4" width="6.296875" style="124" bestFit="1" customWidth="1"/>
    <col min="5" max="5" width="4.09765625" style="124" customWidth="1"/>
    <col min="6" max="6" width="10.296875" style="124"/>
    <col min="7" max="7" width="3" style="124" customWidth="1"/>
    <col min="8" max="8" width="3.3984375" style="124" bestFit="1" customWidth="1"/>
    <col min="9" max="9" width="3.8984375" style="124" bestFit="1" customWidth="1"/>
    <col min="10" max="10" width="3.69921875" style="124" bestFit="1" customWidth="1"/>
    <col min="11" max="14" width="3.59765625" style="124" bestFit="1" customWidth="1"/>
    <col min="15" max="15" width="4.09765625" style="124" customWidth="1"/>
    <col min="16" max="16" width="26.796875" style="125" bestFit="1" customWidth="1"/>
    <col min="17" max="16384" width="10.296875" style="124"/>
  </cols>
  <sheetData>
    <row r="1" spans="1:16" ht="24" thickTop="1" thickBot="1" x14ac:dyDescent="0.45">
      <c r="A1" s="402" t="s">
        <v>138</v>
      </c>
      <c r="B1" s="230"/>
      <c r="C1" s="230"/>
      <c r="D1" s="231"/>
      <c r="F1" s="134"/>
      <c r="G1" s="181" t="s">
        <v>104</v>
      </c>
      <c r="H1" s="181"/>
      <c r="I1" s="136"/>
      <c r="J1" s="135"/>
      <c r="K1" s="136"/>
      <c r="L1" s="136"/>
      <c r="M1" s="136"/>
      <c r="N1" s="135"/>
      <c r="P1" s="444" t="s">
        <v>108</v>
      </c>
    </row>
    <row r="2" spans="1:16" ht="17.399999999999999" thickTop="1" x14ac:dyDescent="0.3">
      <c r="A2" s="232" t="s">
        <v>74</v>
      </c>
      <c r="B2" s="233" t="s">
        <v>5</v>
      </c>
      <c r="C2" s="233" t="s">
        <v>95</v>
      </c>
      <c r="D2" s="234" t="s">
        <v>75</v>
      </c>
      <c r="F2" s="134"/>
      <c r="G2" s="137" t="s">
        <v>105</v>
      </c>
      <c r="H2" s="229"/>
      <c r="I2" s="138"/>
      <c r="J2" s="138"/>
      <c r="K2" s="138"/>
      <c r="L2" s="138"/>
      <c r="M2" s="138"/>
      <c r="N2" s="139"/>
      <c r="P2" s="406" t="s">
        <v>296</v>
      </c>
    </row>
    <row r="3" spans="1:16" ht="17.399999999999999" thickBot="1" x14ac:dyDescent="0.35">
      <c r="A3" s="244" t="s">
        <v>141</v>
      </c>
      <c r="B3" s="55">
        <v>0</v>
      </c>
      <c r="C3" s="237">
        <f>10+B3+'Personal File'!$C$13</f>
        <v>13</v>
      </c>
      <c r="D3" s="235" t="s">
        <v>506</v>
      </c>
      <c r="F3" s="134"/>
      <c r="G3" s="145">
        <v>0</v>
      </c>
      <c r="H3" s="146" t="s">
        <v>98</v>
      </c>
      <c r="I3" s="146" t="s">
        <v>99</v>
      </c>
      <c r="J3" s="146" t="s">
        <v>100</v>
      </c>
      <c r="K3" s="146" t="s">
        <v>101</v>
      </c>
      <c r="L3" s="146" t="s">
        <v>102</v>
      </c>
      <c r="M3" s="146" t="s">
        <v>103</v>
      </c>
      <c r="N3" s="147" t="s">
        <v>106</v>
      </c>
      <c r="P3" s="407" t="s">
        <v>122</v>
      </c>
    </row>
    <row r="4" spans="1:16" ht="17.399999999999999" thickTop="1" x14ac:dyDescent="0.3">
      <c r="A4" s="244" t="s">
        <v>142</v>
      </c>
      <c r="B4" s="55">
        <v>0</v>
      </c>
      <c r="C4" s="237">
        <f>10+B4+'Personal File'!$C$13</f>
        <v>13</v>
      </c>
      <c r="D4" s="235" t="s">
        <v>506</v>
      </c>
      <c r="F4" s="140" t="s">
        <v>136</v>
      </c>
      <c r="G4" s="141">
        <v>4</v>
      </c>
      <c r="H4" s="141">
        <v>2</v>
      </c>
      <c r="I4" s="141">
        <v>1</v>
      </c>
      <c r="J4" s="158">
        <v>0</v>
      </c>
      <c r="K4" s="158">
        <v>0</v>
      </c>
      <c r="L4" s="158">
        <v>0</v>
      </c>
      <c r="M4" s="158">
        <v>0</v>
      </c>
      <c r="N4" s="148">
        <v>0</v>
      </c>
      <c r="P4" s="191" t="s">
        <v>123</v>
      </c>
    </row>
    <row r="5" spans="1:16" ht="17.399999999999999" thickBot="1" x14ac:dyDescent="0.35">
      <c r="A5" s="244" t="s">
        <v>143</v>
      </c>
      <c r="B5" s="55">
        <v>0</v>
      </c>
      <c r="C5" s="237">
        <f>10+B5+'Personal File'!$C$13</f>
        <v>13</v>
      </c>
      <c r="D5" s="235" t="s">
        <v>506</v>
      </c>
      <c r="F5" s="142" t="s">
        <v>135</v>
      </c>
      <c r="G5" s="143">
        <v>0</v>
      </c>
      <c r="H5" s="143">
        <v>1</v>
      </c>
      <c r="I5" s="143">
        <v>1</v>
      </c>
      <c r="J5" s="159">
        <v>1</v>
      </c>
      <c r="K5" s="159">
        <v>0</v>
      </c>
      <c r="L5" s="159">
        <v>0</v>
      </c>
      <c r="M5" s="159">
        <v>0</v>
      </c>
      <c r="N5" s="149">
        <v>0</v>
      </c>
      <c r="P5" s="314" t="s">
        <v>431</v>
      </c>
    </row>
    <row r="6" spans="1:16" ht="18" thickTop="1" thickBot="1" x14ac:dyDescent="0.35">
      <c r="A6" s="245" t="s">
        <v>144</v>
      </c>
      <c r="B6" s="240">
        <v>0</v>
      </c>
      <c r="C6" s="238">
        <f>10+B6+'Personal File'!$C$13</f>
        <v>13</v>
      </c>
      <c r="D6" s="236" t="s">
        <v>506</v>
      </c>
      <c r="F6" s="144" t="s">
        <v>111</v>
      </c>
      <c r="G6" s="182">
        <f t="shared" ref="G6:N6" si="0">SUM(G4:G5)</f>
        <v>4</v>
      </c>
      <c r="H6" s="228">
        <f t="shared" si="0"/>
        <v>3</v>
      </c>
      <c r="I6" s="228">
        <f t="shared" ref="I6" si="1">SUM(I4:I5)</f>
        <v>2</v>
      </c>
      <c r="J6" s="160">
        <f t="shared" si="0"/>
        <v>1</v>
      </c>
      <c r="K6" s="160">
        <f t="shared" si="0"/>
        <v>0</v>
      </c>
      <c r="L6" s="160">
        <f t="shared" si="0"/>
        <v>0</v>
      </c>
      <c r="M6" s="160">
        <f t="shared" si="0"/>
        <v>0</v>
      </c>
      <c r="N6" s="150">
        <f t="shared" si="0"/>
        <v>0</v>
      </c>
    </row>
    <row r="7" spans="1:16" ht="22.2" thickTop="1" thickBot="1" x14ac:dyDescent="0.35">
      <c r="A7" s="244" t="s">
        <v>345</v>
      </c>
      <c r="B7" s="55">
        <v>1</v>
      </c>
      <c r="C7" s="237">
        <f>10+B7+'Personal File'!$C$13</f>
        <v>14</v>
      </c>
      <c r="D7" s="235" t="s">
        <v>506</v>
      </c>
      <c r="P7" s="445" t="s">
        <v>96</v>
      </c>
    </row>
    <row r="8" spans="1:16" x14ac:dyDescent="0.3">
      <c r="A8" s="244" t="s">
        <v>336</v>
      </c>
      <c r="B8" s="55">
        <v>1</v>
      </c>
      <c r="C8" s="237">
        <f>10+B8+'Personal File'!$C$13</f>
        <v>14</v>
      </c>
      <c r="D8" s="235" t="s">
        <v>506</v>
      </c>
      <c r="P8" s="115" t="s">
        <v>127</v>
      </c>
    </row>
    <row r="9" spans="1:16" x14ac:dyDescent="0.3">
      <c r="A9" s="244" t="s">
        <v>336</v>
      </c>
      <c r="B9" s="55">
        <v>1</v>
      </c>
      <c r="C9" s="237">
        <f>10+B9+'Personal File'!$C$13</f>
        <v>14</v>
      </c>
      <c r="D9" s="235" t="s">
        <v>533</v>
      </c>
      <c r="P9" s="210" t="s">
        <v>126</v>
      </c>
    </row>
    <row r="10" spans="1:16" x14ac:dyDescent="0.3">
      <c r="A10" s="245" t="s">
        <v>146</v>
      </c>
      <c r="B10" s="240">
        <v>1</v>
      </c>
      <c r="C10" s="238">
        <f>10+B10+'Personal File'!$C$13</f>
        <v>14</v>
      </c>
      <c r="D10" s="236" t="s">
        <v>506</v>
      </c>
      <c r="P10" s="210" t="s">
        <v>428</v>
      </c>
    </row>
    <row r="11" spans="1:16" ht="17.399999999999999" thickBot="1" x14ac:dyDescent="0.35">
      <c r="A11" s="244" t="s">
        <v>496</v>
      </c>
      <c r="B11" s="55">
        <v>2</v>
      </c>
      <c r="C11" s="237">
        <f>10+B11+'Personal File'!$C$13</f>
        <v>15</v>
      </c>
      <c r="D11" s="235" t="s">
        <v>533</v>
      </c>
      <c r="P11" s="116" t="s">
        <v>110</v>
      </c>
    </row>
    <row r="12" spans="1:16" ht="18" thickTop="1" thickBot="1" x14ac:dyDescent="0.35">
      <c r="A12" s="246" t="s">
        <v>496</v>
      </c>
      <c r="B12" s="241">
        <v>2</v>
      </c>
      <c r="C12" s="239">
        <f>10+B12+'Personal File'!$C$13</f>
        <v>15</v>
      </c>
      <c r="D12" s="242" t="s">
        <v>533</v>
      </c>
    </row>
    <row r="13" spans="1:16" ht="22.2" thickTop="1" thickBot="1" x14ac:dyDescent="0.45">
      <c r="P13" s="444" t="s">
        <v>94</v>
      </c>
    </row>
    <row r="14" spans="1:16" x14ac:dyDescent="0.3">
      <c r="P14" s="227" t="s">
        <v>297</v>
      </c>
    </row>
    <row r="15" spans="1:16" x14ac:dyDescent="0.3">
      <c r="P15" s="243" t="s">
        <v>139</v>
      </c>
    </row>
    <row r="16" spans="1:16" x14ac:dyDescent="0.3">
      <c r="P16" s="404" t="s">
        <v>137</v>
      </c>
    </row>
    <row r="17" spans="16:16" x14ac:dyDescent="0.3">
      <c r="P17" s="403" t="s">
        <v>133</v>
      </c>
    </row>
    <row r="18" spans="16:16" x14ac:dyDescent="0.3">
      <c r="P18" s="227" t="s">
        <v>134</v>
      </c>
    </row>
    <row r="19" spans="16:16" ht="17.399999999999999" thickBot="1" x14ac:dyDescent="0.35">
      <c r="P19" s="405" t="s">
        <v>125</v>
      </c>
    </row>
    <row r="20" spans="16:16" ht="18" thickTop="1" thickBot="1" x14ac:dyDescent="0.35"/>
    <row r="21" spans="16:16" ht="22.2" thickTop="1" thickBot="1" x14ac:dyDescent="0.35">
      <c r="P21" s="446" t="s">
        <v>76</v>
      </c>
    </row>
    <row r="22" spans="16:16" x14ac:dyDescent="0.3">
      <c r="P22" s="193" t="s">
        <v>113</v>
      </c>
    </row>
    <row r="23" spans="16:16" ht="17.399999999999999" thickBot="1" x14ac:dyDescent="0.35">
      <c r="P23" s="192" t="s">
        <v>124</v>
      </c>
    </row>
    <row r="24" spans="16:16" ht="17.399999999999999" thickTop="1" x14ac:dyDescent="0.3">
      <c r="P24" s="124"/>
    </row>
    <row r="25" spans="16:16" x14ac:dyDescent="0.3">
      <c r="P25" s="124"/>
    </row>
    <row r="26" spans="16:16" x14ac:dyDescent="0.3">
      <c r="P26" s="124"/>
    </row>
  </sheetData>
  <sortState xmlns:xlrd2="http://schemas.microsoft.com/office/spreadsheetml/2017/richdata2" ref="P2:P5">
    <sortCondition ref="P2:P5"/>
  </sortState>
  <phoneticPr fontId="0" type="noConversion"/>
  <conditionalFormatting sqref="D3:D12">
    <cfRule type="cellIs" dxfId="1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
  <sheetViews>
    <sheetView showGridLines="0" workbookViewId="0"/>
  </sheetViews>
  <sheetFormatPr defaultColWidth="13" defaultRowHeight="15.6" x14ac:dyDescent="0.3"/>
  <cols>
    <col min="1" max="1" width="23.19921875" style="25" customWidth="1"/>
    <col min="2" max="2" width="8.59765625" style="25" customWidth="1"/>
    <col min="3" max="3" width="6.09765625" style="25" customWidth="1"/>
    <col min="4" max="4" width="8.19921875" style="25" customWidth="1"/>
    <col min="5" max="5" width="8.3984375" style="25" customWidth="1"/>
    <col min="6" max="6" width="8.3984375" style="25" bestFit="1" customWidth="1"/>
    <col min="7" max="10" width="5.59765625" style="25" customWidth="1"/>
    <col min="11" max="11" width="26.59765625" style="25" customWidth="1"/>
    <col min="12" max="16384" width="13" style="1"/>
  </cols>
  <sheetData>
    <row r="1" spans="1:11" ht="23.4" thickBot="1" x14ac:dyDescent="0.45">
      <c r="A1" s="23" t="s">
        <v>25</v>
      </c>
      <c r="B1" s="23"/>
      <c r="C1" s="23"/>
      <c r="D1" s="23"/>
      <c r="E1" s="23"/>
      <c r="F1" s="23"/>
      <c r="G1" s="23"/>
      <c r="H1" s="23"/>
      <c r="I1" s="23"/>
      <c r="J1" s="23"/>
      <c r="K1" s="23"/>
    </row>
    <row r="2" spans="1:11" ht="16.8" thickTop="1" thickBot="1" x14ac:dyDescent="0.35">
      <c r="A2" s="172" t="s">
        <v>6</v>
      </c>
      <c r="B2" s="173" t="s">
        <v>7</v>
      </c>
      <c r="C2" s="173" t="s">
        <v>28</v>
      </c>
      <c r="D2" s="173" t="s">
        <v>29</v>
      </c>
      <c r="E2" s="174" t="s">
        <v>67</v>
      </c>
      <c r="F2" s="173" t="s">
        <v>26</v>
      </c>
      <c r="G2" s="173" t="s">
        <v>30</v>
      </c>
      <c r="H2" s="175" t="s">
        <v>97</v>
      </c>
      <c r="I2" s="369" t="s">
        <v>395</v>
      </c>
      <c r="J2" s="175" t="s">
        <v>83</v>
      </c>
      <c r="K2" s="176" t="s">
        <v>80</v>
      </c>
    </row>
    <row r="3" spans="1:11" x14ac:dyDescent="0.3">
      <c r="A3" s="206" t="s">
        <v>156</v>
      </c>
      <c r="B3" s="199" t="s">
        <v>147</v>
      </c>
      <c r="C3" s="205">
        <v>0</v>
      </c>
      <c r="D3" s="200" t="s">
        <v>148</v>
      </c>
      <c r="E3" s="200" t="s">
        <v>154</v>
      </c>
      <c r="F3" s="201" t="s">
        <v>155</v>
      </c>
      <c r="G3" s="202">
        <v>2</v>
      </c>
      <c r="H3" s="203" t="str">
        <f>CONCATENATE("+",'Personal File'!$B$8+'Personal File'!$C$10+D3)</f>
        <v>+2</v>
      </c>
      <c r="I3" s="370">
        <f t="shared" ref="I3:I4" ca="1" si="0">RANDBETWEEN(1,20)</f>
        <v>5</v>
      </c>
      <c r="J3" s="371">
        <f t="shared" ref="J3:J6" ca="1" si="1">I3+H3</f>
        <v>7</v>
      </c>
      <c r="K3" s="315"/>
    </row>
    <row r="4" spans="1:11" x14ac:dyDescent="0.3">
      <c r="A4" s="253" t="s">
        <v>171</v>
      </c>
      <c r="B4" s="247" t="s">
        <v>151</v>
      </c>
      <c r="C4" s="248" t="s">
        <v>65</v>
      </c>
      <c r="D4" s="249" t="s">
        <v>65</v>
      </c>
      <c r="E4" s="249" t="s">
        <v>152</v>
      </c>
      <c r="F4" s="250" t="s">
        <v>153</v>
      </c>
      <c r="G4" s="251">
        <v>11</v>
      </c>
      <c r="H4" s="252" t="str">
        <f>CONCATENATE("+",'Personal File'!$B$8+'Personal File'!$C$10+D4)</f>
        <v>+1</v>
      </c>
      <c r="I4" s="370">
        <f t="shared" ca="1" si="0"/>
        <v>18</v>
      </c>
      <c r="J4" s="373">
        <f t="shared" ca="1" si="1"/>
        <v>19</v>
      </c>
      <c r="K4" s="316"/>
    </row>
    <row r="5" spans="1:11" x14ac:dyDescent="0.3">
      <c r="A5" s="475" t="s">
        <v>414</v>
      </c>
      <c r="B5" s="476" t="s">
        <v>147</v>
      </c>
      <c r="C5" s="477">
        <v>0</v>
      </c>
      <c r="D5" s="478" t="s">
        <v>148</v>
      </c>
      <c r="E5" s="478" t="s">
        <v>149</v>
      </c>
      <c r="F5" s="479" t="s">
        <v>150</v>
      </c>
      <c r="G5" s="496">
        <v>4</v>
      </c>
      <c r="H5" s="480" t="str">
        <f>CONCATENATE("+",'Personal File'!$B$8+'Personal File'!$C$10+D5)</f>
        <v>+2</v>
      </c>
      <c r="I5" s="481">
        <f ca="1">RANDBETWEEN(1,20)</f>
        <v>16</v>
      </c>
      <c r="J5" s="482">
        <f t="shared" ca="1" si="1"/>
        <v>18</v>
      </c>
      <c r="K5" s="497"/>
    </row>
    <row r="6" spans="1:11" ht="16.2" thickBot="1" x14ac:dyDescent="0.35">
      <c r="A6" s="194" t="s">
        <v>541</v>
      </c>
      <c r="B6" s="195" t="s">
        <v>537</v>
      </c>
      <c r="C6" s="204" t="s">
        <v>537</v>
      </c>
      <c r="D6" s="196" t="s">
        <v>65</v>
      </c>
      <c r="E6" s="196" t="s">
        <v>537</v>
      </c>
      <c r="F6" s="197" t="s">
        <v>537</v>
      </c>
      <c r="G6" s="494" t="s">
        <v>537</v>
      </c>
      <c r="H6" s="198" t="str">
        <f>CONCATENATE("+",'Personal File'!$B$8+'Personal File'!$C$10+D6)</f>
        <v>+1</v>
      </c>
      <c r="I6" s="495">
        <f ca="1">RANDBETWEEN(1,20)</f>
        <v>18</v>
      </c>
      <c r="J6" s="372">
        <f t="shared" ca="1" si="1"/>
        <v>19</v>
      </c>
      <c r="K6" s="317"/>
    </row>
    <row r="7" spans="1:11" ht="6" customHeight="1" thickTop="1" thickBot="1" x14ac:dyDescent="0.35">
      <c r="I7" s="171"/>
    </row>
    <row r="8" spans="1:11" ht="16.8" thickTop="1" thickBot="1" x14ac:dyDescent="0.35">
      <c r="A8" s="172" t="s">
        <v>9</v>
      </c>
      <c r="B8" s="173" t="s">
        <v>10</v>
      </c>
      <c r="C8" s="173" t="s">
        <v>28</v>
      </c>
      <c r="D8" s="173" t="s">
        <v>29</v>
      </c>
      <c r="E8" s="174" t="s">
        <v>67</v>
      </c>
      <c r="F8" s="173" t="s">
        <v>11</v>
      </c>
      <c r="G8" s="173" t="s">
        <v>30</v>
      </c>
      <c r="H8" s="175" t="s">
        <v>97</v>
      </c>
      <c r="I8" s="369" t="s">
        <v>395</v>
      </c>
      <c r="J8" s="175" t="s">
        <v>83</v>
      </c>
      <c r="K8" s="176" t="s">
        <v>80</v>
      </c>
    </row>
    <row r="9" spans="1:11" x14ac:dyDescent="0.3">
      <c r="A9" s="475" t="s">
        <v>534</v>
      </c>
      <c r="B9" s="476" t="s">
        <v>535</v>
      </c>
      <c r="C9" s="477" t="s">
        <v>535</v>
      </c>
      <c r="D9" s="478" t="s">
        <v>65</v>
      </c>
      <c r="E9" s="478" t="s">
        <v>536</v>
      </c>
      <c r="F9" s="479" t="s">
        <v>535</v>
      </c>
      <c r="G9" s="492" t="s">
        <v>537</v>
      </c>
      <c r="H9" s="480" t="str">
        <f>CONCATENATE("+",'Personal File'!$B$8+'Personal File'!$C$11+D9)</f>
        <v>+3</v>
      </c>
      <c r="I9" s="481">
        <f ca="1">RANDBETWEEN(1,20)</f>
        <v>12</v>
      </c>
      <c r="J9" s="482">
        <f t="shared" ref="J9:J10" ca="1" si="2">I9+H9</f>
        <v>15</v>
      </c>
      <c r="K9" s="483" t="s">
        <v>298</v>
      </c>
    </row>
    <row r="10" spans="1:11" ht="16.2" thickBot="1" x14ac:dyDescent="0.35">
      <c r="A10" s="484" t="s">
        <v>167</v>
      </c>
      <c r="B10" s="485" t="s">
        <v>147</v>
      </c>
      <c r="C10" s="486" t="s">
        <v>65</v>
      </c>
      <c r="D10" s="486" t="s">
        <v>148</v>
      </c>
      <c r="E10" s="485" t="s">
        <v>299</v>
      </c>
      <c r="F10" s="486" t="s">
        <v>225</v>
      </c>
      <c r="G10" s="487">
        <v>2</v>
      </c>
      <c r="H10" s="488" t="str">
        <f>CONCATENATE("+",'Personal File'!$B$8+'Personal File'!$C$11+D10)</f>
        <v>+4</v>
      </c>
      <c r="I10" s="489">
        <f ca="1">RANDBETWEEN(1,20)</f>
        <v>16</v>
      </c>
      <c r="J10" s="490">
        <f t="shared" ca="1" si="2"/>
        <v>20</v>
      </c>
      <c r="K10" s="491" t="s">
        <v>298</v>
      </c>
    </row>
    <row r="11" spans="1:11" ht="6" customHeight="1" thickTop="1" thickBot="1" x14ac:dyDescent="0.35">
      <c r="D11" s="27"/>
      <c r="E11" s="27"/>
      <c r="G11" s="28"/>
      <c r="H11" s="28"/>
      <c r="I11" s="28"/>
      <c r="J11" s="28"/>
    </row>
    <row r="12" spans="1:11" ht="16.8" thickTop="1" thickBot="1" x14ac:dyDescent="0.35">
      <c r="A12" s="172" t="s">
        <v>71</v>
      </c>
      <c r="B12" s="173" t="s">
        <v>19</v>
      </c>
      <c r="C12" s="173" t="s">
        <v>37</v>
      </c>
      <c r="D12" s="173" t="s">
        <v>83</v>
      </c>
      <c r="E12" s="173" t="s">
        <v>84</v>
      </c>
      <c r="F12" s="173" t="s">
        <v>85</v>
      </c>
      <c r="G12" s="173" t="s">
        <v>30</v>
      </c>
      <c r="H12" s="177" t="s">
        <v>80</v>
      </c>
      <c r="I12" s="367"/>
      <c r="J12" s="367"/>
      <c r="K12" s="178"/>
    </row>
    <row r="13" spans="1:11" ht="16.2" thickBot="1" x14ac:dyDescent="0.35">
      <c r="A13" s="207" t="s">
        <v>168</v>
      </c>
      <c r="B13" s="24">
        <v>3</v>
      </c>
      <c r="C13" s="100">
        <v>5</v>
      </c>
      <c r="D13" s="24">
        <v>0</v>
      </c>
      <c r="E13" s="101">
        <v>0.2</v>
      </c>
      <c r="F13" s="126" t="s">
        <v>440</v>
      </c>
      <c r="G13" s="26">
        <v>20</v>
      </c>
      <c r="H13" s="113"/>
      <c r="I13" s="368"/>
      <c r="J13" s="368"/>
      <c r="K13" s="114"/>
    </row>
    <row r="14" spans="1:11" ht="6.75" customHeight="1" thickTop="1" thickBot="1" x14ac:dyDescent="0.35"/>
    <row r="15" spans="1:11" ht="16.8" thickTop="1" thickBot="1" x14ac:dyDescent="0.35">
      <c r="A15" s="29"/>
      <c r="B15" s="28"/>
      <c r="D15" s="179" t="s">
        <v>72</v>
      </c>
      <c r="E15" s="180"/>
      <c r="F15" s="177" t="s">
        <v>8</v>
      </c>
      <c r="G15" s="173" t="s">
        <v>30</v>
      </c>
      <c r="H15" s="175" t="s">
        <v>97</v>
      </c>
      <c r="I15" s="177" t="s">
        <v>80</v>
      </c>
      <c r="J15" s="367"/>
      <c r="K15" s="178"/>
    </row>
    <row r="16" spans="1:11" ht="16.2" thickBot="1" x14ac:dyDescent="0.35">
      <c r="A16" s="29"/>
      <c r="B16" s="28"/>
      <c r="D16" s="129" t="s">
        <v>173</v>
      </c>
      <c r="E16" s="52"/>
      <c r="F16" s="53">
        <v>17</v>
      </c>
      <c r="G16" s="26">
        <f>(F16*3)/20</f>
        <v>2.5499999999999998</v>
      </c>
      <c r="H16" s="130" t="s">
        <v>73</v>
      </c>
      <c r="I16" s="382"/>
      <c r="J16" s="383"/>
      <c r="K16" s="114"/>
    </row>
    <row r="17" spans="4:11" ht="16.8" thickTop="1" thickBot="1" x14ac:dyDescent="0.35"/>
    <row r="18" spans="4:11" ht="16.8" thickTop="1" thickBot="1" x14ac:dyDescent="0.35">
      <c r="D18" s="179" t="s">
        <v>432</v>
      </c>
      <c r="E18" s="367"/>
      <c r="F18" s="367"/>
      <c r="G18" s="367"/>
      <c r="H18" s="395" t="s">
        <v>8</v>
      </c>
      <c r="I18" s="395" t="s">
        <v>5</v>
      </c>
      <c r="J18" s="395" t="s">
        <v>427</v>
      </c>
      <c r="K18" s="178" t="s">
        <v>80</v>
      </c>
    </row>
    <row r="19" spans="4:11" x14ac:dyDescent="0.3">
      <c r="D19" s="392" t="s">
        <v>434</v>
      </c>
      <c r="E19" s="389"/>
      <c r="F19" s="389"/>
      <c r="G19" s="389"/>
      <c r="H19" s="398">
        <v>4</v>
      </c>
      <c r="I19" s="398">
        <v>1</v>
      </c>
      <c r="J19" s="398">
        <v>1</v>
      </c>
      <c r="K19" s="399"/>
    </row>
    <row r="20" spans="4:11" x14ac:dyDescent="0.3">
      <c r="D20" s="393" t="s">
        <v>433</v>
      </c>
      <c r="E20" s="390"/>
      <c r="F20" s="390"/>
      <c r="G20" s="390"/>
      <c r="H20" s="400">
        <v>3</v>
      </c>
      <c r="I20" s="400">
        <v>1</v>
      </c>
      <c r="J20" s="400">
        <v>1</v>
      </c>
      <c r="K20" s="401"/>
    </row>
    <row r="21" spans="4:11" x14ac:dyDescent="0.3">
      <c r="D21" s="393" t="s">
        <v>438</v>
      </c>
      <c r="E21" s="390"/>
      <c r="F21" s="390"/>
      <c r="G21" s="390"/>
      <c r="H21" s="400">
        <v>2</v>
      </c>
      <c r="I21" s="400">
        <v>2</v>
      </c>
      <c r="J21" s="400">
        <v>3</v>
      </c>
      <c r="K21" s="401"/>
    </row>
    <row r="22" spans="4:11" x14ac:dyDescent="0.3">
      <c r="D22" s="393" t="s">
        <v>439</v>
      </c>
      <c r="E22" s="390"/>
      <c r="F22" s="390"/>
      <c r="G22" s="390"/>
      <c r="H22" s="400">
        <v>1</v>
      </c>
      <c r="I22" s="400">
        <v>3</v>
      </c>
      <c r="J22" s="400">
        <v>5</v>
      </c>
      <c r="K22" s="401"/>
    </row>
    <row r="23" spans="4:11" x14ac:dyDescent="0.3">
      <c r="D23" s="393" t="s">
        <v>437</v>
      </c>
      <c r="E23" s="390"/>
      <c r="F23" s="390"/>
      <c r="G23" s="390"/>
      <c r="H23" s="400">
        <v>1</v>
      </c>
      <c r="I23" s="400">
        <v>2</v>
      </c>
      <c r="J23" s="400">
        <v>3</v>
      </c>
      <c r="K23" s="401"/>
    </row>
    <row r="24" spans="4:11" x14ac:dyDescent="0.3">
      <c r="D24" s="393" t="s">
        <v>436</v>
      </c>
      <c r="E24" s="390"/>
      <c r="F24" s="390"/>
      <c r="G24" s="390"/>
      <c r="H24" s="400">
        <v>1</v>
      </c>
      <c r="I24" s="400">
        <v>2</v>
      </c>
      <c r="J24" s="400">
        <v>3</v>
      </c>
      <c r="K24" s="401"/>
    </row>
    <row r="25" spans="4:11" x14ac:dyDescent="0.3">
      <c r="D25" s="393" t="s">
        <v>435</v>
      </c>
      <c r="E25" s="390"/>
      <c r="F25" s="390"/>
      <c r="G25" s="390"/>
      <c r="H25" s="400">
        <v>1</v>
      </c>
      <c r="I25" s="400">
        <v>2</v>
      </c>
      <c r="J25" s="400">
        <v>3</v>
      </c>
      <c r="K25" s="401"/>
    </row>
    <row r="26" spans="4:11" x14ac:dyDescent="0.3">
      <c r="D26" s="393" t="s">
        <v>177</v>
      </c>
      <c r="E26" s="390"/>
      <c r="F26" s="390"/>
      <c r="G26" s="390"/>
      <c r="H26" s="400">
        <v>2</v>
      </c>
      <c r="I26" s="400">
        <v>1</v>
      </c>
      <c r="J26" s="400">
        <v>1</v>
      </c>
      <c r="K26" s="401"/>
    </row>
    <row r="27" spans="4:11" x14ac:dyDescent="0.3">
      <c r="D27" s="393" t="s">
        <v>178</v>
      </c>
      <c r="E27" s="390"/>
      <c r="F27" s="390"/>
      <c r="G27" s="390"/>
      <c r="H27" s="400">
        <v>1</v>
      </c>
      <c r="I27" s="400">
        <v>1</v>
      </c>
      <c r="J27" s="400">
        <v>1</v>
      </c>
      <c r="K27" s="401"/>
    </row>
    <row r="28" spans="4:11" x14ac:dyDescent="0.3">
      <c r="D28" s="393" t="s">
        <v>179</v>
      </c>
      <c r="E28" s="390"/>
      <c r="F28" s="390"/>
      <c r="G28" s="390"/>
      <c r="H28" s="400">
        <v>2</v>
      </c>
      <c r="I28" s="400">
        <v>1</v>
      </c>
      <c r="J28" s="400">
        <v>1</v>
      </c>
      <c r="K28" s="401"/>
    </row>
    <row r="29" spans="4:11" x14ac:dyDescent="0.3">
      <c r="D29" s="393" t="s">
        <v>180</v>
      </c>
      <c r="E29" s="390"/>
      <c r="F29" s="390"/>
      <c r="G29" s="390"/>
      <c r="H29" s="400">
        <v>2</v>
      </c>
      <c r="I29" s="400">
        <v>1</v>
      </c>
      <c r="J29" s="400">
        <v>1</v>
      </c>
      <c r="K29" s="401"/>
    </row>
    <row r="30" spans="4:11" x14ac:dyDescent="0.3">
      <c r="D30" s="393" t="s">
        <v>181</v>
      </c>
      <c r="E30" s="390"/>
      <c r="F30" s="390"/>
      <c r="G30" s="390"/>
      <c r="H30" s="400">
        <v>2</v>
      </c>
      <c r="I30" s="400">
        <v>1</v>
      </c>
      <c r="J30" s="400">
        <v>1</v>
      </c>
      <c r="K30" s="401"/>
    </row>
    <row r="31" spans="4:11" x14ac:dyDescent="0.3">
      <c r="D31" s="393" t="s">
        <v>182</v>
      </c>
      <c r="E31" s="390"/>
      <c r="F31" s="390"/>
      <c r="G31" s="390"/>
      <c r="H31" s="400">
        <v>4</v>
      </c>
      <c r="I31" s="400">
        <v>0</v>
      </c>
      <c r="J31" s="400">
        <v>1</v>
      </c>
      <c r="K31" s="401"/>
    </row>
    <row r="32" spans="4:11" x14ac:dyDescent="0.3">
      <c r="D32" s="393" t="s">
        <v>183</v>
      </c>
      <c r="E32" s="390"/>
      <c r="F32" s="390"/>
      <c r="G32" s="390"/>
      <c r="H32" s="400">
        <v>2</v>
      </c>
      <c r="I32" s="400">
        <v>1</v>
      </c>
      <c r="J32" s="400">
        <v>1</v>
      </c>
      <c r="K32" s="401"/>
    </row>
    <row r="33" spans="4:11" x14ac:dyDescent="0.3">
      <c r="D33" s="393" t="s">
        <v>184</v>
      </c>
      <c r="E33" s="390"/>
      <c r="F33" s="390"/>
      <c r="G33" s="390"/>
      <c r="H33" s="400">
        <v>1</v>
      </c>
      <c r="I33" s="400">
        <v>1</v>
      </c>
      <c r="J33" s="400">
        <v>1</v>
      </c>
      <c r="K33" s="401"/>
    </row>
    <row r="34" spans="4:11" x14ac:dyDescent="0.3">
      <c r="D34" s="393" t="s">
        <v>185</v>
      </c>
      <c r="E34" s="390"/>
      <c r="F34" s="390"/>
      <c r="G34" s="390"/>
      <c r="H34" s="400">
        <v>1</v>
      </c>
      <c r="I34" s="400">
        <v>1</v>
      </c>
      <c r="J34" s="400">
        <v>1</v>
      </c>
      <c r="K34" s="401"/>
    </row>
    <row r="35" spans="4:11" x14ac:dyDescent="0.3">
      <c r="D35" s="393" t="s">
        <v>186</v>
      </c>
      <c r="E35" s="390"/>
      <c r="F35" s="390"/>
      <c r="G35" s="390"/>
      <c r="H35" s="400">
        <v>1</v>
      </c>
      <c r="I35" s="400">
        <v>1</v>
      </c>
      <c r="J35" s="400">
        <v>1</v>
      </c>
      <c r="K35" s="401"/>
    </row>
    <row r="36" spans="4:11" x14ac:dyDescent="0.3">
      <c r="D36" s="393" t="s">
        <v>187</v>
      </c>
      <c r="E36" s="390"/>
      <c r="F36" s="390"/>
      <c r="G36" s="390"/>
      <c r="H36" s="400">
        <v>1</v>
      </c>
      <c r="I36" s="400">
        <v>1</v>
      </c>
      <c r="J36" s="400">
        <v>1</v>
      </c>
      <c r="K36" s="401"/>
    </row>
    <row r="37" spans="4:11" x14ac:dyDescent="0.3">
      <c r="D37" s="393" t="s">
        <v>188</v>
      </c>
      <c r="E37" s="390"/>
      <c r="F37" s="390"/>
      <c r="G37" s="390"/>
      <c r="H37" s="400">
        <v>2</v>
      </c>
      <c r="I37" s="400">
        <v>1</v>
      </c>
      <c r="J37" s="400">
        <v>1</v>
      </c>
      <c r="K37" s="401"/>
    </row>
    <row r="38" spans="4:11" x14ac:dyDescent="0.3">
      <c r="D38" s="393" t="s">
        <v>189</v>
      </c>
      <c r="E38" s="390"/>
      <c r="F38" s="390"/>
      <c r="G38" s="390"/>
      <c r="H38" s="400">
        <v>4</v>
      </c>
      <c r="I38" s="400">
        <v>1</v>
      </c>
      <c r="J38" s="400">
        <v>1</v>
      </c>
      <c r="K38" s="401"/>
    </row>
    <row r="39" spans="4:11" x14ac:dyDescent="0.3">
      <c r="D39" s="393" t="s">
        <v>190</v>
      </c>
      <c r="E39" s="390"/>
      <c r="F39" s="390"/>
      <c r="G39" s="390"/>
      <c r="H39" s="400">
        <v>1</v>
      </c>
      <c r="I39" s="400">
        <v>1</v>
      </c>
      <c r="J39" s="400">
        <v>1</v>
      </c>
      <c r="K39" s="401"/>
    </row>
    <row r="40" spans="4:11" x14ac:dyDescent="0.3">
      <c r="D40" s="393" t="s">
        <v>191</v>
      </c>
      <c r="E40" s="390"/>
      <c r="F40" s="390"/>
      <c r="G40" s="390"/>
      <c r="H40" s="400">
        <v>1</v>
      </c>
      <c r="I40" s="400">
        <v>1</v>
      </c>
      <c r="J40" s="400">
        <v>1</v>
      </c>
      <c r="K40" s="401"/>
    </row>
    <row r="41" spans="4:11" x14ac:dyDescent="0.3">
      <c r="D41" s="393" t="s">
        <v>192</v>
      </c>
      <c r="E41" s="390"/>
      <c r="F41" s="390"/>
      <c r="G41" s="390"/>
      <c r="H41" s="400">
        <v>1</v>
      </c>
      <c r="I41" s="400">
        <v>1</v>
      </c>
      <c r="J41" s="400">
        <v>1</v>
      </c>
      <c r="K41" s="401"/>
    </row>
    <row r="42" spans="4:11" x14ac:dyDescent="0.3">
      <c r="D42" s="393" t="s">
        <v>193</v>
      </c>
      <c r="E42" s="390"/>
      <c r="F42" s="390"/>
      <c r="G42" s="390"/>
      <c r="H42" s="400">
        <v>1</v>
      </c>
      <c r="I42" s="400">
        <v>1</v>
      </c>
      <c r="J42" s="400">
        <v>1</v>
      </c>
      <c r="K42" s="401"/>
    </row>
    <row r="43" spans="4:11" x14ac:dyDescent="0.3">
      <c r="D43" s="393" t="s">
        <v>194</v>
      </c>
      <c r="E43" s="390"/>
      <c r="F43" s="390"/>
      <c r="G43" s="390"/>
      <c r="H43" s="400">
        <v>1</v>
      </c>
      <c r="I43" s="400">
        <v>1</v>
      </c>
      <c r="J43" s="400">
        <v>1</v>
      </c>
      <c r="K43" s="401"/>
    </row>
    <row r="44" spans="4:11" x14ac:dyDescent="0.3">
      <c r="D44" s="393" t="s">
        <v>195</v>
      </c>
      <c r="E44" s="390"/>
      <c r="F44" s="390"/>
      <c r="G44" s="390"/>
      <c r="H44" s="400">
        <v>4</v>
      </c>
      <c r="I44" s="400">
        <v>1</v>
      </c>
      <c r="J44" s="400">
        <v>1</v>
      </c>
      <c r="K44" s="401"/>
    </row>
    <row r="45" spans="4:11" x14ac:dyDescent="0.3">
      <c r="D45" s="393" t="s">
        <v>196</v>
      </c>
      <c r="E45" s="390"/>
      <c r="F45" s="390"/>
      <c r="G45" s="390"/>
      <c r="H45" s="400">
        <v>1</v>
      </c>
      <c r="I45" s="400">
        <v>1</v>
      </c>
      <c r="J45" s="400">
        <v>1</v>
      </c>
      <c r="K45" s="401"/>
    </row>
    <row r="46" spans="4:11" x14ac:dyDescent="0.3">
      <c r="D46" s="393" t="s">
        <v>197</v>
      </c>
      <c r="E46" s="390"/>
      <c r="F46" s="390"/>
      <c r="G46" s="390"/>
      <c r="H46" s="400">
        <v>1</v>
      </c>
      <c r="I46" s="400">
        <v>1</v>
      </c>
      <c r="J46" s="400">
        <v>1</v>
      </c>
      <c r="K46" s="401"/>
    </row>
    <row r="47" spans="4:11" x14ac:dyDescent="0.3">
      <c r="D47" s="393" t="s">
        <v>198</v>
      </c>
      <c r="E47" s="390"/>
      <c r="F47" s="390"/>
      <c r="G47" s="390"/>
      <c r="H47" s="400">
        <v>1</v>
      </c>
      <c r="I47" s="400">
        <v>1</v>
      </c>
      <c r="J47" s="400">
        <v>1</v>
      </c>
      <c r="K47" s="401"/>
    </row>
    <row r="48" spans="4:11" x14ac:dyDescent="0.3">
      <c r="D48" s="393" t="s">
        <v>199</v>
      </c>
      <c r="E48" s="390"/>
      <c r="F48" s="390"/>
      <c r="G48" s="390"/>
      <c r="H48" s="400">
        <v>1</v>
      </c>
      <c r="I48" s="400">
        <v>1</v>
      </c>
      <c r="J48" s="400">
        <v>1</v>
      </c>
      <c r="K48" s="401"/>
    </row>
    <row r="49" spans="4:11" x14ac:dyDescent="0.3">
      <c r="D49" s="393" t="s">
        <v>200</v>
      </c>
      <c r="E49" s="390"/>
      <c r="F49" s="390"/>
      <c r="G49" s="390"/>
      <c r="H49" s="400">
        <v>1</v>
      </c>
      <c r="I49" s="400">
        <v>1</v>
      </c>
      <c r="J49" s="400">
        <v>1</v>
      </c>
      <c r="K49" s="401"/>
    </row>
    <row r="50" spans="4:11" x14ac:dyDescent="0.3">
      <c r="D50" s="393" t="s">
        <v>201</v>
      </c>
      <c r="E50" s="390"/>
      <c r="F50" s="390"/>
      <c r="G50" s="390"/>
      <c r="H50" s="400">
        <v>2</v>
      </c>
      <c r="I50" s="400">
        <v>1</v>
      </c>
      <c r="J50" s="400">
        <v>1</v>
      </c>
      <c r="K50" s="401"/>
    </row>
    <row r="51" spans="4:11" x14ac:dyDescent="0.3">
      <c r="D51" s="393" t="s">
        <v>202</v>
      </c>
      <c r="E51" s="390"/>
      <c r="F51" s="390"/>
      <c r="G51" s="390"/>
      <c r="H51" s="400">
        <v>1</v>
      </c>
      <c r="I51" s="400">
        <v>1</v>
      </c>
      <c r="J51" s="400">
        <v>1</v>
      </c>
      <c r="K51" s="401"/>
    </row>
    <row r="52" spans="4:11" x14ac:dyDescent="0.3">
      <c r="D52" s="393" t="s">
        <v>203</v>
      </c>
      <c r="E52" s="390"/>
      <c r="F52" s="390"/>
      <c r="G52" s="390"/>
      <c r="H52" s="400">
        <v>2</v>
      </c>
      <c r="I52" s="400">
        <v>1</v>
      </c>
      <c r="J52" s="400">
        <v>1</v>
      </c>
      <c r="K52" s="401"/>
    </row>
    <row r="53" spans="4:11" x14ac:dyDescent="0.3">
      <c r="D53" s="393" t="s">
        <v>204</v>
      </c>
      <c r="E53" s="390"/>
      <c r="F53" s="390"/>
      <c r="G53" s="390"/>
      <c r="H53" s="400">
        <v>1</v>
      </c>
      <c r="I53" s="400">
        <v>1</v>
      </c>
      <c r="J53" s="400">
        <v>1</v>
      </c>
      <c r="K53" s="401"/>
    </row>
    <row r="54" spans="4:11" x14ac:dyDescent="0.3">
      <c r="D54" s="393" t="s">
        <v>205</v>
      </c>
      <c r="E54" s="390"/>
      <c r="F54" s="390"/>
      <c r="G54" s="390"/>
      <c r="H54" s="400">
        <v>2</v>
      </c>
      <c r="I54" s="400">
        <v>0</v>
      </c>
      <c r="J54" s="400">
        <v>1</v>
      </c>
      <c r="K54" s="401"/>
    </row>
    <row r="55" spans="4:11" x14ac:dyDescent="0.3">
      <c r="D55" s="393" t="s">
        <v>206</v>
      </c>
      <c r="E55" s="390"/>
      <c r="F55" s="390"/>
      <c r="G55" s="390"/>
      <c r="H55" s="400">
        <v>2</v>
      </c>
      <c r="I55" s="400">
        <v>1</v>
      </c>
      <c r="J55" s="400">
        <v>1</v>
      </c>
      <c r="K55" s="401"/>
    </row>
    <row r="56" spans="4:11" ht="16.2" thickBot="1" x14ac:dyDescent="0.35">
      <c r="D56" s="394" t="s">
        <v>207</v>
      </c>
      <c r="E56" s="391"/>
      <c r="F56" s="391"/>
      <c r="G56" s="391"/>
      <c r="H56" s="396">
        <v>2</v>
      </c>
      <c r="I56" s="396">
        <v>0</v>
      </c>
      <c r="J56" s="396">
        <v>1</v>
      </c>
      <c r="K56" s="397"/>
    </row>
    <row r="57" spans="4:11" ht="16.2" thickTop="1" x14ac:dyDescent="0.3"/>
  </sheetData>
  <sortState xmlns:xlrd2="http://schemas.microsoft.com/office/spreadsheetml/2017/richdata2" ref="D19:J56">
    <sortCondition ref="D19:D56"/>
  </sortState>
  <phoneticPr fontId="0" type="noConversion"/>
  <conditionalFormatting sqref="I3:I6">
    <cfRule type="cellIs" dxfId="9" priority="5" operator="equal">
      <formula>20</formula>
    </cfRule>
    <cfRule type="cellIs" dxfId="8" priority="6" operator="equal">
      <formula>1</formula>
    </cfRule>
  </conditionalFormatting>
  <conditionalFormatting sqref="I9:I10">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showGridLines="0" workbookViewId="0"/>
  </sheetViews>
  <sheetFormatPr defaultColWidth="13" defaultRowHeight="15.6" x14ac:dyDescent="0.3"/>
  <cols>
    <col min="1" max="1" width="24.19921875" style="25" customWidth="1"/>
    <col min="2" max="2" width="4.5" style="25" bestFit="1" customWidth="1"/>
    <col min="3" max="3" width="5.59765625" style="28" bestFit="1" customWidth="1"/>
    <col min="4" max="5" width="26.59765625" style="1" customWidth="1"/>
    <col min="6" max="6" width="7" style="25" customWidth="1"/>
    <col min="7" max="16384" width="13" style="1"/>
  </cols>
  <sheetData>
    <row r="1" spans="1:6" ht="23.4" thickBot="1" x14ac:dyDescent="0.45">
      <c r="A1" s="23" t="s">
        <v>77</v>
      </c>
      <c r="B1" s="23"/>
      <c r="C1" s="76"/>
      <c r="D1" s="23"/>
      <c r="E1" s="23"/>
    </row>
    <row r="2" spans="1:6" s="25" customFormat="1" ht="16.2" thickBot="1" x14ac:dyDescent="0.35">
      <c r="A2" s="77" t="s">
        <v>78</v>
      </c>
      <c r="B2" s="77" t="s">
        <v>8</v>
      </c>
      <c r="C2" s="78" t="s">
        <v>30</v>
      </c>
      <c r="D2" s="79" t="s">
        <v>79</v>
      </c>
      <c r="E2" s="80" t="s">
        <v>80</v>
      </c>
    </row>
    <row r="3" spans="1:6" x14ac:dyDescent="0.3">
      <c r="A3" s="127" t="s">
        <v>501</v>
      </c>
      <c r="B3" s="409">
        <v>1</v>
      </c>
      <c r="C3" s="128" t="s">
        <v>419</v>
      </c>
      <c r="D3" s="122"/>
      <c r="E3" s="83"/>
    </row>
    <row r="4" spans="1:6" x14ac:dyDescent="0.3">
      <c r="A4" s="123" t="s">
        <v>266</v>
      </c>
      <c r="B4" s="410">
        <v>1</v>
      </c>
      <c r="C4" s="84">
        <v>0.5</v>
      </c>
      <c r="D4" s="313"/>
      <c r="E4" s="85"/>
    </row>
    <row r="5" spans="1:6" ht="16.2" thickBot="1" x14ac:dyDescent="0.35">
      <c r="A5" s="131" t="s">
        <v>265</v>
      </c>
      <c r="B5" s="411">
        <v>1</v>
      </c>
      <c r="C5" s="87">
        <v>1</v>
      </c>
      <c r="D5" s="88"/>
      <c r="E5" s="89"/>
    </row>
    <row r="6" spans="1:6" ht="24" thickTop="1" thickBot="1" x14ac:dyDescent="0.45">
      <c r="A6" s="23" t="s">
        <v>81</v>
      </c>
      <c r="B6" s="23"/>
      <c r="C6" s="90"/>
      <c r="D6" s="23"/>
      <c r="E6" s="91"/>
    </row>
    <row r="7" spans="1:6" ht="16.2" thickBot="1" x14ac:dyDescent="0.35">
      <c r="A7" s="77" t="s">
        <v>78</v>
      </c>
      <c r="B7" s="77" t="s">
        <v>8</v>
      </c>
      <c r="C7" s="78" t="s">
        <v>30</v>
      </c>
      <c r="D7" s="79" t="s">
        <v>79</v>
      </c>
      <c r="E7" s="80" t="s">
        <v>80</v>
      </c>
    </row>
    <row r="8" spans="1:6" x14ac:dyDescent="0.3">
      <c r="A8" s="387" t="s">
        <v>502</v>
      </c>
      <c r="B8" s="409">
        <v>1</v>
      </c>
      <c r="C8" s="388">
        <v>2</v>
      </c>
      <c r="D8" s="333" t="s">
        <v>170</v>
      </c>
      <c r="E8" s="93"/>
      <c r="F8" s="171"/>
    </row>
    <row r="9" spans="1:6" x14ac:dyDescent="0.3">
      <c r="A9" s="127" t="s">
        <v>172</v>
      </c>
      <c r="B9" s="410">
        <v>1</v>
      </c>
      <c r="C9" s="81">
        <v>2</v>
      </c>
      <c r="D9" s="82"/>
      <c r="E9" s="83"/>
      <c r="F9" s="171"/>
    </row>
    <row r="10" spans="1:6" ht="16.2" thickBot="1" x14ac:dyDescent="0.35">
      <c r="A10" s="131" t="s">
        <v>429</v>
      </c>
      <c r="B10" s="411">
        <v>250</v>
      </c>
      <c r="C10" s="87">
        <f>B10/100</f>
        <v>2.5</v>
      </c>
      <c r="D10" s="132"/>
      <c r="E10" s="133"/>
      <c r="F10" s="171"/>
    </row>
    <row r="11" spans="1:6" ht="24" thickTop="1" thickBot="1" x14ac:dyDescent="0.45">
      <c r="A11" s="20"/>
      <c r="B11" s="20"/>
      <c r="D11" s="92" t="s">
        <v>412</v>
      </c>
      <c r="E11" s="91"/>
    </row>
    <row r="12" spans="1:6" ht="16.2" thickBot="1" x14ac:dyDescent="0.35">
      <c r="A12" s="77" t="s">
        <v>78</v>
      </c>
      <c r="B12" s="77" t="s">
        <v>8</v>
      </c>
      <c r="C12" s="78" t="s">
        <v>30</v>
      </c>
      <c r="D12" s="79" t="s">
        <v>79</v>
      </c>
      <c r="E12" s="80" t="s">
        <v>80</v>
      </c>
    </row>
    <row r="13" spans="1:6" x14ac:dyDescent="0.3">
      <c r="A13" s="208" t="s">
        <v>174</v>
      </c>
      <c r="B13" s="409">
        <v>1</v>
      </c>
      <c r="C13" s="96">
        <v>30</v>
      </c>
      <c r="D13" s="333" t="s">
        <v>413</v>
      </c>
      <c r="E13" s="93"/>
    </row>
    <row r="14" spans="1:6" x14ac:dyDescent="0.3">
      <c r="A14" s="208" t="s">
        <v>405</v>
      </c>
      <c r="B14" s="410">
        <v>1</v>
      </c>
      <c r="C14" s="98">
        <v>40</v>
      </c>
      <c r="D14" s="331" t="s">
        <v>410</v>
      </c>
      <c r="E14" s="332" t="s">
        <v>409</v>
      </c>
    </row>
    <row r="15" spans="1:6" x14ac:dyDescent="0.3">
      <c r="A15" s="208"/>
      <c r="B15" s="410"/>
      <c r="C15" s="98"/>
      <c r="D15" s="99"/>
      <c r="E15" s="94"/>
    </row>
    <row r="16" spans="1:6" x14ac:dyDescent="0.3">
      <c r="A16" s="95"/>
      <c r="B16" s="412"/>
      <c r="C16" s="98"/>
      <c r="D16" s="99"/>
      <c r="E16" s="94"/>
    </row>
    <row r="17" spans="1:5" ht="16.2" thickBot="1" x14ac:dyDescent="0.35">
      <c r="A17" s="86"/>
      <c r="B17" s="413"/>
      <c r="C17" s="87"/>
      <c r="D17" s="88"/>
      <c r="E17" s="89"/>
    </row>
    <row r="18" spans="1:5" ht="24" thickTop="1" thickBot="1" x14ac:dyDescent="0.45">
      <c r="A18" s="20" t="s">
        <v>82</v>
      </c>
      <c r="B18" s="20"/>
      <c r="C18" s="28">
        <f>SUM(C13:C17)</f>
        <v>70</v>
      </c>
      <c r="D18" s="92" t="s">
        <v>176</v>
      </c>
      <c r="E18" s="91"/>
    </row>
    <row r="19" spans="1:5" s="25" customFormat="1" ht="16.2" thickBot="1" x14ac:dyDescent="0.35">
      <c r="A19" s="77" t="s">
        <v>78</v>
      </c>
      <c r="B19" s="77" t="s">
        <v>8</v>
      </c>
      <c r="C19" s="78" t="s">
        <v>30</v>
      </c>
      <c r="D19" s="79" t="s">
        <v>79</v>
      </c>
      <c r="E19" s="80" t="s">
        <v>80</v>
      </c>
    </row>
    <row r="20" spans="1:5" x14ac:dyDescent="0.3">
      <c r="A20" s="208" t="s">
        <v>175</v>
      </c>
      <c r="B20" s="409">
        <v>1</v>
      </c>
      <c r="C20" s="96">
        <v>15</v>
      </c>
      <c r="D20" s="97"/>
      <c r="E20" s="93"/>
    </row>
    <row r="21" spans="1:5" x14ac:dyDescent="0.3">
      <c r="A21" s="127" t="s">
        <v>267</v>
      </c>
      <c r="B21" s="410">
        <v>1</v>
      </c>
      <c r="C21" s="128">
        <v>5</v>
      </c>
      <c r="D21" s="122"/>
      <c r="E21" s="94"/>
    </row>
    <row r="22" spans="1:5" x14ac:dyDescent="0.3">
      <c r="A22" s="127" t="s">
        <v>268</v>
      </c>
      <c r="B22" s="410">
        <v>1</v>
      </c>
      <c r="C22" s="128">
        <v>0</v>
      </c>
      <c r="D22" s="313"/>
      <c r="E22" s="94"/>
    </row>
    <row r="23" spans="1:5" x14ac:dyDescent="0.3">
      <c r="A23" s="127" t="s">
        <v>442</v>
      </c>
      <c r="B23" s="410">
        <v>1</v>
      </c>
      <c r="C23" s="128">
        <v>10</v>
      </c>
      <c r="D23" s="313"/>
      <c r="E23" s="94"/>
    </row>
    <row r="24" spans="1:5" x14ac:dyDescent="0.3">
      <c r="A24" s="123" t="s">
        <v>269</v>
      </c>
      <c r="B24" s="410">
        <v>1</v>
      </c>
      <c r="C24" s="386">
        <v>4</v>
      </c>
      <c r="D24" s="313"/>
      <c r="E24" s="94"/>
    </row>
    <row r="25" spans="1:5" x14ac:dyDescent="0.3">
      <c r="A25" s="127" t="s">
        <v>267</v>
      </c>
      <c r="B25" s="410">
        <v>1</v>
      </c>
      <c r="C25" s="128">
        <v>5</v>
      </c>
      <c r="D25" s="122"/>
      <c r="E25" s="94"/>
    </row>
    <row r="26" spans="1:5" x14ac:dyDescent="0.3">
      <c r="A26" s="127" t="s">
        <v>268</v>
      </c>
      <c r="B26" s="410">
        <v>1</v>
      </c>
      <c r="C26" s="128">
        <v>0</v>
      </c>
      <c r="D26" s="313"/>
      <c r="E26" s="94"/>
    </row>
    <row r="27" spans="1:5" x14ac:dyDescent="0.3">
      <c r="A27" s="123" t="s">
        <v>269</v>
      </c>
      <c r="B27" s="410">
        <v>1</v>
      </c>
      <c r="C27" s="386">
        <v>4</v>
      </c>
      <c r="D27" s="313"/>
      <c r="E27" s="94"/>
    </row>
    <row r="28" spans="1:5" ht="16.2" thickBot="1" x14ac:dyDescent="0.35">
      <c r="A28" s="131" t="s">
        <v>270</v>
      </c>
      <c r="B28" s="411">
        <v>10</v>
      </c>
      <c r="C28" s="87">
        <f>B28</f>
        <v>10</v>
      </c>
      <c r="D28" s="88"/>
      <c r="E28" s="89"/>
    </row>
    <row r="29" spans="1:5" ht="16.2" thickTop="1" x14ac:dyDescent="0.3">
      <c r="A29" s="20" t="s">
        <v>426</v>
      </c>
      <c r="B29" s="20"/>
      <c r="C29" s="28">
        <f>SUM(C20:C28)</f>
        <v>53</v>
      </c>
    </row>
    <row r="30" spans="1:5" x14ac:dyDescent="0.3">
      <c r="A30" s="1"/>
      <c r="B30" s="1"/>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
  <sheetViews>
    <sheetView showGridLines="0" workbookViewId="0"/>
  </sheetViews>
  <sheetFormatPr defaultColWidth="13" defaultRowHeight="15.6" x14ac:dyDescent="0.3"/>
  <cols>
    <col min="1" max="1" width="18.59765625" style="256" bestFit="1" customWidth="1"/>
    <col min="2" max="2" width="10" style="255" customWidth="1"/>
    <col min="3" max="3" width="4.59765625" style="255" customWidth="1"/>
    <col min="4" max="4" width="13.69921875" style="256" bestFit="1" customWidth="1"/>
    <col min="5" max="5" width="9.59765625" style="255" bestFit="1" customWidth="1"/>
    <col min="6" max="6" width="14.8984375" style="256" customWidth="1"/>
    <col min="7" max="7" width="17.8984375" style="255" customWidth="1"/>
    <col min="8" max="16384" width="13" style="254"/>
  </cols>
  <sheetData>
    <row r="1" spans="1:7" ht="29.4" thickTop="1" thickBot="1" x14ac:dyDescent="0.55000000000000004">
      <c r="A1" s="292" t="s">
        <v>303</v>
      </c>
      <c r="B1" s="291"/>
      <c r="C1" s="291"/>
      <c r="D1" s="290"/>
      <c r="E1" s="289"/>
      <c r="F1" s="288"/>
      <c r="G1" s="287" t="s">
        <v>166</v>
      </c>
    </row>
    <row r="2" spans="1:7" ht="17.399999999999999" thickTop="1" x14ac:dyDescent="0.3">
      <c r="A2" s="265" t="s">
        <v>0</v>
      </c>
      <c r="B2" s="286" t="s">
        <v>169</v>
      </c>
      <c r="C2" s="286"/>
      <c r="D2" s="284" t="s">
        <v>1</v>
      </c>
      <c r="E2" s="285" t="s">
        <v>304</v>
      </c>
      <c r="F2" s="284" t="s">
        <v>165</v>
      </c>
      <c r="G2" s="283" t="s">
        <v>86</v>
      </c>
    </row>
    <row r="3" spans="1:7" ht="17.399999999999999" thickBot="1" x14ac:dyDescent="0.35">
      <c r="A3" s="282" t="s">
        <v>164</v>
      </c>
      <c r="B3" s="281" t="s">
        <v>163</v>
      </c>
      <c r="C3" s="280"/>
      <c r="D3" s="278" t="s">
        <v>162</v>
      </c>
      <c r="E3" s="279" t="s">
        <v>208</v>
      </c>
      <c r="F3" s="278" t="s">
        <v>161</v>
      </c>
      <c r="G3" s="277" t="s">
        <v>443</v>
      </c>
    </row>
    <row r="4" spans="1:7" ht="17.399999999999999" thickTop="1" x14ac:dyDescent="0.3">
      <c r="A4" s="276" t="s">
        <v>2</v>
      </c>
      <c r="B4" s="275">
        <v>3</v>
      </c>
      <c r="C4" s="363">
        <f t="shared" ref="C4:C9" si="0">IF(B4&gt;9.9,CONCATENATE("+",ROUNDDOWN((B4-10)/2,0)),ROUNDUP((B4-10)/2,0))</f>
        <v>-4</v>
      </c>
      <c r="D4" s="425" t="s">
        <v>16</v>
      </c>
      <c r="E4" s="426">
        <v>2</v>
      </c>
      <c r="F4" s="380">
        <v>2</v>
      </c>
      <c r="G4" s="274"/>
    </row>
    <row r="5" spans="1:7" ht="17.399999999999999" thickBot="1" x14ac:dyDescent="0.35">
      <c r="A5" s="273" t="s">
        <v>3</v>
      </c>
      <c r="B5" s="268">
        <v>15</v>
      </c>
      <c r="C5" s="364" t="str">
        <f t="shared" si="0"/>
        <v>+2</v>
      </c>
      <c r="D5" s="427" t="s">
        <v>411</v>
      </c>
      <c r="E5" s="428" t="s">
        <v>160</v>
      </c>
      <c r="F5" s="381">
        <f>E5+4</f>
        <v>18</v>
      </c>
      <c r="G5" s="263"/>
    </row>
    <row r="6" spans="1:7" ht="17.399999999999999" thickTop="1" x14ac:dyDescent="0.3">
      <c r="A6" s="272" t="s">
        <v>14</v>
      </c>
      <c r="B6" s="268">
        <v>10</v>
      </c>
      <c r="C6" s="364" t="str">
        <f t="shared" si="0"/>
        <v>+0</v>
      </c>
      <c r="D6" s="429" t="s">
        <v>420</v>
      </c>
      <c r="E6" s="430" t="s">
        <v>421</v>
      </c>
      <c r="F6" s="271"/>
      <c r="G6" s="263"/>
    </row>
    <row r="7" spans="1:7" ht="16.8" x14ac:dyDescent="0.3">
      <c r="A7" s="270" t="s">
        <v>15</v>
      </c>
      <c r="B7" s="268">
        <v>2</v>
      </c>
      <c r="C7" s="364">
        <f t="shared" si="0"/>
        <v>-4</v>
      </c>
      <c r="D7" s="429" t="s">
        <v>159</v>
      </c>
      <c r="E7" s="431">
        <v>2</v>
      </c>
      <c r="F7" s="264"/>
      <c r="G7" s="263"/>
    </row>
    <row r="8" spans="1:7" ht="16.8" x14ac:dyDescent="0.3">
      <c r="A8" s="269" t="s">
        <v>17</v>
      </c>
      <c r="B8" s="268">
        <v>12</v>
      </c>
      <c r="C8" s="365" t="str">
        <f t="shared" si="0"/>
        <v>+1</v>
      </c>
      <c r="D8" s="432" t="s">
        <v>158</v>
      </c>
      <c r="E8" s="431" t="s">
        <v>209</v>
      </c>
      <c r="F8" s="264"/>
      <c r="G8" s="263"/>
    </row>
    <row r="9" spans="1:7" ht="17.399999999999999" thickBot="1" x14ac:dyDescent="0.35">
      <c r="A9" s="267" t="s">
        <v>13</v>
      </c>
      <c r="B9" s="266">
        <v>7</v>
      </c>
      <c r="C9" s="366">
        <f t="shared" si="0"/>
        <v>-2</v>
      </c>
      <c r="D9" s="433" t="s">
        <v>157</v>
      </c>
      <c r="E9" s="434">
        <v>1</v>
      </c>
      <c r="F9" s="264"/>
      <c r="G9" s="263"/>
    </row>
    <row r="10" spans="1:7" ht="17.399999999999999" thickTop="1" x14ac:dyDescent="0.3">
      <c r="A10" s="265"/>
      <c r="B10" s="261"/>
      <c r="C10" s="261"/>
      <c r="D10" s="261"/>
      <c r="E10" s="260"/>
      <c r="F10" s="264"/>
      <c r="G10" s="263"/>
    </row>
    <row r="11" spans="1:7" ht="16.8" x14ac:dyDescent="0.3">
      <c r="A11" s="265"/>
      <c r="B11" s="261"/>
      <c r="C11" s="261"/>
      <c r="D11" s="261"/>
      <c r="E11" s="260"/>
      <c r="F11" s="293"/>
      <c r="G11" s="263"/>
    </row>
    <row r="12" spans="1:7" ht="16.8" x14ac:dyDescent="0.3">
      <c r="A12" s="262"/>
      <c r="B12" s="261"/>
      <c r="C12" s="261"/>
      <c r="D12" s="261"/>
      <c r="E12" s="260"/>
      <c r="F12" s="261"/>
      <c r="G12" s="260"/>
    </row>
    <row r="13" spans="1:7" ht="17.399999999999999" thickBot="1" x14ac:dyDescent="0.35">
      <c r="A13" s="259"/>
      <c r="B13" s="258"/>
      <c r="C13" s="258"/>
      <c r="D13" s="258"/>
      <c r="E13" s="257"/>
      <c r="F13" s="258"/>
      <c r="G13" s="257"/>
    </row>
    <row r="14" spans="1:7" ht="16.2" thickTop="1" x14ac:dyDescent="0.3"/>
  </sheetData>
  <conditionalFormatting sqref="F4">
    <cfRule type="cellIs" dxfId="5" priority="1" stopIfTrue="1" operator="greaterThan">
      <formula>$E$4/2</formula>
    </cfRule>
    <cfRule type="cellIs" dxfId="4"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showGridLines="0" workbookViewId="0"/>
  </sheetViews>
  <sheetFormatPr defaultColWidth="13" defaultRowHeight="15.6" x14ac:dyDescent="0.3"/>
  <cols>
    <col min="1" max="1" width="13.296875" style="256" bestFit="1" customWidth="1"/>
    <col min="2" max="2" width="10" style="255" customWidth="1"/>
    <col min="3" max="3" width="4.59765625" style="255" customWidth="1"/>
    <col min="4" max="4" width="13.69921875" style="256" bestFit="1" customWidth="1"/>
    <col min="5" max="5" width="9.59765625" style="255" bestFit="1" customWidth="1"/>
    <col min="6" max="6" width="14.8984375" style="256" customWidth="1"/>
    <col min="7" max="7" width="17.8984375" style="255" customWidth="1"/>
    <col min="8" max="16384" width="13" style="254"/>
  </cols>
  <sheetData>
    <row r="1" spans="1:7" ht="29.4" thickTop="1" thickBot="1" x14ac:dyDescent="0.55000000000000004">
      <c r="A1" s="385" t="s">
        <v>418</v>
      </c>
      <c r="B1" s="291"/>
      <c r="C1" s="291"/>
      <c r="D1" s="290"/>
      <c r="E1" s="289"/>
      <c r="F1" s="288"/>
      <c r="G1" s="287" t="s">
        <v>406</v>
      </c>
    </row>
    <row r="2" spans="1:7" ht="17.399999999999999" thickTop="1" x14ac:dyDescent="0.3">
      <c r="A2" s="265" t="s">
        <v>0</v>
      </c>
      <c r="B2" s="286" t="s">
        <v>407</v>
      </c>
      <c r="C2" s="286"/>
      <c r="D2" s="284" t="s">
        <v>1</v>
      </c>
      <c r="E2" s="285" t="s">
        <v>304</v>
      </c>
      <c r="F2" s="284" t="s">
        <v>165</v>
      </c>
      <c r="G2" s="283" t="s">
        <v>112</v>
      </c>
    </row>
    <row r="3" spans="1:7" ht="17.399999999999999" thickBot="1" x14ac:dyDescent="0.35">
      <c r="A3" s="282"/>
      <c r="B3" s="281"/>
      <c r="C3" s="280"/>
      <c r="D3" s="278" t="s">
        <v>162</v>
      </c>
      <c r="E3" s="279" t="s">
        <v>408</v>
      </c>
      <c r="F3" s="278" t="s">
        <v>161</v>
      </c>
      <c r="G3" s="277" t="s">
        <v>300</v>
      </c>
    </row>
    <row r="4" spans="1:7" ht="17.399999999999999" thickTop="1" x14ac:dyDescent="0.3">
      <c r="A4" s="276" t="s">
        <v>2</v>
      </c>
      <c r="B4" s="275">
        <v>16</v>
      </c>
      <c r="C4" s="379" t="str">
        <f t="shared" ref="C4:C9" si="0">IF(B4&gt;9.9,CONCATENATE("+",ROUNDDOWN((B4-10)/2,0)),ROUNDUP((B4-10)/2,0))</f>
        <v>+3</v>
      </c>
      <c r="D4" s="425" t="s">
        <v>16</v>
      </c>
      <c r="E4" s="426">
        <v>22</v>
      </c>
      <c r="F4" s="380">
        <v>22</v>
      </c>
      <c r="G4" s="274"/>
    </row>
    <row r="5" spans="1:7" ht="17.399999999999999" thickBot="1" x14ac:dyDescent="0.35">
      <c r="A5" s="273" t="s">
        <v>3</v>
      </c>
      <c r="B5" s="268">
        <v>13</v>
      </c>
      <c r="C5" s="365" t="str">
        <f t="shared" si="0"/>
        <v>+1</v>
      </c>
      <c r="D5" s="427" t="s">
        <v>411</v>
      </c>
      <c r="E5" s="428" t="s">
        <v>160</v>
      </c>
      <c r="F5" s="381">
        <f>E5+3</f>
        <v>17</v>
      </c>
      <c r="G5" s="263"/>
    </row>
    <row r="6" spans="1:7" ht="17.399999999999999" thickTop="1" x14ac:dyDescent="0.3">
      <c r="A6" s="272" t="s">
        <v>14</v>
      </c>
      <c r="B6" s="268">
        <v>17</v>
      </c>
      <c r="C6" s="364" t="str">
        <f t="shared" si="0"/>
        <v>+3</v>
      </c>
      <c r="D6" s="429" t="s">
        <v>420</v>
      </c>
      <c r="E6" s="430" t="s">
        <v>421</v>
      </c>
      <c r="F6" s="271"/>
      <c r="G6" s="263"/>
    </row>
    <row r="7" spans="1:7" ht="16.8" x14ac:dyDescent="0.3">
      <c r="A7" s="270" t="s">
        <v>15</v>
      </c>
      <c r="B7" s="268">
        <v>2</v>
      </c>
      <c r="C7" s="365">
        <f t="shared" si="0"/>
        <v>-4</v>
      </c>
      <c r="D7" s="429" t="s">
        <v>159</v>
      </c>
      <c r="E7" s="431">
        <v>6</v>
      </c>
      <c r="F7" s="264"/>
      <c r="G7" s="263"/>
    </row>
    <row r="8" spans="1:7" ht="16.8" x14ac:dyDescent="0.3">
      <c r="A8" s="269" t="s">
        <v>17</v>
      </c>
      <c r="B8" s="268">
        <v>13</v>
      </c>
      <c r="C8" s="365" t="str">
        <f t="shared" si="0"/>
        <v>+1</v>
      </c>
      <c r="D8" s="432" t="s">
        <v>158</v>
      </c>
      <c r="E8" s="431" t="s">
        <v>209</v>
      </c>
      <c r="F8" s="264"/>
      <c r="G8" s="263"/>
    </row>
    <row r="9" spans="1:7" ht="17.399999999999999" thickBot="1" x14ac:dyDescent="0.35">
      <c r="A9" s="267" t="s">
        <v>13</v>
      </c>
      <c r="B9" s="266">
        <v>6</v>
      </c>
      <c r="C9" s="366">
        <f t="shared" si="0"/>
        <v>-2</v>
      </c>
      <c r="D9" s="433" t="s">
        <v>157</v>
      </c>
      <c r="E9" s="434">
        <v>2</v>
      </c>
      <c r="F9" s="264"/>
      <c r="G9" s="263"/>
    </row>
    <row r="10" spans="1:7" ht="17.399999999999999" thickTop="1" x14ac:dyDescent="0.3">
      <c r="A10" s="265"/>
      <c r="B10" s="261"/>
      <c r="C10" s="261"/>
      <c r="D10" s="261"/>
      <c r="E10" s="260"/>
      <c r="F10" s="264"/>
      <c r="G10" s="263"/>
    </row>
    <row r="11" spans="1:7" ht="16.8" x14ac:dyDescent="0.3">
      <c r="A11" s="265"/>
      <c r="B11" s="261"/>
      <c r="C11" s="261"/>
      <c r="D11" s="261"/>
      <c r="E11" s="260"/>
      <c r="F11" s="293"/>
      <c r="G11" s="263"/>
    </row>
    <row r="12" spans="1:7" ht="16.8" x14ac:dyDescent="0.3">
      <c r="A12" s="262"/>
      <c r="B12" s="261"/>
      <c r="C12" s="261"/>
      <c r="D12" s="261"/>
      <c r="E12" s="260"/>
      <c r="F12" s="261"/>
      <c r="G12" s="260"/>
    </row>
    <row r="13" spans="1:7" ht="17.399999999999999" thickBot="1" x14ac:dyDescent="0.35">
      <c r="A13" s="259"/>
      <c r="B13" s="258"/>
      <c r="C13" s="258"/>
      <c r="D13" s="258"/>
      <c r="E13" s="257"/>
      <c r="F13" s="258"/>
      <c r="G13" s="257"/>
    </row>
    <row r="14" spans="1:7" ht="16.2" thickTop="1" x14ac:dyDescent="0.3"/>
  </sheetData>
  <conditionalFormatting sqref="F4">
    <cfRule type="cellIs" dxfId="3" priority="1" stopIfTrue="1" operator="greaterThan">
      <formula>$E$4/2</formula>
    </cfRule>
    <cfRule type="cellIs" dxfId="2"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4"/>
  <sheetViews>
    <sheetView showGridLines="0" workbookViewId="0"/>
  </sheetViews>
  <sheetFormatPr defaultColWidth="13" defaultRowHeight="15.6" x14ac:dyDescent="0.3"/>
  <cols>
    <col min="1" max="1" width="13.5" style="256" bestFit="1" customWidth="1"/>
    <col min="2" max="2" width="10" style="255" customWidth="1"/>
    <col min="3" max="3" width="4.59765625" style="255" customWidth="1"/>
    <col min="4" max="4" width="13.69921875" style="256" bestFit="1" customWidth="1"/>
    <col min="5" max="5" width="9.59765625" style="255" bestFit="1" customWidth="1"/>
    <col min="6" max="6" width="14.8984375" style="256" customWidth="1"/>
    <col min="7" max="7" width="17.8984375" style="255" customWidth="1"/>
    <col min="8" max="16384" width="13" style="254"/>
  </cols>
  <sheetData>
    <row r="1" spans="1:7" ht="29.4" thickTop="1" thickBot="1" x14ac:dyDescent="0.55000000000000004">
      <c r="A1" s="384" t="s">
        <v>423</v>
      </c>
      <c r="B1" s="291"/>
      <c r="C1" s="291"/>
      <c r="D1" s="290"/>
      <c r="E1" s="289"/>
      <c r="F1" s="288"/>
      <c r="G1" s="287" t="s">
        <v>406</v>
      </c>
    </row>
    <row r="2" spans="1:7" ht="17.399999999999999" thickTop="1" x14ac:dyDescent="0.3">
      <c r="A2" s="265" t="s">
        <v>0</v>
      </c>
      <c r="B2" s="286" t="s">
        <v>422</v>
      </c>
      <c r="C2" s="286"/>
      <c r="D2" s="284" t="s">
        <v>1</v>
      </c>
      <c r="E2" s="285" t="s">
        <v>424</v>
      </c>
      <c r="F2" s="284" t="s">
        <v>165</v>
      </c>
      <c r="G2" s="283" t="s">
        <v>112</v>
      </c>
    </row>
    <row r="3" spans="1:7" ht="17.399999999999999" thickBot="1" x14ac:dyDescent="0.35">
      <c r="A3" s="282"/>
      <c r="B3" s="281"/>
      <c r="C3" s="280"/>
      <c r="D3" s="278" t="s">
        <v>162</v>
      </c>
      <c r="E3" s="279" t="s">
        <v>408</v>
      </c>
      <c r="F3" s="278" t="s">
        <v>161</v>
      </c>
      <c r="G3" s="277" t="s">
        <v>92</v>
      </c>
    </row>
    <row r="4" spans="1:7" ht="17.399999999999999" thickTop="1" x14ac:dyDescent="0.3">
      <c r="A4" s="276" t="s">
        <v>2</v>
      </c>
      <c r="B4" s="275">
        <v>16</v>
      </c>
      <c r="C4" s="379" t="str">
        <f t="shared" ref="C4:C9" si="0">IF(B4&gt;9.9,CONCATENATE("+",ROUNDDOWN((B4-10)/2,0)),ROUNDUP((B4-10)/2,0))</f>
        <v>+3</v>
      </c>
      <c r="D4" s="425" t="s">
        <v>16</v>
      </c>
      <c r="E4" s="426">
        <v>22</v>
      </c>
      <c r="F4" s="380">
        <v>22</v>
      </c>
      <c r="G4" s="274"/>
    </row>
    <row r="5" spans="1:7" ht="17.399999999999999" thickBot="1" x14ac:dyDescent="0.35">
      <c r="A5" s="273" t="s">
        <v>3</v>
      </c>
      <c r="B5" s="268">
        <v>13</v>
      </c>
      <c r="C5" s="365" t="str">
        <f t="shared" si="0"/>
        <v>+1</v>
      </c>
      <c r="D5" s="427" t="s">
        <v>411</v>
      </c>
      <c r="E5" s="428" t="s">
        <v>425</v>
      </c>
      <c r="F5" s="381" t="str">
        <f>E5</f>
        <v>13</v>
      </c>
      <c r="G5" s="263"/>
    </row>
    <row r="6" spans="1:7" ht="17.399999999999999" thickTop="1" x14ac:dyDescent="0.3">
      <c r="A6" s="272" t="s">
        <v>14</v>
      </c>
      <c r="B6" s="268">
        <v>17</v>
      </c>
      <c r="C6" s="364" t="str">
        <f t="shared" si="0"/>
        <v>+3</v>
      </c>
      <c r="D6" s="429" t="s">
        <v>420</v>
      </c>
      <c r="E6" s="430">
        <v>4</v>
      </c>
      <c r="F6" s="271"/>
      <c r="G6" s="263"/>
    </row>
    <row r="7" spans="1:7" ht="16.8" x14ac:dyDescent="0.3">
      <c r="A7" s="270" t="s">
        <v>15</v>
      </c>
      <c r="B7" s="268">
        <v>2</v>
      </c>
      <c r="C7" s="365">
        <f t="shared" si="0"/>
        <v>-4</v>
      </c>
      <c r="D7" s="429" t="s">
        <v>159</v>
      </c>
      <c r="E7" s="431">
        <v>6</v>
      </c>
      <c r="F7" s="264"/>
      <c r="G7" s="263"/>
    </row>
    <row r="8" spans="1:7" ht="16.8" x14ac:dyDescent="0.3">
      <c r="A8" s="269" t="s">
        <v>17</v>
      </c>
      <c r="B8" s="268">
        <v>13</v>
      </c>
      <c r="C8" s="365" t="str">
        <f t="shared" si="0"/>
        <v>+1</v>
      </c>
      <c r="D8" s="432" t="s">
        <v>158</v>
      </c>
      <c r="E8" s="431" t="s">
        <v>209</v>
      </c>
      <c r="F8" s="264"/>
      <c r="G8" s="263"/>
    </row>
    <row r="9" spans="1:7" ht="17.399999999999999" thickBot="1" x14ac:dyDescent="0.35">
      <c r="A9" s="267" t="s">
        <v>13</v>
      </c>
      <c r="B9" s="266">
        <v>6</v>
      </c>
      <c r="C9" s="366">
        <f t="shared" si="0"/>
        <v>-2</v>
      </c>
      <c r="D9" s="433" t="s">
        <v>157</v>
      </c>
      <c r="E9" s="434">
        <v>2</v>
      </c>
      <c r="F9" s="264"/>
      <c r="G9" s="263"/>
    </row>
    <row r="10" spans="1:7" ht="17.399999999999999" thickTop="1" x14ac:dyDescent="0.3">
      <c r="A10" s="265"/>
      <c r="B10" s="261"/>
      <c r="C10" s="261"/>
      <c r="D10" s="261"/>
      <c r="E10" s="260"/>
      <c r="F10" s="264"/>
      <c r="G10" s="263"/>
    </row>
    <row r="11" spans="1:7" ht="16.8" x14ac:dyDescent="0.3">
      <c r="A11" s="265"/>
      <c r="B11" s="261"/>
      <c r="C11" s="261"/>
      <c r="D11" s="261"/>
      <c r="E11" s="260"/>
      <c r="F11" s="293"/>
      <c r="G11" s="263"/>
    </row>
    <row r="12" spans="1:7" ht="16.8" x14ac:dyDescent="0.3">
      <c r="A12" s="262"/>
      <c r="B12" s="261"/>
      <c r="C12" s="261"/>
      <c r="D12" s="261"/>
      <c r="E12" s="260"/>
      <c r="F12" s="261"/>
      <c r="G12" s="260"/>
    </row>
    <row r="13" spans="1:7" ht="17.399999999999999" thickBot="1" x14ac:dyDescent="0.35">
      <c r="A13" s="259"/>
      <c r="B13" s="258"/>
      <c r="C13" s="258"/>
      <c r="D13" s="258"/>
      <c r="E13" s="257"/>
      <c r="F13" s="258"/>
      <c r="G13" s="257"/>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Personal File</vt:lpstr>
      <vt:lpstr>Skills</vt:lpstr>
      <vt:lpstr>Spellbook</vt:lpstr>
      <vt:lpstr>Feats &amp; Spells</vt:lpstr>
      <vt:lpstr>Martial</vt:lpstr>
      <vt:lpstr>Equipment</vt:lpstr>
      <vt:lpstr>Familiar</vt:lpstr>
      <vt:lpstr>Mount</vt:lpstr>
      <vt:lpstr>Mule</vt:lpstr>
      <vt:lpstr>Familiar!Print_Area</vt:lpstr>
      <vt:lpstr>Mount!Print_Area</vt:lpstr>
      <vt:lpstr>Mule!Print_Area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2020-02-24T13:35:47Z</cp:lastPrinted>
  <dcterms:created xsi:type="dcterms:W3CDTF">2000-10-24T15:39:59Z</dcterms:created>
  <dcterms:modified xsi:type="dcterms:W3CDTF">2024-12-28T20:41:00Z</dcterms:modified>
</cp:coreProperties>
</file>