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A\Jue\FoL\NPCs\Party 2\"/>
    </mc:Choice>
  </mc:AlternateContent>
  <xr:revisionPtr revIDLastSave="0" documentId="13_ncr:1_{126F1389-55D6-4E01-AA7A-C980B1E9A94B}" xr6:coauthVersionLast="45" xr6:coauthVersionMax="45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Skills" sheetId="15" r:id="rId2"/>
    <sheet name="Spellbook" sheetId="18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File'!$A$1:$H$133</definedName>
    <definedName name="_xlnm.Print_Area" localSheetId="1">Skills!$A$1:$I$26</definedName>
    <definedName name="_xlnm.Print_Area" localSheetId="2">Spellbook!$A$1:$I$27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H7" i="6" l="1"/>
  <c r="H8" i="6"/>
  <c r="I8" i="6"/>
  <c r="J8" i="6" s="1"/>
  <c r="I7" i="6"/>
  <c r="J7" i="6" s="1"/>
  <c r="H3" i="6"/>
  <c r="H4" i="6"/>
  <c r="I4" i="6"/>
  <c r="J4" i="6" s="1"/>
  <c r="I3" i="6"/>
  <c r="J3" i="6" s="1"/>
  <c r="C14" i="4" l="1"/>
  <c r="C13" i="4"/>
  <c r="C12" i="4"/>
  <c r="C11" i="4"/>
  <c r="C10" i="4"/>
  <c r="C9" i="4"/>
  <c r="D21" i="15" l="1"/>
  <c r="E21" i="15" s="1"/>
  <c r="G21" i="15" s="1"/>
  <c r="D23" i="15"/>
  <c r="E23" i="15" s="1"/>
  <c r="G23" i="15" s="1"/>
  <c r="D22" i="15"/>
  <c r="E22" i="15" s="1"/>
  <c r="G22" i="15" s="1"/>
  <c r="B29" i="19"/>
  <c r="B34" i="19" s="1"/>
  <c r="D9" i="15"/>
  <c r="E9" i="15" s="1"/>
  <c r="G9" i="15" s="1"/>
  <c r="G15" i="6"/>
  <c r="B14" i="6" s="1"/>
  <c r="B47" i="19"/>
  <c r="E10" i="17"/>
  <c r="E7" i="17"/>
  <c r="B52" i="19"/>
  <c r="B57" i="19"/>
  <c r="D28" i="15"/>
  <c r="E28" i="15" s="1"/>
  <c r="D37" i="15"/>
  <c r="E37" i="15" s="1"/>
  <c r="D35" i="15"/>
  <c r="E35" i="15" s="1"/>
  <c r="G35" i="15" s="1"/>
  <c r="E4" i="17"/>
  <c r="E12" i="4"/>
  <c r="E14" i="4" s="1"/>
  <c r="E13" i="4" s="1"/>
  <c r="D34" i="15"/>
  <c r="E34" i="15" s="1"/>
  <c r="G34" i="15" s="1"/>
  <c r="D36" i="15"/>
  <c r="E36" i="15" s="1"/>
  <c r="G36" i="15" s="1"/>
  <c r="D33" i="15"/>
  <c r="E33" i="15" s="1"/>
  <c r="G33" i="15" s="1"/>
  <c r="D30" i="15"/>
  <c r="E30" i="15" s="1"/>
  <c r="G30" i="15" s="1"/>
  <c r="D16" i="15"/>
  <c r="E16" i="15" s="1"/>
  <c r="D38" i="15"/>
  <c r="E38" i="15" s="1"/>
  <c r="D26" i="15"/>
  <c r="E26" i="15" s="1"/>
  <c r="D32" i="15"/>
  <c r="E32" i="15" s="1"/>
  <c r="D11" i="15"/>
  <c r="E11" i="15" s="1"/>
  <c r="D39" i="15"/>
  <c r="E39" i="15" s="1"/>
  <c r="G39" i="15" s="1"/>
  <c r="D31" i="15"/>
  <c r="E31" i="15" s="1"/>
  <c r="G31" i="15" s="1"/>
  <c r="D29" i="15"/>
  <c r="E29" i="15" s="1"/>
  <c r="G29" i="15" s="1"/>
  <c r="D27" i="15"/>
  <c r="E27" i="15" s="1"/>
  <c r="G27" i="15" s="1"/>
  <c r="D25" i="15"/>
  <c r="E25" i="15" s="1"/>
  <c r="G25" i="15" s="1"/>
  <c r="D24" i="15"/>
  <c r="E24" i="15" s="1"/>
  <c r="G24" i="15" s="1"/>
  <c r="D20" i="15"/>
  <c r="E20" i="15" s="1"/>
  <c r="G20" i="15" s="1"/>
  <c r="D19" i="15"/>
  <c r="E19" i="15" s="1"/>
  <c r="G19" i="15" s="1"/>
  <c r="D18" i="15"/>
  <c r="E18" i="15" s="1"/>
  <c r="G18" i="15" s="1"/>
  <c r="D17" i="15"/>
  <c r="E17" i="15" s="1"/>
  <c r="G17" i="15" s="1"/>
  <c r="D15" i="15"/>
  <c r="E15" i="15" s="1"/>
  <c r="G15" i="15" s="1"/>
  <c r="D14" i="15"/>
  <c r="E14" i="15" s="1"/>
  <c r="G14" i="15" s="1"/>
  <c r="D13" i="15"/>
  <c r="E13" i="15" s="1"/>
  <c r="G13" i="15" s="1"/>
  <c r="D12" i="15"/>
  <c r="E12" i="15" s="1"/>
  <c r="G12" i="15" s="1"/>
  <c r="D10" i="15"/>
  <c r="E10" i="15" s="1"/>
  <c r="G10" i="15" s="1"/>
  <c r="D8" i="15"/>
  <c r="E8" i="15" s="1"/>
  <c r="G8" i="15" s="1"/>
  <c r="D7" i="15"/>
  <c r="E7" i="15" s="1"/>
  <c r="G7" i="15" s="1"/>
  <c r="D6" i="15"/>
  <c r="E6" i="15" s="1"/>
  <c r="G6" i="15" s="1"/>
  <c r="D5" i="15"/>
  <c r="E5" i="15" s="1"/>
  <c r="G5" i="15" s="1"/>
  <c r="D4" i="15"/>
  <c r="E4" i="15" s="1"/>
  <c r="G4" i="15" s="1"/>
  <c r="D3" i="15"/>
  <c r="E3" i="15" s="1"/>
  <c r="G3" i="15" s="1"/>
  <c r="E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Alvarez</author>
  </authors>
  <commentList>
    <comment ref="C3" authorId="0" shapeId="0" xr:uid="{00000000-0006-0000-0000-000001000000}">
      <text>
        <r>
          <rPr>
            <sz val="12"/>
            <color indexed="81"/>
            <rFont val="Times New Roman"/>
            <family val="1"/>
          </rPr>
          <t>Forbidden School:  Transmutation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00000000-0006-0000-0200-000001000000}">
      <text>
        <r>
          <rPr>
            <sz val="12"/>
            <color indexed="81"/>
            <rFont val="Times New Roman"/>
            <family val="1"/>
          </rPr>
          <t>Wool or fur</t>
        </r>
      </text>
    </comment>
    <comment ref="D9" authorId="0" shapeId="0" xr:uid="{00000000-0006-0000-0200-000002000000}">
      <text>
        <r>
          <rPr>
            <sz val="12"/>
            <color indexed="81"/>
            <rFont val="Times New Roman"/>
            <family val="1"/>
          </rPr>
          <t>Wool or wax</t>
        </r>
      </text>
    </comment>
    <comment ref="D10" authorId="0" shapeId="0" xr:uid="{00000000-0006-0000-0200-000003000000}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13" authorId="0" shapeId="0" xr:uid="{00000000-0006-0000-0200-000004000000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4" authorId="0" shapeId="0" xr:uid="{00000000-0006-0000-0200-000005000000}">
      <text>
        <r>
          <rPr>
            <sz val="12"/>
            <color indexed="81"/>
            <rFont val="Times New Roman"/>
            <family val="1"/>
          </rPr>
          <t>Miniature cloak</t>
        </r>
      </text>
    </comment>
    <comment ref="D15" authorId="0" shapeId="0" xr:uid="{00000000-0006-0000-0200-000006000000}">
      <text>
        <r>
          <rPr>
            <sz val="12"/>
            <color indexed="81"/>
            <rFont val="Times New Roman"/>
            <family val="1"/>
          </rPr>
          <t>Pinch of red, yellow, and blue powder</t>
        </r>
      </text>
    </comment>
    <comment ref="D16" authorId="0" shapeId="0" xr:uid="{00000000-0006-0000-0200-000007000000}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17" authorId="0" shapeId="0" xr:uid="{00000000-0006-0000-0200-000008000000}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19" authorId="0" shapeId="0" xr:uid="{00000000-0006-0000-0200-000009000000}">
      <text>
        <r>
          <rPr>
            <sz val="12"/>
            <color indexed="81"/>
            <rFont val="Times New Roman"/>
            <family val="1"/>
          </rPr>
          <t>Powdered silver to make warding circle</t>
        </r>
      </text>
    </comment>
    <comment ref="D23" authorId="0" shapeId="0" xr:uid="{00000000-0006-0000-0200-00000A000000}">
      <text>
        <r>
          <rPr>
            <sz val="12"/>
            <color indexed="81"/>
            <rFont val="Times New Roman"/>
            <family val="1"/>
          </rPr>
          <t>Sand, rose petals, or live cricket</t>
        </r>
      </text>
    </comment>
    <comment ref="D24" authorId="0" shapeId="0" xr:uid="{00000000-0006-0000-0200-00000B000000}">
      <text>
        <r>
          <rPr>
            <sz val="12"/>
            <color indexed="81"/>
            <rFont val="Times New Roman"/>
            <family val="1"/>
          </rPr>
          <t>Drop of mercury</t>
        </r>
      </text>
    </comment>
    <comment ref="D25" authorId="0" shapeId="0" xr:uid="{00000000-0006-0000-0200-00000C000000}">
      <text>
        <r>
          <rPr>
            <sz val="12"/>
            <color indexed="81"/>
            <rFont val="Times New Roman"/>
            <family val="1"/>
          </rPr>
          <t>tallow, bringstone, powdered iron</t>
        </r>
      </text>
    </comment>
    <comment ref="D26" authorId="0" shapeId="0" xr:uid="{00000000-0006-0000-0200-00000D000000}">
      <text>
        <r>
          <rPr>
            <sz val="12"/>
            <color indexed="81"/>
            <rFont val="Times New Roman"/>
            <family val="1"/>
          </rPr>
          <t>Powdered rhubarb leaf and adder's stomach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8" authorId="0" shapeId="0" xr:uid="{00000000-0006-0000-0300-000001000000}">
      <text>
        <r>
          <rPr>
            <sz val="12"/>
            <color indexed="81"/>
            <rFont val="Times New Roman"/>
            <family val="1"/>
          </rPr>
          <t>+2 Iron Will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A21" authorId="0" shapeId="0" xr:uid="{00000000-0006-0000-0500-000001000000}">
      <text>
        <r>
          <rPr>
            <sz val="12"/>
            <color indexed="81"/>
            <rFont val="Times New Roman"/>
            <family val="1"/>
          </rPr>
          <t>Grants feat of player’s choice to imbiber during one martial conflict; this feat cannot be applied while casting a spell with the “chaos” descriptor.</t>
        </r>
      </text>
    </comment>
    <comment ref="A22" authorId="0" shapeId="0" xr:uid="{00000000-0006-0000-0500-000002000000}">
      <text>
        <r>
          <rPr>
            <sz val="12"/>
            <color indexed="81"/>
            <rFont val="Times New Roman"/>
            <family val="1"/>
          </rPr>
          <t>Grants feat of DM’s choice to imbiber during one martial conflict; this feat cannot be applied while casting a spell with the “law” descriptor.</t>
        </r>
      </text>
    </comment>
  </commentList>
</comments>
</file>

<file path=xl/sharedStrings.xml><?xml version="1.0" encoding="utf-8"?>
<sst xmlns="http://schemas.openxmlformats.org/spreadsheetml/2006/main" count="573" uniqueCount="324">
  <si>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</si>
  <si>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</si>
  <si>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</si>
  <si>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</si>
  <si>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</si>
  <si>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</si>
  <si>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</si>
  <si>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</si>
  <si>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</si>
  <si>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</si>
  <si>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Skills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</si>
  <si>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</si>
  <si>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</si>
  <si>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</si>
  <si>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</si>
  <si>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</si>
  <si>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</si>
  <si>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</si>
  <si>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</si>
  <si>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</si>
  <si>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</si>
  <si>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</si>
  <si>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</si>
  <si>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</si>
  <si>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</si>
  <si>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</si>
  <si>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</si>
  <si>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</si>
  <si>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</si>
  <si>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</si>
  <si>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</si>
  <si>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</si>
  <si>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</si>
  <si>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</si>
  <si>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</si>
  <si>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</si>
  <si>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</si>
  <si>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</si>
  <si>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</si>
  <si>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</si>
  <si>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</si>
  <si>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</si>
  <si>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</si>
  <si>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</si>
  <si>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</si>
  <si>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</si>
  <si>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</si>
  <si>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</si>
  <si>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</si>
  <si>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</si>
  <si>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</si>
  <si>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</si>
  <si>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</si>
  <si>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</si>
  <si>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</si>
  <si>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</si>
  <si>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</si>
  <si>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</si>
  <si>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</si>
  <si>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</si>
  <si>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</si>
  <si>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Critical</t>
  </si>
  <si>
    <t>Range</t>
  </si>
  <si>
    <t>Saving Throws</t>
  </si>
  <si>
    <t>Fortitude</t>
  </si>
  <si>
    <t>Reflex</t>
  </si>
  <si>
    <t>Will</t>
  </si>
  <si>
    <t>Armor &amp; Shield</t>
  </si>
  <si>
    <t>Missiles</t>
  </si>
  <si>
    <t>Resistance</t>
  </si>
  <si>
    <t>Abjuration</t>
  </si>
  <si>
    <t>Touch</t>
  </si>
  <si>
    <t>1 minute</t>
  </si>
  <si>
    <t>+1 all saves</t>
  </si>
  <si>
    <t>Detect Magic</t>
  </si>
  <si>
    <t>Universal</t>
  </si>
  <si>
    <t>1 min/lvl</t>
  </si>
  <si>
    <t>must concentrate</t>
  </si>
  <si>
    <t>Instant</t>
  </si>
  <si>
    <t>Read Magic</t>
  </si>
  <si>
    <t>Personal</t>
  </si>
  <si>
    <t>10 min/lvl</t>
  </si>
  <si>
    <t>Illusion</t>
  </si>
  <si>
    <t>Enchant</t>
  </si>
  <si>
    <t>1 round</t>
  </si>
  <si>
    <t>Conjuration</t>
  </si>
  <si>
    <t>1 hour/lvl</t>
  </si>
  <si>
    <t>Permanent</t>
  </si>
  <si>
    <t>1 rnd/lvl</t>
  </si>
  <si>
    <t>Evocation</t>
  </si>
  <si>
    <t>+0</t>
  </si>
  <si>
    <t>Abilities &amp; Feats</t>
  </si>
  <si>
    <t>Spell</t>
  </si>
  <si>
    <t>Cast?</t>
  </si>
  <si>
    <t>Languages</t>
  </si>
  <si>
    <t>School</t>
  </si>
  <si>
    <t>1 hour</t>
  </si>
  <si>
    <t>60’</t>
  </si>
  <si>
    <t>10’</t>
  </si>
  <si>
    <t>100’ + 10’/lvl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</si>
  <si>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</si>
  <si>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</si>
  <si>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</si>
  <si>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</si>
  <si>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</si>
  <si>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</si>
  <si>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</si>
  <si>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Horse Encumbrance:</t>
  </si>
  <si>
    <t>Check</t>
  </si>
  <si>
    <t>Arcane</t>
  </si>
  <si>
    <t>Speed</t>
  </si>
  <si>
    <t>1d8</t>
  </si>
  <si>
    <t>19-20, x2</t>
  </si>
  <si>
    <t>Light Crossbow</t>
  </si>
  <si>
    <t>Bolt</t>
  </si>
  <si>
    <t>Female</t>
  </si>
  <si>
    <t>Human</t>
  </si>
  <si>
    <t>Thay</t>
  </si>
  <si>
    <t>Evoker</t>
  </si>
  <si>
    <t>Common, Elven, Orc</t>
  </si>
  <si>
    <t>Damaran, Mulhorandi</t>
  </si>
  <si>
    <t>Memorized Spells</t>
  </si>
  <si>
    <t>Iron Will</t>
  </si>
  <si>
    <t>Scribe Scroll</t>
  </si>
  <si>
    <t>Spellbook</t>
  </si>
  <si>
    <t>Arcane Mark</t>
  </si>
  <si>
    <t>Dancing Lights</t>
  </si>
  <si>
    <t>Daze</t>
  </si>
  <si>
    <t>Disrupt Undead</t>
  </si>
  <si>
    <t>Flare</t>
  </si>
  <si>
    <t>Ghost Sound</t>
  </si>
  <si>
    <t>Light</t>
  </si>
  <si>
    <t>Prestidigitation</t>
  </si>
  <si>
    <t>Ray of Frost</t>
  </si>
  <si>
    <t>Color Spray</t>
  </si>
  <si>
    <t>Mage Armor</t>
  </si>
  <si>
    <t>Magic Missile</t>
  </si>
  <si>
    <t>Shield</t>
  </si>
  <si>
    <t>Sleep</t>
  </si>
  <si>
    <t>Tenser’s Floating Disk</t>
  </si>
  <si>
    <t>lift, affect 0.5-kg. or 0.5-m</t>
  </si>
  <si>
    <t>1d3</t>
  </si>
  <si>
    <t>1 hr/lvl</t>
  </si>
  <si>
    <t>1d4+1, 3 missiles (4@7th lvl.)</t>
  </si>
  <si>
    <t>+2 defl. &amp; resist.</t>
  </si>
  <si>
    <t>25’ + 2½’/lvl</t>
  </si>
  <si>
    <t>1 rune</t>
  </si>
  <si>
    <t>functional for other spells</t>
  </si>
  <si>
    <t>3-m radius</t>
  </si>
  <si>
    <t>vs. humanoids w &lt;6 HD</t>
  </si>
  <si>
    <t>Enchant.</t>
  </si>
  <si>
    <t>Necro.</t>
  </si>
  <si>
    <t>1d6</t>
  </si>
  <si>
    <t>4 human voices/lvl.</t>
  </si>
  <si>
    <t>1d4</t>
  </si>
  <si>
    <t>Piercing</t>
  </si>
  <si>
    <t>Inkpen</t>
  </si>
  <si>
    <t>Vial of Ink</t>
  </si>
  <si>
    <t>From Thay</t>
  </si>
  <si>
    <t>63 lbs.</t>
  </si>
  <si>
    <t>+2 with Evocation spells</t>
  </si>
  <si>
    <t>Summon Familiar</t>
  </si>
  <si>
    <t>Protection from Evil</t>
  </si>
  <si>
    <t>200 pages</t>
  </si>
  <si>
    <t>Phosphorescent moss</t>
  </si>
  <si>
    <t>Miniature cloak</t>
  </si>
  <si>
    <t>Powdered silver</t>
  </si>
  <si>
    <t>Mercury</t>
  </si>
  <si>
    <r>
      <t>26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80</t>
    </r>
  </si>
  <si>
    <t>Perform:  (type)</t>
  </si>
  <si>
    <t>Spell Component Weight:</t>
  </si>
  <si>
    <t>Bag of Holding (600 lbs.) (not available)</t>
  </si>
  <si>
    <t>Bag Encumbrance:</t>
  </si>
  <si>
    <t>Potion of Cure Light Wounds</t>
  </si>
  <si>
    <t>Waterskin</t>
  </si>
  <si>
    <t>1 liter</t>
  </si>
  <si>
    <t>Sleight of Hand</t>
  </si>
  <si>
    <t>Survival</t>
  </si>
  <si>
    <t>Cured Leather</t>
  </si>
  <si>
    <t>Red, Yellow, and Blue Powder</t>
  </si>
  <si>
    <t>Riding Saddle</t>
  </si>
  <si>
    <t>Craft:  Alchemy</t>
  </si>
  <si>
    <t>Opaline Shuntstone</t>
  </si>
  <si>
    <t>?</t>
  </si>
  <si>
    <t>see PHB 210</t>
  </si>
  <si>
    <t>neg. Mag. Missile, PHB 278</t>
  </si>
  <si>
    <t>see PHB 232</t>
  </si>
  <si>
    <t>see PHB 248</t>
  </si>
  <si>
    <t>see PHB 269</t>
  </si>
  <si>
    <t>see PHB 249</t>
  </si>
  <si>
    <t>see PHB 280</t>
  </si>
  <si>
    <t>see PHB 294</t>
  </si>
  <si>
    <t>Components</t>
  </si>
  <si>
    <t>Casting</t>
  </si>
  <si>
    <t>1 SA</t>
  </si>
  <si>
    <t>V S</t>
  </si>
  <si>
    <t>V S M</t>
  </si>
  <si>
    <t>V</t>
  </si>
  <si>
    <t>V M/DF</t>
  </si>
  <si>
    <t>V S F</t>
  </si>
  <si>
    <t>V S M/DF</t>
  </si>
  <si>
    <t>Scroll of Shield</t>
  </si>
  <si>
    <t>Scroll of Color Spray</t>
  </si>
  <si>
    <t>Potion of Hide from Animals</t>
  </si>
  <si>
    <t>Oil of Invisibility</t>
  </si>
  <si>
    <t>Kelgore’s Fire Bolt</t>
  </si>
  <si>
    <t>Spellcasting Prodigy (Int = 20 [+5] for spells)</t>
  </si>
  <si>
    <t>Wool</t>
  </si>
  <si>
    <t>Wax</t>
  </si>
  <si>
    <t>Daze, Ghost Sound</t>
  </si>
  <si>
    <t>Tenser's Floating Disk</t>
  </si>
  <si>
    <t>Sand</t>
  </si>
  <si>
    <t>Monocle</t>
  </si>
  <si>
    <t>Spell Components Carried (24 slots total)</t>
  </si>
  <si>
    <t>Silent Image</t>
  </si>
  <si>
    <t>400’ + 40’/lvl</t>
  </si>
  <si>
    <t>Concentrat.</t>
  </si>
  <si>
    <t>see PHB 279</t>
  </si>
  <si>
    <t>Traveler’s Outfit 1</t>
  </si>
  <si>
    <t>Traveler’s Outfit 2</t>
  </si>
  <si>
    <t>Traveler’s Outfit 3</t>
  </si>
  <si>
    <t>Courtier’s Outfit</t>
  </si>
  <si>
    <t>Noble’s Outfit</t>
  </si>
  <si>
    <t>Stash (Jovial Juggler, level 2)</t>
  </si>
  <si>
    <t>Scroll of Silence</t>
  </si>
  <si>
    <t>lvl 2, cast 3</t>
  </si>
  <si>
    <t>Scroll of Clairvoyance</t>
  </si>
  <si>
    <t>lvl 3, cast 5</t>
  </si>
  <si>
    <t>lvl 1, cast 1</t>
  </si>
  <si>
    <t>Scroll of See Invisibility</t>
  </si>
  <si>
    <t>Potion of Fateful Feat</t>
  </si>
  <si>
    <t>Potion of Featful Fate</t>
  </si>
  <si>
    <t>Smokesticks</t>
  </si>
  <si>
    <t>Alchemist’s Fire</t>
  </si>
  <si>
    <t>Thunderstone</t>
  </si>
  <si>
    <t>On Mount (Pony, mare)</t>
  </si>
  <si>
    <t>Dust of Quickening</t>
  </si>
  <si>
    <t>3 vials; snort to activate for 10 minutes or until triggered</t>
  </si>
  <si>
    <t>Earplug of Silencing</t>
  </si>
  <si>
    <t>Elixir of Heightening</t>
  </si>
  <si>
    <t>2 tubes; drink to activate for 10 minutes or until triggered</t>
  </si>
  <si>
    <t>Escargots of Stillness</t>
  </si>
  <si>
    <t>4 snails; eat to activate for 10 minutes or until triggered</t>
  </si>
  <si>
    <t>Foil of Extension</t>
  </si>
  <si>
    <t>Extend Spell feat; has multiple uses but you can’t tell how many</t>
  </si>
  <si>
    <t>Girdle of Widening</t>
  </si>
  <si>
    <t>Widen Spell metamagic feat, wear over skin to activate feat</t>
  </si>
  <si>
    <t>Leggings of Empowerment</t>
  </si>
  <si>
    <t>Empower Spell metamagic feat, wear over skin to activate feat</t>
  </si>
  <si>
    <t>Sheath of Enlargement</t>
  </si>
  <si>
    <t>Enlarge Spell metamagic feat</t>
  </si>
  <si>
    <t>Sheath of Maximization</t>
  </si>
  <si>
    <t>Maximize Spell metamagic feat</t>
  </si>
  <si>
    <t>Wrapping of Duplication</t>
  </si>
  <si>
    <t>Duplicate Spell metamagic feat</t>
  </si>
  <si>
    <t>Silent Spell metamagic feat, wear in either ear to activate feat</t>
  </si>
  <si>
    <t>see PHB II 116</t>
  </si>
  <si>
    <t>Knowledge:  Religion</t>
  </si>
  <si>
    <t>Knowledge:  The Planes</t>
  </si>
  <si>
    <t>Knowledge:  Arcana</t>
  </si>
  <si>
    <t>Melf's Acid Arrow</t>
  </si>
  <si>
    <t>V S M F</t>
  </si>
  <si>
    <t>special</t>
  </si>
  <si>
    <t>see PHB 253</t>
  </si>
  <si>
    <t>Scorching Ray</t>
  </si>
  <si>
    <t>see PHB 274</t>
  </si>
  <si>
    <t>Base 1</t>
  </si>
  <si>
    <t>Still Spell</t>
  </si>
  <si>
    <t>Flaming Sphere</t>
  </si>
  <si>
    <t>Resist Energy</t>
  </si>
  <si>
    <t>V S DF</t>
  </si>
  <si>
    <t>see PHB 272</t>
  </si>
  <si>
    <t>Mage Hand(Still Spell)</t>
  </si>
  <si>
    <t>Base 4</t>
  </si>
  <si>
    <t>7558</t>
  </si>
  <si>
    <t>NPC</t>
  </si>
  <si>
    <t>Svarsa</t>
  </si>
  <si>
    <t>Rinovidich</t>
  </si>
  <si>
    <t>5’ 2”</t>
  </si>
  <si>
    <t>30’</t>
  </si>
  <si>
    <t>80’</t>
  </si>
  <si>
    <t>Kelgore’s Fire Bolts</t>
  </si>
  <si>
    <t>Melf’s Acid Arrow</t>
  </si>
  <si>
    <t>q</t>
  </si>
  <si>
    <t>þ</t>
  </si>
  <si>
    <t>Nerull</t>
  </si>
  <si>
    <t>Race</t>
  </si>
  <si>
    <t>Sex</t>
  </si>
  <si>
    <t>Class</t>
  </si>
  <si>
    <t>Region</t>
  </si>
  <si>
    <t>Age</t>
  </si>
  <si>
    <t>Alignment</t>
  </si>
  <si>
    <t>Height</t>
  </si>
  <si>
    <t>Deity</t>
  </si>
  <si>
    <t>Weight</t>
  </si>
  <si>
    <t>Attack Bonus</t>
  </si>
  <si>
    <t>XP</t>
  </si>
  <si>
    <t>Base Speed</t>
  </si>
  <si>
    <t>Gold</t>
  </si>
  <si>
    <t>Lb. Capacity</t>
  </si>
  <si>
    <t>Lb. Carried</t>
  </si>
  <si>
    <t>Hit Points</t>
  </si>
  <si>
    <t>Touch AC</t>
  </si>
  <si>
    <t>Strength</t>
  </si>
  <si>
    <t>Dexterity</t>
  </si>
  <si>
    <t>Constitution</t>
  </si>
  <si>
    <t>Intelligence</t>
  </si>
  <si>
    <t>Wisdom</t>
  </si>
  <si>
    <t>Charisma</t>
  </si>
  <si>
    <t>Neutral Evil</t>
  </si>
  <si>
    <t>Atk</t>
  </si>
  <si>
    <t>Roll</t>
  </si>
  <si>
    <t>Boot Sheath</t>
  </si>
  <si>
    <t>1</t>
  </si>
  <si>
    <t>Dagger +1</t>
  </si>
  <si>
    <t>Quarterstaff +1</t>
  </si>
  <si>
    <t>Bludgeon</t>
  </si>
  <si>
    <t>FF AC</t>
  </si>
  <si>
    <t>AC</t>
  </si>
  <si>
    <t>-</t>
  </si>
  <si>
    <t>Ranged Touch Attack</t>
  </si>
  <si>
    <t>varies</t>
  </si>
  <si>
    <t>Protection From Good</t>
  </si>
  <si>
    <t>Protection from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</si>
</sst>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i/>
      <sz val="13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12"/>
      <name val="Times New Roman"/>
      <family val="1"/>
    </font>
    <font>
      <sz val="13"/>
      <color indexed="53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sz val="13"/>
      <name val="Wingdings"/>
      <charset val="2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sz val="13"/>
      <color indexed="12"/>
      <name val="Times New Roman"/>
      <family val="1"/>
    </font>
    <font>
      <sz val="13"/>
      <color indexed="20"/>
      <name val="Times New Roman"/>
      <family val="1"/>
    </font>
    <font>
      <i/>
      <sz val="18"/>
      <color indexed="20"/>
      <name val="Times New Roman"/>
      <family val="1"/>
    </font>
    <font>
      <b/>
      <sz val="13"/>
      <color indexed="13"/>
      <name val="Times New Roman"/>
      <family val="1"/>
    </font>
    <font>
      <i/>
      <sz val="22"/>
      <color indexed="10"/>
      <name val="Times New Roman"/>
      <family val="1"/>
    </font>
    <font>
      <i/>
      <sz val="12"/>
      <color indexed="42"/>
      <name val="Times New Roman"/>
      <family val="1"/>
    </font>
    <font>
      <sz val="10"/>
      <name val="Arial"/>
      <family val="2"/>
    </font>
    <font>
      <b/>
      <sz val="13"/>
      <color rgb="FF00CC00"/>
      <name val="Times New Roman"/>
      <family val="1"/>
    </font>
    <font>
      <sz val="13"/>
      <color rgb="FF0000FF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0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thick">
        <color indexed="45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45"/>
      </bottom>
      <diagonal/>
    </border>
    <border>
      <left/>
      <right style="double">
        <color indexed="64"/>
      </right>
      <top style="double">
        <color indexed="64"/>
      </top>
      <bottom style="thick">
        <color indexed="45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49" fontId="4" fillId="0" borderId="12" xfId="2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23" fillId="3" borderId="5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7" fillId="3" borderId="20" xfId="0" applyFont="1" applyFill="1" applyBorder="1" applyAlignment="1">
      <alignment horizontal="right"/>
    </xf>
    <xf numFmtId="0" fontId="8" fillId="0" borderId="21" xfId="0" applyFont="1" applyBorder="1" applyAlignment="1">
      <alignment horizontal="center"/>
    </xf>
    <xf numFmtId="0" fontId="5" fillId="2" borderId="22" xfId="0" applyFont="1" applyFill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13" fillId="3" borderId="24" xfId="0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9" fontId="6" fillId="0" borderId="0" xfId="2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15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11" fillId="4" borderId="31" xfId="0" applyFont="1" applyFill="1" applyBorder="1" applyAlignment="1">
      <alignment horizontal="centerContinuous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26" fillId="0" borderId="34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35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49" fontId="27" fillId="0" borderId="3" xfId="0" applyNumberFormat="1" applyFont="1" applyBorder="1" applyAlignment="1">
      <alignment horizontal="center"/>
    </xf>
    <xf numFmtId="49" fontId="27" fillId="0" borderId="36" xfId="0" applyNumberFormat="1" applyFont="1" applyBorder="1" applyAlignment="1">
      <alignment horizontal="center"/>
    </xf>
    <xf numFmtId="0" fontId="1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33" fillId="0" borderId="0" xfId="0" applyFont="1" applyBorder="1" applyAlignment="1"/>
    <xf numFmtId="0" fontId="11" fillId="4" borderId="32" xfId="0" applyFont="1" applyFill="1" applyBorder="1" applyAlignment="1">
      <alignment horizontal="center" wrapText="1"/>
    </xf>
    <xf numFmtId="0" fontId="10" fillId="2" borderId="37" xfId="0" applyFont="1" applyFill="1" applyBorder="1" applyAlignment="1">
      <alignment horizontal="right"/>
    </xf>
    <xf numFmtId="49" fontId="27" fillId="0" borderId="21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4" borderId="32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3" fillId="2" borderId="38" xfId="0" applyFont="1" applyFill="1" applyBorder="1" applyAlignment="1">
      <alignment horizontal="right"/>
    </xf>
    <xf numFmtId="49" fontId="6" fillId="0" borderId="39" xfId="0" applyNumberFormat="1" applyFont="1" applyBorder="1" applyAlignment="1">
      <alignment horizontal="centerContinuous"/>
    </xf>
    <xf numFmtId="0" fontId="6" fillId="0" borderId="40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10" fillId="5" borderId="1" xfId="0" applyFont="1" applyFill="1" applyBorder="1" applyAlignment="1"/>
    <xf numFmtId="0" fontId="6" fillId="5" borderId="41" xfId="0" applyNumberFormat="1" applyFont="1" applyFill="1" applyBorder="1" applyAlignment="1">
      <alignment horizontal="center"/>
    </xf>
    <xf numFmtId="49" fontId="16" fillId="5" borderId="41" xfId="0" applyNumberFormat="1" applyFont="1" applyFill="1" applyBorder="1" applyAlignment="1">
      <alignment horizontal="center"/>
    </xf>
    <xf numFmtId="0" fontId="16" fillId="5" borderId="42" xfId="0" applyNumberFormat="1" applyFont="1" applyFill="1" applyBorder="1" applyAlignment="1">
      <alignment horizontal="center"/>
    </xf>
    <xf numFmtId="49" fontId="6" fillId="5" borderId="42" xfId="0" applyNumberFormat="1" applyFont="1" applyFill="1" applyBorder="1" applyAlignment="1">
      <alignment horizontal="center"/>
    </xf>
    <xf numFmtId="0" fontId="34" fillId="5" borderId="42" xfId="0" applyNumberFormat="1" applyFont="1" applyFill="1" applyBorder="1" applyAlignment="1">
      <alignment horizontal="center"/>
    </xf>
    <xf numFmtId="0" fontId="6" fillId="5" borderId="43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4" fillId="5" borderId="41" xfId="0" applyNumberFormat="1" applyFont="1" applyFill="1" applyBorder="1" applyAlignment="1">
      <alignment horizontal="center"/>
    </xf>
    <xf numFmtId="0" fontId="24" fillId="5" borderId="42" xfId="0" applyNumberFormat="1" applyFont="1" applyFill="1" applyBorder="1" applyAlignment="1">
      <alignment horizontal="center"/>
    </xf>
    <xf numFmtId="0" fontId="10" fillId="6" borderId="1" xfId="0" applyFont="1" applyFill="1" applyBorder="1" applyAlignment="1"/>
    <xf numFmtId="0" fontId="6" fillId="6" borderId="41" xfId="0" applyNumberFormat="1" applyFont="1" applyFill="1" applyBorder="1" applyAlignment="1">
      <alignment horizontal="center"/>
    </xf>
    <xf numFmtId="49" fontId="16" fillId="6" borderId="41" xfId="0" applyNumberFormat="1" applyFont="1" applyFill="1" applyBorder="1" applyAlignment="1">
      <alignment horizontal="center"/>
    </xf>
    <xf numFmtId="0" fontId="16" fillId="6" borderId="42" xfId="0" applyNumberFormat="1" applyFont="1" applyFill="1" applyBorder="1" applyAlignment="1">
      <alignment horizontal="center"/>
    </xf>
    <xf numFmtId="49" fontId="6" fillId="6" borderId="42" xfId="0" applyNumberFormat="1" applyFont="1" applyFill="1" applyBorder="1" applyAlignment="1">
      <alignment horizontal="center"/>
    </xf>
    <xf numFmtId="0" fontId="6" fillId="6" borderId="43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0" fontId="24" fillId="6" borderId="42" xfId="0" applyNumberFormat="1" applyFont="1" applyFill="1" applyBorder="1" applyAlignment="1">
      <alignment horizontal="center"/>
    </xf>
    <xf numFmtId="49" fontId="24" fillId="7" borderId="41" xfId="0" applyNumberFormat="1" applyFont="1" applyFill="1" applyBorder="1" applyAlignment="1">
      <alignment horizontal="center"/>
    </xf>
    <xf numFmtId="0" fontId="24" fillId="7" borderId="42" xfId="0" applyNumberFormat="1" applyFont="1" applyFill="1" applyBorder="1" applyAlignment="1">
      <alignment horizontal="center"/>
    </xf>
    <xf numFmtId="0" fontId="6" fillId="6" borderId="44" xfId="0" applyNumberFormat="1" applyFont="1" applyFill="1" applyBorder="1" applyAlignment="1">
      <alignment horizontal="center"/>
    </xf>
    <xf numFmtId="49" fontId="6" fillId="6" borderId="45" xfId="0" applyNumberFormat="1" applyFont="1" applyFill="1" applyBorder="1" applyAlignment="1">
      <alignment horizontal="center"/>
    </xf>
    <xf numFmtId="0" fontId="6" fillId="6" borderId="46" xfId="0" applyNumberFormat="1" applyFont="1" applyFill="1" applyBorder="1" applyAlignment="1">
      <alignment horizontal="center"/>
    </xf>
    <xf numFmtId="49" fontId="29" fillId="5" borderId="41" xfId="0" applyNumberFormat="1" applyFont="1" applyFill="1" applyBorder="1" applyAlignment="1">
      <alignment horizontal="center"/>
    </xf>
    <xf numFmtId="0" fontId="29" fillId="5" borderId="42" xfId="0" applyNumberFormat="1" applyFont="1" applyFill="1" applyBorder="1" applyAlignment="1">
      <alignment horizontal="center"/>
    </xf>
    <xf numFmtId="0" fontId="6" fillId="8" borderId="41" xfId="0" applyNumberFormat="1" applyFont="1" applyFill="1" applyBorder="1" applyAlignment="1">
      <alignment horizontal="center"/>
    </xf>
    <xf numFmtId="49" fontId="6" fillId="8" borderId="42" xfId="0" applyNumberFormat="1" applyFont="1" applyFill="1" applyBorder="1" applyAlignment="1">
      <alignment horizontal="center"/>
    </xf>
    <xf numFmtId="0" fontId="6" fillId="8" borderId="43" xfId="0" applyNumberFormat="1" applyFont="1" applyFill="1" applyBorder="1" applyAlignment="1">
      <alignment horizontal="center"/>
    </xf>
    <xf numFmtId="0" fontId="9" fillId="8" borderId="1" xfId="0" applyFont="1" applyFill="1" applyBorder="1" applyAlignment="1"/>
    <xf numFmtId="49" fontId="28" fillId="8" borderId="41" xfId="0" applyNumberFormat="1" applyFont="1" applyFill="1" applyBorder="1" applyAlignment="1">
      <alignment horizontal="center"/>
    </xf>
    <xf numFmtId="0" fontId="28" fillId="8" borderId="42" xfId="0" applyNumberFormat="1" applyFont="1" applyFill="1" applyBorder="1" applyAlignment="1">
      <alignment horizontal="center"/>
    </xf>
    <xf numFmtId="49" fontId="6" fillId="0" borderId="47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164" fontId="5" fillId="9" borderId="48" xfId="0" applyNumberFormat="1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Continuous"/>
    </xf>
    <xf numFmtId="0" fontId="4" fillId="0" borderId="51" xfId="0" applyFont="1" applyFill="1" applyBorder="1" applyAlignment="1">
      <alignment horizontal="centerContinuous"/>
    </xf>
    <xf numFmtId="0" fontId="4" fillId="0" borderId="36" xfId="0" applyFont="1" applyFill="1" applyBorder="1" applyAlignment="1">
      <alignment horizontal="centerContinuous"/>
    </xf>
    <xf numFmtId="164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2" xfId="0" quotePrefix="1" applyFont="1" applyBorder="1" applyAlignment="1">
      <alignment horizontal="center" vertical="center" wrapText="1"/>
    </xf>
    <xf numFmtId="0" fontId="41" fillId="0" borderId="52" xfId="0" applyNumberFormat="1" applyFont="1" applyBorder="1" applyAlignment="1">
      <alignment horizontal="center"/>
    </xf>
    <xf numFmtId="0" fontId="39" fillId="0" borderId="53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12" fillId="5" borderId="1" xfId="0" applyFont="1" applyFill="1" applyBorder="1" applyAlignment="1"/>
    <xf numFmtId="49" fontId="25" fillId="5" borderId="41" xfId="0" applyNumberFormat="1" applyFont="1" applyFill="1" applyBorder="1" applyAlignment="1">
      <alignment horizontal="center"/>
    </xf>
    <xf numFmtId="0" fontId="25" fillId="5" borderId="42" xfId="0" applyNumberFormat="1" applyFont="1" applyFill="1" applyBorder="1" applyAlignment="1">
      <alignment horizontal="center"/>
    </xf>
    <xf numFmtId="0" fontId="6" fillId="0" borderId="41" xfId="0" applyNumberFormat="1" applyFont="1" applyFill="1" applyBorder="1" applyAlignment="1">
      <alignment horizontal="center"/>
    </xf>
    <xf numFmtId="49" fontId="6" fillId="0" borderId="42" xfId="0" applyNumberFormat="1" applyFont="1" applyFill="1" applyBorder="1" applyAlignment="1">
      <alignment horizontal="center"/>
    </xf>
    <xf numFmtId="0" fontId="6" fillId="0" borderId="43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4" fillId="0" borderId="41" xfId="0" applyNumberFormat="1" applyFont="1" applyFill="1" applyBorder="1" applyAlignment="1">
      <alignment horizontal="center"/>
    </xf>
    <xf numFmtId="0" fontId="24" fillId="0" borderId="42" xfId="0" applyNumberFormat="1" applyFont="1" applyFill="1" applyBorder="1" applyAlignment="1">
      <alignment horizontal="center"/>
    </xf>
    <xf numFmtId="0" fontId="13" fillId="0" borderId="42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41" xfId="0" applyNumberFormat="1" applyFont="1" applyFill="1" applyBorder="1" applyAlignment="1">
      <alignment horizontal="center"/>
    </xf>
    <xf numFmtId="0" fontId="17" fillId="0" borderId="42" xfId="0" applyNumberFormat="1" applyFont="1" applyFill="1" applyBorder="1" applyAlignment="1">
      <alignment horizontal="center"/>
    </xf>
    <xf numFmtId="0" fontId="23" fillId="0" borderId="1" xfId="0" applyFont="1" applyFill="1" applyBorder="1" applyAlignment="1"/>
    <xf numFmtId="49" fontId="29" fillId="0" borderId="41" xfId="0" applyNumberFormat="1" applyFont="1" applyFill="1" applyBorder="1" applyAlignment="1">
      <alignment horizontal="center"/>
    </xf>
    <xf numFmtId="0" fontId="29" fillId="0" borderId="42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10" fillId="8" borderId="1" xfId="0" applyFont="1" applyFill="1" applyBorder="1" applyAlignment="1"/>
    <xf numFmtId="49" fontId="16" fillId="8" borderId="41" xfId="0" applyNumberFormat="1" applyFont="1" applyFill="1" applyBorder="1" applyAlignment="1">
      <alignment horizontal="center"/>
    </xf>
    <xf numFmtId="0" fontId="16" fillId="8" borderId="42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41" xfId="0" applyFont="1" applyBorder="1" applyAlignment="1">
      <alignment horizontal="center" wrapText="1"/>
    </xf>
    <xf numFmtId="9" fontId="6" fillId="0" borderId="41" xfId="2" applyFont="1" applyBorder="1" applyAlignment="1">
      <alignment horizontal="center" shrinkToFit="1"/>
    </xf>
    <xf numFmtId="9" fontId="6" fillId="0" borderId="42" xfId="2" applyFont="1" applyBorder="1" applyAlignment="1">
      <alignment horizontal="center" shrinkToFit="1"/>
    </xf>
    <xf numFmtId="0" fontId="6" fillId="0" borderId="42" xfId="2" applyNumberFormat="1" applyFont="1" applyBorder="1" applyAlignment="1">
      <alignment horizontal="center" shrinkToFit="1"/>
    </xf>
    <xf numFmtId="49" fontId="6" fillId="0" borderId="43" xfId="0" applyNumberFormat="1" applyFont="1" applyBorder="1" applyAlignment="1">
      <alignment horizontal="center" vertical="center" wrapText="1"/>
    </xf>
    <xf numFmtId="0" fontId="6" fillId="0" borderId="43" xfId="0" applyNumberFormat="1" applyFont="1" applyBorder="1" applyAlignment="1">
      <alignment horizontal="center" wrapText="1"/>
    </xf>
    <xf numFmtId="9" fontId="6" fillId="0" borderId="42" xfId="2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/>
    </xf>
    <xf numFmtId="9" fontId="6" fillId="0" borderId="41" xfId="2" applyFont="1" applyBorder="1" applyAlignment="1">
      <alignment horizontal="center" vertical="center" shrinkToFit="1"/>
    </xf>
    <xf numFmtId="0" fontId="6" fillId="0" borderId="42" xfId="2" applyNumberFormat="1" applyFont="1" applyBorder="1" applyAlignment="1">
      <alignment horizontal="center" vertical="center" shrinkToFit="1"/>
    </xf>
    <xf numFmtId="0" fontId="6" fillId="0" borderId="43" xfId="0" applyNumberFormat="1" applyFont="1" applyBorder="1" applyAlignment="1">
      <alignment horizontal="center" vertical="center" wrapText="1"/>
    </xf>
    <xf numFmtId="9" fontId="6" fillId="0" borderId="42" xfId="2" applyFont="1" applyFill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wrapText="1"/>
    </xf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6" xfId="0" quotePrefix="1" applyFont="1" applyBorder="1" applyAlignment="1">
      <alignment horizontal="center"/>
    </xf>
    <xf numFmtId="0" fontId="16" fillId="0" borderId="54" xfId="0" applyFont="1" applyFill="1" applyBorder="1" applyAlignment="1">
      <alignment horizontal="center" shrinkToFit="1"/>
    </xf>
    <xf numFmtId="0" fontId="37" fillId="0" borderId="55" xfId="0" applyFont="1" applyBorder="1" applyAlignment="1">
      <alignment horizontal="centerContinuous" wrapText="1"/>
    </xf>
    <xf numFmtId="0" fontId="15" fillId="0" borderId="56" xfId="0" applyFont="1" applyBorder="1" applyAlignment="1">
      <alignment horizontal="centerContinuous" wrapText="1"/>
    </xf>
    <xf numFmtId="0" fontId="15" fillId="0" borderId="57" xfId="0" applyFont="1" applyBorder="1" applyAlignment="1">
      <alignment horizontal="centerContinuous" wrapText="1"/>
    </xf>
    <xf numFmtId="0" fontId="39" fillId="0" borderId="58" xfId="0" applyFont="1" applyBorder="1" applyAlignment="1">
      <alignment horizontal="centerContinuous"/>
    </xf>
    <xf numFmtId="0" fontId="11" fillId="10" borderId="59" xfId="0" applyFont="1" applyFill="1" applyBorder="1" applyAlignment="1">
      <alignment horizontal="centerContinuous" wrapText="1"/>
    </xf>
    <xf numFmtId="0" fontId="11" fillId="10" borderId="60" xfId="0" applyFont="1" applyFill="1" applyBorder="1" applyAlignment="1">
      <alignment horizontal="center" wrapText="1"/>
    </xf>
    <xf numFmtId="0" fontId="11" fillId="10" borderId="61" xfId="0" applyFont="1" applyFill="1" applyBorder="1" applyAlignment="1">
      <alignment horizontal="center" wrapText="1"/>
    </xf>
    <xf numFmtId="0" fontId="40" fillId="0" borderId="62" xfId="0" applyFont="1" applyBorder="1" applyAlignment="1">
      <alignment horizontal="centerContinuous"/>
    </xf>
    <xf numFmtId="0" fontId="44" fillId="9" borderId="43" xfId="2" applyNumberFormat="1" applyFont="1" applyFill="1" applyBorder="1" applyAlignment="1">
      <alignment horizontal="center" shrinkToFit="1"/>
    </xf>
    <xf numFmtId="49" fontId="40" fillId="0" borderId="63" xfId="0" applyNumberFormat="1" applyFont="1" applyBorder="1" applyAlignment="1">
      <alignment horizontal="centerContinuous"/>
    </xf>
    <xf numFmtId="0" fontId="42" fillId="0" borderId="62" xfId="0" applyNumberFormat="1" applyFont="1" applyBorder="1" applyAlignment="1">
      <alignment horizontal="centerContinuous"/>
    </xf>
    <xf numFmtId="49" fontId="42" fillId="0" borderId="63" xfId="0" applyNumberFormat="1" applyFont="1" applyBorder="1" applyAlignment="1">
      <alignment horizontal="centerContinuous"/>
    </xf>
    <xf numFmtId="0" fontId="44" fillId="9" borderId="54" xfId="2" applyNumberFormat="1" applyFont="1" applyFill="1" applyBorder="1" applyAlignment="1">
      <alignment horizontal="center" shrinkToFit="1"/>
    </xf>
    <xf numFmtId="0" fontId="43" fillId="0" borderId="62" xfId="0" applyNumberFormat="1" applyFont="1" applyBorder="1" applyAlignment="1">
      <alignment horizontal="centerContinuous"/>
    </xf>
    <xf numFmtId="49" fontId="43" fillId="0" borderId="64" xfId="0" applyNumberFormat="1" applyFont="1" applyFill="1" applyBorder="1" applyAlignment="1">
      <alignment horizontal="centerContinuous"/>
    </xf>
    <xf numFmtId="0" fontId="45" fillId="0" borderId="58" xfId="0" applyFont="1" applyBorder="1" applyAlignment="1">
      <alignment horizontal="centerContinuous" vertical="center" wrapText="1"/>
    </xf>
    <xf numFmtId="0" fontId="6" fillId="0" borderId="64" xfId="0" applyFont="1" applyFill="1" applyBorder="1" applyAlignment="1">
      <alignment horizontal="centerContinuous"/>
    </xf>
    <xf numFmtId="0" fontId="46" fillId="0" borderId="0" xfId="1" applyFont="1" applyBorder="1" applyAlignment="1" applyProtection="1">
      <alignment horizontal="right"/>
    </xf>
    <xf numFmtId="0" fontId="44" fillId="9" borderId="46" xfId="2" applyNumberFormat="1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2" borderId="4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 wrapText="1"/>
    </xf>
    <xf numFmtId="0" fontId="6" fillId="0" borderId="42" xfId="2" applyNumberFormat="1" applyFont="1" applyFill="1" applyBorder="1" applyAlignment="1">
      <alignment horizontal="center" shrinkToFit="1"/>
    </xf>
    <xf numFmtId="0" fontId="6" fillId="0" borderId="66" xfId="0" applyFont="1" applyBorder="1" applyAlignment="1">
      <alignment horizontal="center" wrapText="1"/>
    </xf>
    <xf numFmtId="49" fontId="6" fillId="0" borderId="54" xfId="0" applyNumberFormat="1" applyFont="1" applyBorder="1" applyAlignment="1">
      <alignment horizontal="center" vertical="center" wrapText="1"/>
    </xf>
    <xf numFmtId="9" fontId="6" fillId="0" borderId="21" xfId="2" applyFont="1" applyBorder="1" applyAlignment="1">
      <alignment horizontal="center" vertical="center" shrinkToFit="1"/>
    </xf>
    <xf numFmtId="0" fontId="6" fillId="0" borderId="21" xfId="2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/>
    <xf numFmtId="49" fontId="16" fillId="0" borderId="41" xfId="0" applyNumberFormat="1" applyFont="1" applyFill="1" applyBorder="1" applyAlignment="1">
      <alignment horizontal="center"/>
    </xf>
    <xf numFmtId="0" fontId="16" fillId="0" borderId="4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2" fillId="4" borderId="67" xfId="0" applyFont="1" applyFill="1" applyBorder="1" applyAlignment="1">
      <alignment horizontal="center"/>
    </xf>
    <xf numFmtId="164" fontId="22" fillId="4" borderId="68" xfId="0" applyNumberFormat="1" applyFont="1" applyFill="1" applyBorder="1" applyAlignment="1">
      <alignment horizontal="center"/>
    </xf>
    <xf numFmtId="0" fontId="22" fillId="4" borderId="67" xfId="0" applyFont="1" applyFill="1" applyBorder="1" applyAlignment="1">
      <alignment horizontal="right"/>
    </xf>
    <xf numFmtId="0" fontId="22" fillId="4" borderId="69" xfId="0" applyFont="1" applyFill="1" applyBorder="1" applyAlignment="1"/>
    <xf numFmtId="0" fontId="4" fillId="0" borderId="70" xfId="0" applyFont="1" applyBorder="1" applyAlignment="1">
      <alignment horizontal="center" shrinkToFit="1"/>
    </xf>
    <xf numFmtId="164" fontId="4" fillId="0" borderId="71" xfId="0" applyNumberFormat="1" applyFont="1" applyBorder="1" applyAlignment="1">
      <alignment horizontal="center" shrinkToFit="1"/>
    </xf>
    <xf numFmtId="0" fontId="4" fillId="0" borderId="72" xfId="0" applyFont="1" applyBorder="1" applyAlignment="1">
      <alignment horizontal="left"/>
    </xf>
    <xf numFmtId="0" fontId="4" fillId="0" borderId="73" xfId="0" applyFont="1" applyBorder="1" applyAlignment="1">
      <alignment horizontal="left" shrinkToFit="1"/>
    </xf>
    <xf numFmtId="0" fontId="4" fillId="0" borderId="74" xfId="0" applyFont="1" applyBorder="1" applyAlignment="1">
      <alignment horizontal="center" shrinkToFit="1"/>
    </xf>
    <xf numFmtId="164" fontId="4" fillId="0" borderId="75" xfId="0" applyNumberFormat="1" applyFont="1" applyBorder="1" applyAlignment="1">
      <alignment horizontal="center" shrinkToFit="1"/>
    </xf>
    <xf numFmtId="0" fontId="4" fillId="0" borderId="77" xfId="0" applyFont="1" applyBorder="1" applyAlignment="1">
      <alignment horizontal="center" shrinkToFit="1"/>
    </xf>
    <xf numFmtId="164" fontId="4" fillId="0" borderId="78" xfId="0" applyNumberFormat="1" applyFont="1" applyBorder="1" applyAlignment="1">
      <alignment horizontal="center" shrinkToFit="1"/>
    </xf>
    <xf numFmtId="0" fontId="4" fillId="0" borderId="79" xfId="0" applyFont="1" applyBorder="1" applyAlignment="1">
      <alignment horizontal="left"/>
    </xf>
    <xf numFmtId="0" fontId="4" fillId="0" borderId="80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81" xfId="0" applyFont="1" applyBorder="1" applyAlignment="1">
      <alignment horizontal="left" shrinkToFit="1"/>
    </xf>
    <xf numFmtId="0" fontId="4" fillId="0" borderId="82" xfId="0" applyFont="1" applyBorder="1" applyAlignment="1">
      <alignment horizontal="left" shrinkToFit="1"/>
    </xf>
    <xf numFmtId="0" fontId="4" fillId="0" borderId="83" xfId="0" applyFont="1" applyBorder="1" applyAlignment="1">
      <alignment horizontal="center" shrinkToFit="1"/>
    </xf>
    <xf numFmtId="164" fontId="4" fillId="0" borderId="84" xfId="0" applyNumberFormat="1" applyFont="1" applyBorder="1" applyAlignment="1">
      <alignment horizontal="center" shrinkToFit="1"/>
    </xf>
    <xf numFmtId="0" fontId="4" fillId="0" borderId="85" xfId="0" applyFont="1" applyBorder="1" applyAlignment="1">
      <alignment horizontal="left"/>
    </xf>
    <xf numFmtId="164" fontId="4" fillId="0" borderId="86" xfId="0" applyNumberFormat="1" applyFont="1" applyBorder="1" applyAlignment="1">
      <alignment horizontal="center" shrinkToFit="1"/>
    </xf>
    <xf numFmtId="0" fontId="4" fillId="0" borderId="87" xfId="0" applyFont="1" applyBorder="1" applyAlignment="1">
      <alignment horizontal="left"/>
    </xf>
    <xf numFmtId="0" fontId="13" fillId="2" borderId="1" xfId="0" applyFont="1" applyFill="1" applyBorder="1" applyAlignment="1"/>
    <xf numFmtId="0" fontId="20" fillId="3" borderId="88" xfId="0" applyFont="1" applyFill="1" applyBorder="1" applyAlignment="1">
      <alignment horizontal="left"/>
    </xf>
    <xf numFmtId="0" fontId="3" fillId="3" borderId="88" xfId="0" applyFont="1" applyFill="1" applyBorder="1" applyAlignment="1">
      <alignment horizontal="centerContinuous"/>
    </xf>
    <xf numFmtId="0" fontId="4" fillId="3" borderId="88" xfId="0" applyFont="1" applyFill="1" applyBorder="1" applyAlignment="1">
      <alignment horizontal="centerContinuous"/>
    </xf>
    <xf numFmtId="0" fontId="12" fillId="0" borderId="1" xfId="0" applyFont="1" applyFill="1" applyBorder="1" applyAlignment="1"/>
    <xf numFmtId="49" fontId="25" fillId="0" borderId="41" xfId="0" applyNumberFormat="1" applyFont="1" applyFill="1" applyBorder="1" applyAlignment="1">
      <alignment horizontal="center"/>
    </xf>
    <xf numFmtId="0" fontId="25" fillId="0" borderId="42" xfId="0" applyNumberFormat="1" applyFont="1" applyFill="1" applyBorder="1" applyAlignment="1">
      <alignment horizontal="center"/>
    </xf>
    <xf numFmtId="0" fontId="12" fillId="0" borderId="42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6" fillId="8" borderId="43" xfId="0" quotePrefix="1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center"/>
    </xf>
    <xf numFmtId="49" fontId="6" fillId="2" borderId="42" xfId="0" applyNumberFormat="1" applyFont="1" applyFill="1" applyBorder="1" applyAlignment="1">
      <alignment horizontal="center"/>
    </xf>
    <xf numFmtId="0" fontId="6" fillId="2" borderId="43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49" fontId="25" fillId="2" borderId="41" xfId="0" applyNumberFormat="1" applyFont="1" applyFill="1" applyBorder="1" applyAlignment="1">
      <alignment horizontal="center"/>
    </xf>
    <xf numFmtId="0" fontId="25" fillId="2" borderId="4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shrinkToFit="1"/>
    </xf>
    <xf numFmtId="0" fontId="6" fillId="2" borderId="44" xfId="0" applyFont="1" applyFill="1" applyBorder="1" applyAlignment="1">
      <alignment horizontal="center"/>
    </xf>
    <xf numFmtId="0" fontId="6" fillId="0" borderId="41" xfId="0" applyFont="1" applyBorder="1" applyAlignment="1">
      <alignment horizontal="center" vertical="center" shrinkToFit="1"/>
    </xf>
    <xf numFmtId="49" fontId="28" fillId="0" borderId="43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shrinkToFit="1"/>
    </xf>
    <xf numFmtId="49" fontId="6" fillId="0" borderId="43" xfId="0" quotePrefix="1" applyNumberFormat="1" applyFont="1" applyBorder="1" applyAlignment="1">
      <alignment horizontal="center" shrinkToFit="1"/>
    </xf>
    <xf numFmtId="49" fontId="38" fillId="0" borderId="43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wrapText="1"/>
    </xf>
    <xf numFmtId="9" fontId="5" fillId="0" borderId="41" xfId="2" applyFont="1" applyBorder="1" applyAlignment="1">
      <alignment horizontal="center" shrinkToFit="1"/>
    </xf>
    <xf numFmtId="0" fontId="5" fillId="0" borderId="44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wrapText="1"/>
    </xf>
    <xf numFmtId="9" fontId="5" fillId="0" borderId="41" xfId="2" applyFont="1" applyFill="1" applyBorder="1" applyAlignment="1">
      <alignment horizontal="center" shrinkToFit="1"/>
    </xf>
    <xf numFmtId="0" fontId="48" fillId="0" borderId="1" xfId="0" applyFont="1" applyBorder="1" applyAlignment="1">
      <alignment horizontal="center" shrinkToFit="1"/>
    </xf>
    <xf numFmtId="0" fontId="48" fillId="0" borderId="1" xfId="0" applyFont="1" applyFill="1" applyBorder="1" applyAlignment="1">
      <alignment horizontal="center" shrinkToFit="1"/>
    </xf>
    <xf numFmtId="0" fontId="48" fillId="0" borderId="59" xfId="0" applyFont="1" applyBorder="1" applyAlignment="1">
      <alignment horizontal="center" shrinkToFit="1"/>
    </xf>
    <xf numFmtId="0" fontId="49" fillId="0" borderId="34" xfId="0" applyFont="1" applyBorder="1" applyAlignment="1">
      <alignment horizontal="centerContinuous" wrapText="1"/>
    </xf>
    <xf numFmtId="0" fontId="5" fillId="0" borderId="41" xfId="0" applyFont="1" applyBorder="1" applyAlignment="1">
      <alignment horizontal="center"/>
    </xf>
    <xf numFmtId="49" fontId="6" fillId="0" borderId="89" xfId="0" applyNumberFormat="1" applyFont="1" applyBorder="1" applyAlignment="1">
      <alignment horizontal="center"/>
    </xf>
    <xf numFmtId="0" fontId="5" fillId="2" borderId="90" xfId="0" applyFont="1" applyFill="1" applyBorder="1" applyAlignment="1">
      <alignment horizontal="right"/>
    </xf>
    <xf numFmtId="0" fontId="50" fillId="2" borderId="39" xfId="0" applyFont="1" applyFill="1" applyBorder="1" applyAlignment="1">
      <alignment horizontal="right"/>
    </xf>
    <xf numFmtId="49" fontId="6" fillId="0" borderId="91" xfId="0" applyNumberFormat="1" applyFont="1" applyFill="1" applyBorder="1" applyAlignment="1">
      <alignment horizontal="centerContinuous"/>
    </xf>
    <xf numFmtId="0" fontId="51" fillId="3" borderId="92" xfId="0" applyFont="1" applyFill="1" applyBorder="1" applyAlignment="1">
      <alignment horizontal="right"/>
    </xf>
    <xf numFmtId="0" fontId="51" fillId="3" borderId="88" xfId="0" applyFont="1" applyFill="1" applyBorder="1" applyAlignment="1">
      <alignment horizontal="left"/>
    </xf>
    <xf numFmtId="0" fontId="52" fillId="3" borderId="93" xfId="1" applyFont="1" applyFill="1" applyBorder="1" applyAlignment="1" applyProtection="1">
      <alignment horizontal="right"/>
    </xf>
    <xf numFmtId="0" fontId="12" fillId="6" borderId="9" xfId="0" applyFont="1" applyFill="1" applyBorder="1" applyAlignment="1"/>
    <xf numFmtId="0" fontId="23" fillId="6" borderId="1" xfId="0" applyFont="1" applyFill="1" applyBorder="1" applyAlignment="1"/>
    <xf numFmtId="49" fontId="25" fillId="6" borderId="44" xfId="0" applyNumberFormat="1" applyFont="1" applyFill="1" applyBorder="1" applyAlignment="1">
      <alignment horizontal="center"/>
    </xf>
    <xf numFmtId="49" fontId="29" fillId="6" borderId="41" xfId="0" applyNumberFormat="1" applyFont="1" applyFill="1" applyBorder="1" applyAlignment="1">
      <alignment horizontal="center"/>
    </xf>
    <xf numFmtId="0" fontId="25" fillId="6" borderId="45" xfId="0" applyNumberFormat="1" applyFont="1" applyFill="1" applyBorder="1" applyAlignment="1">
      <alignment horizontal="center"/>
    </xf>
    <xf numFmtId="0" fontId="29" fillId="6" borderId="42" xfId="0" applyNumberFormat="1" applyFont="1" applyFill="1" applyBorder="1" applyAlignment="1">
      <alignment horizontal="center"/>
    </xf>
    <xf numFmtId="0" fontId="4" fillId="0" borderId="72" xfId="0" applyFont="1" applyFill="1" applyBorder="1" applyAlignment="1">
      <alignment horizontal="left"/>
    </xf>
    <xf numFmtId="0" fontId="4" fillId="0" borderId="72" xfId="0" applyFont="1" applyFill="1" applyBorder="1" applyAlignment="1"/>
    <xf numFmtId="164" fontId="22" fillId="4" borderId="68" xfId="0" applyNumberFormat="1" applyFont="1" applyFill="1" applyBorder="1" applyAlignment="1"/>
    <xf numFmtId="0" fontId="4" fillId="0" borderId="2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49" fontId="4" fillId="0" borderId="44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49" fontId="4" fillId="0" borderId="95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10" fillId="12" borderId="1" xfId="0" applyFont="1" applyFill="1" applyBorder="1" applyAlignment="1"/>
    <xf numFmtId="0" fontId="6" fillId="12" borderId="41" xfId="0" applyNumberFormat="1" applyFont="1" applyFill="1" applyBorder="1" applyAlignment="1">
      <alignment horizontal="center"/>
    </xf>
    <xf numFmtId="49" fontId="16" fillId="12" borderId="41" xfId="0" applyNumberFormat="1" applyFont="1" applyFill="1" applyBorder="1" applyAlignment="1">
      <alignment horizontal="center"/>
    </xf>
    <xf numFmtId="0" fontId="16" fillId="12" borderId="42" xfId="0" applyNumberFormat="1" applyFont="1" applyFill="1" applyBorder="1" applyAlignment="1">
      <alignment horizontal="center"/>
    </xf>
    <xf numFmtId="49" fontId="6" fillId="12" borderId="42" xfId="0" applyNumberFormat="1" applyFont="1" applyFill="1" applyBorder="1" applyAlignment="1">
      <alignment horizontal="center"/>
    </xf>
    <xf numFmtId="0" fontId="6" fillId="12" borderId="43" xfId="0" applyNumberFormat="1" applyFont="1" applyFill="1" applyBorder="1" applyAlignment="1">
      <alignment horizontal="center"/>
    </xf>
    <xf numFmtId="0" fontId="6" fillId="0" borderId="42" xfId="2" applyNumberFormat="1" applyFont="1" applyFill="1" applyBorder="1" applyAlignment="1">
      <alignment horizontal="center" vertical="center" shrinkToFit="1"/>
    </xf>
    <xf numFmtId="0" fontId="28" fillId="0" borderId="97" xfId="0" applyFont="1" applyBorder="1" applyAlignment="1">
      <alignment horizontal="centerContinuous" shrinkToFit="1"/>
    </xf>
    <xf numFmtId="0" fontId="47" fillId="0" borderId="97" xfId="0" applyFont="1" applyBorder="1" applyAlignment="1">
      <alignment horizontal="centerContinuous" shrinkToFit="1"/>
    </xf>
    <xf numFmtId="0" fontId="4" fillId="0" borderId="76" xfId="0" applyFont="1" applyFill="1" applyBorder="1" applyAlignment="1">
      <alignment horizontal="left"/>
    </xf>
    <xf numFmtId="0" fontId="4" fillId="0" borderId="81" xfId="0" applyFont="1" applyFill="1" applyBorder="1" applyAlignment="1">
      <alignment shrinkToFit="1"/>
    </xf>
    <xf numFmtId="0" fontId="4" fillId="0" borderId="82" xfId="0" applyFont="1" applyFill="1" applyBorder="1" applyAlignment="1">
      <alignment horizontal="left" shrinkToFit="1"/>
    </xf>
    <xf numFmtId="0" fontId="4" fillId="0" borderId="79" xfId="0" applyFont="1" applyFill="1" applyBorder="1" applyAlignment="1">
      <alignment horizontal="left"/>
    </xf>
    <xf numFmtId="0" fontId="4" fillId="0" borderId="80" xfId="0" applyFont="1" applyFill="1" applyBorder="1" applyAlignment="1">
      <alignment horizontal="left" shrinkToFit="1"/>
    </xf>
    <xf numFmtId="0" fontId="4" fillId="0" borderId="83" xfId="0" applyFont="1" applyFill="1" applyBorder="1" applyAlignment="1">
      <alignment horizontal="center" shrinkToFit="1"/>
    </xf>
    <xf numFmtId="164" fontId="4" fillId="0" borderId="84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6" fillId="0" borderId="41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9" fontId="6" fillId="0" borderId="41" xfId="2" applyFont="1" applyFill="1" applyBorder="1" applyAlignment="1">
      <alignment horizontal="center" shrinkToFit="1"/>
    </xf>
    <xf numFmtId="9" fontId="6" fillId="0" borderId="42" xfId="2" applyFont="1" applyFill="1" applyBorder="1" applyAlignment="1">
      <alignment horizontal="center" shrinkToFit="1"/>
    </xf>
    <xf numFmtId="0" fontId="4" fillId="0" borderId="42" xfId="0" applyFont="1" applyFill="1" applyBorder="1" applyAlignment="1">
      <alignment horizontal="center" wrapText="1"/>
    </xf>
    <xf numFmtId="0" fontId="4" fillId="0" borderId="42" xfId="2" applyNumberFormat="1" applyFont="1" applyFill="1" applyBorder="1" applyAlignment="1">
      <alignment horizontal="center" vertical="center" shrinkToFit="1"/>
    </xf>
    <xf numFmtId="0" fontId="6" fillId="0" borderId="43" xfId="0" applyNumberFormat="1" applyFont="1" applyFill="1" applyBorder="1" applyAlignment="1">
      <alignment horizontal="center" vertical="center" wrapText="1"/>
    </xf>
    <xf numFmtId="9" fontId="6" fillId="0" borderId="45" xfId="2" applyFont="1" applyFill="1" applyBorder="1" applyAlignment="1">
      <alignment horizontal="center" shrinkToFit="1"/>
    </xf>
    <xf numFmtId="0" fontId="4" fillId="0" borderId="45" xfId="0" applyFont="1" applyFill="1" applyBorder="1" applyAlignment="1">
      <alignment horizontal="center" wrapText="1"/>
    </xf>
    <xf numFmtId="0" fontId="4" fillId="0" borderId="45" xfId="2" applyNumberFormat="1" applyFont="1" applyFill="1" applyBorder="1" applyAlignment="1">
      <alignment horizontal="center" shrinkToFit="1"/>
    </xf>
    <xf numFmtId="0" fontId="6" fillId="0" borderId="45" xfId="2" applyNumberFormat="1" applyFont="1" applyFill="1" applyBorder="1" applyAlignment="1">
      <alignment horizontal="center" shrinkToFit="1"/>
    </xf>
    <xf numFmtId="0" fontId="6" fillId="0" borderId="46" xfId="0" applyNumberFormat="1" applyFont="1" applyFill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9" fontId="5" fillId="0" borderId="66" xfId="2" applyFont="1" applyBorder="1" applyAlignment="1">
      <alignment horizontal="center" shrinkToFit="1"/>
    </xf>
    <xf numFmtId="0" fontId="6" fillId="0" borderId="21" xfId="2" applyNumberFormat="1" applyFont="1" applyBorder="1" applyAlignment="1">
      <alignment horizontal="center" shrinkToFit="1"/>
    </xf>
    <xf numFmtId="0" fontId="6" fillId="0" borderId="54" xfId="0" applyNumberFormat="1" applyFont="1" applyBorder="1" applyAlignment="1">
      <alignment horizontal="center" wrapText="1"/>
    </xf>
    <xf numFmtId="9" fontId="5" fillId="0" borderId="44" xfId="2" applyFont="1" applyFill="1" applyBorder="1" applyAlignment="1">
      <alignment horizontal="center" shrinkToFit="1"/>
    </xf>
    <xf numFmtId="0" fontId="6" fillId="0" borderId="59" xfId="0" applyFont="1" applyFill="1" applyBorder="1" applyAlignment="1">
      <alignment horizontal="center" shrinkToFit="1"/>
    </xf>
    <xf numFmtId="0" fontId="6" fillId="0" borderId="42" xfId="0" applyNumberFormat="1" applyFont="1" applyFill="1" applyBorder="1" applyAlignment="1">
      <alignment horizontal="center"/>
    </xf>
    <xf numFmtId="0" fontId="4" fillId="0" borderId="42" xfId="2" applyNumberFormat="1" applyFont="1" applyFill="1" applyBorder="1" applyAlignment="1">
      <alignment horizontal="center" shrinkToFit="1"/>
    </xf>
    <xf numFmtId="0" fontId="6" fillId="0" borderId="43" xfId="0" applyNumberFormat="1" applyFont="1" applyFill="1" applyBorder="1" applyAlignment="1">
      <alignment horizontal="center" wrapText="1"/>
    </xf>
    <xf numFmtId="9" fontId="6" fillId="0" borderId="41" xfId="2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shrinkToFit="1"/>
    </xf>
    <xf numFmtId="0" fontId="6" fillId="0" borderId="99" xfId="0" applyFont="1" applyFill="1" applyBorder="1" applyAlignment="1">
      <alignment horizontal="center" shrinkToFit="1"/>
    </xf>
    <xf numFmtId="0" fontId="6" fillId="0" borderId="100" xfId="0" applyFont="1" applyBorder="1" applyAlignment="1">
      <alignment horizontal="center" shrinkToFit="1"/>
    </xf>
    <xf numFmtId="0" fontId="6" fillId="0" borderId="18" xfId="0" applyFont="1" applyBorder="1" applyAlignment="1">
      <alignment horizontal="center"/>
    </xf>
    <xf numFmtId="0" fontId="44" fillId="9" borderId="49" xfId="2" applyNumberFormat="1" applyFont="1" applyFill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41" xfId="0" applyFont="1" applyBorder="1" applyAlignment="1">
      <alignment horizontal="center"/>
    </xf>
    <xf numFmtId="0" fontId="6" fillId="0" borderId="97" xfId="0" applyFont="1" applyBorder="1" applyAlignment="1">
      <alignment horizontal="centerContinuous" shrinkToFit="1"/>
    </xf>
    <xf numFmtId="0" fontId="54" fillId="3" borderId="5" xfId="0" applyFont="1" applyFill="1" applyBorder="1" applyAlignment="1">
      <alignment horizontal="right"/>
    </xf>
    <xf numFmtId="0" fontId="27" fillId="0" borderId="21" xfId="0" applyNumberFormat="1" applyFont="1" applyBorder="1" applyAlignment="1">
      <alignment horizontal="center"/>
    </xf>
    <xf numFmtId="0" fontId="55" fillId="0" borderId="65" xfId="0" applyFont="1" applyFill="1" applyBorder="1" applyAlignment="1">
      <alignment horizontal="center" shrinkToFit="1"/>
    </xf>
    <xf numFmtId="0" fontId="48" fillId="0" borderId="9" xfId="0" applyFont="1" applyFill="1" applyBorder="1" applyAlignment="1">
      <alignment horizontal="center" shrinkToFit="1"/>
    </xf>
    <xf numFmtId="0" fontId="22" fillId="13" borderId="25" xfId="0" applyFont="1" applyFill="1" applyBorder="1" applyAlignment="1">
      <alignment horizontal="center"/>
    </xf>
    <xf numFmtId="0" fontId="22" fillId="13" borderId="26" xfId="0" applyFont="1" applyFill="1" applyBorder="1" applyAlignment="1">
      <alignment horizontal="center"/>
    </xf>
    <xf numFmtId="49" fontId="22" fillId="13" borderId="26" xfId="0" applyNumberFormat="1" applyFont="1" applyFill="1" applyBorder="1" applyAlignment="1">
      <alignment horizontal="center"/>
    </xf>
    <xf numFmtId="0" fontId="22" fillId="13" borderId="30" xfId="0" applyFont="1" applyFill="1" applyBorder="1" applyAlignment="1">
      <alignment horizontal="center"/>
    </xf>
    <xf numFmtId="0" fontId="22" fillId="13" borderId="27" xfId="0" applyFont="1" applyFill="1" applyBorder="1" applyAlignment="1">
      <alignment horizontal="center"/>
    </xf>
    <xf numFmtId="0" fontId="22" fillId="13" borderId="28" xfId="0" applyFont="1" applyFill="1" applyBorder="1" applyAlignment="1">
      <alignment horizontal="centerContinuous"/>
    </xf>
    <xf numFmtId="0" fontId="22" fillId="13" borderId="29" xfId="0" applyFont="1" applyFill="1" applyBorder="1" applyAlignment="1">
      <alignment horizontal="centerContinuous"/>
    </xf>
    <xf numFmtId="0" fontId="22" fillId="13" borderId="30" xfId="0" applyFont="1" applyFill="1" applyBorder="1" applyAlignment="1">
      <alignment horizontal="centerContinuous"/>
    </xf>
    <xf numFmtId="0" fontId="56" fillId="14" borderId="30" xfId="0" applyFont="1" applyFill="1" applyBorder="1" applyAlignment="1">
      <alignment horizontal="center"/>
    </xf>
    <xf numFmtId="164" fontId="1" fillId="0" borderId="103" xfId="0" applyNumberFormat="1" applyFont="1" applyBorder="1" applyAlignment="1">
      <alignment horizontal="center" vertical="center"/>
    </xf>
    <xf numFmtId="1" fontId="57" fillId="14" borderId="102" xfId="0" applyNumberFormat="1" applyFont="1" applyFill="1" applyBorder="1" applyAlignment="1">
      <alignment horizontal="center" vertical="center"/>
    </xf>
    <xf numFmtId="1" fontId="1" fillId="0" borderId="9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/>
    </xf>
    <xf numFmtId="1" fontId="57" fillId="14" borderId="36" xfId="0" applyNumberFormat="1" applyFont="1" applyFill="1" applyBorder="1" applyAlignment="1">
      <alignment horizontal="center"/>
    </xf>
    <xf numFmtId="1" fontId="1" fillId="0" borderId="4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2" fillId="13" borderId="104" xfId="0" applyFont="1" applyFill="1" applyBorder="1" applyAlignment="1">
      <alignment horizontal="centerContinuous"/>
    </xf>
    <xf numFmtId="0" fontId="22" fillId="13" borderId="105" xfId="0" applyFont="1" applyFill="1" applyBorder="1" applyAlignment="1">
      <alignment horizontal="centerContinuous"/>
    </xf>
    <xf numFmtId="164" fontId="1" fillId="0" borderId="101" xfId="0" applyNumberFormat="1" applyFont="1" applyBorder="1" applyAlignment="1">
      <alignment horizontal="centerContinuous"/>
    </xf>
    <xf numFmtId="164" fontId="1" fillId="0" borderId="106" xfId="0" applyNumberFormat="1" applyFont="1" applyBorder="1" applyAlignment="1">
      <alignment horizontal="centerContinuous"/>
    </xf>
    <xf numFmtId="0" fontId="1" fillId="0" borderId="33" xfId="0" quotePrefix="1" applyFont="1" applyBorder="1" applyAlignment="1">
      <alignment horizontal="centerContinuous"/>
    </xf>
    <xf numFmtId="164" fontId="1" fillId="0" borderId="36" xfId="0" applyNumberFormat="1" applyFont="1" applyBorder="1" applyAlignment="1">
      <alignment horizontal="centerContinuous"/>
    </xf>
    <xf numFmtId="164" fontId="1" fillId="0" borderId="107" xfId="0" applyNumberFormat="1" applyFont="1" applyBorder="1" applyAlignment="1">
      <alignment horizontal="centerContinuous"/>
    </xf>
    <xf numFmtId="0" fontId="1" fillId="0" borderId="108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49" fontId="1" fillId="0" borderId="12" xfId="2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1" fillId="0" borderId="15" xfId="2" applyNumberFormat="1" applyFont="1" applyFill="1" applyBorder="1" applyAlignment="1">
      <alignment horizontal="center"/>
    </xf>
    <xf numFmtId="0" fontId="1" fillId="0" borderId="98" xfId="0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/>
    </xf>
    <xf numFmtId="0" fontId="11" fillId="11" borderId="31" xfId="0" applyFont="1" applyFill="1" applyBorder="1" applyAlignment="1">
      <alignment horizontal="centerContinuous"/>
    </xf>
    <xf numFmtId="0" fontId="11" fillId="11" borderId="32" xfId="0" applyFont="1" applyFill="1" applyBorder="1" applyAlignment="1">
      <alignment horizontal="center"/>
    </xf>
    <xf numFmtId="0" fontId="22" fillId="11" borderId="32" xfId="0" applyFont="1" applyFill="1" applyBorder="1" applyAlignment="1">
      <alignment horizontal="center"/>
    </xf>
    <xf numFmtId="0" fontId="22" fillId="11" borderId="32" xfId="0" applyNumberFormat="1" applyFont="1" applyFill="1" applyBorder="1" applyAlignment="1">
      <alignment horizontal="center"/>
    </xf>
    <xf numFmtId="0" fontId="11" fillId="11" borderId="33" xfId="0" applyFont="1" applyFill="1" applyBorder="1" applyAlignment="1">
      <alignment horizontal="centerContinuous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9" fontId="1" fillId="0" borderId="18" xfId="0" applyNumberFormat="1" applyFont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5" xfId="0" applyFont="1" applyBorder="1" applyAlignment="1">
      <alignment horizontal="center"/>
    </xf>
    <xf numFmtId="49" fontId="1" fillId="0" borderId="95" xfId="0" applyNumberFormat="1" applyFont="1" applyBorder="1" applyAlignment="1">
      <alignment horizontal="center"/>
    </xf>
    <xf numFmtId="164" fontId="1" fillId="0" borderId="95" xfId="0" applyNumberFormat="1" applyFont="1" applyBorder="1" applyAlignment="1">
      <alignment horizontal="center"/>
    </xf>
    <xf numFmtId="0" fontId="53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7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190500</xdr:rowOff>
    </xdr:from>
    <xdr:to>
      <xdr:col>6</xdr:col>
      <xdr:colOff>1238250</xdr:colOff>
      <xdr:row>14</xdr:row>
      <xdr:rowOff>247650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686300" y="2905125"/>
          <a:ext cx="22955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87" name="Rectangle 1">
          <a:extLst>
            <a:ext uri="{FF2B5EF4-FFF2-40B4-BE49-F238E27FC236}">
              <a16:creationId xmlns:a16="http://schemas.microsoft.com/office/drawing/2014/main" id="{00000000-0008-0000-0100-00004B34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556" name="Rectangle 1">
          <a:extLst>
            <a:ext uri="{FF2B5EF4-FFF2-40B4-BE49-F238E27FC236}">
              <a16:creationId xmlns:a16="http://schemas.microsoft.com/office/drawing/2014/main" id="{00000000-0008-0000-0200-000094440000}"/>
            </a:ext>
          </a:extLst>
        </xdr:cNvPr>
        <xdr:cNvSpPr>
          <a:spLocks noChangeArrowheads="1"/>
        </xdr:cNvSpPr>
      </xdr:nvSpPr>
      <xdr:spPr bwMode="auto">
        <a:xfrm>
          <a:off x="5619750" y="0"/>
          <a:ext cx="20478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" name="Rectangle 1">
          <a:extLst>
            <a:ext uri="{FF2B5EF4-FFF2-40B4-BE49-F238E27FC236}">
              <a16:creationId xmlns:a16="http://schemas.microsoft.com/office/drawing/2014/main" id="{00000000-0008-0000-0300-00000A400000}"/>
            </a:ext>
          </a:extLst>
        </xdr:cNvPr>
        <xdr:cNvSpPr>
          <a:spLocks noChangeArrowheads="1"/>
        </xdr:cNvSpPr>
      </xdr:nvSpPr>
      <xdr:spPr bwMode="auto">
        <a:xfrm>
          <a:off x="7334250" y="0"/>
          <a:ext cx="20859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196215</xdr:colOff>
      <xdr:row>1</xdr:row>
      <xdr:rowOff>123825</xdr:rowOff>
    </xdr:from>
    <xdr:to>
      <xdr:col>4</xdr:col>
      <xdr:colOff>81915</xdr:colOff>
      <xdr:row>2</xdr:row>
      <xdr:rowOff>66675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showGridLines="0" tabSelected="1" workbookViewId="0"/>
  </sheetViews>
  <sheetFormatPr defaultColWidth="13" defaultRowHeight="15.6"/>
  <cols>
    <col min="1" max="1" width="14.3984375" style="21" bestFit="1" customWidth="1"/>
    <col min="2" max="2" width="10" style="22" customWidth="1"/>
    <col min="3" max="3" width="5.09765625" style="22" customWidth="1"/>
    <col min="4" max="4" width="13.69921875" style="21" bestFit="1" customWidth="1"/>
    <col min="5" max="5" width="9.09765625" style="22" bestFit="1" customWidth="1"/>
    <col min="6" max="6" width="14.69921875" style="21" customWidth="1"/>
    <col min="7" max="7" width="17.09765625" style="22" customWidth="1"/>
    <col min="8" max="16384" width="13" style="1"/>
  </cols>
  <sheetData>
    <row r="1" spans="1:7" ht="29.4" thickTop="1" thickBot="1">
      <c r="A1" s="253" t="s">
        <v>276</v>
      </c>
      <c r="B1" s="254" t="s">
        <v>277</v>
      </c>
      <c r="C1" s="215"/>
      <c r="D1" s="216"/>
      <c r="E1" s="217"/>
      <c r="F1" s="216"/>
      <c r="G1" s="255" t="s">
        <v>275</v>
      </c>
    </row>
    <row r="2" spans="1:7" ht="17.399999999999999" thickTop="1">
      <c r="A2" s="2" t="s">
        <v>286</v>
      </c>
      <c r="B2" s="59" t="s">
        <v>116</v>
      </c>
      <c r="C2" s="59"/>
      <c r="D2" s="4" t="s">
        <v>287</v>
      </c>
      <c r="E2" s="76" t="s">
        <v>115</v>
      </c>
      <c r="F2" s="4"/>
      <c r="G2" s="5"/>
    </row>
    <row r="3" spans="1:7" ht="16.8">
      <c r="A3" s="2" t="s">
        <v>288</v>
      </c>
      <c r="B3" s="59" t="s">
        <v>118</v>
      </c>
      <c r="C3" s="59"/>
      <c r="D3" s="4" t="s">
        <v>1</v>
      </c>
      <c r="E3" s="76">
        <v>4</v>
      </c>
      <c r="F3" s="368"/>
      <c r="G3" s="5"/>
    </row>
    <row r="4" spans="1:7" ht="16.8">
      <c r="A4" s="2" t="s">
        <v>289</v>
      </c>
      <c r="B4" s="59" t="s">
        <v>117</v>
      </c>
      <c r="C4" s="59"/>
      <c r="D4" s="4" t="s">
        <v>290</v>
      </c>
      <c r="E4" s="76">
        <v>21</v>
      </c>
      <c r="F4" s="368"/>
      <c r="G4" s="5"/>
    </row>
    <row r="5" spans="1:7" ht="16.8">
      <c r="A5" s="2" t="s">
        <v>291</v>
      </c>
      <c r="B5" s="59" t="s">
        <v>309</v>
      </c>
      <c r="C5" s="59"/>
      <c r="D5" s="4" t="s">
        <v>292</v>
      </c>
      <c r="E5" s="76" t="s">
        <v>278</v>
      </c>
      <c r="F5" s="368"/>
      <c r="G5" s="5"/>
    </row>
    <row r="6" spans="1:7" ht="17.399999999999999" thickBot="1">
      <c r="A6" s="2" t="s">
        <v>293</v>
      </c>
      <c r="B6" s="59" t="s">
        <v>285</v>
      </c>
      <c r="C6" s="59"/>
      <c r="D6" s="4" t="s">
        <v>294</v>
      </c>
      <c r="E6" s="76" t="s">
        <v>159</v>
      </c>
      <c r="F6" s="368"/>
      <c r="G6" s="5"/>
    </row>
    <row r="7" spans="1:7" ht="17.399999999999999" thickTop="1">
      <c r="A7" s="42" t="s">
        <v>295</v>
      </c>
      <c r="B7" s="252" t="s">
        <v>90</v>
      </c>
      <c r="C7" s="75"/>
      <c r="D7" s="250" t="s">
        <v>297</v>
      </c>
      <c r="E7" s="249" t="s">
        <v>279</v>
      </c>
      <c r="F7" s="3"/>
      <c r="G7" s="5"/>
    </row>
    <row r="8" spans="1:7" ht="17.399999999999999" thickBot="1">
      <c r="A8" s="73" t="s">
        <v>296</v>
      </c>
      <c r="B8" s="74" t="s">
        <v>274</v>
      </c>
      <c r="C8" s="58"/>
      <c r="D8" s="251" t="s">
        <v>298</v>
      </c>
      <c r="E8" s="43">
        <v>350</v>
      </c>
      <c r="F8" s="3"/>
      <c r="G8" s="5"/>
    </row>
    <row r="9" spans="1:7" ht="16.8">
      <c r="A9" s="40" t="s">
        <v>303</v>
      </c>
      <c r="B9" s="41">
        <v>8</v>
      </c>
      <c r="C9" s="320">
        <f t="shared" ref="C9:C14" si="0">IF(B9&gt;9.9,CONCATENATE("+",ROUNDDOWN((B9-10)/2,0)),ROUNDUP((B9-10)/2,0))</f>
        <v>-1</v>
      </c>
      <c r="D9" s="39" t="s">
        <v>299</v>
      </c>
      <c r="E9" s="158" t="s">
        <v>168</v>
      </c>
      <c r="F9" s="3"/>
      <c r="G9" s="5"/>
    </row>
    <row r="10" spans="1:7" ht="16.8">
      <c r="A10" s="8" t="s">
        <v>304</v>
      </c>
      <c r="B10" s="155">
        <v>10</v>
      </c>
      <c r="C10" s="69" t="str">
        <f t="shared" si="0"/>
        <v>+0</v>
      </c>
      <c r="D10" s="7" t="s">
        <v>300</v>
      </c>
      <c r="E10" s="110">
        <f>Martial!B14+Equipment!B34+Equipment!B47+('Personal File'!E8/100)</f>
        <v>29.6</v>
      </c>
      <c r="F10" s="3"/>
      <c r="G10" s="5"/>
    </row>
    <row r="11" spans="1:7" ht="16.8">
      <c r="A11" s="37" t="s">
        <v>305</v>
      </c>
      <c r="B11" s="156">
        <v>10</v>
      </c>
      <c r="C11" s="60" t="str">
        <f t="shared" si="0"/>
        <v>+0</v>
      </c>
      <c r="D11" s="7" t="s">
        <v>301</v>
      </c>
      <c r="E11" s="354">
        <f>((E3*4)*0.75)+(E3*C11)</f>
        <v>12</v>
      </c>
      <c r="F11" s="3"/>
      <c r="G11" s="5"/>
    </row>
    <row r="12" spans="1:7" ht="16.8">
      <c r="A12" s="319" t="s">
        <v>306</v>
      </c>
      <c r="B12" s="156">
        <v>19</v>
      </c>
      <c r="C12" s="69" t="str">
        <f t="shared" si="0"/>
        <v>+4</v>
      </c>
      <c r="D12" s="57" t="s">
        <v>302</v>
      </c>
      <c r="E12" s="108">
        <f>10+C10</f>
        <v>10</v>
      </c>
      <c r="F12" s="2"/>
      <c r="G12" s="5"/>
    </row>
    <row r="13" spans="1:7" ht="16.8">
      <c r="A13" s="38" t="s">
        <v>307</v>
      </c>
      <c r="B13" s="6">
        <v>10</v>
      </c>
      <c r="C13" s="69" t="str">
        <f t="shared" si="0"/>
        <v>+0</v>
      </c>
      <c r="D13" s="57" t="s">
        <v>317</v>
      </c>
      <c r="E13" s="108">
        <f>E14-C10</f>
        <v>14</v>
      </c>
      <c r="F13" s="3"/>
      <c r="G13" s="5"/>
    </row>
    <row r="14" spans="1:7" ht="17.399999999999999" thickBot="1">
      <c r="A14" s="44" t="s">
        <v>308</v>
      </c>
      <c r="B14" s="157">
        <v>11</v>
      </c>
      <c r="C14" s="61" t="str">
        <f t="shared" si="0"/>
        <v>+0</v>
      </c>
      <c r="D14" s="68" t="s">
        <v>318</v>
      </c>
      <c r="E14" s="109">
        <f>E12+SUM(Martial!B11:B12)</f>
        <v>14</v>
      </c>
      <c r="F14" s="3"/>
      <c r="G14" s="5"/>
    </row>
    <row r="15" spans="1:7" ht="24" thickTop="1" thickBot="1">
      <c r="A15" s="9"/>
      <c r="B15" s="10"/>
      <c r="C15" s="10"/>
      <c r="D15" s="11"/>
      <c r="E15" s="11"/>
      <c r="F15" s="11"/>
      <c r="G15" s="12"/>
    </row>
    <row r="16" spans="1:7" s="16" customFormat="1" ht="17.399999999999999" thickTop="1">
      <c r="A16" s="13"/>
      <c r="B16" s="14"/>
      <c r="C16" s="14"/>
      <c r="D16" s="14"/>
      <c r="E16" s="14"/>
      <c r="F16" s="14"/>
      <c r="G16" s="15"/>
    </row>
    <row r="17" spans="1:7" s="16" customFormat="1" ht="16.8">
      <c r="A17" s="140"/>
      <c r="B17" s="17"/>
      <c r="C17" s="17"/>
      <c r="D17" s="17"/>
      <c r="E17" s="17"/>
      <c r="F17" s="17"/>
      <c r="G17" s="154"/>
    </row>
    <row r="18" spans="1:7" s="16" customFormat="1" ht="16.8">
      <c r="A18" s="140"/>
      <c r="B18" s="17"/>
      <c r="C18" s="17"/>
      <c r="D18" s="17"/>
      <c r="E18" s="17"/>
      <c r="F18" s="17"/>
      <c r="G18" s="154"/>
    </row>
    <row r="19" spans="1:7" s="16" customFormat="1" ht="16.8">
      <c r="A19" s="140"/>
      <c r="B19" s="17"/>
      <c r="C19" s="17"/>
      <c r="D19" s="17"/>
      <c r="E19" s="17"/>
      <c r="F19" s="17"/>
      <c r="G19" s="154"/>
    </row>
    <row r="20" spans="1:7" s="16" customFormat="1" ht="16.8">
      <c r="A20" s="140"/>
      <c r="B20" s="17"/>
      <c r="C20" s="17"/>
      <c r="D20" s="17"/>
      <c r="E20" s="17"/>
      <c r="F20" s="17"/>
      <c r="G20" s="154"/>
    </row>
    <row r="21" spans="1:7" s="16" customFormat="1" ht="16.8">
      <c r="A21" s="140"/>
      <c r="B21" s="17"/>
      <c r="C21" s="17"/>
      <c r="D21" s="17"/>
      <c r="E21" s="17"/>
      <c r="F21" s="17"/>
      <c r="G21" s="154"/>
    </row>
    <row r="22" spans="1:7" s="16" customFormat="1" ht="16.8">
      <c r="A22" s="140"/>
      <c r="B22" s="17"/>
      <c r="C22" s="17"/>
      <c r="D22" s="17"/>
      <c r="E22" s="17"/>
      <c r="F22" s="17"/>
      <c r="G22" s="154"/>
    </row>
    <row r="23" spans="1:7" s="16" customFormat="1" ht="16.8">
      <c r="A23" s="140"/>
      <c r="B23" s="17"/>
      <c r="C23" s="17"/>
      <c r="D23" s="17"/>
      <c r="E23" s="17"/>
      <c r="F23" s="17"/>
      <c r="G23" s="154"/>
    </row>
    <row r="24" spans="1:7" s="16" customFormat="1" ht="16.8">
      <c r="A24" s="140"/>
      <c r="B24" s="17"/>
      <c r="C24" s="17"/>
      <c r="D24" s="17"/>
      <c r="E24" s="17"/>
      <c r="F24" s="17"/>
      <c r="G24" s="154"/>
    </row>
    <row r="25" spans="1:7" s="16" customFormat="1" ht="16.8">
      <c r="A25" s="140"/>
      <c r="B25" s="17"/>
      <c r="C25" s="17"/>
      <c r="D25" s="17"/>
      <c r="E25" s="17"/>
      <c r="F25" s="17"/>
      <c r="G25" s="154"/>
    </row>
    <row r="26" spans="1:7" s="16" customFormat="1" ht="16.8">
      <c r="A26" s="140"/>
      <c r="B26" s="17"/>
      <c r="C26" s="17"/>
      <c r="D26" s="17"/>
      <c r="E26" s="17"/>
      <c r="F26" s="17"/>
      <c r="G26" s="154"/>
    </row>
    <row r="27" spans="1:7" s="16" customFormat="1" ht="16.8">
      <c r="A27" s="140"/>
      <c r="B27" s="17"/>
      <c r="C27" s="17"/>
      <c r="D27" s="17"/>
      <c r="E27" s="17"/>
      <c r="F27" s="17"/>
      <c r="G27" s="154"/>
    </row>
    <row r="28" spans="1:7" s="16" customFormat="1" ht="16.8">
      <c r="A28" s="140"/>
      <c r="B28" s="17"/>
      <c r="C28" s="17"/>
      <c r="D28" s="17"/>
      <c r="E28" s="17"/>
      <c r="F28" s="17"/>
      <c r="G28" s="154"/>
    </row>
    <row r="29" spans="1:7" s="16" customFormat="1" ht="16.8">
      <c r="A29" s="140"/>
      <c r="B29" s="17"/>
      <c r="C29" s="17"/>
      <c r="D29" s="17"/>
      <c r="E29" s="17"/>
      <c r="F29" s="17"/>
      <c r="G29" s="154"/>
    </row>
    <row r="30" spans="1:7" s="16" customFormat="1" ht="16.8">
      <c r="A30" s="140"/>
      <c r="B30" s="17"/>
      <c r="C30" s="17"/>
      <c r="D30" s="17"/>
      <c r="E30" s="17"/>
      <c r="F30" s="17"/>
      <c r="G30" s="154"/>
    </row>
    <row r="31" spans="1:7" s="16" customFormat="1" ht="16.8">
      <c r="A31" s="140"/>
      <c r="B31" s="17"/>
      <c r="C31" s="17"/>
      <c r="D31" s="17"/>
      <c r="E31" s="17"/>
      <c r="F31" s="17"/>
      <c r="G31" s="154"/>
    </row>
    <row r="32" spans="1:7" s="16" customFormat="1" ht="16.8">
      <c r="A32" s="140"/>
      <c r="B32" s="17"/>
      <c r="C32" s="17"/>
      <c r="D32" s="17"/>
      <c r="E32" s="17"/>
      <c r="F32" s="17"/>
      <c r="G32" s="154"/>
    </row>
    <row r="33" spans="1:7" s="16" customFormat="1" ht="16.8">
      <c r="A33" s="140"/>
      <c r="B33" s="17"/>
      <c r="C33" s="17"/>
      <c r="D33" s="17"/>
      <c r="E33" s="17"/>
      <c r="F33" s="17"/>
      <c r="G33" s="154"/>
    </row>
    <row r="34" spans="1:7" s="16" customFormat="1" ht="16.8">
      <c r="A34" s="140"/>
      <c r="B34" s="17"/>
      <c r="C34" s="17"/>
      <c r="D34" s="17"/>
      <c r="E34" s="17"/>
      <c r="F34" s="17"/>
      <c r="G34" s="154"/>
    </row>
    <row r="35" spans="1:7" s="16" customFormat="1" ht="16.8">
      <c r="A35" s="140"/>
      <c r="B35" s="17"/>
      <c r="C35" s="17"/>
      <c r="D35" s="17"/>
      <c r="E35" s="17"/>
      <c r="F35" s="17"/>
      <c r="G35" s="154"/>
    </row>
    <row r="36" spans="1:7" s="16" customFormat="1" ht="16.8">
      <c r="A36" s="140"/>
      <c r="B36" s="17"/>
      <c r="C36" s="17"/>
      <c r="D36" s="17"/>
      <c r="E36" s="17"/>
      <c r="F36" s="17"/>
      <c r="G36" s="154"/>
    </row>
    <row r="37" spans="1:7" s="16" customFormat="1" ht="16.8">
      <c r="A37" s="140"/>
      <c r="B37" s="17"/>
      <c r="C37" s="17"/>
      <c r="D37" s="17"/>
      <c r="E37" s="17"/>
      <c r="F37" s="17"/>
      <c r="G37" s="154"/>
    </row>
    <row r="38" spans="1:7" s="16" customFormat="1" ht="16.8">
      <c r="A38" s="140"/>
      <c r="B38" s="17"/>
      <c r="C38" s="17"/>
      <c r="D38" s="17"/>
      <c r="E38" s="17"/>
      <c r="F38" s="17"/>
      <c r="G38" s="154"/>
    </row>
    <row r="39" spans="1:7" s="16" customFormat="1" ht="16.8">
      <c r="A39" s="140"/>
      <c r="B39" s="17"/>
      <c r="C39" s="17"/>
      <c r="D39" s="17"/>
      <c r="E39" s="17"/>
      <c r="F39" s="17"/>
      <c r="G39" s="154"/>
    </row>
    <row r="40" spans="1:7" s="16" customFormat="1" ht="16.8">
      <c r="A40" s="140"/>
      <c r="B40" s="17"/>
      <c r="C40" s="17"/>
      <c r="D40" s="17"/>
      <c r="E40" s="17"/>
      <c r="F40" s="17"/>
      <c r="G40" s="154"/>
    </row>
    <row r="41" spans="1:7" s="16" customFormat="1" ht="16.8">
      <c r="A41" s="140"/>
      <c r="B41" s="17"/>
      <c r="C41" s="17"/>
      <c r="D41" s="17"/>
      <c r="E41" s="17"/>
      <c r="F41" s="17"/>
      <c r="G41" s="154"/>
    </row>
    <row r="42" spans="1:7" s="16" customFormat="1" ht="16.8">
      <c r="A42" s="140"/>
      <c r="B42" s="17"/>
      <c r="C42" s="17"/>
      <c r="D42" s="17"/>
      <c r="E42" s="17"/>
      <c r="F42" s="17"/>
      <c r="G42" s="154"/>
    </row>
    <row r="43" spans="1:7" s="16" customFormat="1" ht="16.8">
      <c r="A43" s="140"/>
      <c r="B43" s="17"/>
      <c r="C43" s="17"/>
      <c r="D43" s="17"/>
      <c r="E43" s="17"/>
      <c r="F43" s="17"/>
      <c r="G43" s="154"/>
    </row>
    <row r="44" spans="1:7" s="16" customFormat="1" ht="16.8">
      <c r="A44" s="140"/>
      <c r="B44" s="17"/>
      <c r="C44" s="17"/>
      <c r="D44" s="17"/>
      <c r="E44" s="17"/>
      <c r="F44" s="17"/>
      <c r="G44" s="154"/>
    </row>
    <row r="45" spans="1:7" s="16" customFormat="1" ht="16.8">
      <c r="A45" s="140"/>
      <c r="B45" s="17"/>
      <c r="C45" s="17"/>
      <c r="D45" s="17"/>
      <c r="E45" s="17"/>
      <c r="F45" s="17"/>
      <c r="G45" s="154"/>
    </row>
    <row r="46" spans="1:7" s="16" customFormat="1" ht="16.8">
      <c r="A46" s="140"/>
      <c r="B46" s="17"/>
      <c r="C46" s="17"/>
      <c r="D46" s="17"/>
      <c r="E46" s="17"/>
      <c r="F46" s="17"/>
      <c r="G46" s="154"/>
    </row>
    <row r="47" spans="1:7" s="16" customFormat="1" ht="16.8">
      <c r="A47" s="140"/>
      <c r="B47" s="17"/>
      <c r="C47" s="17"/>
      <c r="D47" s="17"/>
      <c r="E47" s="17"/>
      <c r="F47" s="17"/>
      <c r="G47" s="154"/>
    </row>
    <row r="48" spans="1:7" s="16" customFormat="1" ht="16.8">
      <c r="A48" s="140"/>
      <c r="B48" s="17"/>
      <c r="C48" s="17"/>
      <c r="D48" s="17"/>
      <c r="E48" s="17"/>
      <c r="F48" s="17"/>
      <c r="G48" s="154"/>
    </row>
    <row r="49" spans="1:7" s="16" customFormat="1" ht="16.8">
      <c r="A49" s="140"/>
      <c r="B49" s="17"/>
      <c r="C49" s="17"/>
      <c r="D49" s="17"/>
      <c r="E49" s="17"/>
      <c r="F49" s="17"/>
      <c r="G49" s="154"/>
    </row>
    <row r="50" spans="1:7" s="16" customFormat="1" ht="16.8">
      <c r="A50" s="140"/>
      <c r="B50" s="17"/>
      <c r="C50" s="17"/>
      <c r="D50" s="17"/>
      <c r="E50" s="17"/>
      <c r="F50" s="17"/>
      <c r="G50" s="154"/>
    </row>
    <row r="51" spans="1:7" s="16" customFormat="1" ht="16.8">
      <c r="A51" s="140"/>
      <c r="B51" s="17"/>
      <c r="C51" s="17"/>
      <c r="D51" s="17"/>
      <c r="E51" s="17"/>
      <c r="F51" s="17"/>
      <c r="G51" s="154"/>
    </row>
    <row r="52" spans="1:7" s="16" customFormat="1" ht="16.8">
      <c r="A52" s="140"/>
      <c r="B52" s="17"/>
      <c r="C52" s="17"/>
      <c r="D52" s="17"/>
      <c r="E52" s="17"/>
      <c r="F52" s="17"/>
      <c r="G52" s="154"/>
    </row>
    <row r="53" spans="1:7" s="16" customFormat="1" ht="16.8">
      <c r="A53" s="140"/>
      <c r="B53" s="17"/>
      <c r="C53" s="17"/>
      <c r="D53" s="17"/>
      <c r="E53" s="17"/>
      <c r="F53" s="17"/>
      <c r="G53" s="154"/>
    </row>
    <row r="54" spans="1:7" s="16" customFormat="1" ht="16.8">
      <c r="A54" s="140"/>
      <c r="B54" s="17"/>
      <c r="C54" s="17"/>
      <c r="D54" s="17"/>
      <c r="E54" s="17"/>
      <c r="F54" s="17"/>
      <c r="G54" s="154"/>
    </row>
    <row r="55" spans="1:7" s="16" customFormat="1" ht="16.8">
      <c r="A55" s="140"/>
      <c r="B55" s="17"/>
      <c r="C55" s="17"/>
      <c r="D55" s="17"/>
      <c r="E55" s="17"/>
      <c r="F55" s="17"/>
      <c r="G55" s="154"/>
    </row>
    <row r="56" spans="1:7" s="16" customFormat="1" ht="16.8">
      <c r="A56" s="140"/>
      <c r="B56" s="17"/>
      <c r="C56" s="17"/>
      <c r="D56" s="17"/>
      <c r="E56" s="17"/>
      <c r="F56" s="17"/>
      <c r="G56" s="154"/>
    </row>
    <row r="57" spans="1:7" s="16" customFormat="1" ht="16.8">
      <c r="A57" s="140"/>
      <c r="B57" s="17"/>
      <c r="C57" s="17"/>
      <c r="D57" s="17"/>
      <c r="E57" s="17"/>
      <c r="F57" s="17"/>
      <c r="G57" s="154"/>
    </row>
    <row r="58" spans="1:7" s="16" customFormat="1" ht="16.8">
      <c r="A58" s="140"/>
      <c r="B58" s="17"/>
      <c r="C58" s="17"/>
      <c r="D58" s="17"/>
      <c r="E58" s="17"/>
      <c r="F58" s="17"/>
      <c r="G58" s="154"/>
    </row>
    <row r="59" spans="1:7" s="16" customFormat="1" ht="16.8">
      <c r="A59" s="140"/>
      <c r="B59" s="17"/>
      <c r="C59" s="17"/>
      <c r="D59" s="17"/>
      <c r="E59" s="17"/>
      <c r="F59" s="17"/>
      <c r="G59" s="154"/>
    </row>
    <row r="60" spans="1:7" s="16" customFormat="1" ht="16.8">
      <c r="A60" s="140"/>
      <c r="B60" s="17"/>
      <c r="C60" s="17"/>
      <c r="D60" s="17"/>
      <c r="E60" s="17"/>
      <c r="F60" s="17"/>
      <c r="G60" s="154"/>
    </row>
    <row r="61" spans="1:7" s="16" customFormat="1" ht="16.8">
      <c r="A61" s="140"/>
      <c r="B61" s="17"/>
      <c r="C61" s="17"/>
      <c r="D61" s="17"/>
      <c r="E61" s="17"/>
      <c r="F61" s="17"/>
      <c r="G61" s="154"/>
    </row>
    <row r="62" spans="1:7" s="16" customFormat="1" ht="16.8">
      <c r="A62" s="140"/>
      <c r="B62" s="17"/>
      <c r="C62" s="17"/>
      <c r="D62" s="17"/>
      <c r="E62" s="17"/>
      <c r="F62" s="17"/>
      <c r="G62" s="154"/>
    </row>
    <row r="63" spans="1:7" s="16" customFormat="1" ht="16.8">
      <c r="A63" s="140"/>
      <c r="B63" s="17"/>
      <c r="C63" s="17"/>
      <c r="D63" s="17"/>
      <c r="E63" s="17"/>
      <c r="F63" s="17"/>
      <c r="G63" s="154"/>
    </row>
    <row r="64" spans="1:7" s="16" customFormat="1" ht="16.8">
      <c r="A64" s="140"/>
      <c r="B64" s="17"/>
      <c r="C64" s="17"/>
      <c r="D64" s="17"/>
      <c r="E64" s="17"/>
      <c r="F64" s="17"/>
      <c r="G64" s="154"/>
    </row>
    <row r="65" spans="1:7" s="16" customFormat="1" ht="16.8">
      <c r="A65" s="140"/>
      <c r="B65" s="17"/>
      <c r="C65" s="17"/>
      <c r="D65" s="17"/>
      <c r="E65" s="17"/>
      <c r="F65" s="17"/>
      <c r="G65" s="154"/>
    </row>
    <row r="66" spans="1:7" s="16" customFormat="1" ht="16.8">
      <c r="A66" s="140"/>
      <c r="B66" s="17"/>
      <c r="C66" s="17"/>
      <c r="D66" s="17"/>
      <c r="E66" s="17"/>
      <c r="F66" s="17"/>
      <c r="G66" s="154"/>
    </row>
    <row r="67" spans="1:7" s="16" customFormat="1" ht="16.8">
      <c r="A67" s="140"/>
      <c r="B67" s="17"/>
      <c r="C67" s="17"/>
      <c r="D67" s="17"/>
      <c r="E67" s="17"/>
      <c r="F67" s="17"/>
      <c r="G67" s="154"/>
    </row>
    <row r="68" spans="1:7" s="16" customFormat="1" ht="16.8">
      <c r="A68" s="140"/>
      <c r="B68" s="17"/>
      <c r="C68" s="17"/>
      <c r="D68" s="17"/>
      <c r="E68" s="17"/>
      <c r="F68" s="17"/>
      <c r="G68" s="154"/>
    </row>
    <row r="69" spans="1:7" s="16" customFormat="1" ht="16.8">
      <c r="A69" s="140"/>
      <c r="B69" s="17"/>
      <c r="C69" s="17"/>
      <c r="D69" s="17"/>
      <c r="E69" s="17"/>
      <c r="F69" s="17"/>
      <c r="G69" s="154"/>
    </row>
    <row r="70" spans="1:7" s="16" customFormat="1" ht="16.8">
      <c r="A70" s="140"/>
      <c r="B70" s="17"/>
      <c r="C70" s="17"/>
      <c r="D70" s="17"/>
      <c r="E70" s="17"/>
      <c r="F70" s="17"/>
      <c r="G70" s="154"/>
    </row>
    <row r="71" spans="1:7" s="16" customFormat="1" ht="16.8">
      <c r="A71" s="140"/>
      <c r="B71" s="17"/>
      <c r="C71" s="17"/>
      <c r="D71" s="17"/>
      <c r="E71" s="17"/>
      <c r="F71" s="17"/>
      <c r="G71" s="154"/>
    </row>
    <row r="72" spans="1:7" s="16" customFormat="1" ht="16.8">
      <c r="A72" s="140"/>
      <c r="B72" s="17"/>
      <c r="C72" s="17"/>
      <c r="D72" s="17"/>
      <c r="E72" s="17"/>
      <c r="F72" s="17"/>
      <c r="G72" s="154"/>
    </row>
    <row r="73" spans="1:7" s="16" customFormat="1" ht="16.8">
      <c r="A73" s="140"/>
      <c r="B73" s="17"/>
      <c r="C73" s="17"/>
      <c r="D73" s="17"/>
      <c r="E73" s="17"/>
      <c r="F73" s="17"/>
      <c r="G73" s="154"/>
    </row>
    <row r="74" spans="1:7" s="16" customFormat="1" ht="16.8">
      <c r="A74" s="140"/>
      <c r="B74" s="17"/>
      <c r="C74" s="17"/>
      <c r="D74" s="17"/>
      <c r="E74" s="17"/>
      <c r="F74" s="17"/>
      <c r="G74" s="154"/>
    </row>
    <row r="75" spans="1:7" s="16" customFormat="1" ht="16.8">
      <c r="A75" s="140"/>
      <c r="B75" s="17"/>
      <c r="C75" s="17"/>
      <c r="D75" s="17"/>
      <c r="E75" s="17"/>
      <c r="F75" s="17"/>
      <c r="G75" s="154"/>
    </row>
    <row r="76" spans="1:7" s="16" customFormat="1" ht="16.8">
      <c r="A76" s="140"/>
      <c r="B76" s="17"/>
      <c r="C76" s="17"/>
      <c r="D76" s="17"/>
      <c r="E76" s="17"/>
      <c r="F76" s="17"/>
      <c r="G76" s="154"/>
    </row>
    <row r="77" spans="1:7" s="16" customFormat="1" ht="16.8">
      <c r="A77" s="140"/>
      <c r="B77" s="17"/>
      <c r="C77" s="17"/>
      <c r="D77" s="17"/>
      <c r="E77" s="17"/>
      <c r="F77" s="17"/>
      <c r="G77" s="154"/>
    </row>
    <row r="78" spans="1:7" s="16" customFormat="1" ht="16.8">
      <c r="A78" s="140"/>
      <c r="B78" s="17"/>
      <c r="C78" s="17"/>
      <c r="D78" s="17"/>
      <c r="E78" s="17"/>
      <c r="F78" s="17"/>
      <c r="G78" s="154"/>
    </row>
    <row r="79" spans="1:7" s="16" customFormat="1" ht="16.8">
      <c r="A79" s="140"/>
      <c r="B79" s="17"/>
      <c r="C79" s="17"/>
      <c r="D79" s="17"/>
      <c r="E79" s="17"/>
      <c r="F79" s="17"/>
      <c r="G79" s="154"/>
    </row>
    <row r="80" spans="1:7" s="16" customFormat="1" ht="16.8">
      <c r="A80" s="140"/>
      <c r="B80" s="17"/>
      <c r="C80" s="17"/>
      <c r="D80" s="17"/>
      <c r="E80" s="17"/>
      <c r="F80" s="17"/>
      <c r="G80" s="154"/>
    </row>
    <row r="81" spans="1:7" s="16" customFormat="1" ht="16.8">
      <c r="A81" s="140"/>
      <c r="B81" s="17"/>
      <c r="C81" s="17"/>
      <c r="D81" s="17"/>
      <c r="E81" s="17"/>
      <c r="F81" s="17"/>
      <c r="G81" s="154"/>
    </row>
    <row r="82" spans="1:7" s="16" customFormat="1" ht="16.8">
      <c r="A82" s="140"/>
      <c r="B82" s="17"/>
      <c r="C82" s="17"/>
      <c r="D82" s="17"/>
      <c r="E82" s="17"/>
      <c r="F82" s="17"/>
      <c r="G82" s="154"/>
    </row>
    <row r="83" spans="1:7" s="16" customFormat="1" ht="16.8">
      <c r="A83" s="140"/>
      <c r="B83" s="17"/>
      <c r="C83" s="17"/>
      <c r="D83" s="17"/>
      <c r="E83" s="17"/>
      <c r="F83" s="17"/>
      <c r="G83" s="154"/>
    </row>
    <row r="84" spans="1:7" s="16" customFormat="1" ht="16.8">
      <c r="A84" s="140"/>
      <c r="B84" s="17"/>
      <c r="C84" s="17"/>
      <c r="D84" s="17"/>
      <c r="E84" s="17"/>
      <c r="F84" s="17"/>
      <c r="G84" s="154"/>
    </row>
    <row r="85" spans="1:7" s="16" customFormat="1" ht="16.8">
      <c r="A85" s="140"/>
      <c r="B85" s="17"/>
      <c r="C85" s="17"/>
      <c r="D85" s="17"/>
      <c r="E85" s="17"/>
      <c r="F85" s="17"/>
      <c r="G85" s="154"/>
    </row>
    <row r="86" spans="1:7" s="16" customFormat="1" ht="16.8">
      <c r="A86" s="140"/>
      <c r="B86" s="17"/>
      <c r="C86" s="17"/>
      <c r="D86" s="17"/>
      <c r="E86" s="17"/>
      <c r="F86" s="17"/>
      <c r="G86" s="154"/>
    </row>
    <row r="87" spans="1:7" s="16" customFormat="1" ht="16.8">
      <c r="A87" s="140"/>
      <c r="B87" s="17"/>
      <c r="C87" s="17"/>
      <c r="D87" s="17"/>
      <c r="E87" s="17"/>
      <c r="F87" s="17"/>
      <c r="G87" s="154"/>
    </row>
    <row r="88" spans="1:7" s="16" customFormat="1" ht="16.8">
      <c r="A88" s="140"/>
      <c r="B88" s="17"/>
      <c r="C88" s="17"/>
      <c r="D88" s="17"/>
      <c r="E88" s="17"/>
      <c r="F88" s="17"/>
      <c r="G88" s="154"/>
    </row>
    <row r="89" spans="1:7" s="16" customFormat="1" ht="16.8">
      <c r="A89" s="140"/>
      <c r="B89" s="17"/>
      <c r="C89" s="17"/>
      <c r="D89" s="17"/>
      <c r="E89" s="17"/>
      <c r="F89" s="17"/>
      <c r="G89" s="154"/>
    </row>
    <row r="90" spans="1:7" s="16" customFormat="1" ht="16.8">
      <c r="A90" s="140"/>
      <c r="B90" s="17"/>
      <c r="C90" s="17"/>
      <c r="D90" s="17"/>
      <c r="E90" s="17"/>
      <c r="F90" s="17"/>
      <c r="G90" s="154"/>
    </row>
    <row r="91" spans="1:7" s="16" customFormat="1" ht="16.8">
      <c r="A91" s="140"/>
      <c r="B91" s="17"/>
      <c r="C91" s="17"/>
      <c r="D91" s="17"/>
      <c r="E91" s="17"/>
      <c r="F91" s="17"/>
      <c r="G91" s="154"/>
    </row>
    <row r="92" spans="1:7" s="16" customFormat="1" ht="16.8">
      <c r="A92" s="140"/>
      <c r="B92" s="17"/>
      <c r="C92" s="17"/>
      <c r="D92" s="17"/>
      <c r="E92" s="17"/>
      <c r="F92" s="17"/>
      <c r="G92" s="154"/>
    </row>
    <row r="93" spans="1:7" s="16" customFormat="1" ht="16.8">
      <c r="A93" s="140"/>
      <c r="B93" s="17"/>
      <c r="C93" s="17"/>
      <c r="D93" s="17"/>
      <c r="E93" s="17"/>
      <c r="F93" s="17"/>
      <c r="G93" s="154"/>
    </row>
    <row r="94" spans="1:7" s="16" customFormat="1" ht="16.8">
      <c r="A94" s="140"/>
      <c r="B94" s="17"/>
      <c r="C94" s="17"/>
      <c r="D94" s="17"/>
      <c r="E94" s="17"/>
      <c r="F94" s="17"/>
      <c r="G94" s="154"/>
    </row>
    <row r="95" spans="1:7" s="16" customFormat="1" ht="16.8">
      <c r="A95" s="140"/>
      <c r="B95" s="17"/>
      <c r="C95" s="17"/>
      <c r="D95" s="17"/>
      <c r="E95" s="17"/>
      <c r="F95" s="17"/>
      <c r="G95" s="154"/>
    </row>
    <row r="96" spans="1:7" s="16" customFormat="1" ht="16.8">
      <c r="A96" s="140"/>
      <c r="B96" s="17"/>
      <c r="C96" s="17"/>
      <c r="D96" s="17"/>
      <c r="E96" s="17"/>
      <c r="F96" s="17"/>
      <c r="G96" s="154"/>
    </row>
    <row r="97" spans="1:7" s="16" customFormat="1" ht="16.8">
      <c r="A97" s="140"/>
      <c r="B97" s="17"/>
      <c r="C97" s="17"/>
      <c r="D97" s="17"/>
      <c r="E97" s="17"/>
      <c r="F97" s="17"/>
      <c r="G97" s="154"/>
    </row>
    <row r="98" spans="1:7" s="16" customFormat="1" ht="16.8">
      <c r="A98" s="140"/>
      <c r="B98" s="17"/>
      <c r="C98" s="17"/>
      <c r="D98" s="17"/>
      <c r="E98" s="17"/>
      <c r="F98" s="17"/>
      <c r="G98" s="154"/>
    </row>
    <row r="99" spans="1:7" s="16" customFormat="1" ht="16.8">
      <c r="A99" s="140"/>
      <c r="B99" s="17"/>
      <c r="C99" s="17"/>
      <c r="D99" s="17"/>
      <c r="E99" s="17"/>
      <c r="F99" s="17"/>
      <c r="G99" s="154"/>
    </row>
    <row r="100" spans="1:7" s="16" customFormat="1" ht="16.8">
      <c r="A100" s="140"/>
      <c r="B100" s="17"/>
      <c r="C100" s="17"/>
      <c r="D100" s="17"/>
      <c r="E100" s="17"/>
      <c r="F100" s="17"/>
      <c r="G100" s="154"/>
    </row>
    <row r="101" spans="1:7" s="16" customFormat="1" ht="16.8">
      <c r="A101" s="140"/>
      <c r="B101" s="17"/>
      <c r="C101" s="17"/>
      <c r="D101" s="17"/>
      <c r="E101" s="17"/>
      <c r="F101" s="17"/>
      <c r="G101" s="154"/>
    </row>
    <row r="102" spans="1:7" s="16" customFormat="1" ht="16.8">
      <c r="A102" s="140"/>
      <c r="B102" s="17"/>
      <c r="C102" s="17"/>
      <c r="D102" s="17"/>
      <c r="E102" s="17"/>
      <c r="F102" s="17"/>
      <c r="G102" s="154"/>
    </row>
    <row r="103" spans="1:7" s="16" customFormat="1" ht="16.8">
      <c r="A103" s="140"/>
      <c r="B103" s="17"/>
      <c r="C103" s="17"/>
      <c r="D103" s="17"/>
      <c r="E103" s="17"/>
      <c r="F103" s="17"/>
      <c r="G103" s="154"/>
    </row>
    <row r="104" spans="1:7" s="16" customFormat="1" ht="16.8">
      <c r="A104" s="140"/>
      <c r="B104" s="17"/>
      <c r="C104" s="17"/>
      <c r="D104" s="17"/>
      <c r="E104" s="17"/>
      <c r="F104" s="17"/>
      <c r="G104" s="154"/>
    </row>
    <row r="105" spans="1:7" s="16" customFormat="1" ht="16.8">
      <c r="A105" s="140"/>
      <c r="B105" s="17"/>
      <c r="C105" s="17"/>
      <c r="D105" s="17"/>
      <c r="E105" s="17"/>
      <c r="F105" s="17"/>
      <c r="G105" s="154"/>
    </row>
    <row r="106" spans="1:7" s="16" customFormat="1" ht="16.8">
      <c r="A106" s="140"/>
      <c r="B106" s="17"/>
      <c r="C106" s="17"/>
      <c r="D106" s="17"/>
      <c r="E106" s="17"/>
      <c r="F106" s="17"/>
      <c r="G106" s="154"/>
    </row>
    <row r="107" spans="1:7" s="16" customFormat="1" ht="16.8">
      <c r="A107" s="140"/>
      <c r="B107" s="17"/>
      <c r="C107" s="17"/>
      <c r="D107" s="17"/>
      <c r="E107" s="17"/>
      <c r="F107" s="17"/>
      <c r="G107" s="154"/>
    </row>
    <row r="108" spans="1:7" s="16" customFormat="1" ht="16.8">
      <c r="A108" s="140"/>
      <c r="B108" s="17"/>
      <c r="C108" s="17"/>
      <c r="D108" s="17"/>
      <c r="E108" s="17"/>
      <c r="F108" s="17"/>
      <c r="G108" s="154"/>
    </row>
    <row r="109" spans="1:7" s="16" customFormat="1" ht="16.8">
      <c r="A109" s="140"/>
      <c r="B109" s="17"/>
      <c r="C109" s="17"/>
      <c r="D109" s="17"/>
      <c r="E109" s="17"/>
      <c r="F109" s="17"/>
      <c r="G109" s="154"/>
    </row>
    <row r="110" spans="1:7" s="16" customFormat="1" ht="16.8">
      <c r="A110" s="140"/>
      <c r="B110" s="17"/>
      <c r="C110" s="17"/>
      <c r="D110" s="17"/>
      <c r="E110" s="17"/>
      <c r="F110" s="17"/>
      <c r="G110" s="154"/>
    </row>
    <row r="111" spans="1:7" s="16" customFormat="1" ht="16.8">
      <c r="A111" s="140"/>
      <c r="B111" s="17"/>
      <c r="C111" s="17"/>
      <c r="D111" s="17"/>
      <c r="E111" s="17"/>
      <c r="F111" s="17"/>
      <c r="G111" s="154"/>
    </row>
    <row r="112" spans="1:7" s="16" customFormat="1" ht="16.8">
      <c r="A112" s="140"/>
      <c r="B112" s="17"/>
      <c r="C112" s="17"/>
      <c r="D112" s="17"/>
      <c r="E112" s="17"/>
      <c r="F112" s="17"/>
      <c r="G112" s="154"/>
    </row>
    <row r="113" spans="1:7" s="16" customFormat="1" ht="16.8">
      <c r="A113" s="140"/>
      <c r="B113" s="17"/>
      <c r="C113" s="17"/>
      <c r="D113" s="17"/>
      <c r="E113" s="17"/>
      <c r="F113" s="17"/>
      <c r="G113" s="154"/>
    </row>
    <row r="114" spans="1:7" s="16" customFormat="1" ht="16.8">
      <c r="A114" s="140"/>
      <c r="B114" s="17"/>
      <c r="C114" s="17"/>
      <c r="D114" s="17"/>
      <c r="E114" s="17"/>
      <c r="F114" s="17"/>
      <c r="G114" s="154"/>
    </row>
    <row r="115" spans="1:7" s="16" customFormat="1" ht="16.8">
      <c r="A115" s="140"/>
      <c r="B115" s="17"/>
      <c r="C115" s="17"/>
      <c r="D115" s="17"/>
      <c r="E115" s="17"/>
      <c r="F115" s="17"/>
      <c r="G115" s="154"/>
    </row>
    <row r="116" spans="1:7" s="16" customFormat="1" ht="16.8">
      <c r="A116" s="140"/>
      <c r="B116" s="17"/>
      <c r="C116" s="17"/>
      <c r="D116" s="17"/>
      <c r="E116" s="17"/>
      <c r="F116" s="17"/>
      <c r="G116" s="154"/>
    </row>
    <row r="117" spans="1:7" s="16" customFormat="1" ht="16.8">
      <c r="A117" s="140"/>
      <c r="B117" s="17"/>
      <c r="C117" s="17"/>
      <c r="D117" s="17"/>
      <c r="E117" s="17"/>
      <c r="F117" s="17"/>
      <c r="G117" s="154"/>
    </row>
    <row r="118" spans="1:7" s="16" customFormat="1" ht="16.8">
      <c r="A118" s="140"/>
      <c r="B118" s="17"/>
      <c r="C118" s="17"/>
      <c r="D118" s="17"/>
      <c r="E118" s="17"/>
      <c r="F118" s="17"/>
      <c r="G118" s="154"/>
    </row>
    <row r="119" spans="1:7" s="16" customFormat="1" ht="16.8">
      <c r="A119" s="140"/>
      <c r="B119" s="17"/>
      <c r="C119" s="17"/>
      <c r="D119" s="17"/>
      <c r="E119" s="17"/>
      <c r="F119" s="17"/>
      <c r="G119" s="154"/>
    </row>
    <row r="120" spans="1:7" s="16" customFormat="1" ht="16.8">
      <c r="A120" s="140"/>
      <c r="B120" s="17"/>
      <c r="C120" s="17"/>
      <c r="D120" s="17"/>
      <c r="E120" s="17"/>
      <c r="F120" s="17"/>
      <c r="G120" s="154"/>
    </row>
    <row r="121" spans="1:7" s="16" customFormat="1" ht="16.8">
      <c r="A121" s="140"/>
      <c r="B121" s="17"/>
      <c r="C121" s="17"/>
      <c r="D121" s="17"/>
      <c r="E121" s="17"/>
      <c r="F121" s="17"/>
      <c r="G121" s="154"/>
    </row>
    <row r="122" spans="1:7" s="16" customFormat="1" ht="16.8">
      <c r="A122" s="140"/>
      <c r="B122" s="17"/>
      <c r="C122" s="17"/>
      <c r="D122" s="17"/>
      <c r="E122" s="17"/>
      <c r="F122" s="17"/>
      <c r="G122" s="154"/>
    </row>
    <row r="123" spans="1:7" s="16" customFormat="1" ht="16.8">
      <c r="A123" s="140"/>
      <c r="B123" s="17"/>
      <c r="C123" s="17"/>
      <c r="D123" s="17"/>
      <c r="E123" s="17"/>
      <c r="F123" s="17"/>
      <c r="G123" s="154"/>
    </row>
    <row r="124" spans="1:7" s="16" customFormat="1" ht="16.8">
      <c r="A124" s="140"/>
      <c r="B124" s="17"/>
      <c r="C124" s="17"/>
      <c r="D124" s="17"/>
      <c r="E124" s="17"/>
      <c r="F124" s="17"/>
      <c r="G124" s="154"/>
    </row>
    <row r="125" spans="1:7" s="16" customFormat="1" ht="16.8">
      <c r="A125" s="140"/>
      <c r="B125" s="17"/>
      <c r="C125" s="17"/>
      <c r="D125" s="17"/>
      <c r="E125" s="17"/>
      <c r="F125" s="17"/>
      <c r="G125" s="154"/>
    </row>
    <row r="126" spans="1:7" s="16" customFormat="1" ht="16.8">
      <c r="A126" s="140"/>
      <c r="B126" s="17"/>
      <c r="C126" s="17"/>
      <c r="D126" s="17"/>
      <c r="E126" s="17"/>
      <c r="F126" s="17"/>
      <c r="G126" s="154"/>
    </row>
    <row r="127" spans="1:7" s="16" customFormat="1" ht="16.8">
      <c r="A127" s="140"/>
      <c r="B127" s="17"/>
      <c r="C127" s="17"/>
      <c r="D127" s="17"/>
      <c r="E127" s="17"/>
      <c r="F127" s="17"/>
      <c r="G127" s="154"/>
    </row>
    <row r="128" spans="1:7" s="16" customFormat="1" ht="16.8">
      <c r="A128" s="140"/>
      <c r="B128" s="17"/>
      <c r="C128" s="17"/>
      <c r="D128" s="17"/>
      <c r="E128" s="17"/>
      <c r="F128" s="17"/>
      <c r="G128" s="154"/>
    </row>
    <row r="129" spans="1:7" s="16" customFormat="1" ht="16.8">
      <c r="A129" s="140"/>
      <c r="B129" s="17"/>
      <c r="C129" s="17"/>
      <c r="D129" s="17"/>
      <c r="E129" s="17"/>
      <c r="F129" s="17"/>
      <c r="G129" s="154"/>
    </row>
    <row r="130" spans="1:7" s="16" customFormat="1" ht="16.8">
      <c r="A130" s="140"/>
      <c r="B130" s="17"/>
      <c r="C130" s="17"/>
      <c r="D130" s="17"/>
      <c r="E130" s="17"/>
      <c r="F130" s="17"/>
      <c r="G130" s="154"/>
    </row>
    <row r="131" spans="1:7" s="16" customFormat="1" ht="16.8">
      <c r="A131" s="140"/>
      <c r="B131" s="17"/>
      <c r="C131" s="17"/>
      <c r="D131" s="17"/>
      <c r="E131" s="17"/>
      <c r="F131" s="17"/>
      <c r="G131" s="154"/>
    </row>
    <row r="132" spans="1:7" s="16" customFormat="1" ht="16.8">
      <c r="A132" s="140"/>
      <c r="B132" s="17"/>
      <c r="C132" s="17"/>
      <c r="D132" s="17"/>
      <c r="E132" s="17"/>
      <c r="F132" s="17"/>
      <c r="G132" s="154"/>
    </row>
    <row r="133" spans="1:7" ht="17.399999999999999" thickBot="1">
      <c r="A133" s="18"/>
      <c r="B133" s="19"/>
      <c r="C133" s="19"/>
      <c r="D133" s="19"/>
      <c r="E133" s="19"/>
      <c r="F133" s="19"/>
      <c r="G133" s="20"/>
    </row>
    <row r="134" spans="1:7" ht="16.2" thickTop="1"/>
  </sheetData>
  <mergeCells count="1">
    <mergeCell ref="F3:F6"/>
  </mergeCells>
  <phoneticPr fontId="0" type="noConversion"/>
  <conditionalFormatting sqref="E10">
    <cfRule type="cellIs" dxfId="6" priority="4" stopIfTrue="1" operator="greaterThan">
      <formula>53</formula>
    </cfRule>
    <cfRule type="cellIs" dxfId="5" priority="5" stopIfTrue="1" operator="between">
      <formula>26</formula>
      <formula>53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showGridLines="0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13" defaultRowHeight="15.6"/>
  <cols>
    <col min="1" max="1" width="28.69921875" style="21" bestFit="1" customWidth="1"/>
    <col min="2" max="2" width="6.19921875" style="21" customWidth="1"/>
    <col min="3" max="4" width="6.19921875" style="22" hidden="1" customWidth="1"/>
    <col min="5" max="5" width="9.09765625" style="22" bestFit="1" customWidth="1"/>
    <col min="6" max="6" width="6.69921875" style="22" bestFit="1" customWidth="1"/>
    <col min="7" max="7" width="6.69921875" style="72" customWidth="1"/>
    <col min="8" max="8" width="40.59765625" style="21" customWidth="1"/>
    <col min="9" max="16384" width="13" style="1"/>
  </cols>
  <sheetData>
    <row r="1" spans="1:8" ht="23.4" thickBot="1">
      <c r="A1" s="56" t="s">
        <v>10</v>
      </c>
      <c r="B1" s="23"/>
      <c r="C1" s="23"/>
      <c r="D1" s="23"/>
      <c r="E1" s="23"/>
      <c r="F1" s="23"/>
      <c r="G1" s="70"/>
      <c r="H1" s="23"/>
    </row>
    <row r="2" spans="1:8" s="16" customFormat="1" ht="33.6">
      <c r="A2" s="53" t="s">
        <v>0</v>
      </c>
      <c r="B2" s="54" t="s">
        <v>25</v>
      </c>
      <c r="C2" s="54" t="s">
        <v>32</v>
      </c>
      <c r="D2" s="54" t="s">
        <v>24</v>
      </c>
      <c r="E2" s="67" t="s">
        <v>58</v>
      </c>
      <c r="F2" s="67" t="s">
        <v>33</v>
      </c>
      <c r="G2" s="71" t="s">
        <v>60</v>
      </c>
      <c r="H2" s="55" t="s">
        <v>2</v>
      </c>
    </row>
    <row r="3" spans="1:8" s="62" customFormat="1" ht="16.8">
      <c r="A3" s="186" t="s">
        <v>34</v>
      </c>
      <c r="B3" s="123">
        <v>0</v>
      </c>
      <c r="C3" s="187" t="s">
        <v>28</v>
      </c>
      <c r="D3" s="188" t="str">
        <f>IF(C3="Str",'Personal File'!$C$9,IF(C3="Dex",'Personal File'!$C$10,IF(C3="Con",'Personal File'!$C$11,IF(C3="Int",'Personal File'!$C$12,IF(C3="Wis",'Personal File'!$C$13,IF(C3="Cha",'Personal File'!$C$14))))))</f>
        <v>+4</v>
      </c>
      <c r="E3" s="188" t="str">
        <f t="shared" ref="E3:E39" si="0">CONCATENATE(C3," (",D3,")")</f>
        <v>Int (+4)</v>
      </c>
      <c r="F3" s="307" t="s">
        <v>59</v>
      </c>
      <c r="G3" s="124">
        <f t="shared" ref="G3:G10" si="1">B3+MID(E3,6,2)+F3</f>
        <v>4</v>
      </c>
      <c r="H3" s="125"/>
    </row>
    <row r="4" spans="1:8" s="66" customFormat="1" ht="16.8">
      <c r="A4" s="218" t="s">
        <v>35</v>
      </c>
      <c r="B4" s="123">
        <v>0</v>
      </c>
      <c r="C4" s="219" t="s">
        <v>30</v>
      </c>
      <c r="D4" s="220" t="str">
        <f>IF(C4="Str",'Personal File'!$C$9,IF(C4="Dex",'Personal File'!$C$10,IF(C4="Con",'Personal File'!$C$11,IF(C4="Int",'Personal File'!$C$12,IF(C4="Wis",'Personal File'!$C$13,IF(C4="Cha",'Personal File'!$C$14))))))</f>
        <v>+0</v>
      </c>
      <c r="E4" s="220" t="str">
        <f t="shared" si="0"/>
        <v>Dex (+0)</v>
      </c>
      <c r="F4" s="124" t="s">
        <v>59</v>
      </c>
      <c r="G4" s="124">
        <f t="shared" si="1"/>
        <v>0</v>
      </c>
      <c r="H4" s="125"/>
    </row>
    <row r="5" spans="1:8" s="64" customFormat="1" ht="16.8">
      <c r="A5" s="126" t="s">
        <v>36</v>
      </c>
      <c r="B5" s="123">
        <v>0</v>
      </c>
      <c r="C5" s="127" t="s">
        <v>26</v>
      </c>
      <c r="D5" s="128" t="str">
        <f>IF(C5="Str",'Personal File'!$C$9,IF(C5="Dex",'Personal File'!$C$10,IF(C5="Con",'Personal File'!$C$11,IF(C5="Int",'Personal File'!$C$12,IF(C5="Wis",'Personal File'!$C$13,IF(C5="Cha",'Personal File'!$C$14))))))</f>
        <v>+0</v>
      </c>
      <c r="E5" s="129" t="str">
        <f t="shared" si="0"/>
        <v>Cha (+0)</v>
      </c>
      <c r="F5" s="124" t="s">
        <v>59</v>
      </c>
      <c r="G5" s="124">
        <f t="shared" si="1"/>
        <v>0</v>
      </c>
      <c r="H5" s="125"/>
    </row>
    <row r="6" spans="1:8" s="63" customFormat="1" ht="16.8">
      <c r="A6" s="130" t="s">
        <v>37</v>
      </c>
      <c r="B6" s="123">
        <v>0</v>
      </c>
      <c r="C6" s="131" t="s">
        <v>31</v>
      </c>
      <c r="D6" s="132">
        <f>IF(C6="Str",'Personal File'!$C$9,IF(C6="Dex",'Personal File'!$C$10,IF(C6="Con",'Personal File'!$C$11,IF(C6="Int",'Personal File'!$C$12,IF(C6="Wis",'Personal File'!$C$13,IF(C6="Cha",'Personal File'!$C$14))))))</f>
        <v>-1</v>
      </c>
      <c r="E6" s="132" t="str">
        <f t="shared" si="0"/>
        <v>Str (-1)</v>
      </c>
      <c r="F6" s="124" t="s">
        <v>59</v>
      </c>
      <c r="G6" s="124">
        <f t="shared" si="1"/>
        <v>-1</v>
      </c>
      <c r="H6" s="125"/>
    </row>
    <row r="7" spans="1:8" s="63" customFormat="1" ht="16.8">
      <c r="A7" s="105" t="s">
        <v>11</v>
      </c>
      <c r="B7" s="102">
        <v>7</v>
      </c>
      <c r="C7" s="106" t="s">
        <v>27</v>
      </c>
      <c r="D7" s="107" t="str">
        <f>IF(C7="Str",'Personal File'!$C$9,IF(C7="Dex",'Personal File'!$C$10,IF(C7="Con",'Personal File'!$C$11,IF(C7="Int",'Personal File'!$C$12,IF(C7="Wis",'Personal File'!$C$13,IF(C7="Cha",'Personal File'!$C$14))))))</f>
        <v>+0</v>
      </c>
      <c r="E7" s="107" t="str">
        <f t="shared" si="0"/>
        <v>Con (+0)</v>
      </c>
      <c r="F7" s="103" t="s">
        <v>59</v>
      </c>
      <c r="G7" s="103">
        <f t="shared" si="1"/>
        <v>7</v>
      </c>
      <c r="H7" s="104"/>
    </row>
    <row r="8" spans="1:8" s="62" customFormat="1" ht="16.8">
      <c r="A8" s="137" t="s">
        <v>181</v>
      </c>
      <c r="B8" s="102">
        <v>7</v>
      </c>
      <c r="C8" s="138" t="s">
        <v>28</v>
      </c>
      <c r="D8" s="139" t="str">
        <f>IF(C8="Str",'Personal File'!$C$9,IF(C8="Dex",'Personal File'!$C$10,IF(C8="Con",'Personal File'!$C$11,IF(C8="Int",'Personal File'!$C$12,IF(C8="Wis",'Personal File'!$C$13,IF(C8="Cha",'Personal File'!$C$14))))))</f>
        <v>+4</v>
      </c>
      <c r="E8" s="139" t="str">
        <f t="shared" si="0"/>
        <v>Int (+4)</v>
      </c>
      <c r="F8" s="103" t="s">
        <v>59</v>
      </c>
      <c r="G8" s="103">
        <f t="shared" si="1"/>
        <v>11</v>
      </c>
      <c r="H8" s="104"/>
    </row>
    <row r="9" spans="1:8" s="65" customFormat="1" ht="16.8">
      <c r="A9" s="272" t="s">
        <v>38</v>
      </c>
      <c r="B9" s="273">
        <v>7</v>
      </c>
      <c r="C9" s="274" t="s">
        <v>28</v>
      </c>
      <c r="D9" s="275" t="str">
        <f>IF(C9="Str",'Personal File'!$C$9,IF(C9="Dex",'Personal File'!$C$10,IF(C9="Con",'Personal File'!$C$11,IF(C9="Int",'Personal File'!$C$12,IF(C9="Wis",'Personal File'!$C$13,IF(C9="Cha",'Personal File'!$C$14))))))</f>
        <v>+4</v>
      </c>
      <c r="E9" s="275" t="str">
        <f t="shared" si="0"/>
        <v>Int (+4)</v>
      </c>
      <c r="F9" s="276" t="s">
        <v>59</v>
      </c>
      <c r="G9" s="103">
        <f t="shared" si="1"/>
        <v>11</v>
      </c>
      <c r="H9" s="277"/>
    </row>
    <row r="10" spans="1:8" s="66" customFormat="1" ht="16.8">
      <c r="A10" s="126" t="s">
        <v>39</v>
      </c>
      <c r="B10" s="123">
        <v>0</v>
      </c>
      <c r="C10" s="127" t="s">
        <v>26</v>
      </c>
      <c r="D10" s="128" t="str">
        <f>IF(C10="Str",'Personal File'!$C$9,IF(C10="Dex",'Personal File'!$C$10,IF(C10="Con",'Personal File'!$C$11,IF(C10="Int",'Personal File'!$C$12,IF(C10="Wis",'Personal File'!$C$13,IF(C10="Cha",'Personal File'!$C$14))))))</f>
        <v>+0</v>
      </c>
      <c r="E10" s="129" t="str">
        <f t="shared" si="0"/>
        <v>Cha (+0)</v>
      </c>
      <c r="F10" s="124" t="s">
        <v>59</v>
      </c>
      <c r="G10" s="124">
        <f t="shared" si="1"/>
        <v>0</v>
      </c>
      <c r="H10" s="125"/>
    </row>
    <row r="11" spans="1:8" s="66" customFormat="1" ht="16.8">
      <c r="A11" s="77" t="s">
        <v>40</v>
      </c>
      <c r="B11" s="78">
        <v>0</v>
      </c>
      <c r="C11" s="79" t="s">
        <v>28</v>
      </c>
      <c r="D11" s="80" t="str">
        <f>IF(C11="Str",'Personal File'!$C$9,IF(C11="Dex",'Personal File'!$C$10,IF(C11="Con",'Personal File'!$C$11,IF(C11="Int",'Personal File'!$C$12,IF(C11="Wis",'Personal File'!$C$13,IF(C11="Cha",'Personal File'!$C$14))))))</f>
        <v>+4</v>
      </c>
      <c r="E11" s="80" t="str">
        <f t="shared" si="0"/>
        <v>Int (+4)</v>
      </c>
      <c r="F11" s="81" t="s">
        <v>59</v>
      </c>
      <c r="G11" s="82">
        <v>0</v>
      </c>
      <c r="H11" s="83"/>
    </row>
    <row r="12" spans="1:8" s="66" customFormat="1" ht="16.8">
      <c r="A12" s="126" t="s">
        <v>41</v>
      </c>
      <c r="B12" s="123">
        <v>0</v>
      </c>
      <c r="C12" s="127" t="s">
        <v>26</v>
      </c>
      <c r="D12" s="128" t="str">
        <f>IF(C12="Str",'Personal File'!$C$9,IF(C12="Dex",'Personal File'!$C$10,IF(C12="Con",'Personal File'!$C$11,IF(C12="Int",'Personal File'!$C$12,IF(C12="Wis",'Personal File'!$C$13,IF(C12="Cha",'Personal File'!$C$14))))))</f>
        <v>+0</v>
      </c>
      <c r="E12" s="129" t="str">
        <f t="shared" si="0"/>
        <v>Cha (+0)</v>
      </c>
      <c r="F12" s="124" t="s">
        <v>59</v>
      </c>
      <c r="G12" s="124">
        <f>B12+MID(E12,6,2)+F12</f>
        <v>0</v>
      </c>
      <c r="H12" s="125"/>
    </row>
    <row r="13" spans="1:8" s="66" customFormat="1" ht="16.8">
      <c r="A13" s="218" t="s">
        <v>42</v>
      </c>
      <c r="B13" s="123">
        <v>0</v>
      </c>
      <c r="C13" s="219" t="s">
        <v>30</v>
      </c>
      <c r="D13" s="220" t="str">
        <f>IF(C13="Str",'Personal File'!$C$9,IF(C13="Dex",'Personal File'!$C$10,IF(C13="Con",'Personal File'!$C$11,IF(C13="Int",'Personal File'!$C$12,IF(C13="Wis",'Personal File'!$C$13,IF(C13="Cha",'Personal File'!$C$14))))))</f>
        <v>+0</v>
      </c>
      <c r="E13" s="221" t="str">
        <f t="shared" si="0"/>
        <v>Dex (+0)</v>
      </c>
      <c r="F13" s="124" t="s">
        <v>59</v>
      </c>
      <c r="G13" s="124">
        <f>B13+MID(E13,6,2)+F13</f>
        <v>0</v>
      </c>
      <c r="H13" s="125"/>
    </row>
    <row r="14" spans="1:8" s="66" customFormat="1" ht="16.8">
      <c r="A14" s="87" t="s">
        <v>43</v>
      </c>
      <c r="B14" s="88">
        <v>0</v>
      </c>
      <c r="C14" s="89" t="s">
        <v>28</v>
      </c>
      <c r="D14" s="90" t="str">
        <f>IF(C14="Str",'Personal File'!$C$9,IF(C14="Dex",'Personal File'!$C$10,IF(C14="Con",'Personal File'!$C$11,IF(C14="Int",'Personal File'!$C$12,IF(C14="Wis",'Personal File'!$C$13,IF(C14="Cha",'Personal File'!$C$14))))))</f>
        <v>+4</v>
      </c>
      <c r="E14" s="90" t="str">
        <f t="shared" si="0"/>
        <v>Int (+4)</v>
      </c>
      <c r="F14" s="91" t="s">
        <v>59</v>
      </c>
      <c r="G14" s="91">
        <f>B14+MID(E14,6,2)+F14</f>
        <v>4</v>
      </c>
      <c r="H14" s="92"/>
    </row>
    <row r="15" spans="1:8" s="66" customFormat="1" ht="16.8">
      <c r="A15" s="126" t="s">
        <v>44</v>
      </c>
      <c r="B15" s="123">
        <v>0</v>
      </c>
      <c r="C15" s="127" t="s">
        <v>26</v>
      </c>
      <c r="D15" s="128" t="str">
        <f>IF(C15="Str",'Personal File'!$C$9,IF(C15="Dex",'Personal File'!$C$10,IF(C15="Con",'Personal File'!$C$11,IF(C15="Int",'Personal File'!$C$12,IF(C15="Wis",'Personal File'!$C$13,IF(C15="Cha",'Personal File'!$C$14))))))</f>
        <v>+0</v>
      </c>
      <c r="E15" s="129" t="str">
        <f t="shared" si="0"/>
        <v>Cha (+0)</v>
      </c>
      <c r="F15" s="124" t="s">
        <v>59</v>
      </c>
      <c r="G15" s="124">
        <f>B15+MID(E15,6,2)+F15</f>
        <v>0</v>
      </c>
      <c r="H15" s="125"/>
    </row>
    <row r="16" spans="1:8" s="66" customFormat="1" ht="16.8">
      <c r="A16" s="84" t="s">
        <v>13</v>
      </c>
      <c r="B16" s="78">
        <v>0</v>
      </c>
      <c r="C16" s="85" t="s">
        <v>26</v>
      </c>
      <c r="D16" s="86" t="str">
        <f>IF(C16="Str",'Personal File'!$C$9,IF(C16="Dex",'Personal File'!$C$10,IF(C16="Con",'Personal File'!$C$11,IF(C16="Int",'Personal File'!$C$12,IF(C16="Wis",'Personal File'!$C$13,IF(C16="Cha",'Personal File'!$C$14))))))</f>
        <v>+0</v>
      </c>
      <c r="E16" s="86" t="str">
        <f t="shared" si="0"/>
        <v>Cha (+0)</v>
      </c>
      <c r="F16" s="81" t="s">
        <v>59</v>
      </c>
      <c r="G16" s="82">
        <v>0</v>
      </c>
      <c r="H16" s="83"/>
    </row>
    <row r="17" spans="1:8" s="66" customFormat="1" ht="16.8">
      <c r="A17" s="133" t="s">
        <v>45</v>
      </c>
      <c r="B17" s="123">
        <v>0</v>
      </c>
      <c r="C17" s="134" t="s">
        <v>29</v>
      </c>
      <c r="D17" s="135" t="str">
        <f>IF(C17="Str",'Personal File'!$C$9,IF(C17="Dex",'Personal File'!$C$10,IF(C17="Con",'Personal File'!$C$11,IF(C17="Int",'Personal File'!$C$12,IF(C17="Wis",'Personal File'!$C$13,IF(C17="Cha",'Personal File'!$C$14))))))</f>
        <v>+0</v>
      </c>
      <c r="E17" s="135" t="str">
        <f t="shared" si="0"/>
        <v>Wis (+0)</v>
      </c>
      <c r="F17" s="124" t="s">
        <v>59</v>
      </c>
      <c r="G17" s="124">
        <f>B17+MID(E17,6,2)+F17</f>
        <v>0</v>
      </c>
      <c r="H17" s="125"/>
    </row>
    <row r="18" spans="1:8" s="66" customFormat="1" ht="16.8">
      <c r="A18" s="218" t="s">
        <v>46</v>
      </c>
      <c r="B18" s="123">
        <v>0</v>
      </c>
      <c r="C18" s="219" t="s">
        <v>30</v>
      </c>
      <c r="D18" s="220" t="str">
        <f>IF(C18="Str",'Personal File'!$C$9,IF(C18="Dex",'Personal File'!$C$10,IF(C18="Con",'Personal File'!$C$11,IF(C18="Int",'Personal File'!$C$12,IF(C18="Wis",'Personal File'!$C$13,IF(C18="Cha",'Personal File'!$C$14))))))</f>
        <v>+0</v>
      </c>
      <c r="E18" s="220" t="str">
        <f t="shared" si="0"/>
        <v>Dex (+0)</v>
      </c>
      <c r="F18" s="124" t="s">
        <v>59</v>
      </c>
      <c r="G18" s="124">
        <f>B18+MID(E18,6,2)+F18</f>
        <v>0</v>
      </c>
      <c r="H18" s="125"/>
    </row>
    <row r="19" spans="1:8" s="66" customFormat="1" ht="16.8">
      <c r="A19" s="93" t="s">
        <v>47</v>
      </c>
      <c r="B19" s="88">
        <v>0</v>
      </c>
      <c r="C19" s="95" t="s">
        <v>26</v>
      </c>
      <c r="D19" s="96" t="str">
        <f>IF(C19="Str",'Personal File'!$C$9,IF(C19="Dex",'Personal File'!$C$10,IF(C19="Con",'Personal File'!$C$11,IF(C19="Int",'Personal File'!$C$12,IF(C19="Wis",'Personal File'!$C$13,IF(C19="Cha",'Personal File'!$C$14))))))</f>
        <v>+0</v>
      </c>
      <c r="E19" s="94" t="str">
        <f t="shared" si="0"/>
        <v>Cha (+0)</v>
      </c>
      <c r="F19" s="91" t="s">
        <v>59</v>
      </c>
      <c r="G19" s="91">
        <f>B19+MID(E19,6,2)+F19</f>
        <v>0</v>
      </c>
      <c r="H19" s="92"/>
    </row>
    <row r="20" spans="1:8" s="66" customFormat="1" ht="16.8">
      <c r="A20" s="130" t="s">
        <v>48</v>
      </c>
      <c r="B20" s="123">
        <v>0</v>
      </c>
      <c r="C20" s="131" t="s">
        <v>31</v>
      </c>
      <c r="D20" s="132">
        <f>IF(C20="Str",'Personal File'!$C$9,IF(C20="Dex",'Personal File'!$C$10,IF(C20="Con",'Personal File'!$C$11,IF(C20="Int",'Personal File'!$C$12,IF(C20="Wis",'Personal File'!$C$13,IF(C20="Cha",'Personal File'!$C$14))))))</f>
        <v>-1</v>
      </c>
      <c r="E20" s="132" t="str">
        <f t="shared" si="0"/>
        <v>Str (-1)</v>
      </c>
      <c r="F20" s="124" t="s">
        <v>59</v>
      </c>
      <c r="G20" s="124">
        <f t="shared" ref="G20:G25" si="2">B20+MID(E20,6,2)+F20</f>
        <v>-1</v>
      </c>
      <c r="H20" s="125"/>
    </row>
    <row r="21" spans="1:8" s="66" customFormat="1" ht="16.8">
      <c r="A21" s="137" t="s">
        <v>259</v>
      </c>
      <c r="B21" s="102">
        <v>7</v>
      </c>
      <c r="C21" s="138" t="s">
        <v>28</v>
      </c>
      <c r="D21" s="139" t="str">
        <f>IF(C21="Str",'Personal File'!$C$9,IF(C21="Dex",'Personal File'!$C$10,IF(C21="Con",'Personal File'!$C$11,IF(C21="Int",'Personal File'!$C$12,IF(C21="Wis",'Personal File'!$C$13,IF(C21="Cha",'Personal File'!$C$14))))))</f>
        <v>+4</v>
      </c>
      <c r="E21" s="139" t="str">
        <f t="shared" si="0"/>
        <v>Int (+4)</v>
      </c>
      <c r="F21" s="103" t="s">
        <v>59</v>
      </c>
      <c r="G21" s="103">
        <f t="shared" si="2"/>
        <v>11</v>
      </c>
      <c r="H21" s="104"/>
    </row>
    <row r="22" spans="1:8" s="66" customFormat="1" ht="16.8">
      <c r="A22" s="137" t="s">
        <v>257</v>
      </c>
      <c r="B22" s="102">
        <v>7</v>
      </c>
      <c r="C22" s="138" t="s">
        <v>28</v>
      </c>
      <c r="D22" s="139" t="str">
        <f>IF(C22="Str",'Personal File'!$C$9,IF(C22="Dex",'Personal File'!$C$10,IF(C22="Con",'Personal File'!$C$11,IF(C22="Int",'Personal File'!$C$12,IF(C22="Wis",'Personal File'!$C$13,IF(C22="Cha",'Personal File'!$C$14))))))</f>
        <v>+4</v>
      </c>
      <c r="E22" s="139" t="str">
        <f t="shared" si="0"/>
        <v>Int (+4)</v>
      </c>
      <c r="F22" s="103" t="s">
        <v>59</v>
      </c>
      <c r="G22" s="103">
        <f t="shared" si="2"/>
        <v>11</v>
      </c>
      <c r="H22" s="104"/>
    </row>
    <row r="23" spans="1:8" s="66" customFormat="1" ht="16.8">
      <c r="A23" s="137" t="s">
        <v>258</v>
      </c>
      <c r="B23" s="102">
        <v>7</v>
      </c>
      <c r="C23" s="138" t="s">
        <v>28</v>
      </c>
      <c r="D23" s="139" t="str">
        <f>IF(C23="Str",'Personal File'!$C$9,IF(C23="Dex",'Personal File'!$C$10,IF(C23="Con",'Personal File'!$C$11,IF(C23="Int",'Personal File'!$C$12,IF(C23="Wis",'Personal File'!$C$13,IF(C23="Cha",'Personal File'!$C$14))))))</f>
        <v>+4</v>
      </c>
      <c r="E23" s="139" t="str">
        <f t="shared" si="0"/>
        <v>Int (+4)</v>
      </c>
      <c r="F23" s="103" t="s">
        <v>59</v>
      </c>
      <c r="G23" s="103">
        <f t="shared" si="2"/>
        <v>11</v>
      </c>
      <c r="H23" s="104"/>
    </row>
    <row r="24" spans="1:8" s="66" customFormat="1" ht="16.8">
      <c r="A24" s="133" t="s">
        <v>49</v>
      </c>
      <c r="B24" s="123">
        <v>0</v>
      </c>
      <c r="C24" s="134" t="s">
        <v>29</v>
      </c>
      <c r="D24" s="135" t="str">
        <f>IF(C24="Str",'Personal File'!$C$9,IF(C24="Dex",'Personal File'!$C$10,IF(C24="Con",'Personal File'!$C$11,IF(C24="Int",'Personal File'!$C$12,IF(C24="Wis",'Personal File'!$C$13,IF(C24="Cha",'Personal File'!$C$14))))))</f>
        <v>+0</v>
      </c>
      <c r="E24" s="222" t="str">
        <f t="shared" si="0"/>
        <v>Wis (+0)</v>
      </c>
      <c r="F24" s="124" t="s">
        <v>59</v>
      </c>
      <c r="G24" s="124">
        <f t="shared" si="2"/>
        <v>0</v>
      </c>
      <c r="H24" s="125"/>
    </row>
    <row r="25" spans="1:8" s="66" customFormat="1" ht="16.8">
      <c r="A25" s="218" t="s">
        <v>14</v>
      </c>
      <c r="B25" s="123">
        <v>0</v>
      </c>
      <c r="C25" s="219" t="s">
        <v>30</v>
      </c>
      <c r="D25" s="220" t="str">
        <f>IF(C25="Str",'Personal File'!$C$9,IF(C25="Dex",'Personal File'!$C$10,IF(C25="Con",'Personal File'!$C$11,IF(C25="Int",'Personal File'!$C$12,IF(C25="Wis",'Personal File'!$C$13,IF(C25="Cha",'Personal File'!$C$14))))))</f>
        <v>+0</v>
      </c>
      <c r="E25" s="220" t="str">
        <f t="shared" si="0"/>
        <v>Dex (+0)</v>
      </c>
      <c r="F25" s="124" t="s">
        <v>59</v>
      </c>
      <c r="G25" s="124">
        <f t="shared" si="2"/>
        <v>0</v>
      </c>
      <c r="H25" s="125"/>
    </row>
    <row r="26" spans="1:8" s="66" customFormat="1" ht="16.8">
      <c r="A26" s="120" t="s">
        <v>50</v>
      </c>
      <c r="B26" s="78">
        <v>0</v>
      </c>
      <c r="C26" s="121" t="s">
        <v>30</v>
      </c>
      <c r="D26" s="122" t="str">
        <f>IF(C26="Str",'Personal File'!$C$9,IF(C26="Dex",'Personal File'!$C$10,IF(C26="Con",'Personal File'!$C$11,IF(C26="Int",'Personal File'!$C$12,IF(C26="Wis",'Personal File'!$C$13,IF(C26="Cha",'Personal File'!$C$14))))))</f>
        <v>+0</v>
      </c>
      <c r="E26" s="122" t="str">
        <f t="shared" si="0"/>
        <v>Dex (+0)</v>
      </c>
      <c r="F26" s="81" t="s">
        <v>59</v>
      </c>
      <c r="G26" s="82">
        <v>0</v>
      </c>
      <c r="H26" s="83"/>
    </row>
    <row r="27" spans="1:8" ht="16.8">
      <c r="A27" s="126" t="s">
        <v>169</v>
      </c>
      <c r="B27" s="123">
        <v>0</v>
      </c>
      <c r="C27" s="127" t="s">
        <v>26</v>
      </c>
      <c r="D27" s="128" t="str">
        <f>IF(C27="Str",'Personal File'!$C$9,IF(C27="Dex",'Personal File'!$C$10,IF(C27="Con",'Personal File'!$C$11,IF(C27="Int",'Personal File'!$C$12,IF(C27="Wis",'Personal File'!$C$13,IF(C27="Cha",'Personal File'!$C$14))))))</f>
        <v>+0</v>
      </c>
      <c r="E27" s="128" t="str">
        <f t="shared" si="0"/>
        <v>Cha (+0)</v>
      </c>
      <c r="F27" s="124" t="s">
        <v>59</v>
      </c>
      <c r="G27" s="124">
        <f>B27+MID(E27,6,2)+F27</f>
        <v>0</v>
      </c>
      <c r="H27" s="125"/>
    </row>
    <row r="28" spans="1:8" ht="16.8">
      <c r="A28" s="214" t="s">
        <v>51</v>
      </c>
      <c r="B28" s="78">
        <v>0</v>
      </c>
      <c r="C28" s="100" t="s">
        <v>29</v>
      </c>
      <c r="D28" s="101" t="str">
        <f>IF(C28="Str",'Personal File'!$C$9,IF(C28="Dex",'Personal File'!$C$10,IF(C28="Con",'Personal File'!$C$11,IF(C28="Int",'Personal File'!$C$12,IF(C28="Wis",'Personal File'!$C$13,IF(C28="Cha",'Personal File'!$C$14))))))</f>
        <v>+0</v>
      </c>
      <c r="E28" s="101" t="str">
        <f t="shared" si="0"/>
        <v>Wis (+0)</v>
      </c>
      <c r="F28" s="81" t="s">
        <v>59</v>
      </c>
      <c r="G28" s="82">
        <v>0</v>
      </c>
      <c r="H28" s="83"/>
    </row>
    <row r="29" spans="1:8" ht="16.8">
      <c r="A29" s="218" t="s">
        <v>15</v>
      </c>
      <c r="B29" s="123">
        <v>0</v>
      </c>
      <c r="C29" s="219" t="s">
        <v>30</v>
      </c>
      <c r="D29" s="220" t="str">
        <f>IF(C29="Str",'Personal File'!$C$9,IF(C29="Dex",'Personal File'!$C$10,IF(C29="Con",'Personal File'!$C$11,IF(C29="Int",'Personal File'!$C$12,IF(C29="Wis",'Personal File'!$C$13,IF(C29="Cha",'Personal File'!$C$14))))))</f>
        <v>+0</v>
      </c>
      <c r="E29" s="221" t="str">
        <f t="shared" si="0"/>
        <v>Dex (+0)</v>
      </c>
      <c r="F29" s="124" t="s">
        <v>59</v>
      </c>
      <c r="G29" s="124">
        <f>B29+MID(E29,6,2)+F29</f>
        <v>0</v>
      </c>
      <c r="H29" s="125"/>
    </row>
    <row r="30" spans="1:8" ht="16.8">
      <c r="A30" s="186" t="s">
        <v>16</v>
      </c>
      <c r="B30" s="123">
        <v>0</v>
      </c>
      <c r="C30" s="187" t="s">
        <v>28</v>
      </c>
      <c r="D30" s="188" t="str">
        <f>IF(C30="Str",'Personal File'!$C$9,IF(C30="Dex",'Personal File'!$C$10,IF(C30="Con",'Personal File'!$C$11,IF(C30="Int",'Personal File'!$C$12,IF(C30="Wis",'Personal File'!$C$13,IF(C30="Cha",'Personal File'!$C$14))))))</f>
        <v>+4</v>
      </c>
      <c r="E30" s="188" t="str">
        <f t="shared" si="0"/>
        <v>Int (+4)</v>
      </c>
      <c r="F30" s="124" t="s">
        <v>59</v>
      </c>
      <c r="G30" s="124">
        <f>B30+MID(E30,6,2)+F30</f>
        <v>4</v>
      </c>
      <c r="H30" s="125"/>
    </row>
    <row r="31" spans="1:8" ht="16.8">
      <c r="A31" s="133" t="s">
        <v>52</v>
      </c>
      <c r="B31" s="123">
        <v>0</v>
      </c>
      <c r="C31" s="134" t="s">
        <v>29</v>
      </c>
      <c r="D31" s="135" t="str">
        <f>IF(C31="Str",'Personal File'!$C$9,IF(C31="Dex",'Personal File'!$C$10,IF(C31="Con",'Personal File'!$C$11,IF(C31="Int",'Personal File'!$C$12,IF(C31="Wis",'Personal File'!$C$13,IF(C31="Cha",'Personal File'!$C$14))))))</f>
        <v>+0</v>
      </c>
      <c r="E31" s="135" t="str">
        <f t="shared" si="0"/>
        <v>Wis (+0)</v>
      </c>
      <c r="F31" s="124" t="s">
        <v>59</v>
      </c>
      <c r="G31" s="124">
        <f>B31+MID(E31,6,2)+F31</f>
        <v>0</v>
      </c>
      <c r="H31" s="125"/>
    </row>
    <row r="32" spans="1:8" ht="16.8">
      <c r="A32" s="120" t="s">
        <v>176</v>
      </c>
      <c r="B32" s="78">
        <v>0</v>
      </c>
      <c r="C32" s="121" t="s">
        <v>30</v>
      </c>
      <c r="D32" s="122" t="str">
        <f>IF(C32="Str",'Personal File'!$C$9,IF(C32="Dex",'Personal File'!$C$10,IF(C32="Con",'Personal File'!$C$11,IF(C32="Int",'Personal File'!$C$12,IF(C32="Wis",'Personal File'!$C$13,IF(C32="Cha",'Personal File'!$C$14))))))</f>
        <v>+0</v>
      </c>
      <c r="E32" s="122" t="str">
        <f t="shared" si="0"/>
        <v>Dex (+0)</v>
      </c>
      <c r="F32" s="81" t="s">
        <v>59</v>
      </c>
      <c r="G32" s="82">
        <v>0</v>
      </c>
      <c r="H32" s="83"/>
    </row>
    <row r="33" spans="1:8" ht="16.8">
      <c r="A33" s="137" t="s">
        <v>53</v>
      </c>
      <c r="B33" s="102">
        <v>7</v>
      </c>
      <c r="C33" s="138" t="s">
        <v>28</v>
      </c>
      <c r="D33" s="139" t="str">
        <f>IF(C33="Str",'Personal File'!$C$9,IF(C33="Dex",'Personal File'!$C$10,IF(C33="Con",'Personal File'!$C$11,IF(C33="Int",'Personal File'!$C$12,IF(C33="Wis",'Personal File'!$C$13,IF(C33="Cha",'Personal File'!$C$14))))))</f>
        <v>+4</v>
      </c>
      <c r="E33" s="139" t="str">
        <f t="shared" si="0"/>
        <v>Int (+4)</v>
      </c>
      <c r="F33" s="103" t="s">
        <v>59</v>
      </c>
      <c r="G33" s="103">
        <f>B33+MID(E33,6,2)+F33</f>
        <v>11</v>
      </c>
      <c r="H33" s="223" t="s">
        <v>160</v>
      </c>
    </row>
    <row r="34" spans="1:8" ht="16.8">
      <c r="A34" s="133" t="s">
        <v>54</v>
      </c>
      <c r="B34" s="123">
        <v>0</v>
      </c>
      <c r="C34" s="134" t="s">
        <v>29</v>
      </c>
      <c r="D34" s="135" t="str">
        <f>IF(C34="Str",'Personal File'!$C$9,IF(C34="Dex",'Personal File'!$C$10,IF(C34="Con",'Personal File'!$C$11,IF(C34="Int",'Personal File'!$C$12,IF(C34="Wis",'Personal File'!$C$13,IF(C34="Cha",'Personal File'!$C$14))))))</f>
        <v>+0</v>
      </c>
      <c r="E34" s="135" t="str">
        <f t="shared" si="0"/>
        <v>Wis (+0)</v>
      </c>
      <c r="F34" s="124" t="s">
        <v>59</v>
      </c>
      <c r="G34" s="124">
        <f>B34+MID(E34,6,2)+F34</f>
        <v>0</v>
      </c>
      <c r="H34" s="125"/>
    </row>
    <row r="35" spans="1:8" ht="16.8">
      <c r="A35" s="257" t="s">
        <v>177</v>
      </c>
      <c r="B35" s="88">
        <v>0</v>
      </c>
      <c r="C35" s="259" t="s">
        <v>29</v>
      </c>
      <c r="D35" s="261" t="str">
        <f>IF(C35="Str",'Personal File'!$C$9,IF(C35="Dex",'Personal File'!$C$10,IF(C35="Con",'Personal File'!$C$11,IF(C35="Int",'Personal File'!$C$12,IF(C35="Wis",'Personal File'!$C$13,IF(C35="Cha",'Personal File'!$C$14))))))</f>
        <v>+0</v>
      </c>
      <c r="E35" s="261" t="str">
        <f t="shared" si="0"/>
        <v>Wis (+0)</v>
      </c>
      <c r="F35" s="91" t="s">
        <v>59</v>
      </c>
      <c r="G35" s="91">
        <f>B34+MID(E35,6,2)+F35</f>
        <v>0</v>
      </c>
      <c r="H35" s="92"/>
    </row>
    <row r="36" spans="1:8" ht="16.8">
      <c r="A36" s="130" t="s">
        <v>17</v>
      </c>
      <c r="B36" s="123">
        <v>0</v>
      </c>
      <c r="C36" s="131" t="s">
        <v>31</v>
      </c>
      <c r="D36" s="132">
        <f>IF(C36="Str",'Personal File'!$C$9,IF(C36="Dex",'Personal File'!$C$10,IF(C36="Con",'Personal File'!$C$11,IF(C36="Int",'Personal File'!$C$12,IF(C36="Wis",'Personal File'!$C$13,IF(C36="Cha",'Personal File'!$C$14))))))</f>
        <v>-1</v>
      </c>
      <c r="E36" s="132" t="str">
        <f t="shared" si="0"/>
        <v>Str (-1)</v>
      </c>
      <c r="F36" s="124" t="s">
        <v>59</v>
      </c>
      <c r="G36" s="124">
        <f>B36+MID(E36,6,2)+F36</f>
        <v>-1</v>
      </c>
      <c r="H36" s="125"/>
    </row>
    <row r="37" spans="1:8" ht="16.8">
      <c r="A37" s="227" t="s">
        <v>55</v>
      </c>
      <c r="B37" s="224">
        <v>0</v>
      </c>
      <c r="C37" s="228" t="s">
        <v>30</v>
      </c>
      <c r="D37" s="229" t="str">
        <f>IF(C37="Str",'Personal File'!$C$9,IF(C37="Dex",'Personal File'!$C$10,IF(C37="Con",'Personal File'!$C$11,IF(C37="Int",'Personal File'!$C$12,IF(C37="Wis",'Personal File'!$C$13,IF(C37="Cha",'Personal File'!$C$14))))))</f>
        <v>+0</v>
      </c>
      <c r="E37" s="229" t="str">
        <f t="shared" si="0"/>
        <v>Dex (+0)</v>
      </c>
      <c r="F37" s="225" t="s">
        <v>59</v>
      </c>
      <c r="G37" s="82">
        <v>0</v>
      </c>
      <c r="H37" s="226"/>
    </row>
    <row r="38" spans="1:8" ht="16.8">
      <c r="A38" s="84" t="s">
        <v>56</v>
      </c>
      <c r="B38" s="78">
        <v>0</v>
      </c>
      <c r="C38" s="85" t="s">
        <v>26</v>
      </c>
      <c r="D38" s="86" t="str">
        <f>IF(C38="Str",'Personal File'!$C$9,IF(C38="Dex",'Personal File'!$C$10,IF(C38="Con",'Personal File'!$C$11,IF(C38="Int",'Personal File'!$C$12,IF(C38="Wis",'Personal File'!$C$13,IF(C38="Cha",'Personal File'!$C$14))))))</f>
        <v>+0</v>
      </c>
      <c r="E38" s="86" t="str">
        <f t="shared" si="0"/>
        <v>Cha (+0)</v>
      </c>
      <c r="F38" s="81" t="s">
        <v>59</v>
      </c>
      <c r="G38" s="82">
        <v>0</v>
      </c>
      <c r="H38" s="83"/>
    </row>
    <row r="39" spans="1:8" ht="17.399999999999999" thickBot="1">
      <c r="A39" s="256" t="s">
        <v>57</v>
      </c>
      <c r="B39" s="97">
        <v>0</v>
      </c>
      <c r="C39" s="258" t="s">
        <v>30</v>
      </c>
      <c r="D39" s="260" t="str">
        <f>IF(C39="Str",'Personal File'!$C$9,IF(C39="Dex",'Personal File'!$C$10,IF(C39="Con",'Personal File'!$C$11,IF(C39="Int",'Personal File'!$C$12,IF(C39="Wis",'Personal File'!$C$13,IF(C39="Cha",'Personal File'!$C$14))))))</f>
        <v>+0</v>
      </c>
      <c r="E39" s="260" t="str">
        <f t="shared" si="0"/>
        <v>Dex (+0)</v>
      </c>
      <c r="F39" s="98" t="s">
        <v>59</v>
      </c>
      <c r="G39" s="98">
        <f>B39+MID(E39,6,2)+F39</f>
        <v>0</v>
      </c>
      <c r="H39" s="99"/>
    </row>
    <row r="40" spans="1:8" ht="16.2" thickTop="1">
      <c r="B40" s="119"/>
    </row>
    <row r="41" spans="1:8">
      <c r="B41" s="119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1.296875" style="51" bestFit="1" customWidth="1"/>
    <col min="2" max="2" width="6.19921875" style="51" bestFit="1" customWidth="1"/>
    <col min="3" max="3" width="11.19921875" style="52" bestFit="1" customWidth="1"/>
    <col min="4" max="4" width="11.296875" style="52" bestFit="1" customWidth="1"/>
    <col min="5" max="5" width="7.296875" style="52" bestFit="1" customWidth="1"/>
    <col min="6" max="6" width="13.19921875" style="52" bestFit="1" customWidth="1"/>
    <col min="7" max="7" width="11" style="52" bestFit="1" customWidth="1"/>
    <col min="8" max="8" width="28.09765625" style="51" bestFit="1" customWidth="1"/>
    <col min="9" max="16384" width="13" style="35"/>
  </cols>
  <sheetData>
    <row r="1" spans="1:8" ht="23.4" thickBot="1">
      <c r="A1" s="247" t="s">
        <v>124</v>
      </c>
      <c r="B1" s="50"/>
      <c r="C1" s="50"/>
      <c r="D1" s="50"/>
      <c r="E1" s="50"/>
      <c r="F1" s="50"/>
      <c r="G1" s="50"/>
      <c r="H1" s="50"/>
    </row>
    <row r="2" spans="1:8" s="16" customFormat="1" ht="16.8">
      <c r="A2" s="355" t="s">
        <v>92</v>
      </c>
      <c r="B2" s="356" t="s">
        <v>1</v>
      </c>
      <c r="C2" s="356" t="s">
        <v>95</v>
      </c>
      <c r="D2" s="357" t="s">
        <v>192</v>
      </c>
      <c r="E2" s="358" t="s">
        <v>193</v>
      </c>
      <c r="F2" s="356" t="s">
        <v>62</v>
      </c>
      <c r="G2" s="356" t="s">
        <v>20</v>
      </c>
      <c r="H2" s="359" t="s">
        <v>2</v>
      </c>
    </row>
    <row r="3" spans="1:8" s="45" customFormat="1" ht="16.8">
      <c r="A3" s="244" t="s">
        <v>125</v>
      </c>
      <c r="B3" s="141">
        <v>0</v>
      </c>
      <c r="C3" s="232" t="s">
        <v>75</v>
      </c>
      <c r="D3" s="147" t="s">
        <v>195</v>
      </c>
      <c r="E3" s="150" t="s">
        <v>194</v>
      </c>
      <c r="F3" s="150" t="s">
        <v>146</v>
      </c>
      <c r="G3" s="150" t="s">
        <v>87</v>
      </c>
      <c r="H3" s="145" t="s">
        <v>147</v>
      </c>
    </row>
    <row r="4" spans="1:8" ht="16.8">
      <c r="A4" s="244" t="s">
        <v>126</v>
      </c>
      <c r="B4" s="141">
        <v>0</v>
      </c>
      <c r="C4" s="232" t="s">
        <v>82</v>
      </c>
      <c r="D4" s="147" t="s">
        <v>195</v>
      </c>
      <c r="E4" s="150" t="s">
        <v>194</v>
      </c>
      <c r="F4" s="150" t="s">
        <v>99</v>
      </c>
      <c r="G4" s="150" t="s">
        <v>72</v>
      </c>
      <c r="H4" s="145" t="s">
        <v>148</v>
      </c>
    </row>
    <row r="5" spans="1:8" ht="16.8">
      <c r="A5" s="244" t="s">
        <v>127</v>
      </c>
      <c r="B5" s="141">
        <v>0</v>
      </c>
      <c r="C5" s="232" t="s">
        <v>150</v>
      </c>
      <c r="D5" s="147" t="s">
        <v>196</v>
      </c>
      <c r="E5" s="150" t="s">
        <v>194</v>
      </c>
      <c r="F5" s="144" t="s">
        <v>145</v>
      </c>
      <c r="G5" s="150" t="s">
        <v>84</v>
      </c>
      <c r="H5" s="145" t="s">
        <v>149</v>
      </c>
    </row>
    <row r="6" spans="1:8" ht="16.8">
      <c r="A6" s="244" t="s">
        <v>74</v>
      </c>
      <c r="B6" s="141">
        <v>0</v>
      </c>
      <c r="C6" s="232" t="s">
        <v>75</v>
      </c>
      <c r="D6" s="147" t="s">
        <v>195</v>
      </c>
      <c r="E6" s="150" t="s">
        <v>194</v>
      </c>
      <c r="F6" s="150" t="s">
        <v>97</v>
      </c>
      <c r="G6" s="150" t="s">
        <v>76</v>
      </c>
      <c r="H6" s="145" t="s">
        <v>77</v>
      </c>
    </row>
    <row r="7" spans="1:8" ht="16.8">
      <c r="A7" s="244" t="s">
        <v>128</v>
      </c>
      <c r="B7" s="141">
        <v>0</v>
      </c>
      <c r="C7" s="232" t="s">
        <v>151</v>
      </c>
      <c r="D7" s="147" t="s">
        <v>195</v>
      </c>
      <c r="E7" s="150" t="s">
        <v>194</v>
      </c>
      <c r="F7" s="144" t="s">
        <v>145</v>
      </c>
      <c r="G7" s="150" t="s">
        <v>78</v>
      </c>
      <c r="H7" s="236" t="s">
        <v>152</v>
      </c>
    </row>
    <row r="8" spans="1:8" ht="16.8">
      <c r="A8" s="245" t="s">
        <v>129</v>
      </c>
      <c r="B8" s="242">
        <v>0</v>
      </c>
      <c r="C8" s="243" t="s">
        <v>89</v>
      </c>
      <c r="D8" s="147" t="s">
        <v>197</v>
      </c>
      <c r="E8" s="150" t="s">
        <v>194</v>
      </c>
      <c r="F8" s="144" t="s">
        <v>145</v>
      </c>
      <c r="G8" s="181" t="s">
        <v>78</v>
      </c>
      <c r="H8" s="151" t="s">
        <v>186</v>
      </c>
    </row>
    <row r="9" spans="1:8" ht="16.8">
      <c r="A9" s="245" t="s">
        <v>130</v>
      </c>
      <c r="B9" s="180">
        <v>0</v>
      </c>
      <c r="C9" s="232" t="s">
        <v>82</v>
      </c>
      <c r="D9" s="147" t="s">
        <v>196</v>
      </c>
      <c r="E9" s="150" t="s">
        <v>194</v>
      </c>
      <c r="F9" s="144" t="s">
        <v>145</v>
      </c>
      <c r="G9" s="150" t="s">
        <v>88</v>
      </c>
      <c r="H9" s="145" t="s">
        <v>153</v>
      </c>
    </row>
    <row r="10" spans="1:8" ht="16.8">
      <c r="A10" s="244" t="s">
        <v>131</v>
      </c>
      <c r="B10" s="238">
        <v>0</v>
      </c>
      <c r="C10" s="241" t="s">
        <v>89</v>
      </c>
      <c r="D10" s="147" t="s">
        <v>198</v>
      </c>
      <c r="E10" s="150" t="s">
        <v>194</v>
      </c>
      <c r="F10" s="144" t="s">
        <v>71</v>
      </c>
      <c r="G10" s="144" t="s">
        <v>81</v>
      </c>
      <c r="H10" s="153" t="s">
        <v>187</v>
      </c>
    </row>
    <row r="11" spans="1:8" ht="16.8">
      <c r="A11" s="244" t="s">
        <v>132</v>
      </c>
      <c r="B11" s="141">
        <v>0</v>
      </c>
      <c r="C11" s="232" t="s">
        <v>75</v>
      </c>
      <c r="D11" s="147" t="s">
        <v>195</v>
      </c>
      <c r="E11" s="150" t="s">
        <v>194</v>
      </c>
      <c r="F11" s="150" t="s">
        <v>98</v>
      </c>
      <c r="G11" s="150" t="s">
        <v>96</v>
      </c>
      <c r="H11" s="145" t="s">
        <v>140</v>
      </c>
    </row>
    <row r="12" spans="1:8" ht="16.8">
      <c r="A12" s="244" t="s">
        <v>133</v>
      </c>
      <c r="B12" s="141">
        <v>0</v>
      </c>
      <c r="C12" s="142" t="s">
        <v>85</v>
      </c>
      <c r="D12" s="147" t="s">
        <v>195</v>
      </c>
      <c r="E12" s="150" t="s">
        <v>194</v>
      </c>
      <c r="F12" s="144" t="s">
        <v>145</v>
      </c>
      <c r="G12" s="150" t="s">
        <v>78</v>
      </c>
      <c r="H12" s="233" t="s">
        <v>141</v>
      </c>
    </row>
    <row r="13" spans="1:8" ht="16.8">
      <c r="A13" s="244" t="s">
        <v>79</v>
      </c>
      <c r="B13" s="141">
        <v>0</v>
      </c>
      <c r="C13" s="142" t="s">
        <v>75</v>
      </c>
      <c r="D13" s="147" t="s">
        <v>199</v>
      </c>
      <c r="E13" s="150" t="s">
        <v>194</v>
      </c>
      <c r="F13" s="144" t="s">
        <v>80</v>
      </c>
      <c r="G13" s="144" t="s">
        <v>81</v>
      </c>
      <c r="H13" s="151" t="s">
        <v>188</v>
      </c>
    </row>
    <row r="14" spans="1:8" ht="16.8">
      <c r="A14" s="246" t="s">
        <v>69</v>
      </c>
      <c r="B14" s="182">
        <v>0</v>
      </c>
      <c r="C14" s="237" t="s">
        <v>70</v>
      </c>
      <c r="D14" s="184" t="s">
        <v>200</v>
      </c>
      <c r="E14" s="185" t="s">
        <v>194</v>
      </c>
      <c r="F14" s="185" t="s">
        <v>71</v>
      </c>
      <c r="G14" s="185" t="s">
        <v>72</v>
      </c>
      <c r="H14" s="183" t="s">
        <v>73</v>
      </c>
    </row>
    <row r="15" spans="1:8" ht="16.8">
      <c r="A15" s="244" t="s">
        <v>134</v>
      </c>
      <c r="B15" s="148">
        <v>1</v>
      </c>
      <c r="C15" s="149" t="s">
        <v>82</v>
      </c>
      <c r="D15" s="143" t="s">
        <v>196</v>
      </c>
      <c r="E15" s="144" t="s">
        <v>194</v>
      </c>
      <c r="F15" s="144" t="s">
        <v>145</v>
      </c>
      <c r="G15" s="150" t="s">
        <v>78</v>
      </c>
      <c r="H15" s="146" t="s">
        <v>184</v>
      </c>
    </row>
    <row r="16" spans="1:8" ht="16.8">
      <c r="A16" s="244" t="s">
        <v>205</v>
      </c>
      <c r="B16" s="148">
        <v>1</v>
      </c>
      <c r="C16" s="142" t="s">
        <v>85</v>
      </c>
      <c r="D16" s="152" t="s">
        <v>196</v>
      </c>
      <c r="E16" s="278" t="s">
        <v>194</v>
      </c>
      <c r="F16" s="150" t="s">
        <v>99</v>
      </c>
      <c r="G16" s="144" t="s">
        <v>78</v>
      </c>
      <c r="H16" s="146" t="s">
        <v>256</v>
      </c>
    </row>
    <row r="17" spans="1:8" ht="16.8">
      <c r="A17" s="244" t="s">
        <v>135</v>
      </c>
      <c r="B17" s="141">
        <v>1</v>
      </c>
      <c r="C17" s="142" t="s">
        <v>85</v>
      </c>
      <c r="D17" s="152" t="s">
        <v>199</v>
      </c>
      <c r="E17" s="278" t="s">
        <v>194</v>
      </c>
      <c r="F17" s="144" t="s">
        <v>71</v>
      </c>
      <c r="G17" s="144" t="s">
        <v>142</v>
      </c>
      <c r="H17" s="146" t="s">
        <v>189</v>
      </c>
    </row>
    <row r="18" spans="1:8" ht="16.8">
      <c r="A18" s="244" t="s">
        <v>136</v>
      </c>
      <c r="B18" s="238">
        <v>1</v>
      </c>
      <c r="C18" s="239" t="s">
        <v>89</v>
      </c>
      <c r="D18" s="143" t="s">
        <v>195</v>
      </c>
      <c r="E18" s="144" t="s">
        <v>194</v>
      </c>
      <c r="F18" s="150" t="s">
        <v>99</v>
      </c>
      <c r="G18" s="144" t="s">
        <v>78</v>
      </c>
      <c r="H18" s="234" t="s">
        <v>143</v>
      </c>
    </row>
    <row r="19" spans="1:8" ht="16.8">
      <c r="A19" s="244" t="s">
        <v>323</v>
      </c>
      <c r="B19" s="141">
        <v>1</v>
      </c>
      <c r="C19" s="142" t="s">
        <v>70</v>
      </c>
      <c r="D19" s="143" t="s">
        <v>200</v>
      </c>
      <c r="E19" s="144" t="s">
        <v>194</v>
      </c>
      <c r="F19" s="144" t="s">
        <v>71</v>
      </c>
      <c r="G19" s="144" t="s">
        <v>76</v>
      </c>
      <c r="H19" s="235" t="s">
        <v>144</v>
      </c>
    </row>
    <row r="20" spans="1:8" ht="16.8">
      <c r="A20" s="244" t="s">
        <v>269</v>
      </c>
      <c r="B20" s="141">
        <v>1</v>
      </c>
      <c r="C20" s="310" t="s">
        <v>70</v>
      </c>
      <c r="D20" s="152" t="s">
        <v>270</v>
      </c>
      <c r="E20" s="293" t="s">
        <v>194</v>
      </c>
      <c r="F20" s="294" t="s">
        <v>71</v>
      </c>
      <c r="G20" s="181" t="s">
        <v>81</v>
      </c>
      <c r="H20" s="295" t="s">
        <v>271</v>
      </c>
    </row>
    <row r="21" spans="1:8" ht="16.8">
      <c r="A21" s="244" t="s">
        <v>137</v>
      </c>
      <c r="B21" s="141">
        <v>1</v>
      </c>
      <c r="C21" s="142" t="s">
        <v>70</v>
      </c>
      <c r="D21" s="143" t="s">
        <v>195</v>
      </c>
      <c r="E21" s="144" t="s">
        <v>194</v>
      </c>
      <c r="F21" s="144" t="s">
        <v>80</v>
      </c>
      <c r="G21" s="144" t="s">
        <v>76</v>
      </c>
      <c r="H21" s="234" t="s">
        <v>185</v>
      </c>
    </row>
    <row r="22" spans="1:8" ht="16.8">
      <c r="A22" s="244" t="s">
        <v>214</v>
      </c>
      <c r="B22" s="141">
        <v>1</v>
      </c>
      <c r="C22" s="142" t="s">
        <v>82</v>
      </c>
      <c r="D22" s="152" t="s">
        <v>199</v>
      </c>
      <c r="E22" s="278" t="s">
        <v>194</v>
      </c>
      <c r="F22" s="144" t="s">
        <v>215</v>
      </c>
      <c r="G22" s="144" t="s">
        <v>216</v>
      </c>
      <c r="H22" s="146" t="s">
        <v>217</v>
      </c>
    </row>
    <row r="23" spans="1:8" ht="16.8">
      <c r="A23" s="244" t="s">
        <v>138</v>
      </c>
      <c r="B23" s="141">
        <v>1</v>
      </c>
      <c r="C23" s="142" t="s">
        <v>83</v>
      </c>
      <c r="D23" s="143" t="s">
        <v>200</v>
      </c>
      <c r="E23" s="144" t="s">
        <v>194</v>
      </c>
      <c r="F23" s="150" t="s">
        <v>99</v>
      </c>
      <c r="G23" s="144" t="s">
        <v>76</v>
      </c>
      <c r="H23" s="146" t="s">
        <v>190</v>
      </c>
    </row>
    <row r="24" spans="1:8" ht="16.8">
      <c r="A24" s="246" t="s">
        <v>139</v>
      </c>
      <c r="B24" s="301">
        <v>1</v>
      </c>
      <c r="C24" s="302" t="s">
        <v>89</v>
      </c>
      <c r="D24" s="184" t="s">
        <v>196</v>
      </c>
      <c r="E24" s="185" t="s">
        <v>194</v>
      </c>
      <c r="F24" s="303" t="s">
        <v>145</v>
      </c>
      <c r="G24" s="303" t="s">
        <v>86</v>
      </c>
      <c r="H24" s="304" t="s">
        <v>191</v>
      </c>
    </row>
    <row r="25" spans="1:8" ht="16.8">
      <c r="A25" s="245" t="s">
        <v>268</v>
      </c>
      <c r="B25" s="141">
        <v>2</v>
      </c>
      <c r="C25" s="291" t="s">
        <v>89</v>
      </c>
      <c r="D25" s="292" t="s">
        <v>200</v>
      </c>
      <c r="E25" s="293" t="s">
        <v>194</v>
      </c>
      <c r="F25" s="308" t="s">
        <v>99</v>
      </c>
      <c r="G25" s="181" t="s">
        <v>88</v>
      </c>
      <c r="H25" s="309" t="s">
        <v>186</v>
      </c>
    </row>
    <row r="26" spans="1:8" ht="16.8">
      <c r="A26" s="245" t="s">
        <v>260</v>
      </c>
      <c r="B26" s="141">
        <v>2</v>
      </c>
      <c r="C26" s="291" t="s">
        <v>85</v>
      </c>
      <c r="D26" s="292" t="s">
        <v>261</v>
      </c>
      <c r="E26" s="293" t="s">
        <v>194</v>
      </c>
      <c r="F26" s="294" t="s">
        <v>215</v>
      </c>
      <c r="G26" s="181" t="s">
        <v>262</v>
      </c>
      <c r="H26" s="295" t="s">
        <v>263</v>
      </c>
    </row>
    <row r="27" spans="1:8" ht="17.399999999999999" thickBot="1">
      <c r="A27" s="322" t="s">
        <v>264</v>
      </c>
      <c r="B27" s="240">
        <v>2</v>
      </c>
      <c r="C27" s="305" t="s">
        <v>89</v>
      </c>
      <c r="D27" s="296" t="s">
        <v>195</v>
      </c>
      <c r="E27" s="297" t="s">
        <v>194</v>
      </c>
      <c r="F27" s="298" t="s">
        <v>145</v>
      </c>
      <c r="G27" s="299" t="s">
        <v>78</v>
      </c>
      <c r="H27" s="300" t="s">
        <v>265</v>
      </c>
    </row>
    <row r="28" spans="1:8" ht="17.399999999999999" thickTop="1">
      <c r="A28" s="46"/>
      <c r="B28" s="47"/>
      <c r="C28" s="48"/>
      <c r="D28" s="48"/>
      <c r="E28" s="48"/>
      <c r="F28" s="48"/>
      <c r="G28" s="48"/>
      <c r="H28" s="49"/>
    </row>
    <row r="29" spans="1:8">
      <c r="A29" s="35"/>
      <c r="B29" s="35"/>
      <c r="C29" s="35"/>
      <c r="D29" s="35"/>
      <c r="E29" s="35"/>
      <c r="F29" s="35"/>
      <c r="G29" s="35"/>
      <c r="H29" s="35"/>
    </row>
    <row r="30" spans="1:8">
      <c r="A30" s="35"/>
      <c r="B30" s="35"/>
      <c r="C30" s="35"/>
      <c r="D30" s="35"/>
      <c r="E30" s="35"/>
      <c r="F30" s="35"/>
      <c r="G30" s="35"/>
      <c r="H30" s="35"/>
    </row>
    <row r="31" spans="1:8">
      <c r="A31" s="35"/>
      <c r="B31" s="35"/>
      <c r="C31" s="35"/>
      <c r="D31" s="35"/>
      <c r="E31" s="35"/>
      <c r="F31" s="35"/>
      <c r="G31" s="35"/>
      <c r="H31" s="35"/>
    </row>
    <row r="32" spans="1:8">
      <c r="A32" s="35"/>
      <c r="B32" s="35"/>
      <c r="C32" s="35"/>
      <c r="D32" s="35"/>
      <c r="E32" s="35"/>
      <c r="F32" s="35"/>
      <c r="G32" s="35"/>
      <c r="H32" s="35"/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</row>
    <row r="42" spans="1:8">
      <c r="A42" s="35"/>
      <c r="B42" s="35"/>
      <c r="C42" s="35"/>
      <c r="D42" s="35"/>
      <c r="E42" s="35"/>
      <c r="F42" s="35"/>
      <c r="G42" s="35"/>
    </row>
    <row r="43" spans="1:8">
      <c r="A43" s="35"/>
      <c r="B43" s="35"/>
      <c r="C43" s="35"/>
      <c r="D43" s="35"/>
      <c r="E43" s="35"/>
      <c r="F43" s="35"/>
      <c r="G43" s="35"/>
    </row>
    <row r="44" spans="1:8">
      <c r="A44" s="35"/>
      <c r="B44" s="35"/>
      <c r="C44" s="35"/>
    </row>
    <row r="45" spans="1:8">
      <c r="A45" s="35"/>
      <c r="B45" s="35"/>
      <c r="C45" s="35"/>
    </row>
    <row r="46" spans="1:8">
      <c r="A46" s="35"/>
      <c r="B46" s="35"/>
      <c r="C46" s="35"/>
    </row>
    <row r="47" spans="1:8">
      <c r="A47" s="35"/>
      <c r="B47" s="35"/>
      <c r="C47" s="35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/>
  <cols>
    <col min="1" max="1" width="21.3984375" style="51" bestFit="1" customWidth="1"/>
    <col min="2" max="2" width="6.19921875" style="51" bestFit="1" customWidth="1"/>
    <col min="3" max="3" width="6.3984375" style="52" bestFit="1" customWidth="1"/>
    <col min="4" max="4" width="1.59765625" style="52" customWidth="1"/>
    <col min="5" max="5" width="20.19921875" style="52" bestFit="1" customWidth="1"/>
    <col min="6" max="6" width="2.09765625" style="52" customWidth="1"/>
    <col min="7" max="7" width="38.5" style="52" customWidth="1"/>
    <col min="8" max="8" width="30.3984375" style="51" customWidth="1"/>
    <col min="9" max="16384" width="13" style="35"/>
  </cols>
  <sheetData>
    <row r="1" spans="1:8" ht="24" thickTop="1" thickBot="1">
      <c r="A1" s="159" t="s">
        <v>121</v>
      </c>
      <c r="B1" s="160"/>
      <c r="C1" s="161"/>
      <c r="D1" s="35"/>
      <c r="E1" s="118" t="s">
        <v>63</v>
      </c>
      <c r="F1" s="35"/>
      <c r="G1" s="162" t="s">
        <v>91</v>
      </c>
      <c r="H1" s="35"/>
    </row>
    <row r="2" spans="1:8" ht="17.399999999999999" thickTop="1">
      <c r="A2" s="163" t="s">
        <v>92</v>
      </c>
      <c r="B2" s="164" t="s">
        <v>1</v>
      </c>
      <c r="C2" s="165" t="s">
        <v>93</v>
      </c>
      <c r="D2" s="22"/>
      <c r="E2" s="166" t="s">
        <v>64</v>
      </c>
      <c r="F2" s="35"/>
      <c r="G2" s="279" t="s">
        <v>122</v>
      </c>
      <c r="H2" s="35"/>
    </row>
    <row r="3" spans="1:8" ht="16.8">
      <c r="A3" s="288" t="s">
        <v>129</v>
      </c>
      <c r="B3" s="248">
        <v>0</v>
      </c>
      <c r="C3" s="167" t="s">
        <v>283</v>
      </c>
      <c r="D3" s="22"/>
      <c r="E3" s="117" t="s">
        <v>266</v>
      </c>
      <c r="F3" s="35"/>
      <c r="G3" s="279" t="s">
        <v>123</v>
      </c>
      <c r="H3" s="35"/>
    </row>
    <row r="4" spans="1:8" ht="17.399999999999999" thickBot="1">
      <c r="A4" s="288" t="s">
        <v>132</v>
      </c>
      <c r="B4" s="289">
        <v>0</v>
      </c>
      <c r="C4" s="167" t="s">
        <v>283</v>
      </c>
      <c r="D4" s="22"/>
      <c r="E4" s="168">
        <f>RIGHT(E3,1)+'Personal File'!C11</f>
        <v>1</v>
      </c>
      <c r="F4" s="35"/>
      <c r="G4" s="279" t="s">
        <v>206</v>
      </c>
      <c r="H4" s="35"/>
    </row>
    <row r="5" spans="1:8" ht="16.8">
      <c r="A5" s="288" t="s">
        <v>132</v>
      </c>
      <c r="B5" s="289">
        <v>0</v>
      </c>
      <c r="C5" s="167" t="s">
        <v>283</v>
      </c>
      <c r="D5" s="22"/>
      <c r="E5" s="169" t="s">
        <v>65</v>
      </c>
      <c r="F5" s="35"/>
      <c r="G5" s="280" t="s">
        <v>161</v>
      </c>
      <c r="H5" s="35"/>
    </row>
    <row r="6" spans="1:8" ht="17.399999999999999" thickBot="1">
      <c r="A6" s="311" t="s">
        <v>133</v>
      </c>
      <c r="B6" s="289">
        <v>0</v>
      </c>
      <c r="C6" s="167" t="s">
        <v>283</v>
      </c>
      <c r="D6" s="22"/>
      <c r="E6" s="117" t="s">
        <v>266</v>
      </c>
      <c r="F6" s="35"/>
      <c r="G6" s="321" t="s">
        <v>267</v>
      </c>
      <c r="H6" s="35"/>
    </row>
    <row r="7" spans="1:8" ht="18" thickTop="1" thickBot="1">
      <c r="A7" s="312" t="s">
        <v>69</v>
      </c>
      <c r="B7" s="290">
        <v>0</v>
      </c>
      <c r="C7" s="171" t="s">
        <v>283</v>
      </c>
      <c r="D7" s="22"/>
      <c r="E7" s="170">
        <f>RIGHT(E6,1)+'Personal File'!C10</f>
        <v>1</v>
      </c>
      <c r="F7" s="35"/>
      <c r="G7" s="35"/>
      <c r="H7" s="35"/>
    </row>
    <row r="8" spans="1:8" ht="16.8">
      <c r="A8" s="288" t="s">
        <v>134</v>
      </c>
      <c r="B8" s="289">
        <v>1</v>
      </c>
      <c r="C8" s="167" t="s">
        <v>283</v>
      </c>
      <c r="D8" s="22"/>
      <c r="E8" s="172" t="s">
        <v>66</v>
      </c>
      <c r="F8" s="35"/>
      <c r="G8" s="35"/>
      <c r="H8" s="35"/>
    </row>
    <row r="9" spans="1:8" ht="16.8">
      <c r="A9" s="288" t="s">
        <v>135</v>
      </c>
      <c r="B9" s="289">
        <v>1</v>
      </c>
      <c r="C9" s="167" t="s">
        <v>284</v>
      </c>
      <c r="D9" s="22"/>
      <c r="E9" s="117" t="s">
        <v>273</v>
      </c>
      <c r="F9" s="35"/>
      <c r="G9" s="35"/>
      <c r="H9" s="35"/>
    </row>
    <row r="10" spans="1:8" ht="17.399999999999999" thickBot="1">
      <c r="A10" s="288" t="s">
        <v>281</v>
      </c>
      <c r="B10" s="289">
        <v>1</v>
      </c>
      <c r="C10" s="167" t="s">
        <v>283</v>
      </c>
      <c r="D10" s="22"/>
      <c r="E10" s="173">
        <f>RIGHT(E9,1)+'Personal File'!C13+2</f>
        <v>6</v>
      </c>
      <c r="F10" s="35"/>
      <c r="G10" s="35"/>
      <c r="H10" s="35"/>
    </row>
    <row r="11" spans="1:8" ht="18" thickTop="1" thickBot="1">
      <c r="A11" s="316" t="s">
        <v>281</v>
      </c>
      <c r="B11" s="317">
        <v>1</v>
      </c>
      <c r="C11" s="167" t="s">
        <v>283</v>
      </c>
      <c r="D11" s="22"/>
      <c r="E11" s="35"/>
      <c r="F11" s="35"/>
      <c r="G11" s="35"/>
      <c r="H11" s="35"/>
    </row>
    <row r="12" spans="1:8" ht="19.2" thickTop="1" thickBot="1">
      <c r="A12" s="288" t="s">
        <v>272</v>
      </c>
      <c r="B12" s="289">
        <v>1</v>
      </c>
      <c r="C12" s="167" t="s">
        <v>283</v>
      </c>
      <c r="D12" s="22"/>
      <c r="E12" s="174" t="s">
        <v>94</v>
      </c>
      <c r="G12" s="35"/>
      <c r="H12" s="35"/>
    </row>
    <row r="13" spans="1:8" ht="16.8">
      <c r="A13" s="306" t="s">
        <v>322</v>
      </c>
      <c r="B13" s="290">
        <v>1</v>
      </c>
      <c r="C13" s="171" t="s">
        <v>283</v>
      </c>
      <c r="D13" s="22"/>
      <c r="E13" s="318" t="s">
        <v>119</v>
      </c>
      <c r="G13" s="35"/>
    </row>
    <row r="14" spans="1:8" ht="17.399999999999999" thickBot="1">
      <c r="A14" s="313" t="s">
        <v>282</v>
      </c>
      <c r="B14" s="314">
        <v>2</v>
      </c>
      <c r="C14" s="315" t="s">
        <v>284</v>
      </c>
      <c r="D14" s="22"/>
      <c r="E14" s="175" t="s">
        <v>120</v>
      </c>
      <c r="G14" s="35"/>
    </row>
    <row r="15" spans="1:8" ht="18" thickTop="1">
      <c r="A15" s="316" t="s">
        <v>282</v>
      </c>
      <c r="B15" s="317">
        <v>2</v>
      </c>
      <c r="C15" s="167" t="s">
        <v>284</v>
      </c>
      <c r="D15" s="22"/>
      <c r="F15" s="176"/>
    </row>
    <row r="16" spans="1:8" ht="16.8">
      <c r="A16" s="316" t="s">
        <v>282</v>
      </c>
      <c r="B16" s="317">
        <v>2</v>
      </c>
      <c r="C16" s="167" t="s">
        <v>284</v>
      </c>
      <c r="D16" s="22"/>
    </row>
    <row r="17" spans="1:4" ht="16.8">
      <c r="A17" s="306" t="s">
        <v>282</v>
      </c>
      <c r="B17" s="290">
        <v>2</v>
      </c>
      <c r="C17" s="171" t="s">
        <v>283</v>
      </c>
      <c r="D17" s="22"/>
    </row>
    <row r="18" spans="1:4" ht="16.8">
      <c r="A18" s="178"/>
      <c r="B18" s="179">
        <v>3</v>
      </c>
      <c r="C18" s="167" t="s">
        <v>283</v>
      </c>
      <c r="D18" s="22"/>
    </row>
    <row r="19" spans="1:4" ht="17.399999999999999" thickBot="1">
      <c r="A19" s="230"/>
      <c r="B19" s="231">
        <v>3</v>
      </c>
      <c r="C19" s="177" t="s">
        <v>283</v>
      </c>
      <c r="D19" s="22"/>
    </row>
    <row r="20" spans="1:4" ht="16.2" thickTop="1">
      <c r="D20" s="22"/>
    </row>
    <row r="21" spans="1:4">
      <c r="D21" s="22"/>
    </row>
    <row r="22" spans="1:4">
      <c r="D22" s="22"/>
    </row>
    <row r="25" spans="1:4">
      <c r="D25" s="22"/>
    </row>
  </sheetData>
  <phoneticPr fontId="0" type="noConversion"/>
  <conditionalFormatting sqref="C3:C19">
    <cfRule type="cellIs" dxfId="4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showGridLines="0" workbookViewId="0"/>
  </sheetViews>
  <sheetFormatPr defaultColWidth="13" defaultRowHeight="15.6"/>
  <cols>
    <col min="1" max="1" width="21.3984375" style="29" bestFit="1" customWidth="1"/>
    <col min="2" max="2" width="8.5" style="29" bestFit="1" customWidth="1"/>
    <col min="3" max="3" width="4.296875" style="29" bestFit="1" customWidth="1"/>
    <col min="4" max="4" width="6.296875" style="29" bestFit="1" customWidth="1"/>
    <col min="5" max="5" width="8.5" style="29" bestFit="1" customWidth="1"/>
    <col min="6" max="6" width="8.3984375" style="29" bestFit="1" customWidth="1"/>
    <col min="7" max="7" width="4" style="29" bestFit="1" customWidth="1"/>
    <col min="8" max="8" width="4.09765625" style="29" bestFit="1" customWidth="1"/>
    <col min="9" max="9" width="4.296875" style="29" bestFit="1" customWidth="1"/>
    <col min="10" max="10" width="6.296875" style="29" bestFit="1" customWidth="1"/>
    <col min="11" max="11" width="10.3984375" style="29" bestFit="1" customWidth="1"/>
    <col min="12" max="16384" width="13" style="1"/>
  </cols>
  <sheetData>
    <row r="1" spans="1:11" ht="23.4" thickBot="1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6.8" thickTop="1" thickBot="1">
      <c r="A2" s="323" t="s">
        <v>3</v>
      </c>
      <c r="B2" s="324" t="s">
        <v>4</v>
      </c>
      <c r="C2" s="324" t="s">
        <v>21</v>
      </c>
      <c r="D2" s="324" t="s">
        <v>22</v>
      </c>
      <c r="E2" s="325" t="s">
        <v>61</v>
      </c>
      <c r="F2" s="324" t="s">
        <v>19</v>
      </c>
      <c r="G2" s="324" t="s">
        <v>23</v>
      </c>
      <c r="H2" s="326" t="s">
        <v>310</v>
      </c>
      <c r="I2" s="331" t="s">
        <v>311</v>
      </c>
      <c r="J2" s="326" t="s">
        <v>108</v>
      </c>
      <c r="K2" s="327" t="s">
        <v>2</v>
      </c>
    </row>
    <row r="3" spans="1:11">
      <c r="A3" s="353" t="s">
        <v>314</v>
      </c>
      <c r="B3" s="25" t="s">
        <v>154</v>
      </c>
      <c r="C3" s="116">
        <v>1</v>
      </c>
      <c r="D3" s="349" t="s">
        <v>313</v>
      </c>
      <c r="E3" s="36" t="s">
        <v>112</v>
      </c>
      <c r="F3" s="136" t="s">
        <v>155</v>
      </c>
      <c r="G3" s="26">
        <v>1</v>
      </c>
      <c r="H3" s="332" t="str">
        <f>CONCATENATE("+",'Personal File'!$B$7+'Personal File'!$C$9+D3)</f>
        <v>+0</v>
      </c>
      <c r="I3" s="333">
        <f t="shared" ref="I3" ca="1" si="0">RANDBETWEEN(1,20)</f>
        <v>17</v>
      </c>
      <c r="J3" s="334">
        <f t="shared" ref="J3:J4" ca="1" si="1">I3+H3</f>
        <v>17</v>
      </c>
      <c r="K3" s="335" t="s">
        <v>312</v>
      </c>
    </row>
    <row r="4" spans="1:11" ht="16.2" thickBot="1">
      <c r="A4" s="350" t="s">
        <v>315</v>
      </c>
      <c r="B4" s="351" t="s">
        <v>152</v>
      </c>
      <c r="C4" s="352" t="s">
        <v>313</v>
      </c>
      <c r="D4" s="115">
        <v>1</v>
      </c>
      <c r="E4" s="28" t="s">
        <v>112</v>
      </c>
      <c r="F4" s="351" t="s">
        <v>316</v>
      </c>
      <c r="G4" s="114"/>
      <c r="H4" s="336" t="str">
        <f>CONCATENATE("+",'Personal File'!$B$7+'Personal File'!$C$9+D4)</f>
        <v>+0</v>
      </c>
      <c r="I4" s="337">
        <f ca="1">RANDBETWEEN(1,20)</f>
        <v>7</v>
      </c>
      <c r="J4" s="338">
        <f t="shared" ca="1" si="1"/>
        <v>7</v>
      </c>
      <c r="K4" s="339"/>
    </row>
    <row r="5" spans="1:11" ht="6" customHeight="1" thickTop="1" thickBot="1"/>
    <row r="6" spans="1:11" ht="16.8" thickTop="1" thickBot="1">
      <c r="A6" s="323" t="s">
        <v>6</v>
      </c>
      <c r="B6" s="324" t="s">
        <v>7</v>
      </c>
      <c r="C6" s="324" t="s">
        <v>21</v>
      </c>
      <c r="D6" s="324" t="s">
        <v>22</v>
      </c>
      <c r="E6" s="325" t="s">
        <v>61</v>
      </c>
      <c r="F6" s="324" t="s">
        <v>8</v>
      </c>
      <c r="G6" s="324" t="s">
        <v>23</v>
      </c>
      <c r="H6" s="326" t="s">
        <v>310</v>
      </c>
      <c r="I6" s="331" t="s">
        <v>311</v>
      </c>
      <c r="J6" s="326" t="s">
        <v>108</v>
      </c>
      <c r="K6" s="327" t="s">
        <v>2</v>
      </c>
    </row>
    <row r="7" spans="1:11">
      <c r="A7" s="364" t="s">
        <v>320</v>
      </c>
      <c r="B7" s="365" t="s">
        <v>321</v>
      </c>
      <c r="C7" s="366" t="s">
        <v>319</v>
      </c>
      <c r="D7" s="270" t="s">
        <v>59</v>
      </c>
      <c r="E7" s="365" t="s">
        <v>319</v>
      </c>
      <c r="F7" s="366" t="s">
        <v>319</v>
      </c>
      <c r="G7" s="367" t="s">
        <v>319</v>
      </c>
      <c r="H7" s="332" t="str">
        <f>CONCATENATE("+",'Personal File'!$B$7+'Personal File'!$C$10+D7)</f>
        <v>+0</v>
      </c>
      <c r="I7" s="333">
        <f t="shared" ref="I7" ca="1" si="2">RANDBETWEEN(1,20)</f>
        <v>6</v>
      </c>
      <c r="J7" s="334">
        <f t="shared" ref="J7:J8" ca="1" si="3">I7+H7</f>
        <v>6</v>
      </c>
      <c r="K7" s="271"/>
    </row>
    <row r="8" spans="1:11" ht="16.2" thickBot="1">
      <c r="A8" s="265" t="s">
        <v>113</v>
      </c>
      <c r="B8" s="266" t="s">
        <v>111</v>
      </c>
      <c r="C8" s="267" t="s">
        <v>59</v>
      </c>
      <c r="D8" s="267" t="s">
        <v>59</v>
      </c>
      <c r="E8" s="266" t="s">
        <v>112</v>
      </c>
      <c r="F8" s="267" t="s">
        <v>280</v>
      </c>
      <c r="G8" s="268">
        <v>6</v>
      </c>
      <c r="H8" s="336" t="str">
        <f>CONCATENATE("+",'Personal File'!$B$7+'Personal File'!$C$10+D8)</f>
        <v>+0</v>
      </c>
      <c r="I8" s="337">
        <f ca="1">RANDBETWEEN(1,20)</f>
        <v>6</v>
      </c>
      <c r="J8" s="338">
        <f t="shared" ca="1" si="3"/>
        <v>6</v>
      </c>
      <c r="K8" s="269"/>
    </row>
    <row r="9" spans="1:11" ht="6" customHeight="1" thickTop="1" thickBot="1">
      <c r="D9" s="31"/>
      <c r="E9" s="31"/>
      <c r="G9" s="32"/>
      <c r="H9" s="32"/>
      <c r="I9" s="32"/>
      <c r="J9" s="32"/>
    </row>
    <row r="10" spans="1:11" ht="16.8" thickTop="1" thickBot="1">
      <c r="A10" s="323" t="s">
        <v>67</v>
      </c>
      <c r="B10" s="324" t="s">
        <v>12</v>
      </c>
      <c r="C10" s="324" t="s">
        <v>30</v>
      </c>
      <c r="D10" s="324" t="s">
        <v>108</v>
      </c>
      <c r="E10" s="324" t="s">
        <v>109</v>
      </c>
      <c r="F10" s="324" t="s">
        <v>110</v>
      </c>
      <c r="G10" s="324" t="s">
        <v>23</v>
      </c>
      <c r="H10" s="330" t="s">
        <v>2</v>
      </c>
      <c r="I10" s="340"/>
      <c r="J10" s="340"/>
      <c r="K10" s="341"/>
    </row>
    <row r="11" spans="1:11">
      <c r="A11" s="360" t="s">
        <v>135</v>
      </c>
      <c r="B11" s="33">
        <v>4</v>
      </c>
      <c r="C11" s="361" t="s">
        <v>319</v>
      </c>
      <c r="D11" s="361" t="s">
        <v>319</v>
      </c>
      <c r="E11" s="362" t="s">
        <v>319</v>
      </c>
      <c r="F11" s="361" t="s">
        <v>319</v>
      </c>
      <c r="G11" s="363" t="s">
        <v>319</v>
      </c>
      <c r="H11" s="342"/>
      <c r="I11" s="343"/>
      <c r="J11" s="343"/>
      <c r="K11" s="344"/>
    </row>
    <row r="12" spans="1:11" ht="16.2" thickBot="1">
      <c r="A12" s="27"/>
      <c r="B12" s="28"/>
      <c r="C12" s="28"/>
      <c r="D12" s="28"/>
      <c r="E12" s="28"/>
      <c r="F12" s="28"/>
      <c r="G12" s="30"/>
      <c r="H12" s="345"/>
      <c r="I12" s="346"/>
      <c r="J12" s="346"/>
      <c r="K12" s="347"/>
    </row>
    <row r="13" spans="1:11" ht="6.75" customHeight="1" thickTop="1" thickBot="1">
      <c r="H13" s="348"/>
      <c r="I13" s="348"/>
      <c r="J13" s="348"/>
      <c r="K13" s="348"/>
    </row>
    <row r="14" spans="1:11" ht="16.8" thickTop="1" thickBot="1">
      <c r="A14" s="34" t="s">
        <v>9</v>
      </c>
      <c r="B14" s="32">
        <f>SUM(G3:G15)</f>
        <v>7.6</v>
      </c>
      <c r="D14" s="328" t="s">
        <v>68</v>
      </c>
      <c r="E14" s="329"/>
      <c r="F14" s="330" t="s">
        <v>5</v>
      </c>
      <c r="G14" s="324" t="s">
        <v>23</v>
      </c>
      <c r="H14" s="330" t="s">
        <v>2</v>
      </c>
      <c r="I14" s="340"/>
      <c r="J14" s="340"/>
      <c r="K14" s="341"/>
    </row>
    <row r="15" spans="1:11" ht="16.2" thickBot="1">
      <c r="A15" s="34"/>
      <c r="B15" s="32"/>
      <c r="D15" s="111" t="s">
        <v>114</v>
      </c>
      <c r="E15" s="112"/>
      <c r="F15" s="113">
        <v>6</v>
      </c>
      <c r="G15" s="114">
        <f>F15/10</f>
        <v>0.6</v>
      </c>
      <c r="H15" s="345"/>
      <c r="I15" s="346"/>
      <c r="J15" s="346"/>
      <c r="K15" s="347"/>
    </row>
    <row r="16" spans="1:11" ht="16.2" thickTop="1"/>
  </sheetData>
  <phoneticPr fontId="0" type="noConversion"/>
  <conditionalFormatting sqref="I3:I4">
    <cfRule type="cellIs" dxfId="3" priority="3" operator="equal">
      <formula>20</formula>
    </cfRule>
    <cfRule type="cellIs" dxfId="2" priority="4" operator="equal">
      <formula>1</formula>
    </cfRule>
  </conditionalFormatting>
  <conditionalFormatting sqref="I7:I8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0"/>
  <sheetViews>
    <sheetView showGridLines="0" workbookViewId="0"/>
  </sheetViews>
  <sheetFormatPr defaultColWidth="13" defaultRowHeight="15.6"/>
  <cols>
    <col min="1" max="1" width="24.19921875" style="29" customWidth="1"/>
    <col min="2" max="2" width="5.59765625" style="32" bestFit="1" customWidth="1"/>
    <col min="3" max="4" width="26.59765625" style="1" customWidth="1"/>
    <col min="5" max="16384" width="13" style="1"/>
  </cols>
  <sheetData>
    <row r="1" spans="1:4" ht="23.4" thickBot="1">
      <c r="A1" s="24" t="s">
        <v>100</v>
      </c>
      <c r="B1" s="189"/>
      <c r="C1" s="24"/>
      <c r="D1" s="24"/>
    </row>
    <row r="2" spans="1:4" s="29" customFormat="1" ht="16.2" thickBot="1">
      <c r="A2" s="190" t="s">
        <v>101</v>
      </c>
      <c r="B2" s="191" t="s">
        <v>102</v>
      </c>
      <c r="C2" s="192" t="s">
        <v>103</v>
      </c>
      <c r="D2" s="193" t="s">
        <v>104</v>
      </c>
    </row>
    <row r="3" spans="1:4">
      <c r="A3" s="194" t="s">
        <v>218</v>
      </c>
      <c r="B3" s="195">
        <v>4</v>
      </c>
      <c r="C3" s="196"/>
      <c r="D3" s="197"/>
    </row>
    <row r="4" spans="1:4" ht="16.2" thickBot="1">
      <c r="A4" s="200"/>
      <c r="B4" s="201"/>
      <c r="C4" s="202"/>
      <c r="D4" s="203"/>
    </row>
    <row r="5" spans="1:4" ht="24" thickTop="1" thickBot="1">
      <c r="A5" s="24" t="s">
        <v>105</v>
      </c>
      <c r="B5" s="204"/>
      <c r="C5" s="24"/>
      <c r="D5" s="205"/>
    </row>
    <row r="6" spans="1:4" ht="16.2" thickBot="1">
      <c r="A6" s="190" t="s">
        <v>101</v>
      </c>
      <c r="B6" s="191" t="s">
        <v>102</v>
      </c>
      <c r="C6" s="192" t="s">
        <v>103</v>
      </c>
      <c r="D6" s="193" t="s">
        <v>104</v>
      </c>
    </row>
    <row r="7" spans="1:4">
      <c r="A7" s="194" t="s">
        <v>233</v>
      </c>
      <c r="B7" s="195">
        <v>1</v>
      </c>
      <c r="C7" s="196"/>
      <c r="D7" s="197"/>
    </row>
    <row r="8" spans="1:4">
      <c r="A8" s="194" t="s">
        <v>156</v>
      </c>
      <c r="B8" s="195">
        <v>0</v>
      </c>
      <c r="C8" s="196" t="s">
        <v>158</v>
      </c>
      <c r="D8" s="197"/>
    </row>
    <row r="9" spans="1:4">
      <c r="A9" s="194" t="s">
        <v>204</v>
      </c>
      <c r="B9" s="195">
        <v>1</v>
      </c>
      <c r="C9" s="196"/>
      <c r="D9" s="197"/>
    </row>
    <row r="10" spans="1:4">
      <c r="A10" s="194" t="s">
        <v>236</v>
      </c>
      <c r="B10" s="195">
        <v>0</v>
      </c>
      <c r="C10" s="196" t="s">
        <v>237</v>
      </c>
      <c r="D10" s="197"/>
    </row>
    <row r="11" spans="1:4">
      <c r="A11" s="194" t="s">
        <v>238</v>
      </c>
      <c r="B11" s="195">
        <v>0</v>
      </c>
      <c r="C11" s="196" t="s">
        <v>255</v>
      </c>
      <c r="D11" s="197"/>
    </row>
    <row r="12" spans="1:4">
      <c r="A12" s="194" t="s">
        <v>239</v>
      </c>
      <c r="B12" s="212">
        <v>2</v>
      </c>
      <c r="C12" s="196" t="s">
        <v>240</v>
      </c>
      <c r="D12" s="197"/>
    </row>
    <row r="13" spans="1:4">
      <c r="A13" s="194" t="s">
        <v>241</v>
      </c>
      <c r="B13" s="212">
        <v>0</v>
      </c>
      <c r="C13" s="196" t="s">
        <v>242</v>
      </c>
      <c r="D13" s="197"/>
    </row>
    <row r="14" spans="1:4">
      <c r="A14" s="194" t="s">
        <v>243</v>
      </c>
      <c r="B14" s="212">
        <v>0</v>
      </c>
      <c r="C14" s="196" t="s">
        <v>244</v>
      </c>
      <c r="D14" s="197"/>
    </row>
    <row r="15" spans="1:4">
      <c r="A15" s="194" t="s">
        <v>245</v>
      </c>
      <c r="B15" s="212">
        <v>1</v>
      </c>
      <c r="C15" s="196" t="s">
        <v>246</v>
      </c>
      <c r="D15" s="197"/>
    </row>
    <row r="16" spans="1:4">
      <c r="A16" s="194" t="s">
        <v>247</v>
      </c>
      <c r="B16" s="212">
        <v>0</v>
      </c>
      <c r="C16" s="196" t="s">
        <v>248</v>
      </c>
      <c r="D16" s="197"/>
    </row>
    <row r="17" spans="1:4">
      <c r="A17" s="194" t="s">
        <v>249</v>
      </c>
      <c r="B17" s="212">
        <v>0</v>
      </c>
      <c r="C17" s="196" t="s">
        <v>250</v>
      </c>
      <c r="D17" s="197"/>
    </row>
    <row r="18" spans="1:4">
      <c r="A18" s="194" t="s">
        <v>251</v>
      </c>
      <c r="B18" s="212">
        <v>0</v>
      </c>
      <c r="C18" s="196" t="s">
        <v>252</v>
      </c>
      <c r="D18" s="197"/>
    </row>
    <row r="19" spans="1:4">
      <c r="A19" s="194" t="s">
        <v>253</v>
      </c>
      <c r="B19" s="195">
        <v>0</v>
      </c>
      <c r="C19" s="196" t="s">
        <v>254</v>
      </c>
      <c r="D19" s="197"/>
    </row>
    <row r="20" spans="1:4">
      <c r="A20" s="194" t="s">
        <v>173</v>
      </c>
      <c r="B20" s="195">
        <v>1</v>
      </c>
      <c r="C20" s="196"/>
      <c r="D20" s="197"/>
    </row>
    <row r="21" spans="1:4">
      <c r="A21" s="194" t="s">
        <v>230</v>
      </c>
      <c r="B21" s="195">
        <v>1</v>
      </c>
      <c r="C21" s="196"/>
      <c r="D21" s="197"/>
    </row>
    <row r="22" spans="1:4">
      <c r="A22" s="194" t="s">
        <v>231</v>
      </c>
      <c r="B22" s="195">
        <v>1</v>
      </c>
      <c r="C22" s="196"/>
      <c r="D22" s="197"/>
    </row>
    <row r="23" spans="1:4">
      <c r="A23" s="194" t="s">
        <v>203</v>
      </c>
      <c r="B23" s="195">
        <v>1</v>
      </c>
      <c r="C23" s="196"/>
      <c r="D23" s="197"/>
    </row>
    <row r="24" spans="1:4">
      <c r="A24" s="194" t="s">
        <v>226</v>
      </c>
      <c r="B24" s="195">
        <v>0</v>
      </c>
      <c r="C24" s="196" t="s">
        <v>227</v>
      </c>
      <c r="D24" s="197"/>
    </row>
    <row r="25" spans="1:4">
      <c r="A25" s="194" t="s">
        <v>202</v>
      </c>
      <c r="B25" s="195">
        <v>0</v>
      </c>
      <c r="C25" s="196" t="s">
        <v>228</v>
      </c>
      <c r="D25" s="197"/>
    </row>
    <row r="26" spans="1:4">
      <c r="A26" s="194" t="s">
        <v>229</v>
      </c>
      <c r="B26" s="195">
        <v>0</v>
      </c>
      <c r="C26" s="196" t="s">
        <v>225</v>
      </c>
      <c r="D26" s="197"/>
    </row>
    <row r="27" spans="1:4">
      <c r="A27" s="194" t="s">
        <v>201</v>
      </c>
      <c r="B27" s="195">
        <v>0</v>
      </c>
      <c r="C27" s="196" t="s">
        <v>228</v>
      </c>
      <c r="D27" s="197"/>
    </row>
    <row r="28" spans="1:4">
      <c r="A28" s="194" t="s">
        <v>224</v>
      </c>
      <c r="B28" s="195">
        <v>0</v>
      </c>
      <c r="C28" s="196" t="s">
        <v>225</v>
      </c>
      <c r="D28" s="197"/>
    </row>
    <row r="29" spans="1:4">
      <c r="A29" s="194" t="s">
        <v>232</v>
      </c>
      <c r="B29" s="195">
        <f>C29/2</f>
        <v>1.5</v>
      </c>
      <c r="C29" s="196">
        <v>3</v>
      </c>
      <c r="D29" s="197"/>
    </row>
    <row r="30" spans="1:4">
      <c r="A30" s="194" t="s">
        <v>124</v>
      </c>
      <c r="B30" s="195">
        <v>2.5</v>
      </c>
      <c r="C30" s="196" t="s">
        <v>163</v>
      </c>
      <c r="D30" s="197"/>
    </row>
    <row r="31" spans="1:4">
      <c r="A31" s="194" t="s">
        <v>234</v>
      </c>
      <c r="B31" s="195">
        <v>1</v>
      </c>
      <c r="C31" s="196"/>
      <c r="D31" s="197"/>
    </row>
    <row r="32" spans="1:4">
      <c r="A32" s="194" t="s">
        <v>157</v>
      </c>
      <c r="B32" s="195">
        <v>0</v>
      </c>
      <c r="C32" s="196" t="s">
        <v>158</v>
      </c>
      <c r="D32" s="197"/>
    </row>
    <row r="33" spans="1:4" ht="16.2" thickBot="1">
      <c r="A33" s="200" t="s">
        <v>174</v>
      </c>
      <c r="B33" s="201">
        <v>0.5</v>
      </c>
      <c r="C33" s="202" t="s">
        <v>175</v>
      </c>
      <c r="D33" s="203"/>
    </row>
    <row r="34" spans="1:4" ht="24" thickTop="1" thickBot="1">
      <c r="A34" s="21" t="s">
        <v>106</v>
      </c>
      <c r="B34" s="32">
        <f>SUM(B3:B33)</f>
        <v>18.5</v>
      </c>
      <c r="C34" s="206" t="s">
        <v>213</v>
      </c>
      <c r="D34" s="205"/>
    </row>
    <row r="35" spans="1:4" s="29" customFormat="1" ht="16.2" thickBot="1">
      <c r="A35" s="190" t="s">
        <v>101</v>
      </c>
      <c r="B35" s="191" t="s">
        <v>102</v>
      </c>
      <c r="C35" s="264" t="s">
        <v>92</v>
      </c>
      <c r="D35" s="193" t="s">
        <v>104</v>
      </c>
    </row>
    <row r="36" spans="1:4">
      <c r="A36" s="194" t="s">
        <v>178</v>
      </c>
      <c r="B36" s="195">
        <v>0</v>
      </c>
      <c r="C36" s="263" t="s">
        <v>135</v>
      </c>
      <c r="D36" s="282"/>
    </row>
    <row r="37" spans="1:4">
      <c r="A37" s="194" t="s">
        <v>165</v>
      </c>
      <c r="B37" s="195">
        <v>0</v>
      </c>
      <c r="C37" s="262" t="s">
        <v>69</v>
      </c>
      <c r="D37" s="283"/>
    </row>
    <row r="38" spans="1:4">
      <c r="A38" s="194" t="s">
        <v>179</v>
      </c>
      <c r="B38" s="195">
        <v>0</v>
      </c>
      <c r="C38" s="262" t="s">
        <v>134</v>
      </c>
      <c r="D38" s="283"/>
    </row>
    <row r="39" spans="1:4">
      <c r="A39" s="194" t="s">
        <v>182</v>
      </c>
      <c r="B39" s="195">
        <v>0</v>
      </c>
      <c r="C39" s="262" t="s">
        <v>183</v>
      </c>
      <c r="D39" s="283"/>
    </row>
    <row r="40" spans="1:4">
      <c r="A40" s="198" t="s">
        <v>166</v>
      </c>
      <c r="B40" s="199">
        <v>0</v>
      </c>
      <c r="C40" s="281" t="s">
        <v>162</v>
      </c>
      <c r="D40" s="283"/>
    </row>
    <row r="41" spans="1:4">
      <c r="A41" s="198" t="s">
        <v>164</v>
      </c>
      <c r="B41" s="199">
        <v>0</v>
      </c>
      <c r="C41" s="281" t="s">
        <v>131</v>
      </c>
      <c r="D41" s="283"/>
    </row>
    <row r="42" spans="1:4">
      <c r="A42" s="198" t="s">
        <v>212</v>
      </c>
      <c r="B42" s="199">
        <v>0</v>
      </c>
      <c r="C42" s="281" t="s">
        <v>79</v>
      </c>
      <c r="D42" s="283"/>
    </row>
    <row r="43" spans="1:4">
      <c r="A43" s="198" t="s">
        <v>207</v>
      </c>
      <c r="B43" s="199">
        <v>0</v>
      </c>
      <c r="C43" s="281" t="s">
        <v>209</v>
      </c>
      <c r="D43" s="283"/>
    </row>
    <row r="44" spans="1:4">
      <c r="A44" s="198" t="s">
        <v>208</v>
      </c>
      <c r="B44" s="199">
        <v>0</v>
      </c>
      <c r="C44" s="281" t="s">
        <v>130</v>
      </c>
      <c r="D44" s="283"/>
    </row>
    <row r="45" spans="1:4">
      <c r="A45" s="198" t="s">
        <v>211</v>
      </c>
      <c r="B45" s="199">
        <v>0</v>
      </c>
      <c r="C45" s="281" t="s">
        <v>138</v>
      </c>
      <c r="D45" s="283"/>
    </row>
    <row r="46" spans="1:4" ht="16.2" thickBot="1">
      <c r="A46" s="200" t="s">
        <v>167</v>
      </c>
      <c r="B46" s="201">
        <v>0</v>
      </c>
      <c r="C46" s="284" t="s">
        <v>210</v>
      </c>
      <c r="D46" s="285"/>
    </row>
    <row r="47" spans="1:4" ht="24" thickTop="1" thickBot="1">
      <c r="A47" s="21" t="s">
        <v>170</v>
      </c>
      <c r="B47" s="32">
        <f>SUM(B36:B46)</f>
        <v>0</v>
      </c>
      <c r="C47" s="206" t="s">
        <v>235</v>
      </c>
      <c r="D47" s="205"/>
    </row>
    <row r="48" spans="1:4" ht="16.2" thickBot="1">
      <c r="A48" s="190" t="s">
        <v>101</v>
      </c>
      <c r="B48" s="191" t="s">
        <v>102</v>
      </c>
      <c r="C48" s="192" t="s">
        <v>103</v>
      </c>
      <c r="D48" s="193" t="s">
        <v>104</v>
      </c>
    </row>
    <row r="49" spans="1:4">
      <c r="A49" s="286" t="s">
        <v>180</v>
      </c>
      <c r="B49" s="287">
        <v>25</v>
      </c>
      <c r="C49" s="211"/>
      <c r="D49" s="207"/>
    </row>
    <row r="50" spans="1:4">
      <c r="A50" s="209"/>
      <c r="B50" s="212"/>
      <c r="C50" s="213"/>
      <c r="D50" s="208"/>
    </row>
    <row r="51" spans="1:4" ht="16.2" thickBot="1">
      <c r="A51" s="200"/>
      <c r="B51" s="201"/>
      <c r="C51" s="202"/>
      <c r="D51" s="203"/>
    </row>
    <row r="52" spans="1:4" ht="24" thickTop="1" thickBot="1">
      <c r="A52" s="21" t="s">
        <v>107</v>
      </c>
      <c r="B52" s="32">
        <f>SUM(B49:B51)</f>
        <v>25</v>
      </c>
      <c r="C52" s="206" t="s">
        <v>171</v>
      </c>
      <c r="D52" s="205"/>
    </row>
    <row r="53" spans="1:4" ht="16.2" thickBot="1">
      <c r="A53" s="190" t="s">
        <v>101</v>
      </c>
      <c r="B53" s="191" t="s">
        <v>102</v>
      </c>
      <c r="C53" s="192" t="s">
        <v>103</v>
      </c>
      <c r="D53" s="193" t="s">
        <v>104</v>
      </c>
    </row>
    <row r="54" spans="1:4">
      <c r="A54" s="209"/>
      <c r="B54" s="210"/>
      <c r="C54" s="211"/>
      <c r="D54" s="207"/>
    </row>
    <row r="55" spans="1:4">
      <c r="A55" s="209"/>
      <c r="B55" s="212"/>
      <c r="C55" s="213"/>
      <c r="D55" s="208"/>
    </row>
    <row r="56" spans="1:4" ht="16.2" thickBot="1">
      <c r="A56" s="200"/>
      <c r="B56" s="201"/>
      <c r="C56" s="202"/>
      <c r="D56" s="203"/>
    </row>
    <row r="57" spans="1:4" ht="24" thickTop="1" thickBot="1">
      <c r="A57" s="21" t="s">
        <v>172</v>
      </c>
      <c r="B57" s="32">
        <f>SUM(B54:B56)</f>
        <v>0</v>
      </c>
      <c r="C57" s="206" t="s">
        <v>223</v>
      </c>
      <c r="D57" s="24"/>
    </row>
    <row r="58" spans="1:4" s="29" customFormat="1" ht="16.2" thickBot="1">
      <c r="A58" s="190" t="s">
        <v>101</v>
      </c>
      <c r="B58" s="191" t="s">
        <v>102</v>
      </c>
      <c r="C58" s="192" t="s">
        <v>103</v>
      </c>
      <c r="D58" s="193" t="s">
        <v>104</v>
      </c>
    </row>
    <row r="59" spans="1:4">
      <c r="A59" s="209" t="s">
        <v>219</v>
      </c>
      <c r="B59" s="210">
        <v>4</v>
      </c>
      <c r="C59" s="211"/>
      <c r="D59" s="207"/>
    </row>
    <row r="60" spans="1:4">
      <c r="A60" s="209" t="s">
        <v>220</v>
      </c>
      <c r="B60" s="212">
        <v>4</v>
      </c>
      <c r="C60" s="213"/>
      <c r="D60" s="208"/>
    </row>
    <row r="61" spans="1:4">
      <c r="A61" s="194" t="s">
        <v>221</v>
      </c>
      <c r="B61" s="195">
        <v>4</v>
      </c>
      <c r="C61" s="213"/>
      <c r="D61" s="208"/>
    </row>
    <row r="62" spans="1:4">
      <c r="A62" s="194" t="s">
        <v>222</v>
      </c>
      <c r="B62" s="212">
        <v>6.5</v>
      </c>
      <c r="C62" s="213"/>
      <c r="D62" s="208"/>
    </row>
    <row r="63" spans="1:4">
      <c r="A63" s="209"/>
      <c r="B63" s="212"/>
      <c r="C63" s="213"/>
      <c r="D63" s="208"/>
    </row>
    <row r="64" spans="1:4">
      <c r="A64" s="209"/>
      <c r="B64" s="212"/>
      <c r="C64" s="213"/>
      <c r="D64" s="208"/>
    </row>
    <row r="65" spans="1:4">
      <c r="A65" s="209"/>
      <c r="B65" s="212"/>
      <c r="C65" s="213"/>
      <c r="D65" s="208"/>
    </row>
    <row r="66" spans="1:4">
      <c r="A66" s="209"/>
      <c r="B66" s="212"/>
      <c r="C66" s="213"/>
      <c r="D66" s="208"/>
    </row>
    <row r="67" spans="1:4">
      <c r="A67" s="209"/>
      <c r="B67" s="212"/>
      <c r="C67" s="213"/>
      <c r="D67" s="208"/>
    </row>
    <row r="68" spans="1:4" ht="16.2" thickBot="1">
      <c r="A68" s="200"/>
      <c r="B68" s="201"/>
      <c r="C68" s="202"/>
      <c r="D68" s="203"/>
    </row>
    <row r="69" spans="1:4" ht="16.2" thickTop="1"/>
    <row r="70" spans="1:4">
      <c r="A70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Spellbook</vt:lpstr>
      <vt:lpstr>Feats</vt:lpstr>
      <vt:lpstr>Martial</vt:lpstr>
      <vt:lpstr>Equipment</vt:lpstr>
      <vt:lpstr>'Personal File'!Print_Area</vt:lpstr>
      <vt:lpstr>Skills!Print_Area</vt:lpstr>
      <vt:lpstr>Spellbook!Print_Area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2007-08-17T04:53:18Z</cp:lastPrinted>
  <dcterms:created xsi:type="dcterms:W3CDTF">2000-10-24T15:39:59Z</dcterms:created>
  <dcterms:modified xsi:type="dcterms:W3CDTF">2020-03-07T14:07:16Z</dcterms:modified>
</cp:coreProperties>
</file>