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mc:AlternateContent xmlns:mc="http://schemas.openxmlformats.org/markup-compatibility/2006">
    <mc:Choice Requires="x15">
      <x15ac:absPath xmlns:x15ac="http://schemas.microsoft.com/office/spreadsheetml/2010/11/ac" url="C:\A\Jue\FoL\NPCs\Party 3\"/>
    </mc:Choice>
  </mc:AlternateContent>
  <xr:revisionPtr revIDLastSave="0" documentId="13_ncr:1_{F5AC1CB7-D302-4D79-B577-E44AD782F3EE}"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File'!$A$1:$H$50</definedName>
    <definedName name="_xlnm.Print_Area" localSheetId="1">Skills!$A$1:$K$27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9" i="6" l="1"/>
  <c r="H10" i="6"/>
  <c r="H11" i="6"/>
  <c r="H12" i="6"/>
  <c r="I11" i="6" l="1"/>
  <c r="J11" i="6" s="1"/>
  <c r="G11" i="6"/>
  <c r="I10" i="6"/>
  <c r="J10" i="6" s="1"/>
  <c r="E15" i="4" l="1"/>
  <c r="I9" i="6" l="1"/>
  <c r="J9" i="6" s="1"/>
  <c r="I3" i="6" l="1"/>
  <c r="J3" i="6" s="1"/>
  <c r="I4" i="6"/>
  <c r="J4" i="6" s="1"/>
  <c r="H27" i="15" l="1"/>
  <c r="C30" i="19" l="1"/>
  <c r="C31" i="19"/>
  <c r="C26" i="19"/>
  <c r="C33" i="19"/>
  <c r="C69" i="19" l="1"/>
  <c r="C67" i="19"/>
  <c r="C65" i="19"/>
  <c r="C64" i="19"/>
  <c r="C62" i="19"/>
  <c r="C53" i="19"/>
  <c r="C52" i="19"/>
  <c r="C51" i="19"/>
  <c r="C48" i="19"/>
  <c r="C32" i="19"/>
  <c r="C28" i="19"/>
  <c r="H29" i="15" l="1"/>
  <c r="H12" i="15"/>
  <c r="H35" i="15"/>
  <c r="G19" i="6" l="1"/>
  <c r="G20" i="6"/>
  <c r="G5" i="6"/>
  <c r="E11" i="4" s="1"/>
  <c r="I5" i="6" l="1"/>
  <c r="J5" i="6" s="1"/>
  <c r="I6" i="6"/>
  <c r="J6" i="6" s="1"/>
  <c r="I12" i="6"/>
  <c r="J12" i="6" s="1"/>
  <c r="H41" i="15" l="1"/>
  <c r="H40" i="15"/>
  <c r="H39" i="15"/>
  <c r="H38" i="15"/>
  <c r="H37" i="15"/>
  <c r="H36" i="15"/>
  <c r="H34" i="15"/>
  <c r="H33" i="15"/>
  <c r="H32" i="15"/>
  <c r="H31" i="15"/>
  <c r="H30" i="15"/>
  <c r="H28" i="15"/>
  <c r="H26" i="15"/>
  <c r="H25" i="15"/>
  <c r="H24" i="15"/>
  <c r="H23" i="15"/>
  <c r="H22" i="15"/>
  <c r="H21" i="15"/>
  <c r="H20" i="15"/>
  <c r="H19" i="15"/>
  <c r="H18" i="15"/>
  <c r="H17" i="15"/>
  <c r="H16" i="15"/>
  <c r="H15" i="15"/>
  <c r="H14" i="15"/>
  <c r="H13" i="15"/>
  <c r="H11" i="15"/>
  <c r="H10" i="15"/>
  <c r="H9" i="15"/>
  <c r="H8" i="15"/>
  <c r="H7" i="15"/>
  <c r="H6" i="15"/>
  <c r="H5" i="15" l="1"/>
  <c r="H4" i="15"/>
  <c r="H3" i="15"/>
  <c r="C12" i="4" l="1"/>
  <c r="D3" i="15" l="1"/>
  <c r="E12" i="4"/>
  <c r="C10" i="4"/>
  <c r="C11" i="4"/>
  <c r="C13" i="4"/>
  <c r="C14" i="4"/>
  <c r="D5" i="15" s="1"/>
  <c r="C15" i="4"/>
  <c r="D4" i="15" l="1"/>
  <c r="E13" i="4"/>
  <c r="H3" i="6"/>
  <c r="H4" i="6"/>
  <c r="H6" i="6"/>
  <c r="H5" i="6"/>
  <c r="E5" i="15"/>
  <c r="G5" i="15"/>
  <c r="E3" i="15"/>
  <c r="G3" i="15"/>
  <c r="I5" i="15"/>
  <c r="I3" i="15"/>
  <c r="E42" i="15"/>
  <c r="E4" i="15" l="1"/>
  <c r="G4" i="15"/>
  <c r="I4" i="15" s="1"/>
  <c r="D24" i="15"/>
  <c r="E24" i="15" l="1"/>
  <c r="I24" i="15" s="1"/>
  <c r="G24" i="15"/>
  <c r="B42" i="15"/>
  <c r="D29" i="15" l="1"/>
  <c r="E29" i="15" l="1"/>
  <c r="I29" i="15" s="1"/>
  <c r="G29" i="15"/>
  <c r="D35" i="15"/>
  <c r="D19" i="15"/>
  <c r="D37" i="15"/>
  <c r="D34" i="15"/>
  <c r="C46" i="19"/>
  <c r="D39" i="15"/>
  <c r="D36" i="15"/>
  <c r="D38" i="15"/>
  <c r="D31" i="15"/>
  <c r="D40" i="15"/>
  <c r="D27" i="15"/>
  <c r="D33" i="15"/>
  <c r="D14" i="15"/>
  <c r="D12" i="15"/>
  <c r="D41" i="15"/>
  <c r="D32" i="15"/>
  <c r="D30" i="15"/>
  <c r="D28" i="15"/>
  <c r="D26" i="15"/>
  <c r="D25" i="15"/>
  <c r="D23" i="15"/>
  <c r="D22" i="15"/>
  <c r="D21" i="15"/>
  <c r="D20" i="15"/>
  <c r="D18" i="15"/>
  <c r="D17" i="15"/>
  <c r="D16" i="15"/>
  <c r="D15" i="15"/>
  <c r="D13" i="15"/>
  <c r="D11" i="15"/>
  <c r="D10" i="15"/>
  <c r="D9" i="15"/>
  <c r="D8" i="15"/>
  <c r="D7" i="15"/>
  <c r="D6" i="15"/>
  <c r="E11" i="15" l="1"/>
  <c r="I11" i="15" s="1"/>
  <c r="G11" i="15"/>
  <c r="E39" i="15"/>
  <c r="I39" i="15" s="1"/>
  <c r="G39" i="15"/>
  <c r="E15" i="15"/>
  <c r="G15" i="15"/>
  <c r="E25" i="15"/>
  <c r="G25" i="15"/>
  <c r="E33" i="15"/>
  <c r="I33" i="15" s="1"/>
  <c r="G33" i="15"/>
  <c r="E34" i="15"/>
  <c r="I34" i="15" s="1"/>
  <c r="G34" i="15"/>
  <c r="E6" i="15"/>
  <c r="G6" i="15"/>
  <c r="E16" i="15"/>
  <c r="G16" i="15"/>
  <c r="E26" i="15"/>
  <c r="I26" i="15" s="1"/>
  <c r="G26" i="15"/>
  <c r="E27" i="15"/>
  <c r="I27" i="15" s="1"/>
  <c r="G27" i="15"/>
  <c r="E37" i="15"/>
  <c r="G37" i="15"/>
  <c r="E22" i="15"/>
  <c r="G22" i="15"/>
  <c r="E14" i="15"/>
  <c r="I14" i="15" s="1"/>
  <c r="G14" i="15"/>
  <c r="E17" i="15"/>
  <c r="I17" i="15" s="1"/>
  <c r="G17" i="15"/>
  <c r="E19" i="15"/>
  <c r="I19" i="15" s="1"/>
  <c r="G19" i="15"/>
  <c r="E18" i="15"/>
  <c r="G18" i="15"/>
  <c r="E30" i="15"/>
  <c r="I30" i="15" s="1"/>
  <c r="G30" i="15"/>
  <c r="E31" i="15"/>
  <c r="I31" i="15" s="1"/>
  <c r="G31" i="15"/>
  <c r="E35" i="15"/>
  <c r="G35" i="15"/>
  <c r="E13" i="15"/>
  <c r="G13" i="15"/>
  <c r="E28" i="15"/>
  <c r="I28" i="15" s="1"/>
  <c r="G28" i="15"/>
  <c r="E8" i="15"/>
  <c r="I8" i="15" s="1"/>
  <c r="G8" i="15"/>
  <c r="E9" i="15"/>
  <c r="G9" i="15"/>
  <c r="E20" i="15"/>
  <c r="G20" i="15"/>
  <c r="E32" i="15"/>
  <c r="I32" i="15" s="1"/>
  <c r="G32" i="15"/>
  <c r="E38" i="15"/>
  <c r="I38" i="15" s="1"/>
  <c r="G38" i="15"/>
  <c r="E12" i="15"/>
  <c r="G12" i="15"/>
  <c r="E23" i="15"/>
  <c r="G23" i="15"/>
  <c r="E7" i="15"/>
  <c r="I7" i="15" s="1"/>
  <c r="G7" i="15"/>
  <c r="E40" i="15"/>
  <c r="I40" i="15" s="1"/>
  <c r="G40" i="15"/>
  <c r="E10" i="15"/>
  <c r="G10" i="15"/>
  <c r="E21" i="15"/>
  <c r="G21" i="15"/>
  <c r="E41" i="15"/>
  <c r="I41" i="15" s="1"/>
  <c r="G41" i="15"/>
  <c r="E36" i="15"/>
  <c r="I36" i="15" s="1"/>
  <c r="G36" i="15"/>
  <c r="I21" i="15" l="1"/>
  <c r="I23" i="15"/>
  <c r="I20" i="15"/>
  <c r="I13" i="15"/>
  <c r="I18" i="15"/>
  <c r="I22" i="15"/>
  <c r="I16" i="15"/>
  <c r="I25" i="15"/>
  <c r="I10" i="15"/>
  <c r="I9" i="15"/>
  <c r="I6" i="15"/>
  <c r="I15" i="15"/>
  <c r="I35" i="15"/>
  <c r="I12" i="15"/>
  <c r="I37" i="15"/>
  <c r="E1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10" authorId="0" shapeId="0" xr:uid="{00000000-0006-0000-0000-000001000000}">
      <text>
        <r>
          <rPr>
            <sz val="12"/>
            <color indexed="81"/>
            <rFont val="Times New Roman"/>
            <family val="1"/>
          </rPr>
          <t>See PHB 162</t>
        </r>
      </text>
    </comment>
    <comment ref="E11" authorId="0" shapeId="0" xr:uid="{00000000-0006-0000-0000-000002000000}">
      <text>
        <r>
          <rPr>
            <sz val="12"/>
            <color indexed="81"/>
            <rFont val="Times New Roman"/>
            <family val="1"/>
          </rPr>
          <t>Excludes sack carried by Grumpy</t>
        </r>
      </text>
    </comment>
    <comment ref="E12" authorId="0" shapeId="0" xr:uid="{00000000-0006-0000-0000-000003000000}">
      <text>
        <r>
          <rPr>
            <sz val="12"/>
            <color indexed="81"/>
            <rFont val="Times New Roman"/>
            <family val="1"/>
          </rPr>
          <t>[(5 * 6 Rogue) * 75%] + (5 * 0 Con)</t>
        </r>
      </text>
    </comment>
    <comment ref="E13" authorId="0" shapeId="0" xr:uid="{00000000-0006-0000-0000-000004000000}">
      <text>
        <r>
          <rPr>
            <sz val="12"/>
            <color indexed="81"/>
            <rFont val="Times New Roman"/>
            <family val="1"/>
          </rPr>
          <t>+1 vs. Traps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6" authorId="0" shapeId="0" xr:uid="{00000000-0006-0000-0100-000001000000}">
      <text>
        <r>
          <rPr>
            <sz val="12"/>
            <color indexed="81"/>
            <rFont val="Times New Roman"/>
            <family val="1"/>
          </rPr>
          <t>Middle Class +1
Mercantile Background +2</t>
        </r>
      </text>
    </comment>
    <comment ref="F7" authorId="0" shapeId="0" xr:uid="{00000000-0006-0000-0100-000002000000}">
      <text>
        <r>
          <rPr>
            <sz val="12"/>
            <color indexed="81"/>
            <rFont val="Times New Roman"/>
            <family val="1"/>
          </rPr>
          <t>Halfling +2
Climber’s Kit +2</t>
        </r>
      </text>
    </comment>
    <comment ref="F9" authorId="0" shapeId="0" xr:uid="{00000000-0006-0000-0100-000003000000}">
      <text>
        <r>
          <rPr>
            <sz val="12"/>
            <color indexed="81"/>
            <rFont val="Times New Roman"/>
            <family val="1"/>
          </rPr>
          <t>Climber’s Kit +2
Halfling +2</t>
        </r>
      </text>
    </comment>
    <comment ref="F11" authorId="0" shapeId="0" xr:uid="{00000000-0006-0000-0100-000004000000}">
      <text>
        <r>
          <rPr>
            <sz val="12"/>
            <color indexed="81"/>
            <rFont val="Times New Roman"/>
            <family val="1"/>
          </rPr>
          <t>Middle Class +1
Mercantile Background +2</t>
        </r>
      </text>
    </comment>
    <comment ref="F14" authorId="0" shapeId="0" xr:uid="{00000000-0006-0000-0100-000005000000}">
      <text>
        <r>
          <rPr>
            <sz val="12"/>
            <color indexed="81"/>
            <rFont val="Times New Roman"/>
            <family val="1"/>
          </rPr>
          <t>MW lockpick</t>
        </r>
      </text>
    </comment>
    <comment ref="F21" authorId="0" shapeId="0" xr:uid="{00000000-0006-0000-0100-000006000000}">
      <text>
        <r>
          <rPr>
            <sz val="12"/>
            <color indexed="81"/>
            <rFont val="Times New Roman"/>
            <family val="1"/>
          </rPr>
          <t>Halfling (Small) +4</t>
        </r>
      </text>
    </comment>
    <comment ref="F23" authorId="0" shapeId="0" xr:uid="{00000000-0006-0000-0100-000007000000}">
      <text>
        <r>
          <rPr>
            <sz val="12"/>
            <color indexed="81"/>
            <rFont val="Times New Roman"/>
            <family val="1"/>
          </rPr>
          <t>Halfling +2</t>
        </r>
      </text>
    </comment>
    <comment ref="F24" authorId="0" shapeId="0" xr:uid="{00000000-0006-0000-0100-000008000000}">
      <text>
        <r>
          <rPr>
            <sz val="12"/>
            <color indexed="81"/>
            <rFont val="Times New Roman"/>
            <family val="1"/>
          </rPr>
          <t>Middle Class</t>
        </r>
      </text>
    </comment>
    <comment ref="F25" authorId="0" shapeId="0" xr:uid="{00000000-0006-0000-0100-000009000000}">
      <text>
        <r>
          <rPr>
            <sz val="12"/>
            <color indexed="81"/>
            <rFont val="Times New Roman"/>
            <family val="1"/>
          </rPr>
          <t>Halfling +2</t>
        </r>
      </text>
    </comment>
    <comment ref="F26" authorId="0" shapeId="0" xr:uid="{00000000-0006-0000-0100-00000A000000}">
      <text>
        <r>
          <rPr>
            <sz val="12"/>
            <color indexed="81"/>
            <rFont val="Times New Roman"/>
            <family val="1"/>
          </rPr>
          <t>Halfling +2</t>
        </r>
      </text>
    </comment>
    <comment ref="F27" authorId="0" shapeId="0" xr:uid="{00000000-0006-0000-0100-00000B000000}">
      <text>
        <r>
          <rPr>
            <sz val="12"/>
            <color indexed="81"/>
            <rFont val="Times New Roman"/>
            <family val="1"/>
          </rPr>
          <t>MW lockpick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200-000001000000}">
      <text>
        <r>
          <rPr>
            <sz val="12"/>
            <color indexed="81"/>
            <rFont val="Times New Roman"/>
            <family val="1"/>
          </rPr>
          <t xml:space="preserve">You have picked up a smattering of even the most obscure skills.
</t>
        </r>
        <r>
          <rPr>
            <b/>
            <sz val="12"/>
            <color indexed="81"/>
            <rFont val="Times New Roman"/>
            <family val="1"/>
          </rPr>
          <t xml:space="preserve">Prerequisite:  </t>
        </r>
        <r>
          <rPr>
            <sz val="12"/>
            <color indexed="81"/>
            <rFont val="Times New Roman"/>
            <family val="1"/>
          </rPr>
          <t xml:space="preserve">Int 13.
</t>
        </r>
        <r>
          <rPr>
            <b/>
            <sz val="12"/>
            <color indexed="81"/>
            <rFont val="Times New Roman"/>
            <family val="1"/>
          </rPr>
          <t xml:space="preserve">Benefit:  </t>
        </r>
        <r>
          <rPr>
            <sz val="12"/>
            <color indexed="81"/>
            <rFont val="Times New Roman"/>
            <family val="1"/>
          </rPr>
          <t xml:space="preserve">You can use any skill as if you had 1/2 rank in that skill.  This benefit allows you to attempt checks with skills that normally don’t allow untrained skill checks (such as Decipher Script and Knowledge).  If a skill doesn’t allow skill checks (such as Speak Language), this feat has no effect.
</t>
        </r>
        <r>
          <rPr>
            <b/>
            <sz val="12"/>
            <color indexed="81"/>
            <rFont val="Times New Roman"/>
            <family val="1"/>
          </rPr>
          <t xml:space="preserve">Normal:  </t>
        </r>
        <r>
          <rPr>
            <sz val="12"/>
            <color indexed="81"/>
            <rFont val="Times New Roman"/>
            <family val="1"/>
          </rPr>
          <t>Without this feat, you can’t attempt some skill checks (Decipher Script, Disable Device, Handle Animal, Knowledge, Open Lock, Profession, Sleight of Hand, Speak Language, Spellcraft, Tumble, and Use Magic Device) unless you have ranks in the skill.
Int 13.</t>
        </r>
        <r>
          <rPr>
            <sz val="12"/>
            <color indexed="81"/>
            <rFont val="Times New Roman"/>
            <family val="1"/>
          </rPr>
          <t xml:space="preserve">
Complete Adventurer 110</t>
        </r>
      </text>
    </comment>
    <comment ref="C2" authorId="0" shapeId="0" xr:uid="{00000000-0006-0000-0200-00000200000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A3" authorId="0" shapeId="0" xr:uid="{00000000-0006-0000-0200-000003000000}">
      <text>
        <r>
          <rPr>
            <sz val="12"/>
            <rFont val="Times New Roman"/>
            <family val="1"/>
          </rPr>
          <t xml:space="preserve">Powerful trading costers and craft guilds control the wealth and commerce of Faerûn’s lands.  You come from a family that excels at a particular trade and knows well the value of any kind of trade good or commodity.
</t>
        </r>
        <r>
          <rPr>
            <b/>
            <sz val="12"/>
            <color indexed="81"/>
            <rFont val="Times New Roman"/>
            <family val="1"/>
          </rPr>
          <t xml:space="preserve">Regions:  </t>
        </r>
        <r>
          <rPr>
            <sz val="12"/>
            <rFont val="Times New Roman"/>
            <family val="1"/>
          </rPr>
          <t xml:space="preserve">Impiltur, Lake of Steam, Lantan, Sembia, Tashalar, Tethyr, Thesk, the Vast, deep gnome, gray dwarf.
</t>
        </r>
        <r>
          <rPr>
            <b/>
            <sz val="12"/>
            <color indexed="81"/>
            <rFont val="Times New Roman"/>
            <family val="1"/>
          </rPr>
          <t xml:space="preserve">Benefit:  </t>
        </r>
        <r>
          <rPr>
            <sz val="12"/>
            <rFont val="Times New Roman"/>
            <family val="1"/>
          </rPr>
          <t>You gain a +2 bonus on all Appraise checks and a +2 bonus on skill checks in the Craft or Profession skill of your choice.
FRCS 36</t>
        </r>
      </text>
    </comment>
    <comment ref="C3" authorId="0" shapeId="0" xr:uid="{00000000-0006-0000-0200-000004000000}">
      <text>
        <r>
          <rPr>
            <sz val="12"/>
            <color indexed="81"/>
            <rFont val="Times New Roman"/>
            <family val="1"/>
          </rPr>
          <t>At 3rd level, a rogue gains an intuitive sense that alerts her to danger from traps, giving her a +1 bonus on Reflex saves made to avoid traps and a +1 dodge bonus to AC against attacks made by traps.  These bonuses rise to +2 when the rogue reaches 6th level, to +3 when she reaches 9th level, to +4 when she reaches 12th level, to +5 at 15th, and to +6 at 18th level.
Trap sense bonuses gained from multiple classes stack.
PHB 50</t>
        </r>
      </text>
    </comment>
    <comment ref="A4" authorId="0" shapeId="0" xr:uid="{00000000-0006-0000-0200-00000500000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 xml:space="preserve"> A fighter may select Point Blank Shot as one of his fighter bonus feats (see page 38).
PHB 98</t>
        </r>
      </text>
    </comment>
    <comment ref="C4" authorId="0" shapeId="0" xr:uid="{00000000-0006-0000-0200-000006000000}">
      <text>
        <r>
          <rPr>
            <sz val="12"/>
            <color indexed="81"/>
            <rFont val="Times New Roman"/>
            <family val="1"/>
          </rPr>
          <t>Certain skills become permanent class skills for the character; that is, no matter what classes she advances in, these are always considered class skills. If she chooses a skill that is a class skill for her current class, she also gains a +1 competence bonus on those skill checks. (She can only gain this bonus once per skill, even if it appears on more than one of her classes’ skill lists.)
None of these advantages should particularly unbalance a character when compared to those created without this optional system. Nevertheless, if a campaign involves both urban and nonurban characters, the Dungeon Master is encouraged to either refrain from using this variant, or to allow its benefits even to nonurban characters. Characters from nonurban areas are usually considered to be lower-class citizens.
Lower-Class Skills:  Craft, Gather Information, Handle Animal, Knowledge (local), Profession.
Middle-Class Skills:  Appraise, Craft, Profession, Knowledge (local), Knowledge (nobility and royalty).
Upper-Class Skills: Diplomacy, Knowledge (history), Knowledge (nobility and royalty), Ride, Speak Language.
RANDOM DETERMINATION
When using this variant, some people might prefer the opportunity to determine their character’s social class randomly, just as they can height, weight, and age. If so, simply roll percentile dice after determining your base stats. On a roll of 01–60, you are lower class; 61–90, middle class; and 91–100, upper class.
Cityscape 59</t>
        </r>
      </text>
    </comment>
    <comment ref="C5" authorId="0" shapeId="0" xr:uid="{00000000-0006-0000-0200-000007000000}">
      <text>
        <r>
          <rPr>
            <sz val="12"/>
            <color indexed="81"/>
            <rFont val="Times New Roman"/>
            <family val="1"/>
          </rPr>
          <t>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C6" authorId="0" shapeId="0" xr:uid="{00000000-0006-0000-0200-00000800000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9" authorId="0" shapeId="0" xr:uid="{00000000-0006-0000-0200-000009000000}">
      <text>
        <r>
          <rPr>
            <sz val="12"/>
            <color indexed="81"/>
            <rFont val="Times New Roman"/>
            <family val="1"/>
          </rPr>
          <t>Hand crossbow, rapier, sap, shortbow, and short sword.
PHB 50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9" authorId="0" shapeId="0" xr:uid="{00000000-0006-0000-0300-000001000000}">
      <text>
        <r>
          <rPr>
            <sz val="12"/>
            <color indexed="81"/>
            <rFont val="Times New Roman"/>
            <family val="1"/>
          </rPr>
          <t>A deadly precision weapon deals an extra 2d6 points of damage when its wielder makes a successful sneak attack.  This ability does not bestow the ability to make sneak attacks upon a user who does not already have it.
Moderate transmutation; CL 12th; Craft Magic Arms and Armor, keen edge; Price +2 bonus.
Complete Adventurer 127</t>
        </r>
      </text>
    </comment>
    <comment ref="D14" authorId="0" shapeId="0" xr:uid="{00000000-0006-0000-0300-000002000000}">
      <text>
        <r>
          <rPr>
            <sz val="12"/>
            <color indexed="81"/>
            <rFont val="Times New Roman"/>
            <family val="1"/>
          </rPr>
          <t>Balance, Climb, Escape Artist, Hide, Jump, Move Silently, Sleight of Hand, Tumble.</t>
        </r>
      </text>
    </comment>
    <comment ref="K15" authorId="0" shapeId="0" xr:uid="{00000000-0006-0000-0300-00000300000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77 - 78</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4" authorId="0" shapeId="0" xr:uid="{00000000-0006-0000-0400-000001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1 lb.
These light blue leather boots have very thick soles. Walking in them is like dancing in clouds.
While wearing boots of landing, you land on your feet no matter how far you fall, and you take 2 fewer dice of damage from the fall than normal (thus, a fall of 20 feet or less deals you no damage).
</t>
        </r>
        <r>
          <rPr>
            <b/>
            <sz val="12"/>
            <color indexed="81"/>
            <rFont val="Times New Roman"/>
            <family val="1"/>
          </rPr>
          <t xml:space="preserve">Prerequisites:  </t>
        </r>
        <r>
          <rPr>
            <sz val="12"/>
            <color indexed="81"/>
            <rFont val="Times New Roman"/>
            <family val="1"/>
          </rPr>
          <t xml:space="preserve">Craft Wondrous Item, feather fall or catfall (EPH 82).
</t>
        </r>
        <r>
          <rPr>
            <b/>
            <sz val="12"/>
            <color indexed="81"/>
            <rFont val="Times New Roman"/>
            <family val="1"/>
          </rPr>
          <t xml:space="preserve">Cost to Create:  </t>
        </r>
        <r>
          <rPr>
            <sz val="12"/>
            <color indexed="81"/>
            <rFont val="Times New Roman"/>
            <family val="1"/>
          </rPr>
          <t>250 gp, 20 XP, 1 day.
MIC 77 - 78</t>
        </r>
      </text>
    </comment>
  </commentList>
</comments>
</file>

<file path=xl/sharedStrings.xml><?xml version="1.0" encoding="utf-8"?>
<sst xmlns="http://schemas.openxmlformats.org/spreadsheetml/2006/main" count="390" uniqueCount="246">
  <si>
    <t>Melee Weapon</t>
  </si>
  <si>
    <t>Dmg</t>
  </si>
  <si>
    <t>Qty.</t>
  </si>
  <si>
    <t>Ranged Weapon</t>
  </si>
  <si>
    <t>Dmg.</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</si>
  <si>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</si>
  <si>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</si>
  <si>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</si>
  <si>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</si>
  <si>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</si>
  <si>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</si>
  <si>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</si>
  <si>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</si>
  <si>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</si>
  <si>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</si>
  <si>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</si>
  <si>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</si>
  <si>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</si>
  <si>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</si>
  <si>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</si>
  <si>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</si>
  <si>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</si>
  <si>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</si>
  <si>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</si>
  <si>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</si>
  <si>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</si>
  <si>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</si>
  <si>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</si>
  <si>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</si>
  <si>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</si>
  <si>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</si>
  <si>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</si>
  <si>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</si>
  <si>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</si>
  <si>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</si>
  <si>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</si>
  <si>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</si>
  <si>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</si>
  <si>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</si>
  <si>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</si>
  <si>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</si>
  <si>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</si>
  <si>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</si>
  <si>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</si>
  <si>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</si>
  <si>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</si>
  <si>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</si>
  <si>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</si>
  <si>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</si>
  <si>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</si>
  <si>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</si>
  <si>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</si>
  <si>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</si>
  <si>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</si>
  <si>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</si>
  <si>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</si>
  <si>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</si>
  <si>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</si>
  <si>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</si>
  <si>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</si>
  <si>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</si>
  <si>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</si>
  <si>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</si>
  <si>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</si>
  <si>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</si>
  <si>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</si>
  <si>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</si>
  <si>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Check</t>
  </si>
  <si>
    <t>Arcane</t>
  </si>
  <si>
    <t>Speed</t>
  </si>
  <si>
    <t>Speak Language</t>
  </si>
  <si>
    <t>Sleight of Hand</t>
  </si>
  <si>
    <t>Survival</t>
  </si>
  <si>
    <t>Class Features</t>
  </si>
  <si>
    <t>Weapon Proficiencies</t>
  </si>
  <si>
    <t>Shields (not tower)</t>
  </si>
  <si>
    <t>Atk</t>
  </si>
  <si>
    <t>1</t>
  </si>
  <si>
    <t>Feats</t>
  </si>
  <si>
    <t>Rogue</t>
  </si>
  <si>
    <t>Knowledge:  Local</t>
  </si>
  <si>
    <t>4</t>
  </si>
  <si>
    <t>Evasion</t>
  </si>
  <si>
    <t>Trapfinding</t>
  </si>
  <si>
    <t>Boots of Landing</t>
  </si>
  <si>
    <t>2</t>
  </si>
  <si>
    <t>+2 to Climb</t>
  </si>
  <si>
    <t>+2 to Disable Device &amp; Open Locks</t>
  </si>
  <si>
    <t>Paper</t>
  </si>
  <si>
    <t>Sealing Wax</t>
  </si>
  <si>
    <t>Roll</t>
  </si>
  <si>
    <t>Chaotic Neutral</t>
  </si>
  <si>
    <t>Common, Halfling</t>
  </si>
  <si>
    <t>Simple Weapons</t>
  </si>
  <si>
    <t>Perform:  (type)</t>
  </si>
  <si>
    <t>Profession:  (type)</t>
  </si>
  <si>
    <t>Rogue 1</t>
  </si>
  <si>
    <t>Rogue 2</t>
  </si>
  <si>
    <t>Light Armor</t>
  </si>
  <si>
    <t>Bedroll</t>
  </si>
  <si>
    <t>Parchment</t>
  </si>
  <si>
    <t>Anselm</t>
  </si>
  <si>
    <t>Fairbairn of Luiren</t>
  </si>
  <si>
    <t>Male</t>
  </si>
  <si>
    <t>3’ 5”</t>
  </si>
  <si>
    <t>35 lbs.</t>
  </si>
  <si>
    <t>Trap Sense</t>
  </si>
  <si>
    <t>Rogue 3</t>
  </si>
  <si>
    <t>Craft:  Alchemy</t>
  </si>
  <si>
    <t>Leather</t>
  </si>
  <si>
    <t>1d4</t>
  </si>
  <si>
    <t>19-20, x2</t>
  </si>
  <si>
    <t>Prcg/Slash</t>
  </si>
  <si>
    <t>Sap</t>
  </si>
  <si>
    <t>Short Sword</t>
  </si>
  <si>
    <t>Mirror, Steel</t>
  </si>
  <si>
    <t>100-GP value</t>
  </si>
  <si>
    <t>Assorted Jewelry</t>
  </si>
  <si>
    <t>Stash:  Inn</t>
  </si>
  <si>
    <t>Courtier’s Outfits</t>
  </si>
  <si>
    <t>Artisan’s Outfits</t>
  </si>
  <si>
    <t>Sleep Bullets</t>
  </si>
  <si>
    <t>Disguise Kit</t>
  </si>
  <si>
    <t>Vials of Antitoxin</t>
  </si>
  <si>
    <t>Smokesticks</t>
  </si>
  <si>
    <t>Inkpens</t>
  </si>
  <si>
    <t>Ink (1 oz. vials)</t>
  </si>
  <si>
    <t>Halfling</t>
  </si>
  <si>
    <t>Lightfoot</t>
  </si>
  <si>
    <t>Skill/Save</t>
  </si>
  <si>
    <t>String</t>
  </si>
  <si>
    <t>Silk Rope</t>
  </si>
  <si>
    <t>Sacks</t>
  </si>
  <si>
    <t>Waterskin</t>
  </si>
  <si>
    <t>Whetstone</t>
  </si>
  <si>
    <t>Noble’s Outfit</t>
  </si>
  <si>
    <t>Peasant’s Outfits</t>
  </si>
  <si>
    <t>Scholar’s Outfit</t>
  </si>
  <si>
    <t>Traveler’s Outfit</t>
  </si>
  <si>
    <t>Hammock</t>
  </si>
  <si>
    <t>Pitons</t>
  </si>
  <si>
    <t>Trail Bars</t>
  </si>
  <si>
    <t>+2 vs. Fear</t>
  </si>
  <si>
    <t>+3</t>
  </si>
  <si>
    <t>Middle Class</t>
  </si>
  <si>
    <t>1d3</t>
  </si>
  <si>
    <t>Piercing</t>
  </si>
  <si>
    <t>x2</t>
  </si>
  <si>
    <t>Subdual Damage</t>
  </si>
  <si>
    <t>Bludgeon</t>
  </si>
  <si>
    <t>+0</t>
  </si>
  <si>
    <t>Bullets</t>
  </si>
  <si>
    <t>Sembia</t>
  </si>
  <si>
    <t>Dwarven, Gnomish</t>
  </si>
  <si>
    <t>+1</t>
  </si>
  <si>
    <t>DC 11 Will vs. Sleep (DMG)</t>
  </si>
  <si>
    <t>1d6</t>
  </si>
  <si>
    <t>x3</t>
  </si>
  <si>
    <t>Belt with 6 Pouches</t>
  </si>
  <si>
    <t>Daggers</t>
  </si>
  <si>
    <t>Daggers, 3</t>
  </si>
  <si>
    <t>MW Spear</t>
  </si>
  <si>
    <t>Vial of Stonebreaker Acid</t>
  </si>
  <si>
    <t>Oil Flask</t>
  </si>
  <si>
    <t>Candles</t>
  </si>
  <si>
    <t>Caltrops</t>
  </si>
  <si>
    <t>Map Case</t>
  </si>
  <si>
    <t>waterproof</t>
  </si>
  <si>
    <t>Explorer’s Outfit</t>
  </si>
  <si>
    <t>100’</t>
  </si>
  <si>
    <t>Climber’s Kit</t>
  </si>
  <si>
    <t>Merchant’s Scale</t>
  </si>
  <si>
    <t>Tindertwigs</t>
  </si>
  <si>
    <t>two</t>
  </si>
  <si>
    <t>Loaf of Bread</t>
  </si>
  <si>
    <t>Cold Mutton</t>
  </si>
  <si>
    <t>Hunk of Cheese</t>
  </si>
  <si>
    <t>Apples</t>
  </si>
  <si>
    <t>20’</t>
  </si>
  <si>
    <t>Rogue Weapons</t>
  </si>
  <si>
    <t>Gold Pieces</t>
  </si>
  <si>
    <t>Thrown Weapon</t>
  </si>
  <si>
    <t>Rogue 4</t>
  </si>
  <si>
    <t>Potion of Cure Light Wounds</t>
  </si>
  <si>
    <t>Brandobaris</t>
  </si>
  <si>
    <t>R: Mercantile Background</t>
  </si>
  <si>
    <t>+1 vs. Traps</t>
  </si>
  <si>
    <t>3</t>
  </si>
  <si>
    <t>Thieves’ Tools, Masterwork</t>
  </si>
  <si>
    <t>Found on corpse in Yintros level I</t>
  </si>
  <si>
    <t>Silver Pieces</t>
  </si>
  <si>
    <t>Copper Pieces</t>
  </si>
  <si>
    <t>Scroll 001</t>
  </si>
  <si>
    <t>Potion 001</t>
  </si>
  <si>
    <t>Equipment Carried</t>
  </si>
  <si>
    <t>Soap Bar</t>
  </si>
  <si>
    <t>Mount:  not yet acquired</t>
  </si>
  <si>
    <t>+1 vs. goblinoids</t>
  </si>
  <si>
    <r>
      <t>23</t>
    </r>
    <r>
      <rPr>
        <sz val="13"/>
        <rFont val="Times New Roman"/>
        <family val="1"/>
      </rPr>
      <t>/</t>
    </r>
    <r>
      <rPr>
        <sz val="13"/>
        <color indexed="51"/>
        <rFont val="Times New Roman"/>
        <family val="1"/>
      </rPr>
      <t>46</t>
    </r>
    <r>
      <rPr>
        <sz val="13"/>
        <rFont val="Times New Roman"/>
        <family val="1"/>
      </rPr>
      <t>/</t>
    </r>
    <r>
      <rPr>
        <sz val="13"/>
        <color indexed="10"/>
        <rFont val="Times New Roman"/>
        <family val="1"/>
      </rPr>
      <t>70</t>
    </r>
  </si>
  <si>
    <t>50’</t>
  </si>
  <si>
    <t>30’</t>
  </si>
  <si>
    <t>10’ reach</t>
  </si>
  <si>
    <t>-</t>
  </si>
  <si>
    <r>
      <t xml:space="preserve">On </t>
    </r>
    <r>
      <rPr>
        <i/>
        <sz val="12"/>
        <rFont val="Times New Roman"/>
        <family val="1"/>
      </rPr>
      <t>tenser’s floating disc</t>
    </r>
  </si>
  <si>
    <t>Sack 2:  Provisions</t>
  </si>
  <si>
    <t>Sack 1:  Funds, Supplies</t>
  </si>
  <si>
    <t>Backpack:  Instruments</t>
  </si>
  <si>
    <t>1st:  Jack of All Trades</t>
  </si>
  <si>
    <t>Mount Encumbrance:</t>
  </si>
  <si>
    <t>Potion of Pass without Trace</t>
  </si>
  <si>
    <t>Sneak Attack 3d6</t>
  </si>
  <si>
    <t>NPC</t>
  </si>
  <si>
    <t>Deadly Precision Sling</t>
  </si>
  <si>
    <t>3rd:  Point-Blank Shot</t>
  </si>
  <si>
    <t>Race</t>
  </si>
  <si>
    <t>Subrace</t>
  </si>
  <si>
    <t>Class</t>
  </si>
  <si>
    <t>Level</t>
  </si>
  <si>
    <t>Region</t>
  </si>
  <si>
    <t>Age</t>
  </si>
  <si>
    <t>Deity</t>
  </si>
  <si>
    <t>Sex</t>
  </si>
  <si>
    <t>Alignment</t>
  </si>
  <si>
    <t>Height</t>
  </si>
  <si>
    <t>Weight</t>
  </si>
  <si>
    <t>Attack Bonus</t>
  </si>
  <si>
    <t>Base Speed</t>
  </si>
  <si>
    <t>XP</t>
  </si>
  <si>
    <t>Actual Speed</t>
  </si>
  <si>
    <t>Strength</t>
  </si>
  <si>
    <t>Lb. Capacity</t>
  </si>
  <si>
    <t>Dexterity</t>
  </si>
  <si>
    <t>Lb. Carried</t>
  </si>
  <si>
    <t>Constitution</t>
  </si>
  <si>
    <t>Hit Points</t>
  </si>
  <si>
    <t>Intelligence</t>
  </si>
  <si>
    <t>Touch AC</t>
  </si>
  <si>
    <t>Wisdom</t>
  </si>
  <si>
    <t>Charisma</t>
  </si>
  <si>
    <t>FF AC</t>
  </si>
  <si>
    <t>AC</t>
  </si>
  <si>
    <t>Acid Flasks, 2</t>
  </si>
  <si>
    <t>10’</t>
  </si>
  <si>
    <t>Alchemist’s Fire</t>
  </si>
  <si>
    <t>1d6 acid</t>
  </si>
  <si>
    <t>1d6 fire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</si>
</sst>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6">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b/>
      <i/>
      <sz val="13"/>
      <color indexed="53"/>
      <name val="Times New Roman"/>
      <family val="1"/>
    </font>
    <font>
      <b/>
      <i/>
      <sz val="13"/>
      <color indexed="57"/>
      <name val="Times New Roman"/>
      <family val="1"/>
    </font>
    <font>
      <b/>
      <i/>
      <sz val="13"/>
      <color indexed="10"/>
      <name val="Times New Roman"/>
      <family val="1"/>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sz val="13"/>
      <color rgb="FF009900"/>
      <name val="Times New Roman"/>
      <family val="1"/>
    </font>
    <font>
      <b/>
      <sz val="13"/>
      <color rgb="FFFF0000"/>
      <name val="Times New Roman"/>
      <family val="1"/>
    </font>
    <font>
      <sz val="13"/>
      <color rgb="FFFFC000"/>
      <name val="Times New Roman"/>
      <family val="1"/>
    </font>
    <font>
      <b/>
      <sz val="13"/>
      <color rgb="FF7030A0"/>
      <name val="Times New Roman"/>
      <family val="1"/>
    </font>
    <font>
      <b/>
      <sz val="13"/>
      <color rgb="FF0000FF"/>
      <name val="Times New Roman"/>
      <family val="1"/>
    </font>
    <font>
      <b/>
      <sz val="13"/>
      <color rgb="FFFFC000"/>
      <name val="Times New Roman"/>
      <family val="1"/>
    </font>
    <font>
      <i/>
      <sz val="22"/>
      <color theme="7" tint="0.39997558519241921"/>
      <name val="Times New Roman"/>
      <family val="1"/>
    </font>
    <font>
      <sz val="13"/>
      <color rgb="FF0000FF"/>
      <name val="Times New Roman"/>
      <family val="1"/>
    </font>
    <font>
      <b/>
      <sz val="12"/>
      <color rgb="FFFFC000"/>
      <name val="Times New Roman"/>
      <family val="1"/>
    </font>
    <font>
      <sz val="12"/>
      <color rgb="FFFFC000"/>
      <name val="Times New Roman"/>
      <family val="1"/>
    </font>
    <font>
      <b/>
      <sz val="13"/>
      <color rgb="FF00B050"/>
      <name val="Times New Roman"/>
      <family val="1"/>
    </font>
    <font>
      <i/>
      <sz val="12"/>
      <name val="Times New Roman"/>
      <family val="1"/>
    </font>
    <font>
      <b/>
      <sz val="12"/>
      <color rgb="FF00B050"/>
      <name val="Times New Roman"/>
      <family val="1"/>
    </font>
  </fonts>
  <fills count="1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64"/>
      </patternFill>
    </fill>
    <fill>
      <patternFill patternType="solid">
        <fgColor rgb="FF66FFFF"/>
        <bgColor indexed="64"/>
      </patternFill>
    </fill>
  </fills>
  <borders count="113">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top style="double">
        <color indexed="64"/>
      </top>
      <bottom style="thick">
        <color rgb="FFFFC000"/>
      </bottom>
      <diagonal/>
    </border>
    <border>
      <left/>
      <right/>
      <top style="double">
        <color indexed="64"/>
      </top>
      <bottom style="thick">
        <color rgb="FFFFC000"/>
      </bottom>
      <diagonal/>
    </border>
    <border>
      <left/>
      <right style="double">
        <color indexed="64"/>
      </right>
      <top style="double">
        <color indexed="64"/>
      </top>
      <bottom style="thick">
        <color rgb="FFFFC000"/>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thin">
        <color auto="1"/>
      </top>
      <bottom style="double">
        <color indexed="64"/>
      </bottom>
      <diagonal/>
    </border>
    <border>
      <left/>
      <right style="double">
        <color indexed="64"/>
      </right>
      <top/>
      <bottom style="thin">
        <color indexed="64"/>
      </bottom>
      <diagonal/>
    </border>
    <border>
      <left/>
      <right style="thin">
        <color indexed="64"/>
      </right>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right/>
      <top style="double">
        <color indexed="64"/>
      </top>
      <bottom style="medium">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right style="thin">
        <color indexed="64"/>
      </right>
      <top style="thin">
        <color indexed="64"/>
      </top>
      <bottom style="double">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right style="hair">
        <color indexed="64"/>
      </right>
      <top style="hair">
        <color indexed="64"/>
      </top>
      <bottom/>
      <diagonal/>
    </border>
    <border>
      <left style="thin">
        <color indexed="64"/>
      </left>
      <right style="double">
        <color indexed="64"/>
      </right>
      <top style="thin">
        <color indexed="64"/>
      </top>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diagonal/>
    </border>
    <border>
      <left style="double">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double">
        <color indexed="64"/>
      </right>
      <top/>
      <bottom style="hair">
        <color indexed="64"/>
      </bottom>
      <diagonal/>
    </border>
  </borders>
  <cellStyleXfs count="7">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9" fillId="0" borderId="0"/>
  </cellStyleXfs>
  <cellXfs count="372">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
    </xf>
    <xf numFmtId="164" fontId="4" fillId="0" borderId="0" xfId="0" applyNumberFormat="1" applyFont="1" applyBorder="1" applyAlignment="1">
      <alignment horizontal="center"/>
    </xf>
    <xf numFmtId="0" fontId="9" fillId="2" borderId="4" xfId="0" applyFont="1" applyFill="1" applyBorder="1" applyAlignment="1">
      <alignment horizontal="right"/>
    </xf>
    <xf numFmtId="0" fontId="21" fillId="2" borderId="4" xfId="0" applyFont="1" applyFill="1" applyBorder="1" applyAlignment="1">
      <alignment horizontal="right"/>
    </xf>
    <xf numFmtId="0" fontId="7" fillId="2" borderId="14" xfId="0" applyFont="1" applyFill="1" applyBorder="1" applyAlignment="1">
      <alignment horizontal="right"/>
    </xf>
    <xf numFmtId="0" fontId="13" fillId="2" borderId="16" xfId="0" applyFont="1" applyFill="1" applyBorder="1" applyAlignment="1">
      <alignment horizontal="right"/>
    </xf>
    <xf numFmtId="0" fontId="24" fillId="0" borderId="23" xfId="0" applyFont="1" applyBorder="1" applyAlignment="1">
      <alignment horizontal="centerContinuous"/>
    </xf>
    <xf numFmtId="0" fontId="6" fillId="0" borderId="0" xfId="0" applyFont="1" applyBorder="1" applyAlignment="1">
      <alignment horizontal="centerContinuous"/>
    </xf>
    <xf numFmtId="49" fontId="25" fillId="0" borderId="3" xfId="0" applyNumberFormat="1" applyFont="1" applyBorder="1" applyAlignment="1">
      <alignment horizontal="center"/>
    </xf>
    <xf numFmtId="49" fontId="25" fillId="0" borderId="24" xfId="0" applyNumberFormat="1" applyFont="1" applyBorder="1" applyAlignment="1">
      <alignment horizontal="center"/>
    </xf>
    <xf numFmtId="0" fontId="19" fillId="0" borderId="0" xfId="0" applyFont="1" applyBorder="1" applyAlignment="1"/>
    <xf numFmtId="0" fontId="28"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49" fontId="25" fillId="0" borderId="15" xfId="0" applyNumberFormat="1" applyFont="1" applyBorder="1" applyAlignment="1">
      <alignment horizontal="center"/>
    </xf>
    <xf numFmtId="0" fontId="15" fillId="0" borderId="0" xfId="0" applyNumberFormat="1" applyFont="1" applyBorder="1" applyAlignment="1">
      <alignment horizontal="centerContinuous"/>
    </xf>
    <xf numFmtId="0" fontId="4" fillId="0" borderId="0" xfId="0" applyNumberFormat="1" applyFont="1" applyBorder="1" applyAlignment="1">
      <alignment horizontal="left"/>
    </xf>
    <xf numFmtId="0" fontId="6" fillId="0" borderId="0" xfId="0" applyFont="1" applyBorder="1" applyAlignment="1">
      <alignment horizontal="center"/>
    </xf>
    <xf numFmtId="0" fontId="5" fillId="0" borderId="28" xfId="0" applyFont="1" applyBorder="1" applyAlignment="1">
      <alignment horizontal="center"/>
    </xf>
    <xf numFmtId="49" fontId="6" fillId="0" borderId="28" xfId="0" applyNumberFormat="1" applyFont="1" applyBorder="1" applyAlignment="1">
      <alignment horizontal="center"/>
    </xf>
    <xf numFmtId="49" fontId="6" fillId="0" borderId="13" xfId="0" applyNumberFormat="1" applyFont="1" applyBorder="1" applyAlignment="1">
      <alignment horizontal="center"/>
    </xf>
    <xf numFmtId="164" fontId="5" fillId="5" borderId="29" xfId="0" applyNumberFormat="1" applyFont="1" applyFill="1" applyBorder="1" applyAlignment="1">
      <alignment horizontal="center"/>
    </xf>
    <xf numFmtId="0" fontId="3" fillId="0" borderId="0" xfId="0" applyFont="1" applyBorder="1" applyAlignment="1">
      <alignment horizontal="center"/>
    </xf>
    <xf numFmtId="0" fontId="6" fillId="0" borderId="25" xfId="0" applyNumberFormat="1" applyFont="1" applyFill="1" applyBorder="1" applyAlignment="1">
      <alignment horizontal="center"/>
    </xf>
    <xf numFmtId="49" fontId="6" fillId="0" borderId="26" xfId="0" applyNumberFormat="1" applyFont="1" applyFill="1" applyBorder="1" applyAlignment="1">
      <alignment horizontal="center"/>
    </xf>
    <xf numFmtId="0" fontId="6" fillId="0" borderId="27"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6" fillId="0" borderId="24" xfId="0" quotePrefix="1" applyFont="1" applyBorder="1" applyAlignment="1">
      <alignment horizontal="center"/>
    </xf>
    <xf numFmtId="164" fontId="2" fillId="0" borderId="0" xfId="0" applyNumberFormat="1" applyFont="1" applyBorder="1" applyAlignment="1">
      <alignment horizontal="centerContinuous"/>
    </xf>
    <xf numFmtId="0" fontId="20" fillId="3" borderId="34" xfId="0" applyFont="1" applyFill="1" applyBorder="1" applyAlignment="1">
      <alignment horizontal="center"/>
    </xf>
    <xf numFmtId="164" fontId="20" fillId="3" borderId="35" xfId="0" applyNumberFormat="1" applyFont="1" applyFill="1" applyBorder="1" applyAlignment="1">
      <alignment horizontal="center"/>
    </xf>
    <xf numFmtId="0" fontId="20" fillId="3" borderId="34" xfId="0" applyFont="1" applyFill="1" applyBorder="1" applyAlignment="1">
      <alignment horizontal="right"/>
    </xf>
    <xf numFmtId="0" fontId="20" fillId="3" borderId="36" xfId="0" applyFont="1" applyFill="1" applyBorder="1" applyAlignment="1"/>
    <xf numFmtId="164" fontId="4" fillId="0" borderId="37" xfId="0" applyNumberFormat="1" applyFont="1" applyBorder="1" applyAlignment="1">
      <alignment horizontal="center" shrinkToFit="1"/>
    </xf>
    <xf numFmtId="0" fontId="4" fillId="0" borderId="38" xfId="0" applyFont="1" applyBorder="1" applyAlignment="1">
      <alignment horizontal="left" shrinkToFit="1"/>
    </xf>
    <xf numFmtId="164" fontId="4" fillId="0" borderId="39" xfId="0" applyNumberFormat="1" applyFont="1" applyBorder="1" applyAlignment="1">
      <alignment horizontal="center" shrinkToFit="1"/>
    </xf>
    <xf numFmtId="0" fontId="4" fillId="0" borderId="40"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4" fillId="0" borderId="41" xfId="0" applyFont="1" applyBorder="1" applyAlignment="1">
      <alignment horizontal="left" shrinkToFit="1"/>
    </xf>
    <xf numFmtId="164" fontId="4" fillId="0" borderId="42" xfId="0" applyNumberFormat="1" applyFont="1" applyBorder="1" applyAlignment="1">
      <alignment horizontal="center" shrinkToFit="1"/>
    </xf>
    <xf numFmtId="0" fontId="7" fillId="4" borderId="48" xfId="0" applyFont="1" applyFill="1" applyBorder="1" applyAlignment="1">
      <alignment horizontal="right"/>
    </xf>
    <xf numFmtId="0" fontId="7" fillId="4" borderId="47" xfId="0" applyFont="1" applyFill="1" applyBorder="1" applyAlignment="1">
      <alignment horizontal="right"/>
    </xf>
    <xf numFmtId="0" fontId="13" fillId="6" borderId="1" xfId="0" applyFont="1" applyFill="1" applyBorder="1" applyAlignment="1"/>
    <xf numFmtId="0" fontId="6" fillId="6" borderId="25" xfId="0" applyNumberFormat="1" applyFont="1" applyFill="1" applyBorder="1" applyAlignment="1">
      <alignment horizontal="center"/>
    </xf>
    <xf numFmtId="49" fontId="22" fillId="6" borderId="25" xfId="0" applyNumberFormat="1" applyFont="1" applyFill="1" applyBorder="1" applyAlignment="1">
      <alignment horizontal="center"/>
    </xf>
    <xf numFmtId="0" fontId="22" fillId="6" borderId="26" xfId="0" applyNumberFormat="1" applyFont="1" applyFill="1" applyBorder="1" applyAlignment="1">
      <alignment horizontal="center"/>
    </xf>
    <xf numFmtId="49" fontId="6" fillId="6" borderId="26" xfId="0" applyNumberFormat="1" applyFont="1" applyFill="1" applyBorder="1" applyAlignment="1">
      <alignment horizontal="center"/>
    </xf>
    <xf numFmtId="0" fontId="6" fillId="6" borderId="27" xfId="0" applyNumberFormat="1" applyFont="1" applyFill="1" applyBorder="1" applyAlignment="1">
      <alignment horizontal="center"/>
    </xf>
    <xf numFmtId="0" fontId="6" fillId="0" borderId="15" xfId="0" applyFont="1" applyBorder="1" applyAlignment="1">
      <alignment horizontal="center"/>
    </xf>
    <xf numFmtId="164" fontId="1" fillId="0" borderId="37" xfId="0" applyNumberFormat="1" applyFont="1" applyBorder="1" applyAlignment="1">
      <alignment horizontal="center" shrinkToFit="1"/>
    </xf>
    <xf numFmtId="0" fontId="40" fillId="2" borderId="4" xfId="0" applyFont="1" applyFill="1" applyBorder="1" applyAlignment="1">
      <alignment horizontal="right"/>
    </xf>
    <xf numFmtId="0" fontId="13" fillId="6" borderId="26" xfId="0" applyNumberFormat="1" applyFont="1" applyFill="1" applyBorder="1" applyAlignment="1">
      <alignment horizontal="center"/>
    </xf>
    <xf numFmtId="0" fontId="1" fillId="0" borderId="0" xfId="0" applyFont="1" applyBorder="1" applyAlignment="1">
      <alignment horizontal="center"/>
    </xf>
    <xf numFmtId="0" fontId="10" fillId="6" borderId="1" xfId="0" applyFont="1" applyFill="1" applyBorder="1" applyAlignment="1"/>
    <xf numFmtId="49" fontId="16" fillId="6" borderId="25" xfId="0" applyNumberFormat="1" applyFont="1" applyFill="1" applyBorder="1" applyAlignment="1">
      <alignment horizontal="center"/>
    </xf>
    <xf numFmtId="0" fontId="16" fillId="6" borderId="26" xfId="0" applyNumberFormat="1" applyFont="1" applyFill="1" applyBorder="1" applyAlignment="1">
      <alignment horizontal="center"/>
    </xf>
    <xf numFmtId="0" fontId="10" fillId="6" borderId="26" xfId="0" applyNumberFormat="1" applyFont="1" applyFill="1" applyBorder="1" applyAlignment="1">
      <alignment horizontal="center"/>
    </xf>
    <xf numFmtId="0" fontId="12" fillId="6" borderId="1" xfId="0" applyFont="1" applyFill="1" applyBorder="1" applyAlignment="1"/>
    <xf numFmtId="49" fontId="23" fillId="6" borderId="25" xfId="0" applyNumberFormat="1" applyFont="1" applyFill="1" applyBorder="1" applyAlignment="1">
      <alignment horizontal="center"/>
    </xf>
    <xf numFmtId="0" fontId="23" fillId="6" borderId="26" xfId="0" applyNumberFormat="1" applyFont="1" applyFill="1" applyBorder="1" applyAlignment="1">
      <alignment horizontal="center"/>
    </xf>
    <xf numFmtId="0" fontId="12" fillId="6" borderId="26" xfId="0" applyNumberFormat="1" applyFont="1" applyFill="1" applyBorder="1" applyAlignment="1">
      <alignment horizontal="center"/>
    </xf>
    <xf numFmtId="0" fontId="7" fillId="6" borderId="1" xfId="0" applyFont="1" applyFill="1" applyBorder="1" applyAlignment="1"/>
    <xf numFmtId="49" fontId="17" fillId="6" borderId="25" xfId="0" applyNumberFormat="1" applyFont="1" applyFill="1" applyBorder="1" applyAlignment="1">
      <alignment horizontal="center"/>
    </xf>
    <xf numFmtId="0" fontId="17" fillId="6" borderId="26" xfId="0" applyNumberFormat="1" applyFont="1" applyFill="1" applyBorder="1" applyAlignment="1">
      <alignment horizontal="center"/>
    </xf>
    <xf numFmtId="0" fontId="7" fillId="6" borderId="26" xfId="0" applyNumberFormat="1" applyFont="1" applyFill="1" applyBorder="1" applyAlignment="1">
      <alignment horizontal="center"/>
    </xf>
    <xf numFmtId="0" fontId="21" fillId="6" borderId="1" xfId="0" applyFont="1" applyFill="1" applyBorder="1" applyAlignment="1"/>
    <xf numFmtId="49" fontId="27" fillId="6" borderId="25" xfId="0" applyNumberFormat="1" applyFont="1" applyFill="1" applyBorder="1" applyAlignment="1">
      <alignment horizontal="center"/>
    </xf>
    <xf numFmtId="0" fontId="27" fillId="6" borderId="26" xfId="0" applyNumberFormat="1" applyFont="1" applyFill="1" applyBorder="1" applyAlignment="1">
      <alignment horizontal="center"/>
    </xf>
    <xf numFmtId="0" fontId="21" fillId="6" borderId="26" xfId="0" applyNumberFormat="1" applyFont="1" applyFill="1" applyBorder="1" applyAlignment="1">
      <alignment horizontal="center"/>
    </xf>
    <xf numFmtId="0" fontId="9" fillId="0" borderId="1" xfId="0" applyFont="1" applyFill="1" applyBorder="1" applyAlignment="1"/>
    <xf numFmtId="49" fontId="26" fillId="0" borderId="25" xfId="0" applyNumberFormat="1" applyFont="1" applyFill="1" applyBorder="1" applyAlignment="1">
      <alignment horizontal="center"/>
    </xf>
    <xf numFmtId="0" fontId="26" fillId="0" borderId="26" xfId="0" applyNumberFormat="1" applyFont="1" applyFill="1" applyBorder="1" applyAlignment="1">
      <alignment horizontal="center"/>
    </xf>
    <xf numFmtId="0" fontId="9" fillId="0" borderId="26" xfId="0" applyNumberFormat="1" applyFont="1" applyFill="1" applyBorder="1" applyAlignment="1">
      <alignment horizontal="center"/>
    </xf>
    <xf numFmtId="0" fontId="36" fillId="0" borderId="30" xfId="0" applyFont="1" applyFill="1" applyBorder="1" applyAlignment="1">
      <alignment horizontal="centerContinuous"/>
    </xf>
    <xf numFmtId="0" fontId="6" fillId="0" borderId="0" xfId="0" applyFont="1" applyFill="1" applyBorder="1" applyAlignment="1">
      <alignment wrapText="1"/>
    </xf>
    <xf numFmtId="0" fontId="6" fillId="0" borderId="0" xfId="0" applyFont="1" applyFill="1" applyBorder="1" applyAlignment="1">
      <alignment horizontal="center" wrapText="1"/>
    </xf>
    <xf numFmtId="0" fontId="26" fillId="0" borderId="33" xfId="0" applyFont="1" applyFill="1" applyBorder="1" applyAlignment="1">
      <alignment horizontal="centerContinuous"/>
    </xf>
    <xf numFmtId="0" fontId="41" fillId="0" borderId="33" xfId="0" applyFont="1" applyFill="1" applyBorder="1" applyAlignment="1">
      <alignment horizontal="center" shrinkToFit="1"/>
    </xf>
    <xf numFmtId="0" fontId="16" fillId="0" borderId="50" xfId="0" applyFont="1" applyFill="1" applyBorder="1" applyAlignment="1">
      <alignment horizontal="center" shrinkToFit="1"/>
    </xf>
    <xf numFmtId="0" fontId="6" fillId="0" borderId="0" xfId="0" applyFont="1" applyFill="1" applyBorder="1" applyAlignment="1">
      <alignment horizontal="left" wrapText="1"/>
    </xf>
    <xf numFmtId="0" fontId="37" fillId="0" borderId="30" xfId="0" applyFont="1" applyFill="1" applyBorder="1" applyAlignment="1">
      <alignment horizontal="centerContinuous" vertical="center" wrapText="1"/>
    </xf>
    <xf numFmtId="0" fontId="38" fillId="0" borderId="30" xfId="0" applyFont="1" applyFill="1" applyBorder="1" applyAlignment="1">
      <alignment horizontal="centerContinuous" vertical="center" wrapText="1"/>
    </xf>
    <xf numFmtId="0" fontId="6" fillId="0" borderId="49" xfId="0" applyFont="1" applyFill="1" applyBorder="1" applyAlignment="1">
      <alignment horizontal="centerContinuous"/>
    </xf>
    <xf numFmtId="0" fontId="6" fillId="0" borderId="45" xfId="0" applyFont="1" applyFill="1" applyBorder="1" applyAlignment="1">
      <alignment horizontal="centerContinuous"/>
    </xf>
    <xf numFmtId="0" fontId="5" fillId="0" borderId="0" xfId="0" applyFont="1" applyFill="1" applyBorder="1" applyAlignment="1">
      <alignment horizontal="right" wrapText="1"/>
    </xf>
    <xf numFmtId="0" fontId="25" fillId="0" borderId="15" xfId="0" applyNumberFormat="1" applyFont="1" applyBorder="1" applyAlignment="1">
      <alignment horizontal="center"/>
    </xf>
    <xf numFmtId="0" fontId="6" fillId="0" borderId="52" xfId="0" applyFont="1" applyFill="1" applyBorder="1" applyAlignment="1">
      <alignment horizontal="centerContinuous"/>
    </xf>
    <xf numFmtId="0" fontId="6" fillId="0" borderId="51" xfId="0" applyFont="1" applyFill="1" applyBorder="1" applyAlignment="1">
      <alignment horizontal="centerContinuous"/>
    </xf>
    <xf numFmtId="0" fontId="13" fillId="0" borderId="1" xfId="0" applyFont="1" applyFill="1" applyBorder="1" applyAlignment="1"/>
    <xf numFmtId="49" fontId="22" fillId="0" borderId="25" xfId="0" applyNumberFormat="1" applyFont="1" applyFill="1" applyBorder="1" applyAlignment="1">
      <alignment horizontal="center"/>
    </xf>
    <xf numFmtId="0" fontId="22" fillId="0" borderId="26" xfId="0" applyNumberFormat="1" applyFont="1" applyFill="1" applyBorder="1" applyAlignment="1">
      <alignment horizontal="center"/>
    </xf>
    <xf numFmtId="0" fontId="13" fillId="0" borderId="26" xfId="0" applyNumberFormat="1" applyFont="1" applyFill="1" applyBorder="1" applyAlignment="1">
      <alignment horizontal="center"/>
    </xf>
    <xf numFmtId="0" fontId="12" fillId="0" borderId="1" xfId="0" applyFont="1" applyFill="1" applyBorder="1" applyAlignment="1"/>
    <xf numFmtId="49" fontId="23" fillId="0" borderId="25" xfId="0" applyNumberFormat="1" applyFont="1" applyFill="1" applyBorder="1" applyAlignment="1">
      <alignment horizontal="center"/>
    </xf>
    <xf numFmtId="0" fontId="23" fillId="0" borderId="26" xfId="0" applyNumberFormat="1" applyFont="1" applyFill="1" applyBorder="1" applyAlignment="1">
      <alignment horizontal="center"/>
    </xf>
    <xf numFmtId="0" fontId="12" fillId="0" borderId="26" xfId="0" applyNumberFormat="1" applyFont="1" applyFill="1" applyBorder="1" applyAlignment="1">
      <alignment horizontal="center"/>
    </xf>
    <xf numFmtId="0" fontId="21" fillId="0" borderId="1" xfId="0" applyFont="1" applyFill="1" applyBorder="1" applyAlignment="1"/>
    <xf numFmtId="49" fontId="27" fillId="0" borderId="25" xfId="0" applyNumberFormat="1" applyFont="1" applyFill="1" applyBorder="1" applyAlignment="1">
      <alignment horizontal="center"/>
    </xf>
    <xf numFmtId="0" fontId="27" fillId="0" borderId="26" xfId="0" applyNumberFormat="1" applyFont="1" applyFill="1" applyBorder="1" applyAlignment="1">
      <alignment horizontal="center"/>
    </xf>
    <xf numFmtId="0" fontId="21" fillId="0" borderId="26" xfId="0" applyNumberFormat="1" applyFont="1" applyFill="1" applyBorder="1" applyAlignment="1">
      <alignment horizontal="center"/>
    </xf>
    <xf numFmtId="0" fontId="7" fillId="0" borderId="1" xfId="0" applyFont="1" applyFill="1" applyBorder="1" applyAlignment="1"/>
    <xf numFmtId="49" fontId="17" fillId="0" borderId="25" xfId="0" applyNumberFormat="1" applyFont="1" applyFill="1" applyBorder="1" applyAlignment="1">
      <alignment horizontal="center"/>
    </xf>
    <xf numFmtId="0" fontId="17" fillId="0" borderId="26" xfId="0" applyNumberFormat="1" applyFont="1" applyFill="1" applyBorder="1" applyAlignment="1">
      <alignment horizontal="center"/>
    </xf>
    <xf numFmtId="0" fontId="7" fillId="0" borderId="26" xfId="0" applyNumberFormat="1" applyFont="1" applyFill="1" applyBorder="1" applyAlignment="1">
      <alignment horizontal="center"/>
    </xf>
    <xf numFmtId="0" fontId="12" fillId="0" borderId="8" xfId="0" applyFont="1" applyFill="1" applyBorder="1" applyAlignment="1"/>
    <xf numFmtId="0" fontId="6" fillId="0" borderId="43" xfId="0" applyNumberFormat="1" applyFont="1" applyFill="1" applyBorder="1" applyAlignment="1">
      <alignment horizontal="center"/>
    </xf>
    <xf numFmtId="49" fontId="23" fillId="0" borderId="43" xfId="0" applyNumberFormat="1" applyFont="1" applyFill="1" applyBorder="1" applyAlignment="1">
      <alignment horizontal="center"/>
    </xf>
    <xf numFmtId="0" fontId="23" fillId="0" borderId="44" xfId="0" applyNumberFormat="1" applyFont="1" applyFill="1" applyBorder="1" applyAlignment="1">
      <alignment horizontal="center"/>
    </xf>
    <xf numFmtId="0" fontId="12" fillId="0" borderId="44" xfId="0" applyNumberFormat="1" applyFont="1" applyFill="1" applyBorder="1" applyAlignment="1">
      <alignment horizontal="center"/>
    </xf>
    <xf numFmtId="49" fontId="6" fillId="0" borderId="44" xfId="0" applyNumberFormat="1" applyFont="1" applyFill="1" applyBorder="1" applyAlignment="1">
      <alignment horizontal="center"/>
    </xf>
    <xf numFmtId="0" fontId="6" fillId="0" borderId="32" xfId="0" applyNumberFormat="1" applyFont="1" applyFill="1" applyBorder="1" applyAlignment="1">
      <alignment horizontal="center"/>
    </xf>
    <xf numFmtId="0" fontId="3" fillId="0" borderId="0" xfId="0" applyFont="1" applyBorder="1" applyAlignment="1">
      <alignment horizontal="left"/>
    </xf>
    <xf numFmtId="0" fontId="1" fillId="0" borderId="53" xfId="0" applyFont="1" applyBorder="1" applyAlignment="1">
      <alignment horizontal="center" shrinkToFit="1"/>
    </xf>
    <xf numFmtId="49" fontId="16" fillId="0" borderId="31" xfId="0" applyNumberFormat="1" applyFont="1" applyBorder="1" applyAlignment="1">
      <alignment horizontal="center" shrinkToFit="1"/>
    </xf>
    <xf numFmtId="0" fontId="43" fillId="0" borderId="33" xfId="0" applyFont="1" applyFill="1" applyBorder="1" applyAlignment="1">
      <alignment horizontal="centerContinuous"/>
    </xf>
    <xf numFmtId="0" fontId="3" fillId="2" borderId="55" xfId="0" applyFont="1" applyFill="1" applyBorder="1" applyAlignment="1">
      <alignment horizontal="centerContinuous"/>
    </xf>
    <xf numFmtId="0" fontId="4" fillId="2" borderId="55" xfId="0" applyFont="1" applyFill="1" applyBorder="1" applyAlignment="1">
      <alignment horizontal="centerContinuous"/>
    </xf>
    <xf numFmtId="0" fontId="34" fillId="2" borderId="56" xfId="1" applyFont="1" applyFill="1" applyBorder="1" applyAlignment="1" applyProtection="1">
      <alignment horizontal="right"/>
    </xf>
    <xf numFmtId="0" fontId="41" fillId="0" borderId="45" xfId="0" applyFont="1" applyFill="1" applyBorder="1" applyAlignment="1">
      <alignment horizontal="center" shrinkToFit="1"/>
    </xf>
    <xf numFmtId="0" fontId="44" fillId="0" borderId="1" xfId="0" applyFont="1" applyFill="1" applyBorder="1" applyAlignment="1"/>
    <xf numFmtId="0" fontId="5" fillId="0" borderId="25" xfId="0" applyFont="1" applyFill="1" applyBorder="1" applyAlignment="1">
      <alignment horizontal="center"/>
    </xf>
    <xf numFmtId="0" fontId="6" fillId="0" borderId="25" xfId="0" applyFont="1" applyFill="1" applyBorder="1" applyAlignment="1">
      <alignment horizontal="center"/>
    </xf>
    <xf numFmtId="0" fontId="6" fillId="0" borderId="25" xfId="0" applyFont="1" applyFill="1" applyBorder="1" applyAlignment="1">
      <alignment horizontal="center" wrapText="1"/>
    </xf>
    <xf numFmtId="1" fontId="6" fillId="0" borderId="25" xfId="0" applyNumberFormat="1" applyFont="1" applyFill="1" applyBorder="1" applyAlignment="1">
      <alignment horizontal="center" wrapText="1"/>
    </xf>
    <xf numFmtId="0" fontId="45" fillId="8" borderId="26" xfId="0" applyNumberFormat="1" applyFont="1" applyFill="1" applyBorder="1" applyAlignment="1">
      <alignment horizontal="center"/>
    </xf>
    <xf numFmtId="49" fontId="6" fillId="0" borderId="25" xfId="0" applyNumberFormat="1" applyFont="1" applyFill="1" applyBorder="1" applyAlignment="1">
      <alignment horizontal="center" wrapText="1"/>
    </xf>
    <xf numFmtId="0" fontId="46" fillId="0" borderId="1" xfId="0" applyFont="1" applyFill="1" applyBorder="1" applyAlignment="1"/>
    <xf numFmtId="0" fontId="47" fillId="0" borderId="59" xfId="0" applyFont="1" applyFill="1" applyBorder="1" applyAlignment="1"/>
    <xf numFmtId="0" fontId="5" fillId="0" borderId="60" xfId="0" applyFont="1" applyFill="1" applyBorder="1" applyAlignment="1">
      <alignment horizontal="center"/>
    </xf>
    <xf numFmtId="0" fontId="6" fillId="0" borderId="60" xfId="0" applyFont="1" applyFill="1" applyBorder="1" applyAlignment="1">
      <alignment horizontal="center"/>
    </xf>
    <xf numFmtId="0" fontId="6" fillId="0" borderId="60" xfId="0" applyFont="1" applyFill="1" applyBorder="1" applyAlignment="1">
      <alignment horizontal="center" wrapText="1"/>
    </xf>
    <xf numFmtId="1" fontId="6" fillId="0" borderId="60" xfId="0" applyNumberFormat="1" applyFont="1" applyFill="1" applyBorder="1" applyAlignment="1">
      <alignment horizontal="center" wrapText="1"/>
    </xf>
    <xf numFmtId="0" fontId="45" fillId="8" borderId="60" xfId="0" applyNumberFormat="1" applyFont="1" applyFill="1" applyBorder="1" applyAlignment="1">
      <alignment horizontal="center"/>
    </xf>
    <xf numFmtId="49" fontId="6" fillId="0" borderId="60" xfId="0" applyNumberFormat="1" applyFont="1" applyFill="1" applyBorder="1" applyAlignment="1">
      <alignment horizontal="center" wrapText="1"/>
    </xf>
    <xf numFmtId="0" fontId="47" fillId="0" borderId="25" xfId="0" applyFont="1" applyFill="1" applyBorder="1" applyAlignment="1">
      <alignment horizontal="center" wrapText="1"/>
    </xf>
    <xf numFmtId="0" fontId="48" fillId="0" borderId="60" xfId="0" applyFont="1" applyFill="1" applyBorder="1" applyAlignment="1">
      <alignment horizontal="center" wrapText="1"/>
    </xf>
    <xf numFmtId="0" fontId="5" fillId="4" borderId="61" xfId="0" applyFont="1" applyFill="1" applyBorder="1" applyAlignment="1">
      <alignment horizontal="right"/>
    </xf>
    <xf numFmtId="49" fontId="6" fillId="0" borderId="62" xfId="0" applyNumberFormat="1" applyFont="1" applyBorder="1" applyAlignment="1">
      <alignment horizontal="centerContinuous"/>
    </xf>
    <xf numFmtId="0" fontId="1" fillId="0" borderId="63" xfId="0" applyFont="1" applyBorder="1" applyAlignment="1">
      <alignment horizontal="centerContinuous"/>
    </xf>
    <xf numFmtId="0" fontId="5" fillId="4" borderId="64" xfId="0" applyFont="1" applyFill="1" applyBorder="1" applyAlignment="1">
      <alignment horizontal="right"/>
    </xf>
    <xf numFmtId="49" fontId="6" fillId="0" borderId="65" xfId="0" applyNumberFormat="1" applyFont="1" applyFill="1" applyBorder="1" applyAlignment="1">
      <alignment horizontal="center"/>
    </xf>
    <xf numFmtId="0" fontId="3" fillId="4" borderId="11" xfId="0" applyFont="1" applyFill="1" applyBorder="1" applyAlignment="1">
      <alignment horizontal="right"/>
    </xf>
    <xf numFmtId="0" fontId="6" fillId="0" borderId="13" xfId="0" applyFont="1" applyFill="1" applyBorder="1" applyAlignment="1">
      <alignment horizontal="center"/>
    </xf>
    <xf numFmtId="0" fontId="49" fillId="2" borderId="54" xfId="0" applyFont="1" applyFill="1" applyBorder="1" applyAlignment="1">
      <alignment horizontal="right"/>
    </xf>
    <xf numFmtId="0" fontId="49" fillId="2" borderId="55" xfId="0" applyFont="1" applyFill="1" applyBorder="1" applyAlignment="1">
      <alignment horizontal="left"/>
    </xf>
    <xf numFmtId="0" fontId="6" fillId="0" borderId="67" xfId="0" quotePrefix="1" applyFont="1" applyFill="1" applyBorder="1" applyAlignment="1">
      <alignment horizontal="center"/>
    </xf>
    <xf numFmtId="0" fontId="10" fillId="0" borderId="1" xfId="0" applyFont="1" applyFill="1" applyBorder="1" applyAlignment="1"/>
    <xf numFmtId="49" fontId="16" fillId="0" borderId="25" xfId="0" applyNumberFormat="1" applyFont="1" applyFill="1" applyBorder="1" applyAlignment="1">
      <alignment horizontal="center"/>
    </xf>
    <xf numFmtId="0" fontId="16" fillId="0" borderId="26" xfId="0" applyNumberFormat="1" applyFont="1" applyFill="1" applyBorder="1" applyAlignment="1">
      <alignment horizontal="center"/>
    </xf>
    <xf numFmtId="0" fontId="10" fillId="0" borderId="26" xfId="0" applyNumberFormat="1" applyFont="1" applyFill="1" applyBorder="1" applyAlignment="1">
      <alignment horizontal="center"/>
    </xf>
    <xf numFmtId="0" fontId="6" fillId="0" borderId="27" xfId="0" quotePrefix="1" applyNumberFormat="1" applyFont="1" applyFill="1" applyBorder="1" applyAlignment="1">
      <alignment horizontal="center"/>
    </xf>
    <xf numFmtId="0" fontId="45" fillId="8" borderId="43" xfId="0" applyNumberFormat="1" applyFont="1" applyFill="1" applyBorder="1" applyAlignment="1">
      <alignment horizontal="center"/>
    </xf>
    <xf numFmtId="0" fontId="50" fillId="0" borderId="33" xfId="0" applyFont="1" applyFill="1" applyBorder="1" applyAlignment="1">
      <alignment horizontal="center" shrinkToFit="1"/>
    </xf>
    <xf numFmtId="0" fontId="6" fillId="0" borderId="50" xfId="0" applyFont="1" applyFill="1" applyBorder="1" applyAlignment="1">
      <alignment horizontal="centerContinuous"/>
    </xf>
    <xf numFmtId="0" fontId="1" fillId="0" borderId="75" xfId="0" applyFont="1" applyBorder="1" applyAlignment="1">
      <alignment horizontal="center" shrinkToFit="1"/>
    </xf>
    <xf numFmtId="0" fontId="4" fillId="0" borderId="42" xfId="0" applyFont="1" applyBorder="1" applyAlignment="1">
      <alignment horizontal="left"/>
    </xf>
    <xf numFmtId="0" fontId="4" fillId="0" borderId="37" xfId="0" applyFont="1" applyBorder="1" applyAlignment="1">
      <alignment horizontal="left"/>
    </xf>
    <xf numFmtId="0" fontId="4" fillId="0" borderId="53" xfId="0" applyFont="1" applyBorder="1" applyAlignment="1">
      <alignment horizontal="center" shrinkToFit="1"/>
    </xf>
    <xf numFmtId="0" fontId="4" fillId="0" borderId="76" xfId="0" applyFont="1" applyBorder="1" applyAlignment="1">
      <alignment horizontal="center" shrinkToFit="1"/>
    </xf>
    <xf numFmtId="0" fontId="4" fillId="0" borderId="39" xfId="0" applyFont="1" applyBorder="1" applyAlignment="1">
      <alignment horizontal="left"/>
    </xf>
    <xf numFmtId="0" fontId="4" fillId="0" borderId="75" xfId="0" applyFont="1" applyBorder="1" applyAlignment="1">
      <alignment horizontal="center" shrinkToFit="1"/>
    </xf>
    <xf numFmtId="164" fontId="1" fillId="0" borderId="42" xfId="0" applyNumberFormat="1" applyFont="1" applyBorder="1" applyAlignment="1">
      <alignment horizontal="center" shrinkToFit="1"/>
    </xf>
    <xf numFmtId="0" fontId="1" fillId="0" borderId="37" xfId="0" applyFont="1" applyBorder="1" applyAlignment="1">
      <alignment horizontal="left"/>
    </xf>
    <xf numFmtId="0" fontId="1" fillId="0" borderId="76" xfId="0" applyFont="1" applyBorder="1" applyAlignment="1">
      <alignment horizontal="center" shrinkToFit="1"/>
    </xf>
    <xf numFmtId="0" fontId="1" fillId="0" borderId="39" xfId="0" applyFont="1" applyBorder="1" applyAlignment="1">
      <alignment horizontal="left"/>
    </xf>
    <xf numFmtId="0" fontId="1" fillId="0" borderId="37" xfId="0" quotePrefix="1" applyFont="1" applyBorder="1" applyAlignment="1">
      <alignment horizontal="left"/>
    </xf>
    <xf numFmtId="0" fontId="3" fillId="0" borderId="77" xfId="0" applyFont="1" applyFill="1" applyBorder="1" applyAlignment="1">
      <alignment horizontal="center" vertical="center"/>
    </xf>
    <xf numFmtId="0" fontId="1" fillId="0" borderId="72" xfId="0" applyFont="1" applyFill="1" applyBorder="1" applyAlignment="1">
      <alignment horizontal="center" vertical="center"/>
    </xf>
    <xf numFmtId="0" fontId="1" fillId="0" borderId="72" xfId="0" quotePrefix="1" applyFont="1" applyFill="1" applyBorder="1" applyAlignment="1">
      <alignment horizontal="center" vertical="center" wrapText="1"/>
    </xf>
    <xf numFmtId="49" fontId="1" fillId="0" borderId="72" xfId="2" applyNumberFormat="1" applyFont="1" applyFill="1" applyBorder="1" applyAlignment="1">
      <alignment horizontal="center" vertical="center"/>
    </xf>
    <xf numFmtId="0" fontId="1" fillId="0" borderId="72" xfId="0" applyFont="1" applyFill="1" applyBorder="1" applyAlignment="1">
      <alignment horizontal="center" vertical="center" shrinkToFit="1"/>
    </xf>
    <xf numFmtId="164" fontId="1" fillId="0" borderId="72" xfId="0" applyNumberFormat="1" applyFont="1" applyFill="1" applyBorder="1" applyAlignment="1">
      <alignment horizontal="center" vertical="center"/>
    </xf>
    <xf numFmtId="164" fontId="4" fillId="0" borderId="71" xfId="0" applyNumberFormat="1" applyFont="1" applyBorder="1" applyAlignment="1">
      <alignment horizontal="center" vertical="center"/>
    </xf>
    <xf numFmtId="1" fontId="52" fillId="8" borderId="71" xfId="0" applyNumberFormat="1" applyFont="1" applyFill="1" applyBorder="1" applyAlignment="1">
      <alignment horizontal="center" vertical="center"/>
    </xf>
    <xf numFmtId="1" fontId="1" fillId="0" borderId="71" xfId="0" applyNumberFormat="1" applyFont="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79" xfId="0" quotePrefix="1" applyFont="1" applyFill="1" applyBorder="1" applyAlignment="1">
      <alignment horizontal="center" vertical="center" wrapText="1"/>
    </xf>
    <xf numFmtId="49" fontId="1" fillId="0" borderId="79" xfId="2" applyNumberFormat="1" applyFont="1" applyFill="1" applyBorder="1" applyAlignment="1">
      <alignment horizontal="center" vertical="center"/>
    </xf>
    <xf numFmtId="0" fontId="1" fillId="0" borderId="79" xfId="0" applyFont="1" applyFill="1" applyBorder="1" applyAlignment="1">
      <alignment horizontal="center" vertical="center" shrinkToFit="1"/>
    </xf>
    <xf numFmtId="164" fontId="1" fillId="0" borderId="79" xfId="0" applyNumberFormat="1" applyFont="1" applyFill="1" applyBorder="1" applyAlignment="1">
      <alignment horizontal="center" vertical="center"/>
    </xf>
    <xf numFmtId="164" fontId="4" fillId="0" borderId="80" xfId="0" applyNumberFormat="1" applyFont="1" applyBorder="1" applyAlignment="1">
      <alignment horizontal="center" vertical="center"/>
    </xf>
    <xf numFmtId="1" fontId="52" fillId="8" borderId="80" xfId="0" applyNumberFormat="1" applyFont="1" applyFill="1" applyBorder="1" applyAlignment="1">
      <alignment horizontal="center" vertical="center"/>
    </xf>
    <xf numFmtId="1" fontId="1" fillId="0" borderId="80" xfId="0" applyNumberFormat="1"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0" fontId="4" fillId="0" borderId="83" xfId="0" quotePrefix="1" applyFont="1" applyBorder="1" applyAlignment="1">
      <alignment horizontal="center" vertical="center" wrapText="1"/>
    </xf>
    <xf numFmtId="49" fontId="4" fillId="0" borderId="83" xfId="2" applyNumberFormat="1" applyFont="1" applyBorder="1" applyAlignment="1">
      <alignment horizontal="center" vertical="center"/>
    </xf>
    <xf numFmtId="49" fontId="1" fillId="0" borderId="83" xfId="2" applyNumberFormat="1" applyFont="1" applyBorder="1" applyAlignment="1">
      <alignment horizontal="center" vertical="center"/>
    </xf>
    <xf numFmtId="0" fontId="1" fillId="0" borderId="83" xfId="0" applyFont="1" applyBorder="1" applyAlignment="1">
      <alignment horizontal="center" vertical="center" shrinkToFit="1"/>
    </xf>
    <xf numFmtId="164" fontId="4" fillId="0" borderId="83" xfId="0" applyNumberFormat="1" applyFont="1" applyBorder="1" applyAlignment="1">
      <alignment horizontal="center" vertical="center"/>
    </xf>
    <xf numFmtId="164" fontId="4" fillId="0" borderId="84" xfId="0" applyNumberFormat="1" applyFont="1" applyBorder="1" applyAlignment="1">
      <alignment horizontal="center" vertical="center"/>
    </xf>
    <xf numFmtId="0" fontId="1" fillId="0" borderId="85" xfId="0" applyFont="1" applyBorder="1" applyAlignment="1">
      <alignment horizontal="center" vertical="center"/>
    </xf>
    <xf numFmtId="0" fontId="11" fillId="3" borderId="57" xfId="0" applyFont="1" applyFill="1" applyBorder="1" applyAlignment="1">
      <alignment horizontal="centerContinuous" vertical="center"/>
    </xf>
    <xf numFmtId="0" fontId="11" fillId="3" borderId="35" xfId="0" applyFont="1" applyFill="1" applyBorder="1" applyAlignment="1">
      <alignment horizontal="center" vertical="center"/>
    </xf>
    <xf numFmtId="0" fontId="11" fillId="3" borderId="35" xfId="0" applyFont="1" applyFill="1" applyBorder="1" applyAlignment="1">
      <alignment horizontal="center" vertical="center" wrapText="1"/>
    </xf>
    <xf numFmtId="0" fontId="11" fillId="3" borderId="35" xfId="0" applyNumberFormat="1" applyFont="1" applyFill="1" applyBorder="1" applyAlignment="1">
      <alignment horizontal="center" vertical="center" wrapText="1"/>
    </xf>
    <xf numFmtId="0" fontId="48" fillId="8" borderId="34" xfId="0" applyNumberFormat="1" applyFont="1" applyFill="1" applyBorder="1" applyAlignment="1">
      <alignment horizontal="center" vertical="center" wrapText="1"/>
    </xf>
    <xf numFmtId="0" fontId="11" fillId="3" borderId="35" xfId="0" applyNumberFormat="1" applyFont="1" applyFill="1" applyBorder="1" applyAlignment="1">
      <alignment horizontal="center" vertical="center"/>
    </xf>
    <xf numFmtId="0" fontId="11" fillId="3" borderId="58" xfId="0" applyFont="1" applyFill="1" applyBorder="1" applyAlignment="1">
      <alignment horizontal="center" vertical="center"/>
    </xf>
    <xf numFmtId="0" fontId="3" fillId="0" borderId="0" xfId="0" applyFont="1" applyBorder="1" applyAlignment="1">
      <alignment vertical="center"/>
    </xf>
    <xf numFmtId="0" fontId="1" fillId="0" borderId="90" xfId="0" applyFont="1" applyBorder="1" applyAlignment="1">
      <alignment horizontal="center" shrinkToFit="1"/>
    </xf>
    <xf numFmtId="164" fontId="4" fillId="0" borderId="91" xfId="0" applyNumberFormat="1" applyFont="1" applyBorder="1" applyAlignment="1">
      <alignment horizontal="center" shrinkToFit="1"/>
    </xf>
    <xf numFmtId="0" fontId="10" fillId="9" borderId="1" xfId="0" applyFont="1" applyFill="1" applyBorder="1" applyAlignment="1"/>
    <xf numFmtId="0" fontId="6" fillId="9" borderId="25" xfId="0" applyNumberFormat="1" applyFont="1" applyFill="1" applyBorder="1" applyAlignment="1">
      <alignment horizontal="center"/>
    </xf>
    <xf numFmtId="49" fontId="16" fillId="9" borderId="25" xfId="0" applyNumberFormat="1" applyFont="1" applyFill="1" applyBorder="1" applyAlignment="1">
      <alignment horizontal="center"/>
    </xf>
    <xf numFmtId="0" fontId="16" fillId="9" borderId="26" xfId="0" applyNumberFormat="1" applyFont="1" applyFill="1" applyBorder="1" applyAlignment="1">
      <alignment horizontal="center"/>
    </xf>
    <xf numFmtId="0" fontId="10" fillId="9" borderId="26" xfId="0" applyNumberFormat="1" applyFont="1" applyFill="1" applyBorder="1" applyAlignment="1">
      <alignment horizontal="center"/>
    </xf>
    <xf numFmtId="49" fontId="6" fillId="9" borderId="26" xfId="0" applyNumberFormat="1" applyFont="1" applyFill="1" applyBorder="1" applyAlignment="1">
      <alignment horizontal="center"/>
    </xf>
    <xf numFmtId="0" fontId="6" fillId="9" borderId="27" xfId="0" quotePrefix="1" applyNumberFormat="1" applyFont="1" applyFill="1" applyBorder="1" applyAlignment="1">
      <alignment horizontal="center"/>
    </xf>
    <xf numFmtId="0" fontId="6" fillId="9" borderId="27" xfId="0" applyNumberFormat="1" applyFont="1" applyFill="1" applyBorder="1" applyAlignment="1">
      <alignment horizontal="center"/>
    </xf>
    <xf numFmtId="0" fontId="13" fillId="9" borderId="1" xfId="0" applyFont="1" applyFill="1" applyBorder="1" applyAlignment="1"/>
    <xf numFmtId="49" fontId="27" fillId="9" borderId="25" xfId="0" applyNumberFormat="1" applyFont="1" applyFill="1" applyBorder="1" applyAlignment="1">
      <alignment horizontal="center"/>
    </xf>
    <xf numFmtId="0" fontId="27" fillId="9" borderId="26" xfId="0" applyNumberFormat="1" applyFont="1" applyFill="1" applyBorder="1" applyAlignment="1">
      <alignment horizontal="center"/>
    </xf>
    <xf numFmtId="0" fontId="21" fillId="9" borderId="26" xfId="0" applyNumberFormat="1" applyFont="1" applyFill="1" applyBorder="1" applyAlignment="1">
      <alignment horizontal="center"/>
    </xf>
    <xf numFmtId="0" fontId="6" fillId="0" borderId="33" xfId="0" applyFont="1" applyFill="1" applyBorder="1" applyAlignment="1">
      <alignment horizontal="centerContinuous"/>
    </xf>
    <xf numFmtId="0" fontId="53" fillId="4" borderId="93" xfId="0" applyFont="1" applyFill="1" applyBorder="1" applyAlignment="1">
      <alignment horizontal="right"/>
    </xf>
    <xf numFmtId="0" fontId="1" fillId="0" borderId="94" xfId="0" applyFont="1" applyBorder="1" applyAlignment="1">
      <alignment horizontal="center" shrinkToFit="1"/>
    </xf>
    <xf numFmtId="0" fontId="1" fillId="0" borderId="95" xfId="0" applyFont="1" applyBorder="1" applyAlignment="1">
      <alignment horizontal="center" shrinkToFit="1"/>
    </xf>
    <xf numFmtId="0" fontId="1" fillId="0" borderId="96" xfId="0" applyFont="1" applyBorder="1" applyAlignment="1">
      <alignment horizontal="center" shrinkToFit="1"/>
    </xf>
    <xf numFmtId="0" fontId="1" fillId="0" borderId="97" xfId="0" applyFont="1" applyBorder="1" applyAlignment="1">
      <alignment horizontal="center" shrinkToFit="1"/>
    </xf>
    <xf numFmtId="0" fontId="4" fillId="0" borderId="94" xfId="0" applyFont="1" applyBorder="1" applyAlignment="1">
      <alignment horizontal="center" shrinkToFit="1"/>
    </xf>
    <xf numFmtId="0" fontId="4" fillId="0" borderId="95" xfId="0" applyFont="1" applyBorder="1" applyAlignment="1">
      <alignment horizontal="center" shrinkToFit="1"/>
    </xf>
    <xf numFmtId="0" fontId="4" fillId="0" borderId="96" xfId="0" applyFont="1" applyBorder="1" applyAlignment="1">
      <alignment horizontal="center" shrinkToFit="1"/>
    </xf>
    <xf numFmtId="0" fontId="20" fillId="3" borderId="35" xfId="0" applyFont="1" applyFill="1" applyBorder="1" applyAlignment="1">
      <alignment horizontal="center"/>
    </xf>
    <xf numFmtId="164" fontId="1" fillId="0" borderId="0" xfId="0" applyNumberFormat="1" applyFont="1" applyFill="1" applyBorder="1" applyAlignment="1">
      <alignment horizontal="center"/>
    </xf>
    <xf numFmtId="0" fontId="1" fillId="0" borderId="98" xfId="0" quotePrefix="1" applyFont="1" applyBorder="1" applyAlignment="1">
      <alignment horizontal="center" vertical="center"/>
    </xf>
    <xf numFmtId="0" fontId="10" fillId="4" borderId="99" xfId="0" applyFont="1" applyFill="1" applyBorder="1" applyAlignment="1">
      <alignment horizontal="right"/>
    </xf>
    <xf numFmtId="0" fontId="10" fillId="4" borderId="100" xfId="0" applyFont="1" applyFill="1" applyBorder="1" applyAlignment="1">
      <alignment horizontal="right"/>
    </xf>
    <xf numFmtId="0" fontId="1" fillId="10" borderId="53" xfId="0" applyFont="1" applyFill="1" applyBorder="1" applyAlignment="1">
      <alignment horizontal="center" shrinkToFit="1"/>
    </xf>
    <xf numFmtId="0" fontId="1" fillId="10" borderId="95" xfId="0" applyFont="1" applyFill="1" applyBorder="1" applyAlignment="1">
      <alignment horizontal="center" shrinkToFit="1"/>
    </xf>
    <xf numFmtId="164" fontId="4" fillId="10" borderId="37" xfId="0" applyNumberFormat="1" applyFont="1" applyFill="1" applyBorder="1" applyAlignment="1">
      <alignment horizontal="center" shrinkToFit="1"/>
    </xf>
    <xf numFmtId="0" fontId="1" fillId="10" borderId="37" xfId="0" quotePrefix="1" applyFont="1" applyFill="1" applyBorder="1" applyAlignment="1">
      <alignment horizontal="left"/>
    </xf>
    <xf numFmtId="0" fontId="1" fillId="10" borderId="38" xfId="0" applyFont="1" applyFill="1" applyBorder="1" applyAlignment="1">
      <alignment horizontal="center" shrinkToFit="1"/>
    </xf>
    <xf numFmtId="164" fontId="1" fillId="10" borderId="37" xfId="0" applyNumberFormat="1" applyFont="1" applyFill="1" applyBorder="1" applyAlignment="1">
      <alignment horizontal="center" shrinkToFit="1"/>
    </xf>
    <xf numFmtId="0" fontId="1" fillId="10" borderId="92" xfId="0" applyFont="1" applyFill="1" applyBorder="1" applyAlignment="1">
      <alignment horizontal="center" shrinkToFit="1"/>
    </xf>
    <xf numFmtId="0" fontId="1" fillId="10" borderId="90" xfId="0" applyFont="1" applyFill="1" applyBorder="1" applyAlignment="1">
      <alignment horizontal="center" shrinkToFit="1"/>
    </xf>
    <xf numFmtId="0" fontId="1" fillId="10" borderId="97" xfId="0" applyFont="1" applyFill="1" applyBorder="1" applyAlignment="1">
      <alignment horizontal="center" shrinkToFit="1"/>
    </xf>
    <xf numFmtId="164" fontId="4" fillId="10" borderId="91" xfId="0" applyNumberFormat="1" applyFont="1" applyFill="1" applyBorder="1" applyAlignment="1">
      <alignment horizontal="center" shrinkToFit="1"/>
    </xf>
    <xf numFmtId="0" fontId="4" fillId="10" borderId="91" xfId="0" applyFont="1" applyFill="1" applyBorder="1" applyAlignment="1">
      <alignment horizontal="left"/>
    </xf>
    <xf numFmtId="0" fontId="1" fillId="10" borderId="76" xfId="0" applyFont="1" applyFill="1" applyBorder="1" applyAlignment="1">
      <alignment horizontal="center" shrinkToFit="1"/>
    </xf>
    <xf numFmtId="0" fontId="1" fillId="10" borderId="96" xfId="0" applyFont="1" applyFill="1" applyBorder="1" applyAlignment="1">
      <alignment horizontal="center" shrinkToFit="1"/>
    </xf>
    <xf numFmtId="164" fontId="4" fillId="10" borderId="39" xfId="0" applyNumberFormat="1" applyFont="1" applyFill="1" applyBorder="1" applyAlignment="1">
      <alignment horizontal="center" shrinkToFit="1"/>
    </xf>
    <xf numFmtId="0" fontId="4" fillId="10" borderId="39" xfId="0" applyFont="1" applyFill="1" applyBorder="1" applyAlignment="1">
      <alignment horizontal="left"/>
    </xf>
    <xf numFmtId="0" fontId="1" fillId="10" borderId="40" xfId="0" applyFont="1" applyFill="1" applyBorder="1" applyAlignment="1">
      <alignment horizontal="center" shrinkToFit="1"/>
    </xf>
    <xf numFmtId="0" fontId="3" fillId="10" borderId="53" xfId="0" applyFont="1" applyFill="1" applyBorder="1" applyAlignment="1">
      <alignment shrinkToFit="1"/>
    </xf>
    <xf numFmtId="0" fontId="3" fillId="10" borderId="101" xfId="0" applyFont="1" applyFill="1" applyBorder="1" applyAlignment="1">
      <alignment shrinkToFit="1"/>
    </xf>
    <xf numFmtId="0" fontId="1" fillId="10" borderId="102" xfId="0" applyFont="1" applyFill="1" applyBorder="1" applyAlignment="1">
      <alignment horizontal="center" shrinkToFit="1"/>
    </xf>
    <xf numFmtId="164" fontId="4" fillId="10" borderId="103" xfId="0" applyNumberFormat="1" applyFont="1" applyFill="1" applyBorder="1" applyAlignment="1">
      <alignment horizontal="center" shrinkToFit="1"/>
    </xf>
    <xf numFmtId="0" fontId="1" fillId="10" borderId="103" xfId="0" applyFont="1" applyFill="1" applyBorder="1" applyAlignment="1">
      <alignment horizontal="left"/>
    </xf>
    <xf numFmtId="0" fontId="1" fillId="10" borderId="104" xfId="0" applyFont="1" applyFill="1" applyBorder="1" applyAlignment="1">
      <alignment horizontal="center" shrinkToFit="1"/>
    </xf>
    <xf numFmtId="0" fontId="1" fillId="10" borderId="105" xfId="0" applyFont="1" applyFill="1" applyBorder="1" applyAlignment="1">
      <alignment horizontal="center" shrinkToFit="1"/>
    </xf>
    <xf numFmtId="0" fontId="1" fillId="10" borderId="106" xfId="0" applyFont="1" applyFill="1" applyBorder="1" applyAlignment="1">
      <alignment horizontal="center" shrinkToFit="1"/>
    </xf>
    <xf numFmtId="0" fontId="1" fillId="10" borderId="108" xfId="0" applyFont="1" applyFill="1" applyBorder="1" applyAlignment="1">
      <alignment horizontal="center" shrinkToFit="1"/>
    </xf>
    <xf numFmtId="164" fontId="4" fillId="10" borderId="107" xfId="0" applyNumberFormat="1" applyFont="1" applyFill="1" applyBorder="1" applyAlignment="1">
      <alignment horizontal="center" shrinkToFit="1"/>
    </xf>
    <xf numFmtId="0" fontId="4" fillId="10" borderId="107" xfId="0" applyFont="1" applyFill="1" applyBorder="1" applyAlignment="1">
      <alignment horizontal="left"/>
    </xf>
    <xf numFmtId="0" fontId="1" fillId="0" borderId="91" xfId="0" quotePrefix="1" applyFont="1" applyBorder="1" applyAlignment="1">
      <alignment horizontal="left"/>
    </xf>
    <xf numFmtId="49" fontId="6" fillId="9" borderId="12" xfId="0" applyNumberFormat="1" applyFont="1" applyFill="1" applyBorder="1" applyAlignment="1">
      <alignment horizontal="centerContinuous"/>
    </xf>
    <xf numFmtId="0" fontId="6" fillId="9" borderId="66" xfId="0" applyFont="1" applyFill="1" applyBorder="1" applyAlignment="1">
      <alignment horizontal="centerContinuous"/>
    </xf>
    <xf numFmtId="0" fontId="2" fillId="0" borderId="0" xfId="0" applyFont="1" applyBorder="1" applyAlignment="1">
      <alignment horizontal="centerContinuous" vertical="center"/>
    </xf>
    <xf numFmtId="0" fontId="4" fillId="0" borderId="0" xfId="0" applyFont="1" applyBorder="1" applyAlignment="1">
      <alignment vertical="center"/>
    </xf>
    <xf numFmtId="0" fontId="20" fillId="7" borderId="17" xfId="0" applyFont="1" applyFill="1" applyBorder="1" applyAlignment="1">
      <alignment horizontal="center" vertical="center"/>
    </xf>
    <xf numFmtId="0" fontId="20" fillId="7" borderId="18" xfId="0" applyFont="1" applyFill="1" applyBorder="1" applyAlignment="1">
      <alignment horizontal="center" vertical="center"/>
    </xf>
    <xf numFmtId="49" fontId="20" fillId="7" borderId="18" xfId="0" applyNumberFormat="1" applyFont="1" applyFill="1" applyBorder="1" applyAlignment="1">
      <alignment horizontal="center" vertical="center"/>
    </xf>
    <xf numFmtId="0" fontId="20" fillId="7" borderId="22" xfId="0" applyFont="1" applyFill="1" applyBorder="1" applyAlignment="1">
      <alignment horizontal="center" vertical="center"/>
    </xf>
    <xf numFmtId="0" fontId="51" fillId="8" borderId="22" xfId="0" applyFont="1" applyFill="1" applyBorder="1" applyAlignment="1">
      <alignment horizontal="center" vertical="center"/>
    </xf>
    <xf numFmtId="0" fontId="20" fillId="7" borderId="19" xfId="0" applyFont="1" applyFill="1" applyBorder="1" applyAlignment="1">
      <alignment horizontal="center" vertical="center"/>
    </xf>
    <xf numFmtId="1" fontId="52" fillId="8" borderId="84" xfId="0" applyNumberFormat="1" applyFont="1" applyFill="1" applyBorder="1" applyAlignment="1">
      <alignment horizontal="center" vertical="center"/>
    </xf>
    <xf numFmtId="1" fontId="1" fillId="0" borderId="84" xfId="0" applyNumberFormat="1" applyFont="1" applyFill="1" applyBorder="1" applyAlignment="1">
      <alignment horizontal="center" vertical="center"/>
    </xf>
    <xf numFmtId="0" fontId="4" fillId="0" borderId="0" xfId="0" applyFont="1" applyBorder="1" applyAlignment="1">
      <alignment horizontal="center" vertical="center"/>
    </xf>
    <xf numFmtId="0" fontId="1" fillId="0" borderId="77" xfId="0" applyFont="1" applyBorder="1" applyAlignment="1">
      <alignment horizontal="center" vertical="center"/>
    </xf>
    <xf numFmtId="0" fontId="1" fillId="0" borderId="72" xfId="0" applyFont="1" applyBorder="1" applyAlignment="1">
      <alignment horizontal="center" vertical="center"/>
    </xf>
    <xf numFmtId="49" fontId="1" fillId="0" borderId="72" xfId="0" applyNumberFormat="1" applyFont="1" applyBorder="1" applyAlignment="1">
      <alignment horizontal="center" vertical="center"/>
    </xf>
    <xf numFmtId="164" fontId="1" fillId="0" borderId="72" xfId="0" applyNumberFormat="1" applyFont="1" applyBorder="1" applyAlignment="1">
      <alignment horizontal="center" vertical="center"/>
    </xf>
    <xf numFmtId="164" fontId="1" fillId="0" borderId="71" xfId="0" applyNumberFormat="1" applyFont="1" applyFill="1" applyBorder="1" applyAlignment="1">
      <alignment horizontal="center" vertical="center"/>
    </xf>
    <xf numFmtId="1" fontId="1" fillId="0" borderId="71" xfId="0" applyNumberFormat="1" applyFont="1" applyFill="1" applyBorder="1" applyAlignment="1">
      <alignment horizontal="center" vertical="center"/>
    </xf>
    <xf numFmtId="0" fontId="1" fillId="0" borderId="73" xfId="0" quotePrefix="1" applyFont="1" applyBorder="1" applyAlignment="1">
      <alignment horizontal="center" vertical="center"/>
    </xf>
    <xf numFmtId="0" fontId="1" fillId="10" borderId="16" xfId="0" applyFont="1" applyFill="1" applyBorder="1" applyAlignment="1">
      <alignment horizontal="center" vertical="center"/>
    </xf>
    <xf numFmtId="0" fontId="1" fillId="10" borderId="43" xfId="0" applyFont="1" applyFill="1" applyBorder="1" applyAlignment="1">
      <alignment horizontal="center" vertical="center"/>
    </xf>
    <xf numFmtId="49" fontId="1" fillId="10" borderId="43" xfId="0" applyNumberFormat="1" applyFont="1" applyFill="1" applyBorder="1" applyAlignment="1">
      <alignment horizontal="center" vertical="center"/>
    </xf>
    <xf numFmtId="164" fontId="1" fillId="10" borderId="43" xfId="0" applyNumberFormat="1" applyFont="1" applyFill="1" applyBorder="1" applyAlignment="1">
      <alignment horizontal="center" vertical="center"/>
    </xf>
    <xf numFmtId="164" fontId="1" fillId="10" borderId="44" xfId="0" applyNumberFormat="1" applyFont="1" applyFill="1" applyBorder="1" applyAlignment="1">
      <alignment horizontal="center" vertical="center"/>
    </xf>
    <xf numFmtId="1" fontId="52" fillId="8" borderId="44" xfId="0" applyNumberFormat="1" applyFont="1" applyFill="1" applyBorder="1" applyAlignment="1">
      <alignment horizontal="center" vertical="center"/>
    </xf>
    <xf numFmtId="1" fontId="1" fillId="10" borderId="44" xfId="0" applyNumberFormat="1" applyFont="1" applyFill="1" applyBorder="1" applyAlignment="1">
      <alignment horizontal="center" vertical="center"/>
    </xf>
    <xf numFmtId="0" fontId="1" fillId="10" borderId="32" xfId="0" quotePrefix="1"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0" fillId="7" borderId="22" xfId="0" applyFont="1" applyFill="1" applyBorder="1" applyAlignment="1">
      <alignment horizontal="centerContinuous" vertical="center"/>
    </xf>
    <xf numFmtId="0" fontId="20" fillId="7" borderId="74" xfId="0" applyFont="1" applyFill="1" applyBorder="1" applyAlignment="1">
      <alignment horizontal="centerContinuous" vertical="center"/>
    </xf>
    <xf numFmtId="0" fontId="20" fillId="7" borderId="46" xfId="0" applyFont="1" applyFill="1" applyBorder="1" applyAlignment="1">
      <alignment horizontal="centerContinuous" vertical="center"/>
    </xf>
    <xf numFmtId="0" fontId="3" fillId="0" borderId="77" xfId="0" applyFont="1" applyBorder="1" applyAlignment="1">
      <alignment horizontal="center" vertical="center" shrinkToFit="1"/>
    </xf>
    <xf numFmtId="0" fontId="4" fillId="0" borderId="72" xfId="0" applyFont="1" applyBorder="1" applyAlignment="1">
      <alignment horizontal="center" vertical="center"/>
    </xf>
    <xf numFmtId="0" fontId="1" fillId="0" borderId="72" xfId="0" quotePrefix="1" applyFont="1" applyBorder="1" applyAlignment="1">
      <alignment horizontal="center" vertical="center"/>
    </xf>
    <xf numFmtId="9" fontId="1" fillId="0" borderId="72" xfId="0" applyNumberFormat="1" applyFont="1" applyBorder="1" applyAlignment="1">
      <alignment horizontal="center" vertical="center"/>
    </xf>
    <xf numFmtId="49" fontId="1" fillId="0" borderId="72" xfId="0" quotePrefix="1" applyNumberFormat="1" applyFont="1" applyBorder="1" applyAlignment="1">
      <alignment horizontal="center" vertical="center"/>
    </xf>
    <xf numFmtId="164" fontId="4" fillId="0" borderId="72" xfId="0" applyNumberFormat="1" applyFont="1" applyFill="1" applyBorder="1" applyAlignment="1">
      <alignment horizontal="center" vertical="center"/>
    </xf>
    <xf numFmtId="164" fontId="1" fillId="0" borderId="71" xfId="0" applyNumberFormat="1" applyFont="1" applyFill="1" applyBorder="1" applyAlignment="1">
      <alignment horizontal="centerContinuous" vertical="center"/>
    </xf>
    <xf numFmtId="164" fontId="1" fillId="0" borderId="86" xfId="0" applyNumberFormat="1" applyFont="1" applyFill="1" applyBorder="1" applyAlignment="1">
      <alignment horizontal="centerContinuous" vertical="center"/>
    </xf>
    <xf numFmtId="0" fontId="4" fillId="0" borderId="87" xfId="0" quotePrefix="1" applyFont="1" applyBorder="1" applyAlignment="1">
      <alignment horizontal="centerContinuous" vertical="center"/>
    </xf>
    <xf numFmtId="0" fontId="4" fillId="0" borderId="83" xfId="0" applyFont="1" applyBorder="1" applyAlignment="1">
      <alignment horizontal="center" vertical="center"/>
    </xf>
    <xf numFmtId="0" fontId="4" fillId="0" borderId="83" xfId="0" quotePrefix="1" applyFont="1" applyBorder="1" applyAlignment="1">
      <alignment horizontal="center" vertical="center"/>
    </xf>
    <xf numFmtId="9" fontId="4" fillId="0" borderId="83" xfId="0" applyNumberFormat="1" applyFont="1" applyBorder="1" applyAlignment="1">
      <alignment horizontal="center" vertical="center"/>
    </xf>
    <xf numFmtId="164" fontId="4" fillId="0" borderId="84" xfId="0" applyNumberFormat="1" applyFont="1" applyBorder="1" applyAlignment="1">
      <alignment horizontal="centerContinuous" vertical="center"/>
    </xf>
    <xf numFmtId="164" fontId="4" fillId="0" borderId="88" xfId="0" applyNumberFormat="1" applyFont="1" applyBorder="1" applyAlignment="1">
      <alignment horizontal="centerContinuous" vertical="center"/>
    </xf>
    <xf numFmtId="0" fontId="4" fillId="0" borderId="89" xfId="0" applyFont="1" applyBorder="1" applyAlignment="1">
      <alignment horizontal="centerContinuous" vertical="center"/>
    </xf>
    <xf numFmtId="0" fontId="18" fillId="0" borderId="0" xfId="0" applyFont="1" applyBorder="1" applyAlignment="1">
      <alignment horizontal="right" vertical="center"/>
    </xf>
    <xf numFmtId="0" fontId="20" fillId="7" borderId="20" xfId="0" applyFont="1" applyFill="1" applyBorder="1" applyAlignment="1">
      <alignment horizontal="centerContinuous" vertical="center"/>
    </xf>
    <xf numFmtId="0" fontId="20" fillId="7" borderId="21" xfId="0" applyFont="1" applyFill="1" applyBorder="1" applyAlignment="1">
      <alignment horizontal="centerContinuous" vertical="center"/>
    </xf>
    <xf numFmtId="0" fontId="1" fillId="0" borderId="69" xfId="0" applyFont="1" applyFill="1" applyBorder="1" applyAlignment="1">
      <alignment horizontal="centerContinuous" vertical="center"/>
    </xf>
    <xf numFmtId="0" fontId="4" fillId="0" borderId="70" xfId="0" applyFont="1" applyFill="1" applyBorder="1" applyAlignment="1">
      <alignment horizontal="centerContinuous" vertical="center"/>
    </xf>
    <xf numFmtId="0" fontId="4" fillId="0" borderId="71" xfId="0" applyFont="1" applyFill="1" applyBorder="1" applyAlignment="1">
      <alignment horizontal="centerContinuous" vertical="center"/>
    </xf>
    <xf numFmtId="49" fontId="1" fillId="0" borderId="72" xfId="0" applyNumberFormat="1" applyFont="1" applyFill="1" applyBorder="1" applyAlignment="1">
      <alignment horizontal="center" vertical="center"/>
    </xf>
    <xf numFmtId="49" fontId="1" fillId="0" borderId="71" xfId="0" applyNumberFormat="1" applyFont="1" applyFill="1" applyBorder="1" applyAlignment="1">
      <alignment horizontal="centerContinuous" vertical="center"/>
    </xf>
    <xf numFmtId="49" fontId="1" fillId="0" borderId="86" xfId="0" applyNumberFormat="1" applyFont="1" applyFill="1" applyBorder="1" applyAlignment="1">
      <alignment horizontal="centerContinuous" vertical="center"/>
    </xf>
    <xf numFmtId="0" fontId="4" fillId="0" borderId="87" xfId="0" applyFont="1" applyFill="1" applyBorder="1" applyAlignment="1">
      <alignment horizontal="centerContinuous" vertical="center"/>
    </xf>
    <xf numFmtId="0" fontId="1" fillId="0" borderId="8" xfId="0" applyFont="1" applyFill="1" applyBorder="1" applyAlignment="1">
      <alignment horizontal="centerContinuous" vertical="center"/>
    </xf>
    <xf numFmtId="0" fontId="4" fillId="0" borderId="68" xfId="0" applyFont="1" applyFill="1" applyBorder="1" applyAlignment="1">
      <alignment horizontal="centerContinuous" vertical="center"/>
    </xf>
    <xf numFmtId="0" fontId="4" fillId="0" borderId="44" xfId="0" applyFont="1" applyFill="1" applyBorder="1" applyAlignment="1">
      <alignment horizontal="centerContinuous" vertical="center"/>
    </xf>
    <xf numFmtId="164" fontId="4" fillId="0" borderId="43" xfId="0" applyNumberFormat="1" applyFont="1" applyFill="1" applyBorder="1" applyAlignment="1">
      <alignment horizontal="center" vertical="center"/>
    </xf>
    <xf numFmtId="49" fontId="1" fillId="0" borderId="43" xfId="0" applyNumberFormat="1" applyFont="1" applyFill="1" applyBorder="1" applyAlignment="1">
      <alignment horizontal="center" vertical="center"/>
    </xf>
    <xf numFmtId="49" fontId="1" fillId="0" borderId="44" xfId="0" applyNumberFormat="1" applyFont="1" applyFill="1" applyBorder="1" applyAlignment="1">
      <alignment horizontal="centerContinuous" vertical="center"/>
    </xf>
    <xf numFmtId="49" fontId="1" fillId="0" borderId="9" xfId="0" applyNumberFormat="1" applyFont="1" applyFill="1" applyBorder="1" applyAlignment="1">
      <alignment horizontal="centerContinuous" vertical="center"/>
    </xf>
    <xf numFmtId="0" fontId="1" fillId="0" borderId="10" xfId="0" applyFont="1" applyFill="1" applyBorder="1" applyAlignment="1">
      <alignment horizontal="centerContinuous" vertical="center"/>
    </xf>
    <xf numFmtId="0" fontId="1" fillId="0" borderId="0" xfId="0" applyFont="1" applyBorder="1" applyAlignment="1">
      <alignment horizontal="center" vertical="center"/>
    </xf>
    <xf numFmtId="0" fontId="1" fillId="0" borderId="109" xfId="0" applyFont="1" applyBorder="1" applyAlignment="1">
      <alignment horizontal="center" vertical="center"/>
    </xf>
    <xf numFmtId="0" fontId="1" fillId="0" borderId="110" xfId="0" applyFont="1" applyBorder="1" applyAlignment="1">
      <alignment horizontal="center" vertical="center"/>
    </xf>
    <xf numFmtId="49" fontId="1" fillId="0" borderId="110" xfId="0" applyNumberFormat="1" applyFont="1" applyBorder="1" applyAlignment="1">
      <alignment horizontal="center" vertical="center"/>
    </xf>
    <xf numFmtId="164" fontId="1" fillId="0" borderId="110" xfId="0" applyNumberFormat="1" applyFont="1" applyBorder="1" applyAlignment="1">
      <alignment horizontal="center" vertical="center"/>
    </xf>
    <xf numFmtId="164" fontId="1" fillId="0" borderId="111" xfId="0" applyNumberFormat="1" applyFont="1" applyFill="1" applyBorder="1" applyAlignment="1">
      <alignment horizontal="center" vertical="center"/>
    </xf>
    <xf numFmtId="1" fontId="52" fillId="8" borderId="111" xfId="0" applyNumberFormat="1" applyFont="1" applyFill="1" applyBorder="1" applyAlignment="1">
      <alignment horizontal="center" vertical="center"/>
    </xf>
    <xf numFmtId="1" fontId="1" fillId="0" borderId="111" xfId="0" applyNumberFormat="1" applyFont="1" applyFill="1" applyBorder="1" applyAlignment="1">
      <alignment horizontal="center" vertical="center"/>
    </xf>
    <xf numFmtId="0" fontId="1" fillId="0" borderId="112" xfId="0" quotePrefix="1" applyFont="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49" fontId="1" fillId="0" borderId="79" xfId="0" applyNumberFormat="1" applyFont="1" applyBorder="1" applyAlignment="1">
      <alignment horizontal="center" vertical="center"/>
    </xf>
    <xf numFmtId="164" fontId="1" fillId="0" borderId="79" xfId="0" applyNumberFormat="1" applyFont="1" applyBorder="1" applyAlignment="1">
      <alignment horizontal="center" vertical="center"/>
    </xf>
    <xf numFmtId="164" fontId="1" fillId="0" borderId="80" xfId="0" applyNumberFormat="1" applyFont="1" applyFill="1" applyBorder="1" applyAlignment="1">
      <alignment horizontal="center" vertical="center"/>
    </xf>
    <xf numFmtId="1" fontId="1" fillId="0" borderId="80" xfId="0" applyNumberFormat="1" applyFont="1" applyFill="1" applyBorder="1" applyAlignment="1">
      <alignment horizontal="center" vertical="center"/>
    </xf>
    <xf numFmtId="0" fontId="1" fillId="0" borderId="81" xfId="0" quotePrefix="1" applyFont="1" applyBorder="1" applyAlignment="1">
      <alignment horizontal="center" vertical="center"/>
    </xf>
    <xf numFmtId="0" fontId="51" fillId="0" borderId="79" xfId="0" applyFont="1" applyBorder="1" applyAlignment="1">
      <alignment horizontal="center" vertical="center"/>
    </xf>
    <xf numFmtId="0" fontId="55" fillId="0" borderId="110" xfId="0" applyFont="1" applyBorder="1" applyAlignment="1">
      <alignment horizontal="center" vertical="center"/>
    </xf>
  </cellXfs>
  <cellStyles count="7">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Percent" xfId="2" builtinId="5"/>
    <cellStyle name="Percent 2" xfId="3" xr:uid="{00000000-0005-0000-0000-000006000000}"/>
  </cellStyles>
  <dxfs count="16">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66FFFF"/>
      <color rgb="FFCCFFCC"/>
      <color rgb="FF009900"/>
      <color rgb="FF0000FF"/>
      <color rgb="FF00CC66"/>
      <color rgb="FF00FF99"/>
      <color rgb="FF66FF99"/>
      <color rgb="FFCCFF99"/>
      <color rgb="FF99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333375</xdr:colOff>
      <xdr:row>1</xdr:row>
      <xdr:rowOff>31391</xdr:rowOff>
    </xdr:from>
    <xdr:to>
      <xdr:col>6</xdr:col>
      <xdr:colOff>970798</xdr:colOff>
      <xdr:row>14</xdr:row>
      <xdr:rowOff>161925</xdr:rowOff>
    </xdr:to>
    <xdr:pic>
      <xdr:nvPicPr>
        <xdr:cNvPr id="5" name="Picture 4" descr="C:\A\Jue\SoF\Images\NPC\Primes\Wee Folk\halfling m 2342345.bmp">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81575" y="402866"/>
          <a:ext cx="1761373" cy="29023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16</xdr:row>
      <xdr:rowOff>57150</xdr:rowOff>
    </xdr:from>
    <xdr:to>
      <xdr:col>6</xdr:col>
      <xdr:colOff>1276350</xdr:colOff>
      <xdr:row>49</xdr:row>
      <xdr:rowOff>171450</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52875"/>
          <a:ext cx="6962775" cy="305752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itchFamily="18" charset="0"/>
              <a:ea typeface="+mn-ea"/>
              <a:cs typeface="Times New Roman" pitchFamily="18" charset="0"/>
            </a:rPr>
            <a:t>Appearance:  </a:t>
          </a:r>
          <a:r>
            <a:rPr lang="en-US" sz="1200">
              <a:effectLst/>
              <a:latin typeface="Times New Roman" pitchFamily="18" charset="0"/>
              <a:ea typeface="+mn-ea"/>
              <a:cs typeface="Times New Roman" pitchFamily="18" charset="0"/>
            </a:rPr>
            <a:t>Anselm is a subtle halfling. Slightly taller than many of his folk, he still manages to fade into the background unless he decides to make his presence felt. His dark hair is just long enough to be unruly, though he often wears wigs or hats. His blue eyes are bright and intelligent, always sizing up the next mark or looking for opportunities, and his cherubic features are quick to smile.  His voice is soft and charming, and he is quick with a joke or a compliment, but just as quick to lapse into thoughtful silence.  Anselm favours colourful clothing when he is out and about but when he is working he prefers dark greys and earth tones, shades that will blend in without being too suspicious to the casual observer. He owns a sizeable wardrobe of disguises, and can be found wearing anything from peasant garb to the clothes of a Sembian courtier.</a:t>
          </a:r>
        </a:p>
        <a:p>
          <a:pPr algn="just"/>
          <a:r>
            <a:rPr lang="en-US" sz="1200">
              <a:effectLst/>
              <a:latin typeface="Times New Roman" pitchFamily="18" charset="0"/>
              <a:ea typeface="+mn-ea"/>
              <a:cs typeface="Times New Roman" pitchFamily="18" charset="0"/>
            </a:rPr>
            <a:t> </a:t>
          </a:r>
        </a:p>
        <a:p>
          <a:pPr algn="just"/>
          <a:r>
            <a:rPr lang="en-US" sz="1200" b="1">
              <a:effectLst/>
              <a:latin typeface="Times New Roman" pitchFamily="18" charset="0"/>
              <a:ea typeface="+mn-ea"/>
              <a:cs typeface="Times New Roman" pitchFamily="18" charset="0"/>
            </a:rPr>
            <a:t>History:  </a:t>
          </a:r>
          <a:r>
            <a:rPr lang="en-US" sz="1200">
              <a:effectLst/>
              <a:latin typeface="Times New Roman" pitchFamily="18" charset="0"/>
              <a:ea typeface="+mn-ea"/>
              <a:cs typeface="Times New Roman" pitchFamily="18" charset="0"/>
            </a:rPr>
            <a:t>Born to merchant parents, Anselm grew up on caravans and travelling through Sembia, Cormyr and around the Moonsea. He came to crime young, filching trinkets and lifting purses, always careful not to get caught.  As he grew older and struck out on his own, he continued his larcenous ways, moving from city to city and working both freelance and for hire.</a:t>
          </a:r>
        </a:p>
        <a:p>
          <a:pPr algn="just"/>
          <a:r>
            <a:rPr lang="en-US" sz="1200">
              <a:effectLst/>
              <a:latin typeface="Times New Roman" pitchFamily="18" charset="0"/>
              <a:ea typeface="+mn-ea"/>
              <a:cs typeface="Times New Roman" pitchFamily="18" charset="0"/>
            </a:rPr>
            <a:t> </a:t>
          </a:r>
        </a:p>
        <a:p>
          <a:pPr algn="just"/>
          <a:r>
            <a:rPr lang="en-US" sz="1200">
              <a:effectLst/>
              <a:latin typeface="Times New Roman" pitchFamily="18" charset="0"/>
              <a:ea typeface="+mn-ea"/>
              <a:cs typeface="Times New Roman" pitchFamily="18" charset="0"/>
            </a:rPr>
            <a:t>Several times in the past he has fallen afoul of local thieves’guilds. Uninterested in joining such organizations, Anselm has generally preferred to simply up stakes and move on when they make their presence felt. For the same reason, he has largely avoided adventuring. So much easier to wait for adventurers to spend their coin and then steal it from the merchants than to fight off hordes of orcs and trolls to find it in the first place.</a:t>
          </a:r>
        </a:p>
        <a:p>
          <a:pPr algn="just"/>
          <a:r>
            <a:rPr lang="en-US" sz="1200">
              <a:effectLst/>
              <a:latin typeface="Times New Roman" pitchFamily="18" charset="0"/>
              <a:ea typeface="+mn-ea"/>
              <a:cs typeface="Times New Roman" pitchFamily="18" charset="0"/>
            </a:rPr>
            <a:t> </a:t>
          </a:r>
        </a:p>
        <a:p>
          <a:pPr algn="just"/>
          <a:r>
            <a:rPr lang="en-US" sz="1200">
              <a:effectLst/>
              <a:latin typeface="Times New Roman" pitchFamily="18" charset="0"/>
              <a:ea typeface="+mn-ea"/>
              <a:cs typeface="Times New Roman" pitchFamily="18" charset="0"/>
            </a:rPr>
            <a:t>His carefree wandering has led him along the trade way to Waterdeep, where he has hopes of wealth and opportunity. So far he has been careful, taking rooms at several inns in turn and presenting the face of a travelling merchant. Fencing a number of pieces of stolen art has left him relatively flush, and he has been delicately inquiring about certain less-than-legal items, discovering places where he can invest his good fortune in the tools of his trade.</a:t>
          </a:r>
        </a:p>
        <a:p>
          <a:pPr algn="just"/>
          <a:r>
            <a:rPr lang="en-US" sz="1200">
              <a:effectLst/>
              <a:latin typeface="Times New Roman" pitchFamily="18" charset="0"/>
              <a:ea typeface="+mn-ea"/>
              <a:cs typeface="Times New Roman" pitchFamily="18" charset="0"/>
            </a:rPr>
            <a:t> </a:t>
          </a:r>
        </a:p>
        <a:p>
          <a:pPr algn="just"/>
          <a:r>
            <a:rPr lang="en-US" sz="1200" b="1">
              <a:effectLst/>
              <a:latin typeface="Times New Roman" pitchFamily="18" charset="0"/>
              <a:ea typeface="+mn-ea"/>
              <a:cs typeface="Times New Roman" pitchFamily="18" charset="0"/>
            </a:rPr>
            <a:t>Personality:</a:t>
          </a:r>
          <a:r>
            <a:rPr lang="en-US" sz="1200">
              <a:effectLst/>
              <a:latin typeface="Times New Roman" pitchFamily="18" charset="0"/>
              <a:ea typeface="+mn-ea"/>
              <a:cs typeface="Times New Roman" pitchFamily="18" charset="0"/>
            </a:rPr>
            <a:t>  Outwardly, Anselm is friendly but guarded. He will laugh and be jolly, buy drinks for the house and put everyone in a good mood, but all the time he will be watching his latest mark. He spends a great deal of his time observing, and almost as much avoiding observation.  Much of his life is about acting, and he rarely grows too close to people. Letting acquaintances see his true face is a risk he would rather not take.</a:t>
          </a:r>
        </a:p>
        <a:p>
          <a:pPr algn="just"/>
          <a:r>
            <a:rPr lang="en-US" sz="1200">
              <a:effectLst/>
              <a:latin typeface="Times New Roman" pitchFamily="18" charset="0"/>
              <a:ea typeface="+mn-ea"/>
              <a:cs typeface="Times New Roman" pitchFamily="18" charset="0"/>
            </a:rPr>
            <a:t> </a:t>
          </a:r>
        </a:p>
        <a:p>
          <a:pPr algn="just"/>
          <a:r>
            <a:rPr lang="en-US" sz="1200">
              <a:effectLst/>
              <a:latin typeface="Times New Roman" pitchFamily="18" charset="0"/>
              <a:ea typeface="+mn-ea"/>
              <a:cs typeface="Times New Roman" pitchFamily="18" charset="0"/>
            </a:rPr>
            <a:t>Anselm is a thief, but he sees himself as an artist and he works as much for the challenge and thrill of the job as for the money. He is not some common footpad, stabbing drunks for their wallets, but a skilled professional who prefers to come and go without being noticed at all. Killing in the line of duty is a last resort, and sloppy in the extreme. Far better to knock out a guard, or even to slip past during a carefully planned diversion.</a:t>
          </a:r>
        </a:p>
        <a:p>
          <a:pPr algn="just"/>
          <a:r>
            <a:rPr lang="en-US" sz="1200">
              <a:effectLst/>
              <a:latin typeface="Times New Roman" pitchFamily="18" charset="0"/>
              <a:ea typeface="+mn-ea"/>
              <a:cs typeface="Times New Roman" pitchFamily="18" charset="0"/>
            </a:rPr>
            <a:t> </a:t>
          </a:r>
        </a:p>
        <a:p>
          <a:pPr algn="just"/>
          <a:r>
            <a:rPr lang="en-US" sz="1200">
              <a:effectLst/>
              <a:latin typeface="Times New Roman" pitchFamily="18" charset="0"/>
              <a:ea typeface="+mn-ea"/>
              <a:cs typeface="Times New Roman" pitchFamily="18" charset="0"/>
            </a:rPr>
            <a:t>When not working, he allows himself to relax somewhat. Often he will don a different outfit, make up a name and background for himself and go out to enjoy an evening. Anselm has always had a knack for befriending people, and it helps that he is open with his purse. The downside to this form of relaxation is that it tends to keep him from making long-term friends, but so far Anselm has managed to drown out any second thoughts with the thrill of his work.</a:t>
          </a:r>
        </a:p>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66675</xdr:colOff>
      <xdr:row>14</xdr:row>
      <xdr:rowOff>123825</xdr:rowOff>
    </xdr:from>
    <xdr:to>
      <xdr:col>6</xdr:col>
      <xdr:colOff>1238250</xdr:colOff>
      <xdr:row>15</xdr:row>
      <xdr:rowOff>266700</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714875" y="3267075"/>
          <a:ext cx="2295525" cy="36195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2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47625</xdr:colOff>
      <xdr:row>1</xdr:row>
      <xdr:rowOff>123825</xdr:rowOff>
    </xdr:from>
    <xdr:to>
      <xdr:col>3</xdr:col>
      <xdr:colOff>276225</xdr:colOff>
      <xdr:row>2</xdr:row>
      <xdr:rowOff>66675</xdr:rowOff>
    </xdr:to>
    <xdr:sp macro="" textlink="">
      <xdr:nvSpPr>
        <xdr:cNvPr id="3078" name="Text Box 6" hidden="1">
          <a:extLst>
            <a:ext uri="{FF2B5EF4-FFF2-40B4-BE49-F238E27FC236}">
              <a16:creationId xmlns:a16="http://schemas.microsoft.com/office/drawing/2014/main" id="{00000000-0008-0000-03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1"/>
  <sheetViews>
    <sheetView showGridLines="0" tabSelected="1" zoomScaleNormal="100" workbookViewId="0"/>
  </sheetViews>
  <sheetFormatPr defaultColWidth="13" defaultRowHeight="15.6"/>
  <cols>
    <col min="1" max="1" width="16.19921875" style="20" customWidth="1"/>
    <col min="2" max="2" width="10" style="21" customWidth="1"/>
    <col min="3" max="3" width="5.5" style="21" customWidth="1"/>
    <col min="4" max="4" width="13.69921875" style="20" bestFit="1" customWidth="1"/>
    <col min="5" max="5" width="9.8984375" style="21" bestFit="1" customWidth="1"/>
    <col min="6" max="6" width="14.69921875" style="20" customWidth="1"/>
    <col min="7" max="7" width="17.09765625" style="21" customWidth="1"/>
    <col min="8" max="16384" width="13" style="1"/>
  </cols>
  <sheetData>
    <row r="1" spans="1:7" ht="29.4" thickTop="1" thickBot="1">
      <c r="A1" s="173" t="s">
        <v>101</v>
      </c>
      <c r="B1" s="174" t="s">
        <v>102</v>
      </c>
      <c r="C1" s="174"/>
      <c r="D1" s="145"/>
      <c r="E1" s="146"/>
      <c r="F1" s="145"/>
      <c r="G1" s="147" t="s">
        <v>211</v>
      </c>
    </row>
    <row r="2" spans="1:7" ht="17.399999999999999" thickTop="1">
      <c r="A2" s="2" t="s">
        <v>214</v>
      </c>
      <c r="B2" s="31" t="s">
        <v>127</v>
      </c>
      <c r="C2" s="31"/>
      <c r="D2" s="4" t="s">
        <v>215</v>
      </c>
      <c r="E2" s="42" t="s">
        <v>128</v>
      </c>
      <c r="F2"/>
      <c r="G2" s="5"/>
    </row>
    <row r="3" spans="1:7" ht="16.8">
      <c r="A3" s="2" t="s">
        <v>216</v>
      </c>
      <c r="B3" s="31" t="s">
        <v>79</v>
      </c>
      <c r="C3" s="31"/>
      <c r="D3" s="4" t="s">
        <v>217</v>
      </c>
      <c r="E3" s="42">
        <v>5</v>
      </c>
      <c r="F3" s="4"/>
      <c r="G3" s="5"/>
    </row>
    <row r="4" spans="1:7" ht="16.8">
      <c r="A4" s="2" t="s">
        <v>218</v>
      </c>
      <c r="B4" s="31" t="s">
        <v>152</v>
      </c>
      <c r="C4" s="31"/>
      <c r="D4" s="4" t="s">
        <v>219</v>
      </c>
      <c r="E4" s="42">
        <v>26</v>
      </c>
      <c r="F4" s="4"/>
      <c r="G4" s="5"/>
    </row>
    <row r="5" spans="1:7" ht="16.8">
      <c r="A5" s="2" t="s">
        <v>220</v>
      </c>
      <c r="B5" s="31" t="s">
        <v>184</v>
      </c>
      <c r="C5" s="31"/>
      <c r="D5" s="4" t="s">
        <v>221</v>
      </c>
      <c r="E5" s="42" t="s">
        <v>103</v>
      </c>
      <c r="F5" s="4"/>
      <c r="G5" s="5"/>
    </row>
    <row r="6" spans="1:7" ht="16.8">
      <c r="A6" s="2" t="s">
        <v>222</v>
      </c>
      <c r="B6" s="31" t="s">
        <v>91</v>
      </c>
      <c r="C6" s="31"/>
      <c r="D6" s="4" t="s">
        <v>223</v>
      </c>
      <c r="E6" s="42" t="s">
        <v>104</v>
      </c>
      <c r="F6" s="4"/>
      <c r="G6" s="5"/>
    </row>
    <row r="7" spans="1:7" ht="17.399999999999999" thickBot="1">
      <c r="A7" s="2"/>
      <c r="B7" s="31"/>
      <c r="C7" s="31"/>
      <c r="D7" s="4" t="s">
        <v>224</v>
      </c>
      <c r="E7" s="42" t="s">
        <v>105</v>
      </c>
      <c r="F7" s="4"/>
      <c r="G7" s="5"/>
    </row>
    <row r="8" spans="1:7" ht="17.399999999999999" thickTop="1">
      <c r="A8" s="166" t="s">
        <v>225</v>
      </c>
      <c r="B8" s="167" t="s">
        <v>143</v>
      </c>
      <c r="C8" s="168"/>
      <c r="D8" s="169" t="s">
        <v>226</v>
      </c>
      <c r="E8" s="170" t="s">
        <v>178</v>
      </c>
      <c r="F8" s="3"/>
      <c r="G8" s="5"/>
    </row>
    <row r="9" spans="1:7" ht="17.399999999999999" thickBot="1">
      <c r="A9" s="171" t="s">
        <v>227</v>
      </c>
      <c r="B9" s="288"/>
      <c r="C9" s="289"/>
      <c r="D9" s="247" t="s">
        <v>228</v>
      </c>
      <c r="E9" s="172" t="s">
        <v>178</v>
      </c>
      <c r="F9" s="3"/>
      <c r="G9" s="5"/>
    </row>
    <row r="10" spans="1:7" ht="17.399999999999999" thickTop="1">
      <c r="A10" s="28" t="s">
        <v>229</v>
      </c>
      <c r="B10" s="78">
        <v>10</v>
      </c>
      <c r="C10" s="115" t="str">
        <f t="shared" ref="C10:C15" si="0">IF(B10&gt;9.9,CONCATENATE("+",ROUNDDOWN((B10-10)/2,0)),ROUNDUP((B10-10)/2,0))</f>
        <v>+0</v>
      </c>
      <c r="D10" s="70" t="s">
        <v>230</v>
      </c>
      <c r="E10" s="143" t="s">
        <v>198</v>
      </c>
      <c r="F10" s="3"/>
      <c r="G10" s="5"/>
    </row>
    <row r="11" spans="1:7" ht="16.8">
      <c r="A11" s="7" t="s">
        <v>231</v>
      </c>
      <c r="B11" s="53">
        <v>16</v>
      </c>
      <c r="C11" s="39" t="str">
        <f t="shared" si="0"/>
        <v>+3</v>
      </c>
      <c r="D11" s="71" t="s">
        <v>232</v>
      </c>
      <c r="E11" s="46">
        <f>SUM(Martial!G3:G20)+SUM(Equipment!C3:C38)-SUM(Equipment!C21:C38)</f>
        <v>25.700000000000006</v>
      </c>
      <c r="F11" s="3"/>
      <c r="G11" s="5"/>
    </row>
    <row r="12" spans="1:7" ht="16.8">
      <c r="A12" s="26" t="s">
        <v>233</v>
      </c>
      <c r="B12" s="54">
        <v>10</v>
      </c>
      <c r="C12" s="32" t="str">
        <f t="shared" si="0"/>
        <v>+0</v>
      </c>
      <c r="D12" s="71" t="s">
        <v>234</v>
      </c>
      <c r="E12" s="43">
        <f>ROUNDUP(((E3*6)*0.75)+(E3*C12),0)</f>
        <v>23</v>
      </c>
      <c r="F12" s="3"/>
      <c r="G12" s="5"/>
    </row>
    <row r="13" spans="1:7" ht="16.8">
      <c r="A13" s="80" t="s">
        <v>235</v>
      </c>
      <c r="B13" s="54">
        <v>14</v>
      </c>
      <c r="C13" s="39" t="str">
        <f t="shared" si="0"/>
        <v>+2</v>
      </c>
      <c r="D13" s="258" t="s">
        <v>236</v>
      </c>
      <c r="E13" s="44">
        <f>10+C11+1</f>
        <v>14</v>
      </c>
      <c r="F13" s="2"/>
      <c r="G13" s="5"/>
    </row>
    <row r="14" spans="1:7" ht="16.8">
      <c r="A14" s="27" t="s">
        <v>237</v>
      </c>
      <c r="B14" s="6">
        <v>10</v>
      </c>
      <c r="C14" s="39" t="str">
        <f t="shared" si="0"/>
        <v>+0</v>
      </c>
      <c r="D14" s="258" t="s">
        <v>239</v>
      </c>
      <c r="E14" s="44">
        <f>E15-C11</f>
        <v>13</v>
      </c>
      <c r="F14" s="3"/>
      <c r="G14" s="5"/>
    </row>
    <row r="15" spans="1:7" ht="17.399999999999999" thickBot="1">
      <c r="A15" s="29" t="s">
        <v>238</v>
      </c>
      <c r="B15" s="55">
        <v>15</v>
      </c>
      <c r="C15" s="33" t="str">
        <f t="shared" si="0"/>
        <v>+2</v>
      </c>
      <c r="D15" s="259" t="s">
        <v>240</v>
      </c>
      <c r="E15" s="45">
        <f>E13+SUM(Martial!B15:B16)</f>
        <v>16</v>
      </c>
      <c r="F15" s="3"/>
      <c r="G15" s="5"/>
    </row>
    <row r="16" spans="1:7" ht="24" thickTop="1" thickBot="1">
      <c r="A16" s="8" t="s">
        <v>16</v>
      </c>
      <c r="B16" s="9"/>
      <c r="C16" s="9"/>
      <c r="D16" s="10"/>
      <c r="E16" s="10"/>
      <c r="F16" s="10"/>
      <c r="G16" s="11"/>
    </row>
    <row r="17" spans="1:7" s="15" customFormat="1" ht="17.399999999999999" thickTop="1">
      <c r="A17" s="12"/>
      <c r="B17" s="13"/>
      <c r="C17" s="13"/>
      <c r="D17" s="13"/>
      <c r="E17" s="13"/>
      <c r="F17" s="13"/>
      <c r="G17" s="14"/>
    </row>
    <row r="18" spans="1:7" s="15" customFormat="1" ht="16.8">
      <c r="A18" s="51"/>
      <c r="B18" s="16"/>
      <c r="C18" s="16"/>
      <c r="D18" s="16"/>
      <c r="E18" s="16"/>
      <c r="F18" s="16"/>
      <c r="G18" s="52"/>
    </row>
    <row r="19" spans="1:7" s="15" customFormat="1" ht="16.8">
      <c r="A19" s="51"/>
      <c r="B19" s="16"/>
      <c r="C19" s="16"/>
      <c r="D19" s="16"/>
      <c r="E19" s="16"/>
      <c r="F19" s="16"/>
      <c r="G19" s="52"/>
    </row>
    <row r="20" spans="1:7" s="15" customFormat="1" ht="16.8">
      <c r="A20" s="51"/>
      <c r="B20" s="16"/>
      <c r="C20" s="16"/>
      <c r="D20" s="16"/>
      <c r="E20" s="16"/>
      <c r="F20" s="16"/>
      <c r="G20" s="52"/>
    </row>
    <row r="21" spans="1:7" s="15" customFormat="1" ht="16.8">
      <c r="A21" s="51"/>
      <c r="B21" s="16"/>
      <c r="C21" s="16"/>
      <c r="D21" s="16"/>
      <c r="E21" s="16"/>
      <c r="F21" s="16"/>
      <c r="G21" s="52"/>
    </row>
    <row r="22" spans="1:7" s="15" customFormat="1" ht="16.8">
      <c r="A22" s="51"/>
      <c r="B22" s="16"/>
      <c r="C22" s="16"/>
      <c r="D22" s="16"/>
      <c r="E22" s="16"/>
      <c r="F22" s="16"/>
      <c r="G22" s="52"/>
    </row>
    <row r="23" spans="1:7" s="15" customFormat="1" ht="16.8">
      <c r="A23" s="51"/>
      <c r="B23" s="16"/>
      <c r="C23" s="16"/>
      <c r="D23" s="16"/>
      <c r="E23" s="16"/>
      <c r="F23" s="16"/>
      <c r="G23" s="52"/>
    </row>
    <row r="24" spans="1:7" s="15" customFormat="1" ht="16.8">
      <c r="A24" s="51"/>
      <c r="B24" s="16"/>
      <c r="C24" s="16"/>
      <c r="D24" s="16"/>
      <c r="E24" s="16"/>
      <c r="F24" s="16"/>
      <c r="G24" s="52"/>
    </row>
    <row r="25" spans="1:7" s="15" customFormat="1" ht="16.8">
      <c r="A25" s="51"/>
      <c r="B25" s="16"/>
      <c r="C25" s="16"/>
      <c r="D25" s="16"/>
      <c r="E25" s="16"/>
      <c r="F25" s="16"/>
      <c r="G25" s="52"/>
    </row>
    <row r="26" spans="1:7" s="15" customFormat="1" ht="16.8">
      <c r="A26" s="51"/>
      <c r="B26" s="16"/>
      <c r="C26" s="16"/>
      <c r="D26" s="16"/>
      <c r="E26" s="16"/>
      <c r="F26" s="16"/>
      <c r="G26" s="52"/>
    </row>
    <row r="27" spans="1:7" s="15" customFormat="1" ht="16.8">
      <c r="A27" s="51"/>
      <c r="B27" s="16"/>
      <c r="C27" s="16"/>
      <c r="D27" s="16"/>
      <c r="E27" s="16"/>
      <c r="F27" s="16"/>
      <c r="G27" s="52"/>
    </row>
    <row r="28" spans="1:7" s="15" customFormat="1" ht="16.8">
      <c r="A28" s="51"/>
      <c r="B28" s="16"/>
      <c r="C28" s="16"/>
      <c r="D28" s="16"/>
      <c r="E28" s="16"/>
      <c r="F28" s="16"/>
      <c r="G28" s="52"/>
    </row>
    <row r="29" spans="1:7" s="15" customFormat="1" ht="16.8">
      <c r="A29" s="51"/>
      <c r="B29" s="16"/>
      <c r="C29" s="16"/>
      <c r="D29" s="16"/>
      <c r="E29" s="16"/>
      <c r="F29" s="16"/>
      <c r="G29" s="52"/>
    </row>
    <row r="30" spans="1:7" s="15" customFormat="1" ht="16.8">
      <c r="A30" s="51"/>
      <c r="B30" s="16"/>
      <c r="C30" s="16"/>
      <c r="D30" s="16"/>
      <c r="E30" s="16"/>
      <c r="F30" s="16"/>
      <c r="G30" s="52"/>
    </row>
    <row r="31" spans="1:7" s="15" customFormat="1" ht="16.8">
      <c r="A31" s="51"/>
      <c r="B31" s="16"/>
      <c r="C31" s="16"/>
      <c r="D31" s="16"/>
      <c r="E31" s="16"/>
      <c r="F31" s="16"/>
      <c r="G31" s="52"/>
    </row>
    <row r="32" spans="1:7" s="15" customFormat="1" ht="16.8">
      <c r="A32" s="51"/>
      <c r="B32" s="16"/>
      <c r="C32" s="16"/>
      <c r="D32" s="16"/>
      <c r="E32" s="16"/>
      <c r="F32" s="16"/>
      <c r="G32" s="52"/>
    </row>
    <row r="33" spans="1:7" s="15" customFormat="1" ht="16.8">
      <c r="A33" s="51"/>
      <c r="B33" s="16"/>
      <c r="C33" s="16"/>
      <c r="D33" s="16"/>
      <c r="E33" s="16"/>
      <c r="F33" s="16"/>
      <c r="G33" s="52"/>
    </row>
    <row r="34" spans="1:7" s="15" customFormat="1" ht="16.8">
      <c r="A34" s="51"/>
      <c r="B34" s="16"/>
      <c r="C34" s="16"/>
      <c r="D34" s="16"/>
      <c r="E34" s="16"/>
      <c r="F34" s="16"/>
      <c r="G34" s="52"/>
    </row>
    <row r="35" spans="1:7" s="15" customFormat="1" ht="16.8">
      <c r="A35" s="51"/>
      <c r="B35" s="16"/>
      <c r="C35" s="16"/>
      <c r="D35" s="16"/>
      <c r="E35" s="16"/>
      <c r="F35" s="16"/>
      <c r="G35" s="52"/>
    </row>
    <row r="36" spans="1:7" s="15" customFormat="1" ht="16.8">
      <c r="A36" s="51"/>
      <c r="B36" s="16"/>
      <c r="C36" s="16"/>
      <c r="D36" s="16"/>
      <c r="E36" s="16"/>
      <c r="F36" s="16"/>
      <c r="G36" s="52"/>
    </row>
    <row r="37" spans="1:7" s="15" customFormat="1" ht="16.8">
      <c r="A37" s="51"/>
      <c r="B37" s="16"/>
      <c r="C37" s="16"/>
      <c r="D37" s="16"/>
      <c r="E37" s="16"/>
      <c r="F37" s="16"/>
      <c r="G37" s="52"/>
    </row>
    <row r="38" spans="1:7" s="15" customFormat="1" ht="16.8">
      <c r="A38" s="51"/>
      <c r="B38" s="16"/>
      <c r="C38" s="16"/>
      <c r="D38" s="16"/>
      <c r="E38" s="16"/>
      <c r="F38" s="16"/>
      <c r="G38" s="52"/>
    </row>
    <row r="39" spans="1:7" s="15" customFormat="1" ht="16.8">
      <c r="A39" s="51"/>
      <c r="B39" s="16"/>
      <c r="C39" s="16"/>
      <c r="D39" s="16"/>
      <c r="E39" s="16"/>
      <c r="F39" s="16"/>
      <c r="G39" s="52"/>
    </row>
    <row r="40" spans="1:7" s="15" customFormat="1" ht="16.8">
      <c r="A40" s="51"/>
      <c r="B40" s="16"/>
      <c r="C40" s="16"/>
      <c r="D40" s="16"/>
      <c r="E40" s="16"/>
      <c r="F40" s="16"/>
      <c r="G40" s="52"/>
    </row>
    <row r="41" spans="1:7" s="15" customFormat="1" ht="16.8">
      <c r="A41" s="51"/>
      <c r="B41" s="16"/>
      <c r="C41" s="16"/>
      <c r="D41" s="16"/>
      <c r="E41" s="16"/>
      <c r="F41" s="16"/>
      <c r="G41" s="52"/>
    </row>
    <row r="42" spans="1:7" s="15" customFormat="1" ht="16.8">
      <c r="A42" s="51"/>
      <c r="B42" s="16"/>
      <c r="C42" s="16"/>
      <c r="D42" s="16"/>
      <c r="E42" s="16"/>
      <c r="F42" s="16"/>
      <c r="G42" s="52"/>
    </row>
    <row r="43" spans="1:7" s="15" customFormat="1" ht="16.8">
      <c r="A43" s="51"/>
      <c r="B43" s="16"/>
      <c r="C43" s="16"/>
      <c r="D43" s="16"/>
      <c r="E43" s="16"/>
      <c r="F43" s="16"/>
      <c r="G43" s="52"/>
    </row>
    <row r="44" spans="1:7" s="15" customFormat="1" ht="16.8">
      <c r="A44" s="51"/>
      <c r="B44" s="16"/>
      <c r="C44" s="16"/>
      <c r="D44" s="16"/>
      <c r="E44" s="16"/>
      <c r="F44" s="16"/>
      <c r="G44" s="52"/>
    </row>
    <row r="45" spans="1:7" s="15" customFormat="1" ht="16.8">
      <c r="A45" s="51"/>
      <c r="B45" s="16"/>
      <c r="C45" s="16"/>
      <c r="D45" s="16"/>
      <c r="E45" s="16"/>
      <c r="F45" s="16"/>
      <c r="G45" s="52"/>
    </row>
    <row r="46" spans="1:7" s="15" customFormat="1" ht="16.8">
      <c r="A46" s="51"/>
      <c r="B46" s="16"/>
      <c r="C46" s="16"/>
      <c r="D46" s="16"/>
      <c r="E46" s="16"/>
      <c r="F46" s="16"/>
      <c r="G46" s="52"/>
    </row>
    <row r="47" spans="1:7" s="15" customFormat="1" ht="16.8">
      <c r="A47" s="51"/>
      <c r="B47" s="16"/>
      <c r="C47" s="16"/>
      <c r="D47" s="16"/>
      <c r="E47" s="16"/>
      <c r="F47" s="16"/>
      <c r="G47" s="52"/>
    </row>
    <row r="48" spans="1:7" s="15" customFormat="1" ht="16.8">
      <c r="A48" s="51"/>
      <c r="B48" s="16"/>
      <c r="C48" s="16"/>
      <c r="D48" s="16"/>
      <c r="E48" s="16"/>
      <c r="F48" s="16"/>
      <c r="G48" s="52"/>
    </row>
    <row r="49" spans="1:7" s="15" customFormat="1" ht="16.8">
      <c r="A49" s="51"/>
      <c r="B49" s="16"/>
      <c r="C49" s="16"/>
      <c r="D49" s="16"/>
      <c r="E49" s="16"/>
      <c r="F49" s="16"/>
      <c r="G49" s="52"/>
    </row>
    <row r="50" spans="1:7" ht="17.399999999999999" thickBot="1">
      <c r="A50" s="17"/>
      <c r="B50" s="18"/>
      <c r="C50" s="18"/>
      <c r="D50" s="18"/>
      <c r="E50" s="18"/>
      <c r="F50" s="18"/>
      <c r="G50" s="19"/>
    </row>
    <row r="51" spans="1:7" ht="16.2" thickTop="1"/>
  </sheetData>
  <phoneticPr fontId="0" type="noConversion"/>
  <conditionalFormatting sqref="E11">
    <cfRule type="cellIs" dxfId="15" priority="4" stopIfTrue="1" operator="greaterThan">
      <formula>45</formula>
    </cfRule>
    <cfRule type="cellIs" dxfId="14" priority="5" stopIfTrue="1" operator="between">
      <formula>23</formula>
      <formula>45</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6"/>
  <sheetViews>
    <sheetView showGridLines="0" workbookViewId="0">
      <pane ySplit="2" topLeftCell="A3" activePane="bottomLeft" state="frozen"/>
      <selection pane="bottomLeft" activeCell="A3" sqref="A3"/>
    </sheetView>
  </sheetViews>
  <sheetFormatPr defaultColWidth="13" defaultRowHeight="15.6"/>
  <cols>
    <col min="1" max="1" width="19.59765625" style="20" bestFit="1" customWidth="1"/>
    <col min="2" max="2" width="5.8984375" style="20" bestFit="1" customWidth="1"/>
    <col min="3" max="3" width="7.59765625" style="21" hidden="1" customWidth="1"/>
    <col min="4" max="4" width="5.8984375" style="21" hidden="1" customWidth="1"/>
    <col min="5" max="5" width="9.19921875" style="21" bestFit="1" customWidth="1"/>
    <col min="6" max="6" width="7.8984375" style="21" bestFit="1" customWidth="1"/>
    <col min="7" max="7" width="6" style="41" bestFit="1" customWidth="1"/>
    <col min="8" max="8" width="5.19921875" style="41" bestFit="1" customWidth="1"/>
    <col min="9" max="9" width="6.8984375" style="41" bestFit="1" customWidth="1"/>
    <col min="10" max="10" width="34.3984375" style="20" customWidth="1"/>
    <col min="11" max="16384" width="13" style="1"/>
  </cols>
  <sheetData>
    <row r="1" spans="1:10" ht="23.4" thickBot="1">
      <c r="A1" s="30" t="s">
        <v>6</v>
      </c>
      <c r="B1" s="22"/>
      <c r="C1" s="22"/>
      <c r="D1" s="22"/>
      <c r="E1" s="22"/>
      <c r="F1" s="22"/>
      <c r="G1" s="40"/>
      <c r="H1" s="40"/>
      <c r="I1" s="40"/>
      <c r="J1" s="22"/>
    </row>
    <row r="2" spans="1:10" s="231" customFormat="1" ht="34.200000000000003" thickBot="1">
      <c r="A2" s="224" t="s">
        <v>129</v>
      </c>
      <c r="B2" s="225" t="s">
        <v>21</v>
      </c>
      <c r="C2" s="225" t="s">
        <v>28</v>
      </c>
      <c r="D2" s="225" t="s">
        <v>20</v>
      </c>
      <c r="E2" s="226" t="s">
        <v>53</v>
      </c>
      <c r="F2" s="226" t="s">
        <v>29</v>
      </c>
      <c r="G2" s="227" t="s">
        <v>55</v>
      </c>
      <c r="H2" s="228" t="s">
        <v>90</v>
      </c>
      <c r="I2" s="229" t="s">
        <v>67</v>
      </c>
      <c r="J2" s="230" t="s">
        <v>66</v>
      </c>
    </row>
    <row r="3" spans="1:10" s="15" customFormat="1" ht="16.8">
      <c r="A3" s="149" t="s">
        <v>57</v>
      </c>
      <c r="B3" s="150">
        <v>1</v>
      </c>
      <c r="C3" s="151" t="s">
        <v>23</v>
      </c>
      <c r="D3" s="151" t="str">
        <f>IF(C3="Str",'Personal File'!$C$10,IF(C3="Dex",'Personal File'!$C$11,IF(C3="Con",'Personal File'!$C$12,IF(C3="Int",'Personal File'!$C$13,IF(C3="Wis",'Personal File'!$C$14,IF(C3="Cha",'Personal File'!$C$15))))))</f>
        <v>+0</v>
      </c>
      <c r="E3" s="164" t="str">
        <f t="shared" ref="E3:E5" si="0">CONCATENATE(C3," (",D3,")")</f>
        <v>Con (+0)</v>
      </c>
      <c r="F3" s="152">
        <v>0</v>
      </c>
      <c r="G3" s="153">
        <f t="shared" ref="G3:G5" si="1">B3+D3+F3+1</f>
        <v>2</v>
      </c>
      <c r="H3" s="154">
        <f t="shared" ref="H3:H41" ca="1" si="2">RANDBETWEEN(1,20)</f>
        <v>2</v>
      </c>
      <c r="I3" s="155">
        <f t="shared" ref="I3:I5" ca="1" si="3">SUM(G3:H3)</f>
        <v>4</v>
      </c>
      <c r="J3" s="50"/>
    </row>
    <row r="4" spans="1:10" s="15" customFormat="1" ht="16.8">
      <c r="A4" s="156" t="s">
        <v>58</v>
      </c>
      <c r="B4" s="150">
        <v>3</v>
      </c>
      <c r="C4" s="151" t="s">
        <v>26</v>
      </c>
      <c r="D4" s="151" t="str">
        <f>IF(C4="Str",'Personal File'!$C$10,IF(C4="Dex",'Personal File'!$C$11,IF(C4="Con",'Personal File'!$C$12,IF(C4="Int",'Personal File'!$C$13,IF(C4="Wis",'Personal File'!$C$14,IF(C4="Cha",'Personal File'!$C$15))))))</f>
        <v>+3</v>
      </c>
      <c r="E4" s="125" t="str">
        <f t="shared" si="0"/>
        <v>Dex (+3)</v>
      </c>
      <c r="F4" s="152">
        <v>0</v>
      </c>
      <c r="G4" s="153">
        <f t="shared" si="1"/>
        <v>7</v>
      </c>
      <c r="H4" s="154">
        <f t="shared" ca="1" si="2"/>
        <v>3</v>
      </c>
      <c r="I4" s="155">
        <f t="shared" ca="1" si="3"/>
        <v>10</v>
      </c>
      <c r="J4" s="180" t="s">
        <v>186</v>
      </c>
    </row>
    <row r="5" spans="1:10" s="15" customFormat="1" ht="16.8">
      <c r="A5" s="157" t="s">
        <v>59</v>
      </c>
      <c r="B5" s="158">
        <v>1</v>
      </c>
      <c r="C5" s="159" t="s">
        <v>25</v>
      </c>
      <c r="D5" s="159" t="str">
        <f>IF(C5="Str",'Personal File'!$C$10,IF(C5="Dex",'Personal File'!$C$11,IF(C5="Con",'Personal File'!$C$12,IF(C5="Int",'Personal File'!$C$13,IF(C5="Wis",'Personal File'!$C$14,IF(C5="Cha",'Personal File'!$C$15))))))</f>
        <v>+0</v>
      </c>
      <c r="E5" s="165" t="str">
        <f t="shared" si="0"/>
        <v>Wis (+0)</v>
      </c>
      <c r="F5" s="160">
        <v>0</v>
      </c>
      <c r="G5" s="161">
        <f t="shared" si="1"/>
        <v>2</v>
      </c>
      <c r="H5" s="162">
        <f t="shared" ca="1" si="2"/>
        <v>3</v>
      </c>
      <c r="I5" s="163">
        <f t="shared" ca="1" si="3"/>
        <v>5</v>
      </c>
      <c r="J5" s="175" t="s">
        <v>142</v>
      </c>
    </row>
    <row r="6" spans="1:10" s="34" customFormat="1" ht="16.8">
      <c r="A6" s="83" t="s">
        <v>30</v>
      </c>
      <c r="B6" s="73">
        <v>2</v>
      </c>
      <c r="C6" s="84" t="s">
        <v>24</v>
      </c>
      <c r="D6" s="85" t="str">
        <f>IF(C6="Str",'Personal File'!$C$10,IF(C6="Dex",'Personal File'!$C$11,IF(C6="Con",'Personal File'!$C$12,IF(C6="Int",'Personal File'!$C$13,IF(C6="Wis",'Personal File'!$C$14,IF(C6="Cha",'Personal File'!$C$15))))))</f>
        <v>+2</v>
      </c>
      <c r="E6" s="86" t="str">
        <f t="shared" ref="E6:E41" si="4">CONCATENATE(C6," (",D6,")")</f>
        <v>Int (+2)</v>
      </c>
      <c r="F6" s="76" t="s">
        <v>187</v>
      </c>
      <c r="G6" s="76">
        <f t="shared" ref="G6:G41" si="5">B6+D6+F6</f>
        <v>7</v>
      </c>
      <c r="H6" s="154">
        <f t="shared" ca="1" si="2"/>
        <v>11</v>
      </c>
      <c r="I6" s="76">
        <f t="shared" ref="I6:I7" ca="1" si="6">SUM(G6:H6)</f>
        <v>18</v>
      </c>
      <c r="J6" s="77"/>
    </row>
    <row r="7" spans="1:10" s="38" customFormat="1" ht="16.8">
      <c r="A7" s="87" t="s">
        <v>31</v>
      </c>
      <c r="B7" s="73">
        <v>2</v>
      </c>
      <c r="C7" s="88" t="s">
        <v>26</v>
      </c>
      <c r="D7" s="89" t="str">
        <f>IF(C7="Str",'Personal File'!$C$10,IF(C7="Dex",'Personal File'!$C$11,IF(C7="Con",'Personal File'!$C$12,IF(C7="Int",'Personal File'!$C$13,IF(C7="Wis",'Personal File'!$C$14,IF(C7="Cha",'Personal File'!$C$15))))))</f>
        <v>+3</v>
      </c>
      <c r="E7" s="90" t="str">
        <f t="shared" si="4"/>
        <v>Dex (+3)</v>
      </c>
      <c r="F7" s="76" t="s">
        <v>81</v>
      </c>
      <c r="G7" s="76">
        <f t="shared" si="5"/>
        <v>9</v>
      </c>
      <c r="H7" s="154">
        <f t="shared" ca="1" si="2"/>
        <v>1</v>
      </c>
      <c r="I7" s="76">
        <f t="shared" ca="1" si="6"/>
        <v>10</v>
      </c>
      <c r="J7" s="77"/>
    </row>
    <row r="8" spans="1:10" s="36" customFormat="1" ht="16.8">
      <c r="A8" s="72" t="s">
        <v>32</v>
      </c>
      <c r="B8" s="73">
        <v>5</v>
      </c>
      <c r="C8" s="74" t="s">
        <v>22</v>
      </c>
      <c r="D8" s="75" t="str">
        <f>IF(C8="Str",'Personal File'!$C$10,IF(C8="Dex",'Personal File'!$C$11,IF(C8="Con",'Personal File'!$C$12,IF(C8="Int",'Personal File'!$C$13,IF(C8="Wis",'Personal File'!$C$14,IF(C8="Cha",'Personal File'!$C$15))))))</f>
        <v>+2</v>
      </c>
      <c r="E8" s="81" t="str">
        <f t="shared" si="4"/>
        <v>Cha (+2)</v>
      </c>
      <c r="F8" s="76" t="s">
        <v>54</v>
      </c>
      <c r="G8" s="76">
        <f t="shared" si="5"/>
        <v>7</v>
      </c>
      <c r="H8" s="154">
        <f t="shared" ca="1" si="2"/>
        <v>13</v>
      </c>
      <c r="I8" s="76">
        <f t="shared" ref="I8:I41" ca="1" si="7">SUM(G8:H8)</f>
        <v>20</v>
      </c>
      <c r="J8" s="77"/>
    </row>
    <row r="9" spans="1:10" s="35" customFormat="1" ht="16.8">
      <c r="A9" s="91" t="s">
        <v>33</v>
      </c>
      <c r="B9" s="73">
        <v>4</v>
      </c>
      <c r="C9" s="92" t="s">
        <v>27</v>
      </c>
      <c r="D9" s="93" t="str">
        <f>IF(C9="Str",'Personal File'!$C$10,IF(C9="Dex",'Personal File'!$C$11,IF(C9="Con",'Personal File'!$C$12,IF(C9="Int",'Personal File'!$C$13,IF(C9="Wis",'Personal File'!$C$14,IF(C9="Cha",'Personal File'!$C$15))))))</f>
        <v>+0</v>
      </c>
      <c r="E9" s="94" t="str">
        <f t="shared" si="4"/>
        <v>Str (+0)</v>
      </c>
      <c r="F9" s="76" t="s">
        <v>81</v>
      </c>
      <c r="G9" s="76">
        <f t="shared" si="5"/>
        <v>8</v>
      </c>
      <c r="H9" s="154">
        <f t="shared" ca="1" si="2"/>
        <v>1</v>
      </c>
      <c r="I9" s="76">
        <f t="shared" ca="1" si="7"/>
        <v>9</v>
      </c>
      <c r="J9" s="77"/>
    </row>
    <row r="10" spans="1:10" s="35" customFormat="1" ht="16.8">
      <c r="A10" s="99" t="s">
        <v>7</v>
      </c>
      <c r="B10" s="48">
        <v>0</v>
      </c>
      <c r="C10" s="100" t="s">
        <v>23</v>
      </c>
      <c r="D10" s="101" t="str">
        <f>IF(C10="Str",'Personal File'!$C$10,IF(C10="Dex",'Personal File'!$C$11,IF(C10="Con",'Personal File'!$C$12,IF(C10="Int",'Personal File'!$C$13,IF(C10="Wis",'Personal File'!$C$14,IF(C10="Cha",'Personal File'!$C$15))))))</f>
        <v>+0</v>
      </c>
      <c r="E10" s="102" t="str">
        <f t="shared" si="4"/>
        <v>Con (+0)</v>
      </c>
      <c r="F10" s="49" t="s">
        <v>54</v>
      </c>
      <c r="G10" s="49">
        <f t="shared" si="5"/>
        <v>0</v>
      </c>
      <c r="H10" s="154">
        <f t="shared" ca="1" si="2"/>
        <v>19</v>
      </c>
      <c r="I10" s="49">
        <f t="shared" ca="1" si="7"/>
        <v>19</v>
      </c>
      <c r="J10" s="50"/>
    </row>
    <row r="11" spans="1:10" s="34" customFormat="1" ht="16.8">
      <c r="A11" s="83" t="s">
        <v>108</v>
      </c>
      <c r="B11" s="73">
        <v>5</v>
      </c>
      <c r="C11" s="84" t="s">
        <v>24</v>
      </c>
      <c r="D11" s="85" t="str">
        <f>IF(C11="Str",'Personal File'!$C$10,IF(C11="Dex",'Personal File'!$C$11,IF(C11="Con",'Personal File'!$C$12,IF(C11="Int",'Personal File'!$C$13,IF(C11="Wis",'Personal File'!$C$14,IF(C11="Cha",'Personal File'!$C$15))))))</f>
        <v>+2</v>
      </c>
      <c r="E11" s="86" t="str">
        <f t="shared" si="4"/>
        <v>Int (+2)</v>
      </c>
      <c r="F11" s="76" t="s">
        <v>187</v>
      </c>
      <c r="G11" s="76">
        <f t="shared" si="5"/>
        <v>10</v>
      </c>
      <c r="H11" s="154">
        <f t="shared" ca="1" si="2"/>
        <v>18</v>
      </c>
      <c r="I11" s="76">
        <f t="shared" ca="1" si="7"/>
        <v>28</v>
      </c>
      <c r="J11" s="77"/>
    </row>
    <row r="12" spans="1:10" s="37" customFormat="1" ht="16.8">
      <c r="A12" s="234" t="s">
        <v>34</v>
      </c>
      <c r="B12" s="235">
        <v>0</v>
      </c>
      <c r="C12" s="236" t="s">
        <v>24</v>
      </c>
      <c r="D12" s="237" t="str">
        <f>IF(C12="Str",'Personal File'!$C$10,IF(C12="Dex",'Personal File'!$C$11,IF(C12="Con",'Personal File'!$C$12,IF(C12="Int",'Personal File'!$C$13,IF(C12="Wis",'Personal File'!$C$14,IF(C12="Cha",'Personal File'!$C$15))))))</f>
        <v>+2</v>
      </c>
      <c r="E12" s="238" t="str">
        <f t="shared" si="4"/>
        <v>Int (+2)</v>
      </c>
      <c r="F12" s="239" t="s">
        <v>54</v>
      </c>
      <c r="G12" s="239">
        <f t="shared" si="5"/>
        <v>2</v>
      </c>
      <c r="H12" s="154">
        <f t="shared" ca="1" si="2"/>
        <v>14</v>
      </c>
      <c r="I12" s="239">
        <f t="shared" ca="1" si="7"/>
        <v>16</v>
      </c>
      <c r="J12" s="241"/>
    </row>
    <row r="13" spans="1:10" s="38" customFormat="1" ht="16.8">
      <c r="A13" s="72" t="s">
        <v>35</v>
      </c>
      <c r="B13" s="73">
        <v>5</v>
      </c>
      <c r="C13" s="74" t="s">
        <v>22</v>
      </c>
      <c r="D13" s="75" t="str">
        <f>IF(C13="Str",'Personal File'!$C$10,IF(C13="Dex",'Personal File'!$C$11,IF(C13="Con",'Personal File'!$C$12,IF(C13="Int",'Personal File'!$C$13,IF(C13="Wis",'Personal File'!$C$14,IF(C13="Cha",'Personal File'!$C$15))))))</f>
        <v>+2</v>
      </c>
      <c r="E13" s="81" t="str">
        <f t="shared" si="4"/>
        <v>Cha (+2)</v>
      </c>
      <c r="F13" s="76" t="s">
        <v>54</v>
      </c>
      <c r="G13" s="76">
        <f t="shared" si="5"/>
        <v>7</v>
      </c>
      <c r="H13" s="154">
        <f t="shared" ca="1" si="2"/>
        <v>12</v>
      </c>
      <c r="I13" s="76">
        <f t="shared" ca="1" si="7"/>
        <v>19</v>
      </c>
      <c r="J13" s="77"/>
    </row>
    <row r="14" spans="1:10" s="38" customFormat="1" ht="16.8">
      <c r="A14" s="83" t="s">
        <v>36</v>
      </c>
      <c r="B14" s="73">
        <v>5</v>
      </c>
      <c r="C14" s="84" t="s">
        <v>24</v>
      </c>
      <c r="D14" s="85" t="str">
        <f>IF(C14="Str",'Personal File'!$C$10,IF(C14="Dex",'Personal File'!$C$11,IF(C14="Con",'Personal File'!$C$12,IF(C14="Int",'Personal File'!$C$13,IF(C14="Wis",'Personal File'!$C$14,IF(C14="Cha",'Personal File'!$C$15))))))</f>
        <v>+2</v>
      </c>
      <c r="E14" s="86" t="str">
        <f t="shared" si="4"/>
        <v>Int (+2)</v>
      </c>
      <c r="F14" s="76" t="s">
        <v>85</v>
      </c>
      <c r="G14" s="76">
        <f t="shared" si="5"/>
        <v>9</v>
      </c>
      <c r="H14" s="154">
        <f t="shared" ca="1" si="2"/>
        <v>18</v>
      </c>
      <c r="I14" s="76">
        <f t="shared" ca="1" si="7"/>
        <v>27</v>
      </c>
      <c r="J14" s="77"/>
    </row>
    <row r="15" spans="1:10" s="38" customFormat="1" ht="16.8">
      <c r="A15" s="72" t="s">
        <v>37</v>
      </c>
      <c r="B15" s="73">
        <v>2</v>
      </c>
      <c r="C15" s="74" t="s">
        <v>22</v>
      </c>
      <c r="D15" s="75" t="str">
        <f>IF(C15="Str",'Personal File'!$C$10,IF(C15="Dex",'Personal File'!$C$11,IF(C15="Con",'Personal File'!$C$12,IF(C15="Int",'Personal File'!$C$13,IF(C15="Wis",'Personal File'!$C$14,IF(C15="Cha",'Personal File'!$C$15))))))</f>
        <v>+2</v>
      </c>
      <c r="E15" s="81" t="str">
        <f t="shared" si="4"/>
        <v>Cha (+2)</v>
      </c>
      <c r="F15" s="76" t="s">
        <v>54</v>
      </c>
      <c r="G15" s="76">
        <f t="shared" si="5"/>
        <v>4</v>
      </c>
      <c r="H15" s="154">
        <f t="shared" ca="1" si="2"/>
        <v>7</v>
      </c>
      <c r="I15" s="76">
        <f t="shared" ca="1" si="7"/>
        <v>11</v>
      </c>
      <c r="J15" s="77"/>
    </row>
    <row r="16" spans="1:10" s="38" customFormat="1" ht="16.8">
      <c r="A16" s="122" t="s">
        <v>38</v>
      </c>
      <c r="B16" s="48">
        <v>0</v>
      </c>
      <c r="C16" s="123" t="s">
        <v>26</v>
      </c>
      <c r="D16" s="124" t="str">
        <f>IF(C16="Str",'Personal File'!$C$10,IF(C16="Dex",'Personal File'!$C$11,IF(C16="Con",'Personal File'!$C$12,IF(C16="Int",'Personal File'!$C$13,IF(C16="Wis",'Personal File'!$C$14,IF(C16="Cha",'Personal File'!$C$15))))))</f>
        <v>+3</v>
      </c>
      <c r="E16" s="125" t="str">
        <f t="shared" si="4"/>
        <v>Dex (+3)</v>
      </c>
      <c r="F16" s="49" t="s">
        <v>54</v>
      </c>
      <c r="G16" s="49">
        <f t="shared" si="5"/>
        <v>3</v>
      </c>
      <c r="H16" s="154">
        <f t="shared" ca="1" si="2"/>
        <v>6</v>
      </c>
      <c r="I16" s="49">
        <f t="shared" ca="1" si="7"/>
        <v>9</v>
      </c>
      <c r="J16" s="50"/>
    </row>
    <row r="17" spans="1:10" s="38" customFormat="1" ht="16.8">
      <c r="A17" s="83" t="s">
        <v>39</v>
      </c>
      <c r="B17" s="73">
        <v>2</v>
      </c>
      <c r="C17" s="84" t="s">
        <v>24</v>
      </c>
      <c r="D17" s="85" t="str">
        <f>IF(C17="Str",'Personal File'!$C$10,IF(C17="Dex",'Personal File'!$C$11,IF(C17="Con",'Personal File'!$C$12,IF(C17="Int",'Personal File'!$C$13,IF(C17="Wis",'Personal File'!$C$14,IF(C17="Cha",'Personal File'!$C$15))))))</f>
        <v>+2</v>
      </c>
      <c r="E17" s="86" t="str">
        <f t="shared" si="4"/>
        <v>Int (+2)</v>
      </c>
      <c r="F17" s="76" t="s">
        <v>54</v>
      </c>
      <c r="G17" s="76">
        <f t="shared" si="5"/>
        <v>4</v>
      </c>
      <c r="H17" s="154">
        <f t="shared" ca="1" si="2"/>
        <v>1</v>
      </c>
      <c r="I17" s="76">
        <f t="shared" ca="1" si="7"/>
        <v>5</v>
      </c>
      <c r="J17" s="77"/>
    </row>
    <row r="18" spans="1:10" s="38" customFormat="1" ht="16.8">
      <c r="A18" s="72" t="s">
        <v>40</v>
      </c>
      <c r="B18" s="73">
        <v>2</v>
      </c>
      <c r="C18" s="74" t="s">
        <v>22</v>
      </c>
      <c r="D18" s="75" t="str">
        <f>IF(C18="Str",'Personal File'!$C$10,IF(C18="Dex",'Personal File'!$C$11,IF(C18="Con",'Personal File'!$C$12,IF(C18="Int",'Personal File'!$C$13,IF(C18="Wis",'Personal File'!$C$14,IF(C18="Cha",'Personal File'!$C$15))))))</f>
        <v>+2</v>
      </c>
      <c r="E18" s="81" t="str">
        <f t="shared" si="4"/>
        <v>Cha (+2)</v>
      </c>
      <c r="F18" s="76" t="s">
        <v>54</v>
      </c>
      <c r="G18" s="76">
        <f t="shared" si="5"/>
        <v>4</v>
      </c>
      <c r="H18" s="154">
        <f t="shared" ca="1" si="2"/>
        <v>19</v>
      </c>
      <c r="I18" s="76">
        <f t="shared" ca="1" si="7"/>
        <v>23</v>
      </c>
      <c r="J18" s="77"/>
    </row>
    <row r="19" spans="1:10" s="38" customFormat="1" ht="16.8">
      <c r="A19" s="118" t="s">
        <v>9</v>
      </c>
      <c r="B19" s="48">
        <v>0</v>
      </c>
      <c r="C19" s="119" t="s">
        <v>22</v>
      </c>
      <c r="D19" s="120" t="str">
        <f>IF(C19="Str",'Personal File'!$C$10,IF(C19="Dex",'Personal File'!$C$11,IF(C19="Con",'Personal File'!$C$12,IF(C19="Int",'Personal File'!$C$13,IF(C19="Wis",'Personal File'!$C$14,IF(C19="Cha",'Personal File'!$C$15))))))</f>
        <v>+2</v>
      </c>
      <c r="E19" s="121" t="str">
        <f t="shared" si="4"/>
        <v>Cha (+2)</v>
      </c>
      <c r="F19" s="49" t="s">
        <v>54</v>
      </c>
      <c r="G19" s="49">
        <f t="shared" si="5"/>
        <v>2</v>
      </c>
      <c r="H19" s="154">
        <f t="shared" ca="1" si="2"/>
        <v>9</v>
      </c>
      <c r="I19" s="49">
        <f t="shared" ca="1" si="7"/>
        <v>11</v>
      </c>
      <c r="J19" s="50"/>
    </row>
    <row r="20" spans="1:10" s="38" customFormat="1" ht="16.8">
      <c r="A20" s="126" t="s">
        <v>41</v>
      </c>
      <c r="B20" s="48">
        <v>0</v>
      </c>
      <c r="C20" s="127" t="s">
        <v>25</v>
      </c>
      <c r="D20" s="128" t="str">
        <f>IF(C20="Str",'Personal File'!$C$10,IF(C20="Dex",'Personal File'!$C$11,IF(C20="Con",'Personal File'!$C$12,IF(C20="Int",'Personal File'!$C$13,IF(C20="Wis",'Personal File'!$C$14,IF(C20="Cha",'Personal File'!$C$15))))))</f>
        <v>+0</v>
      </c>
      <c r="E20" s="129" t="str">
        <f t="shared" si="4"/>
        <v>Wis (+0)</v>
      </c>
      <c r="F20" s="49" t="s">
        <v>54</v>
      </c>
      <c r="G20" s="49">
        <f t="shared" si="5"/>
        <v>0</v>
      </c>
      <c r="H20" s="154">
        <f t="shared" ca="1" si="2"/>
        <v>15</v>
      </c>
      <c r="I20" s="49">
        <f t="shared" ca="1" si="7"/>
        <v>15</v>
      </c>
      <c r="J20" s="50"/>
    </row>
    <row r="21" spans="1:10" s="38" customFormat="1" ht="16.8">
      <c r="A21" s="87" t="s">
        <v>42</v>
      </c>
      <c r="B21" s="73">
        <v>4</v>
      </c>
      <c r="C21" s="88" t="s">
        <v>26</v>
      </c>
      <c r="D21" s="89" t="str">
        <f>IF(C21="Str",'Personal File'!$C$10,IF(C21="Dex",'Personal File'!$C$11,IF(C21="Con",'Personal File'!$C$12,IF(C21="Int",'Personal File'!$C$13,IF(C21="Wis",'Personal File'!$C$14,IF(C21="Cha",'Personal File'!$C$15))))))</f>
        <v>+3</v>
      </c>
      <c r="E21" s="90" t="str">
        <f t="shared" si="4"/>
        <v>Dex (+3)</v>
      </c>
      <c r="F21" s="76" t="s">
        <v>81</v>
      </c>
      <c r="G21" s="76">
        <f t="shared" si="5"/>
        <v>11</v>
      </c>
      <c r="H21" s="154">
        <f t="shared" ca="1" si="2"/>
        <v>16</v>
      </c>
      <c r="I21" s="76">
        <f t="shared" ca="1" si="7"/>
        <v>27</v>
      </c>
      <c r="J21" s="77"/>
    </row>
    <row r="22" spans="1:10" s="38" customFormat="1" ht="16.8">
      <c r="A22" s="118" t="s">
        <v>43</v>
      </c>
      <c r="B22" s="48">
        <v>0</v>
      </c>
      <c r="C22" s="119" t="s">
        <v>22</v>
      </c>
      <c r="D22" s="120" t="str">
        <f>IF(C22="Str",'Personal File'!$C$10,IF(C22="Dex",'Personal File'!$C$11,IF(C22="Con",'Personal File'!$C$12,IF(C22="Int",'Personal File'!$C$13,IF(C22="Wis",'Personal File'!$C$14,IF(C22="Cha",'Personal File'!$C$15))))))</f>
        <v>+2</v>
      </c>
      <c r="E22" s="121" t="str">
        <f t="shared" si="4"/>
        <v>Cha (+2)</v>
      </c>
      <c r="F22" s="49" t="s">
        <v>54</v>
      </c>
      <c r="G22" s="49">
        <f t="shared" si="5"/>
        <v>2</v>
      </c>
      <c r="H22" s="154">
        <f t="shared" ca="1" si="2"/>
        <v>7</v>
      </c>
      <c r="I22" s="49">
        <f t="shared" ca="1" si="7"/>
        <v>9</v>
      </c>
      <c r="J22" s="50"/>
    </row>
    <row r="23" spans="1:10" s="38" customFormat="1" ht="16.8">
      <c r="A23" s="91" t="s">
        <v>44</v>
      </c>
      <c r="B23" s="73">
        <v>4</v>
      </c>
      <c r="C23" s="92" t="s">
        <v>27</v>
      </c>
      <c r="D23" s="93" t="str">
        <f>IF(C23="Str",'Personal File'!$C$10,IF(C23="Dex",'Personal File'!$C$11,IF(C23="Con",'Personal File'!$C$12,IF(C23="Int",'Personal File'!$C$13,IF(C23="Wis",'Personal File'!$C$14,IF(C23="Cha",'Personal File'!$C$15))))))</f>
        <v>+0</v>
      </c>
      <c r="E23" s="94" t="str">
        <f t="shared" si="4"/>
        <v>Str (+0)</v>
      </c>
      <c r="F23" s="76" t="s">
        <v>85</v>
      </c>
      <c r="G23" s="76">
        <f t="shared" si="5"/>
        <v>6</v>
      </c>
      <c r="H23" s="154">
        <f t="shared" ca="1" si="2"/>
        <v>14</v>
      </c>
      <c r="I23" s="76">
        <f t="shared" ca="1" si="7"/>
        <v>20</v>
      </c>
      <c r="J23" s="77"/>
    </row>
    <row r="24" spans="1:10" s="38" customFormat="1" ht="16.8">
      <c r="A24" s="83" t="s">
        <v>80</v>
      </c>
      <c r="B24" s="73">
        <v>2</v>
      </c>
      <c r="C24" s="84" t="s">
        <v>24</v>
      </c>
      <c r="D24" s="85" t="str">
        <f>IF(C24="Str",'Personal File'!$C$10,IF(C24="Dex",'Personal File'!$C$11,IF(C24="Con",'Personal File'!$C$12,IF(C24="Int",'Personal File'!$C$13,IF(C24="Wis",'Personal File'!$C$14,IF(C24="Cha",'Personal File'!$C$15))))))</f>
        <v>+2</v>
      </c>
      <c r="E24" s="86" t="str">
        <f t="shared" ref="E24" si="8">CONCATENATE(C24," (",D24,")")</f>
        <v>Int (+2)</v>
      </c>
      <c r="F24" s="76" t="s">
        <v>77</v>
      </c>
      <c r="G24" s="76">
        <f t="shared" si="5"/>
        <v>5</v>
      </c>
      <c r="H24" s="154">
        <f t="shared" ca="1" si="2"/>
        <v>2</v>
      </c>
      <c r="I24" s="76">
        <f t="shared" ca="1" si="7"/>
        <v>7</v>
      </c>
      <c r="J24" s="77"/>
    </row>
    <row r="25" spans="1:10" s="38" customFormat="1" ht="16.8">
      <c r="A25" s="95" t="s">
        <v>45</v>
      </c>
      <c r="B25" s="73">
        <v>3</v>
      </c>
      <c r="C25" s="96" t="s">
        <v>25</v>
      </c>
      <c r="D25" s="97" t="str">
        <f>IF(C25="Str",'Personal File'!$C$10,IF(C25="Dex",'Personal File'!$C$11,IF(C25="Con",'Personal File'!$C$12,IF(C25="Int",'Personal File'!$C$13,IF(C25="Wis",'Personal File'!$C$14,IF(C25="Cha",'Personal File'!$C$15))))))</f>
        <v>+0</v>
      </c>
      <c r="E25" s="98" t="str">
        <f t="shared" si="4"/>
        <v>Wis (+0)</v>
      </c>
      <c r="F25" s="76" t="s">
        <v>85</v>
      </c>
      <c r="G25" s="76">
        <f t="shared" si="5"/>
        <v>5</v>
      </c>
      <c r="H25" s="154">
        <f t="shared" ca="1" si="2"/>
        <v>20</v>
      </c>
      <c r="I25" s="76">
        <f t="shared" ca="1" si="7"/>
        <v>25</v>
      </c>
      <c r="J25" s="77"/>
    </row>
    <row r="26" spans="1:10" s="38" customFormat="1" ht="16.8">
      <c r="A26" s="87" t="s">
        <v>10</v>
      </c>
      <c r="B26" s="73">
        <v>4</v>
      </c>
      <c r="C26" s="88" t="s">
        <v>26</v>
      </c>
      <c r="D26" s="89" t="str">
        <f>IF(C26="Str",'Personal File'!$C$10,IF(C26="Dex",'Personal File'!$C$11,IF(C26="Con",'Personal File'!$C$12,IF(C26="Int",'Personal File'!$C$13,IF(C26="Wis",'Personal File'!$C$14,IF(C26="Cha",'Personal File'!$C$15))))))</f>
        <v>+3</v>
      </c>
      <c r="E26" s="90" t="str">
        <f t="shared" si="4"/>
        <v>Dex (+3)</v>
      </c>
      <c r="F26" s="76" t="s">
        <v>85</v>
      </c>
      <c r="G26" s="76">
        <f t="shared" si="5"/>
        <v>9</v>
      </c>
      <c r="H26" s="154">
        <f t="shared" ca="1" si="2"/>
        <v>1</v>
      </c>
      <c r="I26" s="76">
        <f t="shared" ca="1" si="7"/>
        <v>10</v>
      </c>
      <c r="J26" s="77"/>
    </row>
    <row r="27" spans="1:10" s="38" customFormat="1" ht="16.8">
      <c r="A27" s="87" t="s">
        <v>46</v>
      </c>
      <c r="B27" s="73">
        <v>2</v>
      </c>
      <c r="C27" s="88" t="s">
        <v>26</v>
      </c>
      <c r="D27" s="89" t="str">
        <f>IF(C27="Str",'Personal File'!$C$10,IF(C27="Dex",'Personal File'!$C$11,IF(C27="Con",'Personal File'!$C$12,IF(C27="Int",'Personal File'!$C$13,IF(C27="Wis",'Personal File'!$C$14,IF(C27="Cha",'Personal File'!$C$15))))))</f>
        <v>+3</v>
      </c>
      <c r="E27" s="90" t="str">
        <f t="shared" si="4"/>
        <v>Dex (+3)</v>
      </c>
      <c r="F27" s="76" t="s">
        <v>85</v>
      </c>
      <c r="G27" s="76">
        <f t="shared" si="5"/>
        <v>7</v>
      </c>
      <c r="H27" s="154">
        <f t="shared" ca="1" si="2"/>
        <v>11</v>
      </c>
      <c r="I27" s="76">
        <f t="shared" ca="1" si="7"/>
        <v>18</v>
      </c>
      <c r="J27" s="77"/>
    </row>
    <row r="28" spans="1:10" ht="16.8">
      <c r="A28" s="118" t="s">
        <v>94</v>
      </c>
      <c r="B28" s="48">
        <v>0</v>
      </c>
      <c r="C28" s="119" t="s">
        <v>22</v>
      </c>
      <c r="D28" s="120" t="str">
        <f>IF(C28="Str",'Personal File'!$C$10,IF(C28="Dex",'Personal File'!$C$11,IF(C28="Con",'Personal File'!$C$12,IF(C28="Int",'Personal File'!$C$13,IF(C28="Wis",'Personal File'!$C$14,IF(C28="Cha",'Personal File'!$C$15))))))</f>
        <v>+2</v>
      </c>
      <c r="E28" s="121" t="str">
        <f t="shared" si="4"/>
        <v>Cha (+2)</v>
      </c>
      <c r="F28" s="49" t="s">
        <v>54</v>
      </c>
      <c r="G28" s="49">
        <f t="shared" si="5"/>
        <v>2</v>
      </c>
      <c r="H28" s="154">
        <f t="shared" ca="1" si="2"/>
        <v>14</v>
      </c>
      <c r="I28" s="49">
        <f t="shared" ca="1" si="7"/>
        <v>16</v>
      </c>
      <c r="J28" s="50"/>
    </row>
    <row r="29" spans="1:10" ht="16.8">
      <c r="A29" s="242" t="s">
        <v>95</v>
      </c>
      <c r="B29" s="235">
        <v>0</v>
      </c>
      <c r="C29" s="243" t="s">
        <v>25</v>
      </c>
      <c r="D29" s="244" t="str">
        <f>IF(C29="Str",'Personal File'!$C$10,IF(C29="Dex",'Personal File'!$C$11,IF(C29="Con",'Personal File'!$C$12,IF(C29="Int",'Personal File'!$C$13,IF(C29="Wis",'Personal File'!$C$14,IF(C29="Cha",'Personal File'!$C$15))))))</f>
        <v>+0</v>
      </c>
      <c r="E29" s="245" t="str">
        <f t="shared" ref="E29" si="9">CONCATENATE(C29," (",D29,")")</f>
        <v>Wis (+0)</v>
      </c>
      <c r="F29" s="239" t="s">
        <v>54</v>
      </c>
      <c r="G29" s="239">
        <f t="shared" si="5"/>
        <v>0</v>
      </c>
      <c r="H29" s="154">
        <f t="shared" ca="1" si="2"/>
        <v>6</v>
      </c>
      <c r="I29" s="239">
        <f t="shared" ca="1" si="7"/>
        <v>6</v>
      </c>
      <c r="J29" s="241"/>
    </row>
    <row r="30" spans="1:10" ht="16.8">
      <c r="A30" s="122" t="s">
        <v>11</v>
      </c>
      <c r="B30" s="48">
        <v>0</v>
      </c>
      <c r="C30" s="123" t="s">
        <v>26</v>
      </c>
      <c r="D30" s="124" t="str">
        <f>IF(C30="Str",'Personal File'!$C$10,IF(C30="Dex",'Personal File'!$C$11,IF(C30="Con",'Personal File'!$C$12,IF(C30="Int",'Personal File'!$C$13,IF(C30="Wis",'Personal File'!$C$14,IF(C30="Cha",'Personal File'!$C$15))))))</f>
        <v>+3</v>
      </c>
      <c r="E30" s="125" t="str">
        <f t="shared" si="4"/>
        <v>Dex (+3)</v>
      </c>
      <c r="F30" s="49" t="s">
        <v>54</v>
      </c>
      <c r="G30" s="49">
        <f t="shared" si="5"/>
        <v>3</v>
      </c>
      <c r="H30" s="154">
        <f t="shared" ca="1" si="2"/>
        <v>1</v>
      </c>
      <c r="I30" s="49">
        <f t="shared" ca="1" si="7"/>
        <v>4</v>
      </c>
      <c r="J30" s="50"/>
    </row>
    <row r="31" spans="1:10" ht="16.8">
      <c r="A31" s="83" t="s">
        <v>12</v>
      </c>
      <c r="B31" s="73">
        <v>2</v>
      </c>
      <c r="C31" s="84" t="s">
        <v>24</v>
      </c>
      <c r="D31" s="85" t="str">
        <f>IF(C31="Str",'Personal File'!$C$10,IF(C31="Dex",'Personal File'!$C$11,IF(C31="Con",'Personal File'!$C$12,IF(C31="Int",'Personal File'!$C$13,IF(C31="Wis",'Personal File'!$C$14,IF(C31="Cha",'Personal File'!$C$15))))))</f>
        <v>+2</v>
      </c>
      <c r="E31" s="86" t="str">
        <f t="shared" si="4"/>
        <v>Int (+2)</v>
      </c>
      <c r="F31" s="76" t="s">
        <v>54</v>
      </c>
      <c r="G31" s="76">
        <f t="shared" si="5"/>
        <v>4</v>
      </c>
      <c r="H31" s="154">
        <f t="shared" ca="1" si="2"/>
        <v>5</v>
      </c>
      <c r="I31" s="76">
        <f t="shared" ca="1" si="7"/>
        <v>9</v>
      </c>
      <c r="J31" s="77"/>
    </row>
    <row r="32" spans="1:10" ht="16.8">
      <c r="A32" s="95" t="s">
        <v>47</v>
      </c>
      <c r="B32" s="73">
        <v>2</v>
      </c>
      <c r="C32" s="96" t="s">
        <v>25</v>
      </c>
      <c r="D32" s="97" t="str">
        <f>IF(C32="Str",'Personal File'!$C$10,IF(C32="Dex",'Personal File'!$C$11,IF(C32="Con",'Personal File'!$C$12,IF(C32="Int",'Personal File'!$C$13,IF(C32="Wis",'Personal File'!$C$14,IF(C32="Cha",'Personal File'!$C$15))))))</f>
        <v>+0</v>
      </c>
      <c r="E32" s="98" t="str">
        <f t="shared" si="4"/>
        <v>Wis (+0)</v>
      </c>
      <c r="F32" s="76" t="s">
        <v>54</v>
      </c>
      <c r="G32" s="76">
        <f t="shared" si="5"/>
        <v>2</v>
      </c>
      <c r="H32" s="154">
        <f t="shared" ca="1" si="2"/>
        <v>5</v>
      </c>
      <c r="I32" s="76">
        <f t="shared" ca="1" si="7"/>
        <v>7</v>
      </c>
      <c r="J32" s="77"/>
    </row>
    <row r="33" spans="1:10" ht="16.8">
      <c r="A33" s="87" t="s">
        <v>71</v>
      </c>
      <c r="B33" s="73">
        <v>2</v>
      </c>
      <c r="C33" s="88" t="s">
        <v>26</v>
      </c>
      <c r="D33" s="89" t="str">
        <f>IF(C33="Str",'Personal File'!$C$10,IF(C33="Dex",'Personal File'!$C$11,IF(C33="Con",'Personal File'!$C$12,IF(C33="Int",'Personal File'!$C$13,IF(C33="Wis",'Personal File'!$C$14,IF(C33="Cha",'Personal File'!$C$15))))))</f>
        <v>+3</v>
      </c>
      <c r="E33" s="90" t="str">
        <f t="shared" si="4"/>
        <v>Dex (+3)</v>
      </c>
      <c r="F33" s="76" t="s">
        <v>54</v>
      </c>
      <c r="G33" s="76">
        <f t="shared" si="5"/>
        <v>5</v>
      </c>
      <c r="H33" s="154">
        <f t="shared" ca="1" si="2"/>
        <v>17</v>
      </c>
      <c r="I33" s="76">
        <f t="shared" ca="1" si="7"/>
        <v>22</v>
      </c>
      <c r="J33" s="77"/>
    </row>
    <row r="34" spans="1:10" ht="16.8">
      <c r="A34" s="176" t="s">
        <v>70</v>
      </c>
      <c r="B34" s="48">
        <v>0</v>
      </c>
      <c r="C34" s="177" t="s">
        <v>24</v>
      </c>
      <c r="D34" s="178" t="str">
        <f>IF(C34="Str",'Personal File'!$C$10,IF(C34="Dex",'Personal File'!$C$11,IF(C34="Con",'Personal File'!$C$12,IF(C34="Int",'Personal File'!$C$13,IF(C34="Wis",'Personal File'!$C$14,IF(C34="Cha",'Personal File'!$C$15))))))</f>
        <v>+2</v>
      </c>
      <c r="E34" s="179" t="str">
        <f t="shared" si="4"/>
        <v>Int (+2)</v>
      </c>
      <c r="F34" s="49" t="s">
        <v>54</v>
      </c>
      <c r="G34" s="49">
        <f t="shared" si="5"/>
        <v>2</v>
      </c>
      <c r="H34" s="154">
        <f t="shared" ca="1" si="2"/>
        <v>16</v>
      </c>
      <c r="I34" s="49">
        <f t="shared" ca="1" si="7"/>
        <v>18</v>
      </c>
      <c r="J34" s="180"/>
    </row>
    <row r="35" spans="1:10" ht="16.8">
      <c r="A35" s="234" t="s">
        <v>48</v>
      </c>
      <c r="B35" s="235">
        <v>0</v>
      </c>
      <c r="C35" s="236" t="s">
        <v>24</v>
      </c>
      <c r="D35" s="237" t="str">
        <f>IF(C35="Str",'Personal File'!$C$10,IF(C35="Dex",'Personal File'!$C$11,IF(C35="Con",'Personal File'!$C$12,IF(C35="Int",'Personal File'!$C$13,IF(C35="Wis",'Personal File'!$C$14,IF(C35="Cha",'Personal File'!$C$15))))))</f>
        <v>+2</v>
      </c>
      <c r="E35" s="238" t="str">
        <f t="shared" si="4"/>
        <v>Int (+2)</v>
      </c>
      <c r="F35" s="239" t="s">
        <v>54</v>
      </c>
      <c r="G35" s="239">
        <f t="shared" si="5"/>
        <v>2</v>
      </c>
      <c r="H35" s="154">
        <f t="shared" ca="1" si="2"/>
        <v>18</v>
      </c>
      <c r="I35" s="239">
        <f t="shared" ca="1" si="7"/>
        <v>20</v>
      </c>
      <c r="J35" s="240"/>
    </row>
    <row r="36" spans="1:10" ht="16.8">
      <c r="A36" s="95" t="s">
        <v>49</v>
      </c>
      <c r="B36" s="73">
        <v>5</v>
      </c>
      <c r="C36" s="96" t="s">
        <v>25</v>
      </c>
      <c r="D36" s="97" t="str">
        <f>IF(C36="Str",'Personal File'!$C$10,IF(C36="Dex",'Personal File'!$C$11,IF(C36="Con",'Personal File'!$C$12,IF(C36="Int",'Personal File'!$C$13,IF(C36="Wis",'Personal File'!$C$14,IF(C36="Cha",'Personal File'!$C$15))))))</f>
        <v>+0</v>
      </c>
      <c r="E36" s="98" t="str">
        <f t="shared" si="4"/>
        <v>Wis (+0)</v>
      </c>
      <c r="F36" s="76" t="s">
        <v>54</v>
      </c>
      <c r="G36" s="76">
        <f t="shared" si="5"/>
        <v>5</v>
      </c>
      <c r="H36" s="154">
        <f t="shared" ca="1" si="2"/>
        <v>20</v>
      </c>
      <c r="I36" s="76">
        <f t="shared" ca="1" si="7"/>
        <v>25</v>
      </c>
      <c r="J36" s="77"/>
    </row>
    <row r="37" spans="1:10" ht="16.8">
      <c r="A37" s="126" t="s">
        <v>72</v>
      </c>
      <c r="B37" s="48">
        <v>0</v>
      </c>
      <c r="C37" s="127" t="s">
        <v>25</v>
      </c>
      <c r="D37" s="128" t="str">
        <f>IF(C37="Str",'Personal File'!$C$10,IF(C37="Dex",'Personal File'!$C$11,IF(C37="Con",'Personal File'!$C$12,IF(C37="Int",'Personal File'!$C$13,IF(C37="Wis",'Personal File'!$C$14,IF(C37="Cha",'Personal File'!$C$15))))))</f>
        <v>+0</v>
      </c>
      <c r="E37" s="129" t="str">
        <f t="shared" si="4"/>
        <v>Wis (+0)</v>
      </c>
      <c r="F37" s="49" t="s">
        <v>54</v>
      </c>
      <c r="G37" s="49">
        <f t="shared" si="5"/>
        <v>0</v>
      </c>
      <c r="H37" s="154">
        <f t="shared" ca="1" si="2"/>
        <v>14</v>
      </c>
      <c r="I37" s="49">
        <f t="shared" ca="1" si="7"/>
        <v>14</v>
      </c>
      <c r="J37" s="50"/>
    </row>
    <row r="38" spans="1:10" ht="16.8">
      <c r="A38" s="130" t="s">
        <v>13</v>
      </c>
      <c r="B38" s="48">
        <v>0</v>
      </c>
      <c r="C38" s="131" t="s">
        <v>27</v>
      </c>
      <c r="D38" s="132" t="str">
        <f>IF(C38="Str",'Personal File'!$C$10,IF(C38="Dex",'Personal File'!$C$11,IF(C38="Con",'Personal File'!$C$12,IF(C38="Int",'Personal File'!$C$13,IF(C38="Wis",'Personal File'!$C$14,IF(C38="Cha",'Personal File'!$C$15))))))</f>
        <v>+0</v>
      </c>
      <c r="E38" s="133" t="str">
        <f t="shared" si="4"/>
        <v>Str (+0)</v>
      </c>
      <c r="F38" s="49" t="s">
        <v>54</v>
      </c>
      <c r="G38" s="49">
        <f t="shared" si="5"/>
        <v>0</v>
      </c>
      <c r="H38" s="154">
        <f t="shared" ca="1" si="2"/>
        <v>8</v>
      </c>
      <c r="I38" s="49">
        <f t="shared" ca="1" si="7"/>
        <v>8</v>
      </c>
      <c r="J38" s="50"/>
    </row>
    <row r="39" spans="1:10" ht="16.8">
      <c r="A39" s="87" t="s">
        <v>50</v>
      </c>
      <c r="B39" s="73">
        <v>4</v>
      </c>
      <c r="C39" s="88" t="s">
        <v>26</v>
      </c>
      <c r="D39" s="89" t="str">
        <f>IF(C39="Str",'Personal File'!$C$10,IF(C39="Dex",'Personal File'!$C$11,IF(C39="Con",'Personal File'!$C$12,IF(C39="Int",'Personal File'!$C$13,IF(C39="Wis",'Personal File'!$C$14,IF(C39="Cha",'Personal File'!$C$15))))))</f>
        <v>+3</v>
      </c>
      <c r="E39" s="90" t="str">
        <f t="shared" si="4"/>
        <v>Dex (+3)</v>
      </c>
      <c r="F39" s="76" t="s">
        <v>54</v>
      </c>
      <c r="G39" s="76">
        <f t="shared" si="5"/>
        <v>7</v>
      </c>
      <c r="H39" s="154">
        <f t="shared" ca="1" si="2"/>
        <v>20</v>
      </c>
      <c r="I39" s="76">
        <f t="shared" ca="1" si="7"/>
        <v>27</v>
      </c>
      <c r="J39" s="77"/>
    </row>
    <row r="40" spans="1:10" ht="16.8">
      <c r="A40" s="72" t="s">
        <v>51</v>
      </c>
      <c r="B40" s="73">
        <v>2</v>
      </c>
      <c r="C40" s="74" t="s">
        <v>22</v>
      </c>
      <c r="D40" s="75" t="str">
        <f>IF(C40="Str",'Personal File'!$C$10,IF(C40="Dex",'Personal File'!$C$11,IF(C40="Con",'Personal File'!$C$12,IF(C40="Int",'Personal File'!$C$13,IF(C40="Wis",'Personal File'!$C$14,IF(C40="Cha",'Personal File'!$C$15))))))</f>
        <v>+2</v>
      </c>
      <c r="E40" s="81" t="str">
        <f t="shared" si="4"/>
        <v>Cha (+2)</v>
      </c>
      <c r="F40" s="76" t="s">
        <v>54</v>
      </c>
      <c r="G40" s="76">
        <f t="shared" si="5"/>
        <v>4</v>
      </c>
      <c r="H40" s="154">
        <f t="shared" ca="1" si="2"/>
        <v>8</v>
      </c>
      <c r="I40" s="76">
        <f t="shared" ca="1" si="7"/>
        <v>12</v>
      </c>
      <c r="J40" s="77"/>
    </row>
    <row r="41" spans="1:10" ht="17.399999999999999" thickBot="1">
      <c r="A41" s="134" t="s">
        <v>52</v>
      </c>
      <c r="B41" s="135">
        <v>0</v>
      </c>
      <c r="C41" s="136" t="s">
        <v>26</v>
      </c>
      <c r="D41" s="137" t="str">
        <f>IF(C41="Str",'Personal File'!$C$10,IF(C41="Dex",'Personal File'!$C$11,IF(C41="Con",'Personal File'!$C$12,IF(C41="Int",'Personal File'!$C$13,IF(C41="Wis",'Personal File'!$C$14,IF(C41="Cha",'Personal File'!$C$15))))))</f>
        <v>+3</v>
      </c>
      <c r="E41" s="138" t="str">
        <f t="shared" si="4"/>
        <v>Dex (+3)</v>
      </c>
      <c r="F41" s="139" t="s">
        <v>54</v>
      </c>
      <c r="G41" s="139">
        <f t="shared" si="5"/>
        <v>3</v>
      </c>
      <c r="H41" s="181">
        <f t="shared" ca="1" si="2"/>
        <v>5</v>
      </c>
      <c r="I41" s="139">
        <f t="shared" ca="1" si="7"/>
        <v>8</v>
      </c>
      <c r="J41" s="140"/>
    </row>
    <row r="42" spans="1:10" ht="16.2" thickTop="1">
      <c r="B42" s="47">
        <f>SUM(B6:B41)</f>
        <v>70</v>
      </c>
      <c r="E42" s="47">
        <f>SUM(E43:E46)</f>
        <v>70</v>
      </c>
    </row>
    <row r="43" spans="1:10">
      <c r="B43" s="47"/>
      <c r="E43" s="24">
        <v>40</v>
      </c>
      <c r="F43" s="141" t="s">
        <v>96</v>
      </c>
    </row>
    <row r="44" spans="1:10">
      <c r="E44" s="24">
        <v>10</v>
      </c>
      <c r="F44" s="141" t="s">
        <v>97</v>
      </c>
    </row>
    <row r="45" spans="1:10">
      <c r="E45" s="24">
        <v>10</v>
      </c>
      <c r="F45" s="141" t="s">
        <v>107</v>
      </c>
    </row>
    <row r="46" spans="1:10">
      <c r="E46" s="24">
        <v>10</v>
      </c>
      <c r="F46" s="141" t="s">
        <v>182</v>
      </c>
    </row>
  </sheetData>
  <phoneticPr fontId="0" type="noConversion"/>
  <conditionalFormatting sqref="H3:H5">
    <cfRule type="cellIs" dxfId="13" priority="3" operator="equal">
      <formula>20</formula>
    </cfRule>
    <cfRule type="cellIs" dxfId="12" priority="4" operator="equal">
      <formula>1</formula>
    </cfRule>
  </conditionalFormatting>
  <conditionalFormatting sqref="H6:H41">
    <cfRule type="cellIs" dxfId="11" priority="1" operator="equal">
      <formula>20</formula>
    </cfRule>
    <cfRule type="cellIs" dxfId="1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1"/>
  <sheetViews>
    <sheetView showGridLines="0" workbookViewId="0"/>
  </sheetViews>
  <sheetFormatPr defaultColWidth="13" defaultRowHeight="16.8"/>
  <cols>
    <col min="1" max="1" width="24" style="109" bestFit="1" customWidth="1"/>
    <col min="2" max="2" width="1.8984375" style="114" customWidth="1"/>
    <col min="3" max="3" width="17.5" style="104" bestFit="1" customWidth="1"/>
    <col min="4" max="4" width="17.69921875" style="105" bestFit="1" customWidth="1"/>
    <col min="5" max="16384" width="13" style="104"/>
  </cols>
  <sheetData>
    <row r="1" spans="1:3" ht="18" thickTop="1" thickBot="1">
      <c r="A1" s="103" t="s">
        <v>78</v>
      </c>
      <c r="B1" s="104"/>
      <c r="C1" s="103" t="s">
        <v>73</v>
      </c>
    </row>
    <row r="2" spans="1:3">
      <c r="A2" s="106" t="s">
        <v>207</v>
      </c>
      <c r="B2" s="104"/>
      <c r="C2" s="107" t="s">
        <v>82</v>
      </c>
    </row>
    <row r="3" spans="1:3">
      <c r="A3" s="106" t="s">
        <v>185</v>
      </c>
      <c r="B3" s="104"/>
      <c r="C3" s="144" t="s">
        <v>106</v>
      </c>
    </row>
    <row r="4" spans="1:3" ht="17.399999999999999" thickBot="1">
      <c r="A4" s="148" t="s">
        <v>213</v>
      </c>
      <c r="B4" s="104"/>
      <c r="C4" s="182" t="s">
        <v>144</v>
      </c>
    </row>
    <row r="5" spans="1:3" ht="18" thickTop="1" thickBot="1">
      <c r="B5" s="104"/>
      <c r="C5" s="107" t="s">
        <v>210</v>
      </c>
    </row>
    <row r="6" spans="1:3" ht="18" thickTop="1" thickBot="1">
      <c r="A6" s="111" t="s">
        <v>74</v>
      </c>
      <c r="B6" s="104"/>
      <c r="C6" s="108" t="s">
        <v>83</v>
      </c>
    </row>
    <row r="7" spans="1:3" ht="17.399999999999999" thickBot="1">
      <c r="A7" s="117" t="s">
        <v>75</v>
      </c>
      <c r="B7" s="104"/>
      <c r="C7" s="109"/>
    </row>
    <row r="8" spans="1:3" ht="18" thickTop="1" thickBot="1">
      <c r="A8" s="116" t="s">
        <v>93</v>
      </c>
      <c r="B8" s="104"/>
      <c r="C8" s="110" t="s">
        <v>62</v>
      </c>
    </row>
    <row r="9" spans="1:3">
      <c r="A9" s="246" t="s">
        <v>179</v>
      </c>
      <c r="B9" s="104"/>
      <c r="C9" s="112" t="s">
        <v>92</v>
      </c>
    </row>
    <row r="10" spans="1:3" ht="17.399999999999999" thickBot="1">
      <c r="A10" s="113" t="s">
        <v>98</v>
      </c>
      <c r="B10" s="104"/>
      <c r="C10" s="183" t="s">
        <v>153</v>
      </c>
    </row>
    <row r="11" spans="1:3" ht="17.399999999999999" thickTop="1">
      <c r="B11" s="104"/>
      <c r="C11" s="114"/>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2"/>
  <sheetViews>
    <sheetView showGridLines="0" workbookViewId="0"/>
  </sheetViews>
  <sheetFormatPr defaultColWidth="13" defaultRowHeight="15.6"/>
  <cols>
    <col min="1" max="1" width="23.19921875" style="300" customWidth="1"/>
    <col min="2" max="2" width="8.59765625" style="300" customWidth="1"/>
    <col min="3" max="3" width="6.09765625" style="300" customWidth="1"/>
    <col min="4" max="4" width="8.19921875" style="300" customWidth="1"/>
    <col min="5" max="5" width="8.3984375" style="300" customWidth="1"/>
    <col min="6" max="6" width="8.3984375" style="300" bestFit="1" customWidth="1"/>
    <col min="7" max="10" width="5.59765625" style="300" customWidth="1"/>
    <col min="11" max="11" width="26.59765625" style="300" customWidth="1"/>
    <col min="12" max="16384" width="13" style="291"/>
  </cols>
  <sheetData>
    <row r="1" spans="1:11" ht="23.4" thickBot="1">
      <c r="A1" s="290" t="s">
        <v>14</v>
      </c>
      <c r="B1" s="290"/>
      <c r="C1" s="290"/>
      <c r="D1" s="290"/>
      <c r="E1" s="290"/>
      <c r="F1" s="290"/>
      <c r="G1" s="290"/>
      <c r="H1" s="290"/>
      <c r="I1" s="290"/>
      <c r="J1" s="290"/>
      <c r="K1" s="290"/>
    </row>
    <row r="2" spans="1:11" ht="16.8" thickTop="1" thickBot="1">
      <c r="A2" s="292" t="s">
        <v>0</v>
      </c>
      <c r="B2" s="293" t="s">
        <v>1</v>
      </c>
      <c r="C2" s="293" t="s">
        <v>17</v>
      </c>
      <c r="D2" s="293" t="s">
        <v>18</v>
      </c>
      <c r="E2" s="294" t="s">
        <v>56</v>
      </c>
      <c r="F2" s="293" t="s">
        <v>15</v>
      </c>
      <c r="G2" s="293" t="s">
        <v>19</v>
      </c>
      <c r="H2" s="295" t="s">
        <v>76</v>
      </c>
      <c r="I2" s="296" t="s">
        <v>90</v>
      </c>
      <c r="J2" s="295" t="s">
        <v>67</v>
      </c>
      <c r="K2" s="297" t="s">
        <v>66</v>
      </c>
    </row>
    <row r="3" spans="1:11">
      <c r="A3" s="196" t="s">
        <v>114</v>
      </c>
      <c r="B3" s="197" t="s">
        <v>110</v>
      </c>
      <c r="C3" s="198">
        <v>0</v>
      </c>
      <c r="D3" s="199">
        <v>0</v>
      </c>
      <c r="E3" s="199" t="s">
        <v>111</v>
      </c>
      <c r="F3" s="200" t="s">
        <v>146</v>
      </c>
      <c r="G3" s="201">
        <v>1</v>
      </c>
      <c r="H3" s="202" t="str">
        <f>CONCATENATE("+",RIGHT('Personal File'!$B$8,1)+'Personal File'!$C$10+D3+1)</f>
        <v>+4</v>
      </c>
      <c r="I3" s="203">
        <f t="shared" ref="I3:I5" ca="1" si="0">RANDBETWEEN(1,20)</f>
        <v>13</v>
      </c>
      <c r="J3" s="204">
        <f t="shared" ref="J3:J6" ca="1" si="1">I3+H3</f>
        <v>17</v>
      </c>
      <c r="K3" s="257" t="s">
        <v>197</v>
      </c>
    </row>
    <row r="4" spans="1:11">
      <c r="A4" s="205" t="s">
        <v>161</v>
      </c>
      <c r="B4" s="206" t="s">
        <v>156</v>
      </c>
      <c r="C4" s="207">
        <v>0</v>
      </c>
      <c r="D4" s="208" t="s">
        <v>77</v>
      </c>
      <c r="E4" s="208" t="s">
        <v>157</v>
      </c>
      <c r="F4" s="209" t="s">
        <v>146</v>
      </c>
      <c r="G4" s="210">
        <v>3</v>
      </c>
      <c r="H4" s="211" t="str">
        <f>CONCATENATE("+",RIGHT('Personal File'!$B$8,1)+'Personal File'!$C$10+D4+1)</f>
        <v>+5</v>
      </c>
      <c r="I4" s="212">
        <f t="shared" ca="1" si="0"/>
        <v>15</v>
      </c>
      <c r="J4" s="213">
        <f t="shared" ca="1" si="1"/>
        <v>20</v>
      </c>
      <c r="K4" s="214" t="s">
        <v>201</v>
      </c>
    </row>
    <row r="5" spans="1:11">
      <c r="A5" s="205" t="s">
        <v>160</v>
      </c>
      <c r="B5" s="206" t="s">
        <v>145</v>
      </c>
      <c r="C5" s="207" t="s">
        <v>54</v>
      </c>
      <c r="D5" s="208">
        <v>0</v>
      </c>
      <c r="E5" s="208" t="s">
        <v>111</v>
      </c>
      <c r="F5" s="209" t="s">
        <v>112</v>
      </c>
      <c r="G5" s="210">
        <f>3*0.5</f>
        <v>1.5</v>
      </c>
      <c r="H5" s="211" t="str">
        <f>CONCATENATE("+",RIGHT('Personal File'!$B$8,1)+'Personal File'!$C$10+D5+1)</f>
        <v>+4</v>
      </c>
      <c r="I5" s="212">
        <f t="shared" ca="1" si="0"/>
        <v>10</v>
      </c>
      <c r="J5" s="213">
        <f t="shared" ca="1" si="1"/>
        <v>14</v>
      </c>
      <c r="K5" s="214"/>
    </row>
    <row r="6" spans="1:11" ht="16.2" thickBot="1">
      <c r="A6" s="215" t="s">
        <v>113</v>
      </c>
      <c r="B6" s="216" t="s">
        <v>110</v>
      </c>
      <c r="C6" s="217">
        <v>0</v>
      </c>
      <c r="D6" s="218">
        <v>0</v>
      </c>
      <c r="E6" s="219" t="s">
        <v>147</v>
      </c>
      <c r="F6" s="220" t="s">
        <v>149</v>
      </c>
      <c r="G6" s="221">
        <v>1</v>
      </c>
      <c r="H6" s="222" t="str">
        <f>CONCATENATE("+",RIGHT('Personal File'!$B$8,1)+'Personal File'!$C$10+D6+1)</f>
        <v>+4</v>
      </c>
      <c r="I6" s="298">
        <f ca="1">RANDBETWEEN(1,20)</f>
        <v>20</v>
      </c>
      <c r="J6" s="299">
        <f t="shared" ca="1" si="1"/>
        <v>24</v>
      </c>
      <c r="K6" s="223" t="s">
        <v>148</v>
      </c>
    </row>
    <row r="7" spans="1:11" ht="6" customHeight="1" thickTop="1" thickBot="1"/>
    <row r="8" spans="1:11" ht="16.8" thickTop="1" thickBot="1">
      <c r="A8" s="292" t="s">
        <v>3</v>
      </c>
      <c r="B8" s="293" t="s">
        <v>4</v>
      </c>
      <c r="C8" s="293" t="s">
        <v>17</v>
      </c>
      <c r="D8" s="293" t="s">
        <v>18</v>
      </c>
      <c r="E8" s="294" t="s">
        <v>56</v>
      </c>
      <c r="F8" s="293" t="s">
        <v>5</v>
      </c>
      <c r="G8" s="293" t="s">
        <v>19</v>
      </c>
      <c r="H8" s="295" t="s">
        <v>76</v>
      </c>
      <c r="I8" s="296" t="s">
        <v>90</v>
      </c>
      <c r="J8" s="295" t="s">
        <v>67</v>
      </c>
      <c r="K8" s="297" t="s">
        <v>66</v>
      </c>
    </row>
    <row r="9" spans="1:11">
      <c r="A9" s="301" t="s">
        <v>212</v>
      </c>
      <c r="B9" s="302" t="s">
        <v>145</v>
      </c>
      <c r="C9" s="303" t="s">
        <v>54</v>
      </c>
      <c r="D9" s="303" t="s">
        <v>54</v>
      </c>
      <c r="E9" s="302" t="s">
        <v>147</v>
      </c>
      <c r="F9" s="303" t="s">
        <v>199</v>
      </c>
      <c r="G9" s="304">
        <v>0</v>
      </c>
      <c r="H9" s="305" t="str">
        <f>CONCATENATE("+",RIGHT('Personal File'!$B$8,1)+RIGHT('Personal File'!$C$11)+D9+4)</f>
        <v>+10</v>
      </c>
      <c r="I9" s="203">
        <f ca="1">RANDBETWEEN(1,20)</f>
        <v>17</v>
      </c>
      <c r="J9" s="306">
        <f t="shared" ref="J9:J12" ca="1" si="2">I9+H9</f>
        <v>27</v>
      </c>
      <c r="K9" s="307"/>
    </row>
    <row r="10" spans="1:11">
      <c r="A10" s="355" t="s">
        <v>241</v>
      </c>
      <c r="B10" s="371" t="s">
        <v>244</v>
      </c>
      <c r="C10" s="357" t="s">
        <v>150</v>
      </c>
      <c r="D10" s="357" t="s">
        <v>54</v>
      </c>
      <c r="E10" s="356" t="s">
        <v>147</v>
      </c>
      <c r="F10" s="357" t="s">
        <v>242</v>
      </c>
      <c r="G10" s="358">
        <v>3</v>
      </c>
      <c r="H10" s="359" t="str">
        <f>CONCATENATE("+",RIGHT('Personal File'!$B$8,1)+RIGHT('Personal File'!$C$11)+D10+4)</f>
        <v>+10</v>
      </c>
      <c r="I10" s="360">
        <f t="shared" ref="I10:I11" ca="1" si="3">RANDBETWEEN(1,20)</f>
        <v>1</v>
      </c>
      <c r="J10" s="361">
        <f t="shared" ca="1" si="2"/>
        <v>11</v>
      </c>
      <c r="K10" s="362"/>
    </row>
    <row r="11" spans="1:11">
      <c r="A11" s="363" t="s">
        <v>243</v>
      </c>
      <c r="B11" s="370" t="s">
        <v>245</v>
      </c>
      <c r="C11" s="365" t="s">
        <v>150</v>
      </c>
      <c r="D11" s="365" t="s">
        <v>54</v>
      </c>
      <c r="E11" s="364" t="s">
        <v>147</v>
      </c>
      <c r="F11" s="365" t="s">
        <v>242</v>
      </c>
      <c r="G11" s="366">
        <f>0.5*K11</f>
        <v>0</v>
      </c>
      <c r="H11" s="367" t="str">
        <f>CONCATENATE("+",RIGHT('Personal File'!$B$8,1)+RIGHT('Personal File'!$C$11)+D11+4)</f>
        <v>+10</v>
      </c>
      <c r="I11" s="212">
        <f t="shared" ca="1" si="3"/>
        <v>15</v>
      </c>
      <c r="J11" s="368">
        <f t="shared" ca="1" si="2"/>
        <v>25</v>
      </c>
      <c r="K11" s="369"/>
    </row>
    <row r="12" spans="1:11" ht="16.2" thickBot="1">
      <c r="A12" s="308" t="s">
        <v>181</v>
      </c>
      <c r="B12" s="309" t="s">
        <v>202</v>
      </c>
      <c r="C12" s="310" t="s">
        <v>54</v>
      </c>
      <c r="D12" s="310" t="s">
        <v>81</v>
      </c>
      <c r="E12" s="309" t="s">
        <v>202</v>
      </c>
      <c r="F12" s="310" t="s">
        <v>202</v>
      </c>
      <c r="G12" s="311" t="s">
        <v>202</v>
      </c>
      <c r="H12" s="312" t="str">
        <f>CONCATENATE("+",RIGHT('Personal File'!$B$8,1)+RIGHT('Personal File'!$C$11)+D12+4)</f>
        <v>+14</v>
      </c>
      <c r="I12" s="313">
        <f ca="1">RANDBETWEEN(1,20)</f>
        <v>5</v>
      </c>
      <c r="J12" s="314">
        <f t="shared" ca="1" si="2"/>
        <v>19</v>
      </c>
      <c r="K12" s="315"/>
    </row>
    <row r="13" spans="1:11" ht="6" customHeight="1" thickTop="1" thickBot="1">
      <c r="D13" s="316"/>
      <c r="E13" s="316"/>
      <c r="G13" s="317"/>
      <c r="H13" s="317"/>
      <c r="I13" s="317"/>
      <c r="J13" s="317"/>
    </row>
    <row r="14" spans="1:11" ht="16.8" thickTop="1" thickBot="1">
      <c r="A14" s="292" t="s">
        <v>60</v>
      </c>
      <c r="B14" s="293" t="s">
        <v>8</v>
      </c>
      <c r="C14" s="293" t="s">
        <v>26</v>
      </c>
      <c r="D14" s="293" t="s">
        <v>67</v>
      </c>
      <c r="E14" s="293" t="s">
        <v>68</v>
      </c>
      <c r="F14" s="293" t="s">
        <v>69</v>
      </c>
      <c r="G14" s="293" t="s">
        <v>19</v>
      </c>
      <c r="H14" s="318" t="s">
        <v>66</v>
      </c>
      <c r="I14" s="319"/>
      <c r="J14" s="319"/>
      <c r="K14" s="320"/>
    </row>
    <row r="15" spans="1:11">
      <c r="A15" s="321" t="s">
        <v>109</v>
      </c>
      <c r="B15" s="322">
        <v>2</v>
      </c>
      <c r="C15" s="323">
        <v>6</v>
      </c>
      <c r="D15" s="302">
        <v>0</v>
      </c>
      <c r="E15" s="324">
        <v>0.1</v>
      </c>
      <c r="F15" s="325" t="s">
        <v>200</v>
      </c>
      <c r="G15" s="326">
        <v>7.5</v>
      </c>
      <c r="H15" s="327"/>
      <c r="I15" s="328"/>
      <c r="J15" s="328"/>
      <c r="K15" s="329"/>
    </row>
    <row r="16" spans="1:11" ht="16.2" thickBot="1">
      <c r="A16" s="215"/>
      <c r="B16" s="330"/>
      <c r="C16" s="331"/>
      <c r="D16" s="330"/>
      <c r="E16" s="332"/>
      <c r="F16" s="216"/>
      <c r="G16" s="221"/>
      <c r="H16" s="333"/>
      <c r="I16" s="334"/>
      <c r="J16" s="334"/>
      <c r="K16" s="335"/>
    </row>
    <row r="17" spans="1:11" ht="6.75" customHeight="1" thickTop="1" thickBot="1"/>
    <row r="18" spans="1:11" ht="16.8" thickTop="1" thickBot="1">
      <c r="A18" s="336"/>
      <c r="B18" s="317"/>
      <c r="D18" s="337" t="s">
        <v>61</v>
      </c>
      <c r="E18" s="338"/>
      <c r="F18" s="318" t="s">
        <v>2</v>
      </c>
      <c r="G18" s="293" t="s">
        <v>19</v>
      </c>
      <c r="H18" s="295" t="s">
        <v>76</v>
      </c>
      <c r="I18" s="318" t="s">
        <v>66</v>
      </c>
      <c r="J18" s="319"/>
      <c r="K18" s="320"/>
    </row>
    <row r="19" spans="1:11">
      <c r="A19" s="336"/>
      <c r="B19" s="317"/>
      <c r="D19" s="339" t="s">
        <v>151</v>
      </c>
      <c r="E19" s="340"/>
      <c r="F19" s="341">
        <v>18</v>
      </c>
      <c r="G19" s="326">
        <f t="shared" ref="G19:G20" si="4">F19*0.25</f>
        <v>4.5</v>
      </c>
      <c r="H19" s="342" t="s">
        <v>150</v>
      </c>
      <c r="I19" s="343"/>
      <c r="J19" s="344"/>
      <c r="K19" s="345"/>
    </row>
    <row r="20" spans="1:11" ht="16.2" thickBot="1">
      <c r="A20" s="336"/>
      <c r="B20" s="317"/>
      <c r="D20" s="346" t="s">
        <v>121</v>
      </c>
      <c r="E20" s="347"/>
      <c r="F20" s="348">
        <v>2</v>
      </c>
      <c r="G20" s="349">
        <f t="shared" si="4"/>
        <v>0.5</v>
      </c>
      <c r="H20" s="350" t="s">
        <v>154</v>
      </c>
      <c r="I20" s="351" t="s">
        <v>155</v>
      </c>
      <c r="J20" s="352"/>
      <c r="K20" s="353"/>
    </row>
    <row r="21" spans="1:11" ht="16.2" thickTop="1"/>
    <row r="22" spans="1:11">
      <c r="F22" s="354"/>
    </row>
  </sheetData>
  <phoneticPr fontId="0" type="noConversion"/>
  <conditionalFormatting sqref="I12">
    <cfRule type="cellIs" dxfId="9" priority="9" operator="equal">
      <formula>20</formula>
    </cfRule>
    <cfRule type="cellIs" dxfId="8" priority="10" operator="equal">
      <formula>1</formula>
    </cfRule>
  </conditionalFormatting>
  <conditionalFormatting sqref="I6">
    <cfRule type="cellIs" dxfId="7" priority="7" operator="equal">
      <formula>20</formula>
    </cfRule>
    <cfRule type="cellIs" dxfId="6" priority="8" operator="equal">
      <formula>1</formula>
    </cfRule>
  </conditionalFormatting>
  <conditionalFormatting sqref="I3:I4">
    <cfRule type="cellIs" dxfId="5" priority="5" operator="equal">
      <formula>20</formula>
    </cfRule>
    <cfRule type="cellIs" dxfId="4" priority="6" operator="equal">
      <formula>1</formula>
    </cfRule>
  </conditionalFormatting>
  <conditionalFormatting sqref="I5">
    <cfRule type="cellIs" dxfId="3" priority="3" operator="equal">
      <formula>20</formula>
    </cfRule>
    <cfRule type="cellIs" dxfId="2" priority="4" operator="equal">
      <formula>1</formula>
    </cfRule>
  </conditionalFormatting>
  <conditionalFormatting sqref="I9:I11">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2"/>
  <sheetViews>
    <sheetView showGridLines="0" workbookViewId="0"/>
  </sheetViews>
  <sheetFormatPr defaultColWidth="13" defaultRowHeight="15.6"/>
  <cols>
    <col min="1" max="1" width="24.19921875" style="24" bestFit="1" customWidth="1"/>
    <col min="2" max="2" width="4.5" style="24" bestFit="1" customWidth="1"/>
    <col min="3" max="3" width="5.59765625" style="25" bestFit="1" customWidth="1"/>
    <col min="4" max="5" width="26.59765625" style="1" customWidth="1"/>
    <col min="6" max="6" width="7" style="24" customWidth="1"/>
    <col min="7" max="16384" width="13" style="1"/>
  </cols>
  <sheetData>
    <row r="1" spans="1:5" ht="23.4" thickBot="1">
      <c r="A1" s="23" t="s">
        <v>63</v>
      </c>
      <c r="B1" s="23"/>
      <c r="C1" s="56"/>
      <c r="D1" s="23"/>
      <c r="E1" s="23"/>
    </row>
    <row r="2" spans="1:5" s="24" customFormat="1" ht="16.2" thickBot="1">
      <c r="A2" s="57" t="s">
        <v>64</v>
      </c>
      <c r="B2" s="255" t="s">
        <v>2</v>
      </c>
      <c r="C2" s="58" t="s">
        <v>19</v>
      </c>
      <c r="D2" s="59" t="s">
        <v>65</v>
      </c>
      <c r="E2" s="60" t="s">
        <v>66</v>
      </c>
    </row>
    <row r="3" spans="1:5">
      <c r="A3" s="184" t="s">
        <v>158</v>
      </c>
      <c r="B3" s="191">
        <v>1</v>
      </c>
      <c r="C3" s="69">
        <v>3</v>
      </c>
      <c r="D3" s="185"/>
      <c r="E3" s="68"/>
    </row>
    <row r="4" spans="1:5">
      <c r="A4" s="142" t="s">
        <v>84</v>
      </c>
      <c r="B4" s="249">
        <v>1</v>
      </c>
      <c r="C4" s="61">
        <v>0.5</v>
      </c>
      <c r="D4" s="186"/>
      <c r="E4" s="62"/>
    </row>
    <row r="5" spans="1:5">
      <c r="A5" s="142" t="s">
        <v>164</v>
      </c>
      <c r="B5" s="249">
        <v>2</v>
      </c>
      <c r="C5" s="61">
        <v>0</v>
      </c>
      <c r="D5" s="186"/>
      <c r="E5" s="62"/>
    </row>
    <row r="6" spans="1:5">
      <c r="A6" s="142" t="s">
        <v>168</v>
      </c>
      <c r="B6" s="249">
        <v>1</v>
      </c>
      <c r="C6" s="79" t="s">
        <v>173</v>
      </c>
      <c r="D6" s="186"/>
      <c r="E6" s="62"/>
    </row>
    <row r="7" spans="1:5">
      <c r="A7" s="142" t="s">
        <v>115</v>
      </c>
      <c r="B7" s="249">
        <v>1</v>
      </c>
      <c r="C7" s="61">
        <v>0</v>
      </c>
      <c r="D7" s="195"/>
      <c r="E7" s="62"/>
    </row>
    <row r="8" spans="1:5">
      <c r="A8" s="142" t="s">
        <v>100</v>
      </c>
      <c r="B8" s="249">
        <v>1</v>
      </c>
      <c r="C8" s="61">
        <v>0</v>
      </c>
      <c r="D8" s="192" t="s">
        <v>189</v>
      </c>
      <c r="E8" s="62"/>
    </row>
    <row r="9" spans="1:5">
      <c r="A9" s="142" t="s">
        <v>193</v>
      </c>
      <c r="B9" s="249">
        <v>1</v>
      </c>
      <c r="C9" s="61">
        <v>0</v>
      </c>
      <c r="D9" s="192"/>
      <c r="E9" s="62"/>
    </row>
    <row r="10" spans="1:5">
      <c r="A10" s="142" t="s">
        <v>183</v>
      </c>
      <c r="B10" s="249">
        <v>0</v>
      </c>
      <c r="C10" s="61">
        <v>0</v>
      </c>
      <c r="D10" s="186"/>
      <c r="E10" s="62"/>
    </row>
    <row r="11" spans="1:5">
      <c r="A11" s="142" t="s">
        <v>209</v>
      </c>
      <c r="B11" s="249">
        <v>2</v>
      </c>
      <c r="C11" s="61">
        <v>0</v>
      </c>
      <c r="D11" s="186"/>
      <c r="E11" s="62"/>
    </row>
    <row r="12" spans="1:5">
      <c r="A12" s="142" t="s">
        <v>192</v>
      </c>
      <c r="B12" s="249">
        <v>1</v>
      </c>
      <c r="C12" s="61">
        <v>0</v>
      </c>
      <c r="D12" s="186"/>
      <c r="E12" s="62"/>
    </row>
    <row r="13" spans="1:5">
      <c r="A13" s="142" t="s">
        <v>124</v>
      </c>
      <c r="B13" s="249">
        <v>2</v>
      </c>
      <c r="C13" s="61">
        <v>0.2</v>
      </c>
      <c r="D13" s="195"/>
      <c r="E13" s="62"/>
    </row>
    <row r="14" spans="1:5">
      <c r="A14" s="232" t="s">
        <v>130</v>
      </c>
      <c r="B14" s="251">
        <v>1</v>
      </c>
      <c r="C14" s="233">
        <v>0</v>
      </c>
      <c r="D14" s="287" t="s">
        <v>169</v>
      </c>
      <c r="E14" s="62"/>
    </row>
    <row r="15" spans="1:5">
      <c r="A15" s="232" t="s">
        <v>172</v>
      </c>
      <c r="B15" s="251">
        <v>25</v>
      </c>
      <c r="C15" s="233">
        <v>0</v>
      </c>
      <c r="D15" s="287"/>
      <c r="E15" s="62"/>
    </row>
    <row r="16" spans="1:5">
      <c r="A16" s="232" t="s">
        <v>141</v>
      </c>
      <c r="B16" s="251">
        <v>3</v>
      </c>
      <c r="C16" s="233">
        <v>0</v>
      </c>
      <c r="D16" s="186"/>
      <c r="E16" s="62"/>
    </row>
    <row r="17" spans="1:6">
      <c r="A17" s="142" t="s">
        <v>162</v>
      </c>
      <c r="B17" s="249">
        <v>1</v>
      </c>
      <c r="C17" s="61">
        <v>0</v>
      </c>
      <c r="D17" s="186"/>
      <c r="E17" s="62"/>
    </row>
    <row r="18" spans="1:6" ht="16.2" thickBot="1">
      <c r="A18" s="193" t="s">
        <v>123</v>
      </c>
      <c r="B18" s="250">
        <v>2</v>
      </c>
      <c r="C18" s="63">
        <v>0</v>
      </c>
      <c r="D18" s="194"/>
      <c r="E18" s="64"/>
    </row>
    <row r="19" spans="1:6" ht="24" thickTop="1" thickBot="1">
      <c r="A19" s="23" t="s">
        <v>194</v>
      </c>
      <c r="B19" s="23"/>
      <c r="C19" s="65"/>
      <c r="D19" s="23"/>
      <c r="E19" s="66"/>
    </row>
    <row r="20" spans="1:6" ht="16.2" thickBot="1">
      <c r="A20" s="57" t="s">
        <v>64</v>
      </c>
      <c r="B20" s="255" t="s">
        <v>2</v>
      </c>
      <c r="C20" s="58" t="s">
        <v>19</v>
      </c>
      <c r="D20" s="59" t="s">
        <v>65</v>
      </c>
      <c r="E20" s="60" t="s">
        <v>66</v>
      </c>
    </row>
    <row r="21" spans="1:6">
      <c r="A21" s="276" t="s">
        <v>206</v>
      </c>
      <c r="B21" s="261">
        <v>1</v>
      </c>
      <c r="C21" s="262">
        <v>1</v>
      </c>
      <c r="D21" s="263"/>
      <c r="E21" s="264" t="s">
        <v>203</v>
      </c>
      <c r="F21" s="82"/>
    </row>
    <row r="22" spans="1:6">
      <c r="A22" s="260" t="s">
        <v>170</v>
      </c>
      <c r="B22" s="261">
        <v>1</v>
      </c>
      <c r="C22" s="262">
        <v>5</v>
      </c>
      <c r="D22" s="263" t="s">
        <v>86</v>
      </c>
      <c r="E22" s="264" t="s">
        <v>203</v>
      </c>
      <c r="F22" s="82"/>
    </row>
    <row r="23" spans="1:6">
      <c r="A23" s="260" t="s">
        <v>131</v>
      </c>
      <c r="B23" s="261">
        <v>1</v>
      </c>
      <c r="C23" s="262">
        <v>2.5</v>
      </c>
      <c r="D23" s="263" t="s">
        <v>169</v>
      </c>
      <c r="E23" s="266" t="s">
        <v>203</v>
      </c>
      <c r="F23" s="82"/>
    </row>
    <row r="24" spans="1:6">
      <c r="A24" s="260" t="s">
        <v>165</v>
      </c>
      <c r="B24" s="261">
        <v>1</v>
      </c>
      <c r="C24" s="265">
        <v>2</v>
      </c>
      <c r="D24" s="263"/>
      <c r="E24" s="266" t="s">
        <v>203</v>
      </c>
      <c r="F24" s="82"/>
    </row>
    <row r="25" spans="1:6">
      <c r="A25" s="260" t="s">
        <v>188</v>
      </c>
      <c r="B25" s="261">
        <v>1</v>
      </c>
      <c r="C25" s="265">
        <v>2</v>
      </c>
      <c r="D25" s="263" t="s">
        <v>87</v>
      </c>
      <c r="E25" s="266" t="s">
        <v>203</v>
      </c>
      <c r="F25" s="82"/>
    </row>
    <row r="26" spans="1:6">
      <c r="A26" s="260" t="s">
        <v>163</v>
      </c>
      <c r="B26" s="261">
        <v>2</v>
      </c>
      <c r="C26" s="265">
        <f>B26/10</f>
        <v>0.2</v>
      </c>
      <c r="D26" s="263"/>
      <c r="E26" s="266" t="s">
        <v>203</v>
      </c>
      <c r="F26" s="82"/>
    </row>
    <row r="27" spans="1:6">
      <c r="A27" s="260" t="s">
        <v>166</v>
      </c>
      <c r="B27" s="261">
        <v>1</v>
      </c>
      <c r="C27" s="265">
        <v>1</v>
      </c>
      <c r="D27" s="263" t="s">
        <v>167</v>
      </c>
      <c r="E27" s="266" t="s">
        <v>203</v>
      </c>
      <c r="F27" s="82"/>
    </row>
    <row r="28" spans="1:6">
      <c r="A28" s="260" t="s">
        <v>205</v>
      </c>
      <c r="B28" s="261">
        <v>1</v>
      </c>
      <c r="C28" s="265">
        <f>B28*0.5</f>
        <v>0.5</v>
      </c>
      <c r="D28" s="263"/>
      <c r="E28" s="266" t="s">
        <v>203</v>
      </c>
      <c r="F28" s="82"/>
    </row>
    <row r="29" spans="1:6">
      <c r="A29" s="260" t="s">
        <v>195</v>
      </c>
      <c r="B29" s="261">
        <v>1</v>
      </c>
      <c r="C29" s="265">
        <v>1</v>
      </c>
      <c r="D29" s="263"/>
      <c r="E29" s="266" t="s">
        <v>203</v>
      </c>
      <c r="F29" s="82"/>
    </row>
    <row r="30" spans="1:6">
      <c r="A30" s="260" t="s">
        <v>191</v>
      </c>
      <c r="B30" s="261">
        <v>27</v>
      </c>
      <c r="C30" s="265">
        <f>B30/200</f>
        <v>0.13500000000000001</v>
      </c>
      <c r="D30" s="263"/>
      <c r="E30" s="266" t="s">
        <v>203</v>
      </c>
      <c r="F30" s="82"/>
    </row>
    <row r="31" spans="1:6">
      <c r="A31" s="260" t="s">
        <v>190</v>
      </c>
      <c r="B31" s="261">
        <v>42</v>
      </c>
      <c r="C31" s="265">
        <f>B31/150</f>
        <v>0.28000000000000003</v>
      </c>
      <c r="D31" s="263"/>
      <c r="E31" s="266" t="s">
        <v>203</v>
      </c>
      <c r="F31" s="82"/>
    </row>
    <row r="32" spans="1:6">
      <c r="A32" s="282" t="s">
        <v>180</v>
      </c>
      <c r="B32" s="283">
        <v>421</v>
      </c>
      <c r="C32" s="285">
        <f>B32/100</f>
        <v>4.21</v>
      </c>
      <c r="D32" s="286"/>
      <c r="E32" s="284" t="s">
        <v>203</v>
      </c>
      <c r="F32" s="82"/>
    </row>
    <row r="33" spans="1:6">
      <c r="A33" s="277" t="s">
        <v>204</v>
      </c>
      <c r="B33" s="278">
        <v>1</v>
      </c>
      <c r="C33" s="279">
        <f>B33*0.5</f>
        <v>0.5</v>
      </c>
      <c r="D33" s="280"/>
      <c r="E33" s="281" t="s">
        <v>203</v>
      </c>
      <c r="F33" s="82"/>
    </row>
    <row r="34" spans="1:6">
      <c r="A34" s="267" t="s">
        <v>175</v>
      </c>
      <c r="B34" s="268">
        <v>1</v>
      </c>
      <c r="C34" s="269">
        <v>1</v>
      </c>
      <c r="D34" s="270"/>
      <c r="E34" s="266" t="s">
        <v>203</v>
      </c>
      <c r="F34" s="82"/>
    </row>
    <row r="35" spans="1:6">
      <c r="A35" s="267" t="s">
        <v>176</v>
      </c>
      <c r="B35" s="268">
        <v>1</v>
      </c>
      <c r="C35" s="269">
        <v>0.5</v>
      </c>
      <c r="D35" s="270"/>
      <c r="E35" s="266" t="s">
        <v>203</v>
      </c>
      <c r="F35" s="82"/>
    </row>
    <row r="36" spans="1:6">
      <c r="A36" s="267" t="s">
        <v>177</v>
      </c>
      <c r="B36" s="268">
        <v>2</v>
      </c>
      <c r="C36" s="269">
        <v>0.5</v>
      </c>
      <c r="D36" s="270"/>
      <c r="E36" s="266" t="s">
        <v>203</v>
      </c>
      <c r="F36" s="82"/>
    </row>
    <row r="37" spans="1:6">
      <c r="A37" s="267" t="s">
        <v>174</v>
      </c>
      <c r="B37" s="268">
        <v>1</v>
      </c>
      <c r="C37" s="269">
        <v>0</v>
      </c>
      <c r="D37" s="270"/>
      <c r="E37" s="266" t="s">
        <v>203</v>
      </c>
      <c r="F37" s="82"/>
    </row>
    <row r="38" spans="1:6" ht="16.2" thickBot="1">
      <c r="A38" s="271" t="s">
        <v>133</v>
      </c>
      <c r="B38" s="272">
        <v>1</v>
      </c>
      <c r="C38" s="273">
        <v>2</v>
      </c>
      <c r="D38" s="274"/>
      <c r="E38" s="275" t="s">
        <v>203</v>
      </c>
      <c r="F38" s="82"/>
    </row>
    <row r="39" spans="1:6" ht="24" thickTop="1" thickBot="1">
      <c r="A39" s="20"/>
      <c r="B39" s="20"/>
      <c r="C39" s="256"/>
      <c r="D39" s="67" t="s">
        <v>196</v>
      </c>
      <c r="E39" s="66"/>
    </row>
    <row r="40" spans="1:6" ht="16.2" thickBot="1">
      <c r="A40" s="57" t="s">
        <v>64</v>
      </c>
      <c r="B40" s="255" t="s">
        <v>2</v>
      </c>
      <c r="C40" s="58" t="s">
        <v>19</v>
      </c>
      <c r="D40" s="59" t="s">
        <v>65</v>
      </c>
      <c r="E40" s="60" t="s">
        <v>66</v>
      </c>
    </row>
    <row r="41" spans="1:6">
      <c r="A41" s="190"/>
      <c r="B41" s="252"/>
      <c r="C41" s="69"/>
      <c r="D41" s="185"/>
      <c r="E41" s="68"/>
    </row>
    <row r="42" spans="1:6">
      <c r="A42" s="187"/>
      <c r="B42" s="253"/>
      <c r="C42" s="61"/>
      <c r="D42" s="186"/>
      <c r="E42" s="62"/>
    </row>
    <row r="43" spans="1:6">
      <c r="A43" s="187"/>
      <c r="B43" s="253"/>
      <c r="C43" s="61"/>
      <c r="D43" s="186"/>
      <c r="E43" s="62"/>
    </row>
    <row r="44" spans="1:6">
      <c r="A44" s="187"/>
      <c r="B44" s="253"/>
      <c r="C44" s="61"/>
      <c r="D44" s="186"/>
      <c r="E44" s="62"/>
    </row>
    <row r="45" spans="1:6" ht="16.2" thickBot="1">
      <c r="A45" s="188"/>
      <c r="B45" s="254"/>
      <c r="C45" s="63"/>
      <c r="D45" s="189"/>
      <c r="E45" s="64"/>
    </row>
    <row r="46" spans="1:6" ht="24" thickTop="1" thickBot="1">
      <c r="A46" s="20" t="s">
        <v>208</v>
      </c>
      <c r="B46" s="20"/>
      <c r="C46" s="25">
        <f>SUM(C41:C45)</f>
        <v>0</v>
      </c>
      <c r="D46" s="67" t="s">
        <v>118</v>
      </c>
      <c r="E46" s="66"/>
    </row>
    <row r="47" spans="1:6" s="24" customFormat="1" ht="16.2" thickBot="1">
      <c r="A47" s="57" t="s">
        <v>64</v>
      </c>
      <c r="B47" s="255" t="s">
        <v>2</v>
      </c>
      <c r="C47" s="58" t="s">
        <v>19</v>
      </c>
      <c r="D47" s="59" t="s">
        <v>65</v>
      </c>
      <c r="E47" s="60" t="s">
        <v>66</v>
      </c>
    </row>
    <row r="48" spans="1:6">
      <c r="A48" s="184" t="s">
        <v>120</v>
      </c>
      <c r="B48" s="248">
        <v>2</v>
      </c>
      <c r="C48" s="69">
        <f>B48*1</f>
        <v>2</v>
      </c>
      <c r="D48" s="185"/>
      <c r="E48" s="68"/>
    </row>
    <row r="49" spans="1:5">
      <c r="A49" s="142" t="s">
        <v>117</v>
      </c>
      <c r="B49" s="249">
        <v>1</v>
      </c>
      <c r="C49" s="79">
        <v>1</v>
      </c>
      <c r="D49" s="192" t="s">
        <v>116</v>
      </c>
      <c r="E49" s="62"/>
    </row>
    <row r="50" spans="1:5">
      <c r="A50" s="142" t="s">
        <v>99</v>
      </c>
      <c r="B50" s="249">
        <v>1</v>
      </c>
      <c r="C50" s="79">
        <v>5</v>
      </c>
      <c r="D50" s="192"/>
      <c r="E50" s="62"/>
    </row>
    <row r="51" spans="1:5">
      <c r="A51" s="187" t="s">
        <v>151</v>
      </c>
      <c r="B51" s="253">
        <v>80</v>
      </c>
      <c r="C51" s="61">
        <f>B51*0.25</f>
        <v>20</v>
      </c>
      <c r="D51" s="186"/>
      <c r="E51" s="62"/>
    </row>
    <row r="52" spans="1:5">
      <c r="A52" s="142" t="s">
        <v>119</v>
      </c>
      <c r="B52" s="249">
        <v>2</v>
      </c>
      <c r="C52" s="61">
        <f>B52*1.5</f>
        <v>3</v>
      </c>
      <c r="D52" s="186"/>
      <c r="E52" s="62"/>
    </row>
    <row r="53" spans="1:5">
      <c r="A53" s="142" t="s">
        <v>159</v>
      </c>
      <c r="B53" s="249">
        <v>7</v>
      </c>
      <c r="C53" s="61">
        <f>0.5*B53</f>
        <v>3.5</v>
      </c>
      <c r="D53" s="186"/>
      <c r="E53" s="62"/>
    </row>
    <row r="54" spans="1:5">
      <c r="A54" s="142" t="s">
        <v>122</v>
      </c>
      <c r="B54" s="249">
        <v>1</v>
      </c>
      <c r="C54" s="79">
        <v>4</v>
      </c>
      <c r="D54" s="195"/>
      <c r="E54" s="62"/>
    </row>
    <row r="55" spans="1:5">
      <c r="A55" s="142" t="s">
        <v>139</v>
      </c>
      <c r="B55" s="249">
        <v>1</v>
      </c>
      <c r="C55" s="79">
        <v>1</v>
      </c>
      <c r="D55" s="192"/>
      <c r="E55" s="62"/>
    </row>
    <row r="56" spans="1:5">
      <c r="A56" s="142" t="s">
        <v>126</v>
      </c>
      <c r="B56" s="249">
        <v>2</v>
      </c>
      <c r="C56" s="79">
        <v>0</v>
      </c>
      <c r="D56" s="192"/>
      <c r="E56" s="62"/>
    </row>
    <row r="57" spans="1:5">
      <c r="A57" s="142" t="s">
        <v>125</v>
      </c>
      <c r="B57" s="249">
        <v>2</v>
      </c>
      <c r="C57" s="79">
        <v>0</v>
      </c>
      <c r="D57" s="192"/>
      <c r="E57" s="62"/>
    </row>
    <row r="58" spans="1:5">
      <c r="A58" s="142" t="s">
        <v>171</v>
      </c>
      <c r="B58" s="249">
        <v>1</v>
      </c>
      <c r="C58" s="79">
        <v>1</v>
      </c>
      <c r="D58" s="192"/>
      <c r="E58" s="62"/>
    </row>
    <row r="59" spans="1:5">
      <c r="A59" s="142" t="s">
        <v>135</v>
      </c>
      <c r="B59" s="249">
        <v>1</v>
      </c>
      <c r="C59" s="61">
        <v>2.5</v>
      </c>
      <c r="D59" s="186"/>
      <c r="E59" s="62"/>
    </row>
    <row r="60" spans="1:5">
      <c r="A60" s="142" t="s">
        <v>88</v>
      </c>
      <c r="B60" s="249">
        <v>25</v>
      </c>
      <c r="C60" s="79">
        <v>0</v>
      </c>
      <c r="D60" s="192"/>
      <c r="E60" s="62"/>
    </row>
    <row r="61" spans="1:5">
      <c r="A61" s="142" t="s">
        <v>100</v>
      </c>
      <c r="B61" s="249">
        <v>50</v>
      </c>
      <c r="C61" s="79">
        <v>0</v>
      </c>
      <c r="D61" s="192"/>
      <c r="E61" s="62"/>
    </row>
    <row r="62" spans="1:5">
      <c r="A62" s="142" t="s">
        <v>136</v>
      </c>
      <c r="B62" s="249">
        <v>3</v>
      </c>
      <c r="C62" s="61">
        <f>B62/2</f>
        <v>1.5</v>
      </c>
      <c r="D62" s="186"/>
      <c r="E62" s="62"/>
    </row>
    <row r="63" spans="1:5">
      <c r="A63" s="142" t="s">
        <v>140</v>
      </c>
      <c r="B63" s="249">
        <v>1</v>
      </c>
      <c r="C63" s="79">
        <v>0.25</v>
      </c>
      <c r="D63" s="192"/>
      <c r="E63" s="62"/>
    </row>
    <row r="64" spans="1:5">
      <c r="A64" s="142" t="s">
        <v>132</v>
      </c>
      <c r="B64" s="249">
        <v>3</v>
      </c>
      <c r="C64" s="79">
        <f>B64*0.5</f>
        <v>1.5</v>
      </c>
      <c r="D64" s="192"/>
      <c r="E64" s="62"/>
    </row>
    <row r="65" spans="1:5">
      <c r="A65" s="142" t="s">
        <v>137</v>
      </c>
      <c r="B65" s="249">
        <v>2</v>
      </c>
      <c r="C65" s="61">
        <f>1.5*B65</f>
        <v>3</v>
      </c>
      <c r="D65" s="186"/>
      <c r="E65" s="62"/>
    </row>
    <row r="66" spans="1:5">
      <c r="A66" s="142" t="s">
        <v>89</v>
      </c>
      <c r="B66" s="249">
        <v>1</v>
      </c>
      <c r="C66" s="79">
        <v>1</v>
      </c>
      <c r="D66" s="192"/>
      <c r="E66" s="62"/>
    </row>
    <row r="67" spans="1:5">
      <c r="A67" s="142" t="s">
        <v>124</v>
      </c>
      <c r="B67" s="249">
        <v>2</v>
      </c>
      <c r="C67" s="79">
        <f>B67/10</f>
        <v>0.2</v>
      </c>
      <c r="D67" s="192"/>
      <c r="E67" s="62"/>
    </row>
    <row r="68" spans="1:5">
      <c r="A68" s="142" t="s">
        <v>141</v>
      </c>
      <c r="B68" s="249">
        <v>7</v>
      </c>
      <c r="C68" s="61">
        <v>0</v>
      </c>
      <c r="D68" s="186"/>
      <c r="E68" s="62"/>
    </row>
    <row r="69" spans="1:5">
      <c r="A69" s="142" t="s">
        <v>138</v>
      </c>
      <c r="B69" s="249">
        <v>2</v>
      </c>
      <c r="C69" s="61">
        <f>1.25*B69</f>
        <v>2.5</v>
      </c>
      <c r="D69" s="186"/>
      <c r="E69" s="62"/>
    </row>
    <row r="70" spans="1:5" ht="16.2" thickBot="1">
      <c r="A70" s="188" t="s">
        <v>134</v>
      </c>
      <c r="B70" s="254">
        <v>1</v>
      </c>
      <c r="C70" s="63">
        <v>0.5</v>
      </c>
      <c r="D70" s="189"/>
      <c r="E70" s="64"/>
    </row>
    <row r="71" spans="1:5" ht="16.2" thickTop="1"/>
    <row r="72" spans="1:5">
      <c r="A72" s="1"/>
      <c r="B72" s="1"/>
    </row>
  </sheetData>
  <sortState ref="A3:E18">
    <sortCondition ref="A3:A18"/>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2012-11-29T20:27:19Z</cp:lastPrinted>
  <dcterms:created xsi:type="dcterms:W3CDTF">2000-10-24T15:39:59Z</dcterms:created>
  <dcterms:modified xsi:type="dcterms:W3CDTF">2020-02-24T16:41:01Z</dcterms:modified>
</cp:coreProperties>
</file>