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A\Juegos\FoL\Used\Characters\Part I\Chapter 4\Party 3\"/>
    </mc:Choice>
  </mc:AlternateContent>
  <xr:revisionPtr revIDLastSave="0" documentId="13_ncr:1_{34158980-A048-4C3C-BE64-05F259F0A8A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File'!$A$1:$H$52</definedName>
    <definedName name="_xlnm.Print_Area" localSheetId="1">Skills!$A$1:$K$33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 l="1"/>
  <c r="I4" i="6"/>
  <c r="I5" i="6"/>
  <c r="I3" i="6"/>
  <c r="C17" i="4" l="1"/>
  <c r="C16" i="4"/>
  <c r="C15" i="4"/>
  <c r="C14" i="4"/>
  <c r="C13" i="4"/>
  <c r="H8" i="6" s="1"/>
  <c r="C12" i="4"/>
  <c r="J8" i="6" l="1"/>
  <c r="H4" i="6"/>
  <c r="J4" i="6" s="1"/>
  <c r="H5" i="6"/>
  <c r="J5" i="6" s="1"/>
  <c r="H3" i="6"/>
  <c r="H47" i="15"/>
  <c r="H46" i="15" l="1"/>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3" i="15"/>
  <c r="H4" i="15"/>
  <c r="J3" i="6" l="1"/>
  <c r="B21" i="19" l="1"/>
  <c r="B20" i="19"/>
  <c r="E48" i="15" l="1"/>
  <c r="E14" i="4" l="1"/>
  <c r="D29" i="15" l="1"/>
  <c r="D28" i="15"/>
  <c r="D27" i="15"/>
  <c r="D26" i="15"/>
  <c r="D25" i="15"/>
  <c r="D24" i="15"/>
  <c r="D23" i="15"/>
  <c r="D22" i="15"/>
  <c r="E24" i="15" l="1"/>
  <c r="I24" i="15" s="1"/>
  <c r="G24" i="15"/>
  <c r="E25" i="15"/>
  <c r="G25" i="15"/>
  <c r="E23" i="15"/>
  <c r="I23" i="15" s="1"/>
  <c r="G23" i="15"/>
  <c r="E26" i="15"/>
  <c r="G26" i="15"/>
  <c r="E27" i="15"/>
  <c r="I27" i="15" s="1"/>
  <c r="G27" i="15"/>
  <c r="E22" i="15"/>
  <c r="G22" i="15"/>
  <c r="E28" i="15"/>
  <c r="I28" i="15" s="1"/>
  <c r="G28" i="15"/>
  <c r="E29" i="15"/>
  <c r="G29" i="15"/>
  <c r="B48" i="15"/>
  <c r="I25" i="15" l="1"/>
  <c r="I22" i="15"/>
  <c r="I26" i="15"/>
  <c r="I29" i="15"/>
  <c r="B28" i="19"/>
  <c r="E15" i="4" l="1"/>
  <c r="D35" i="15" l="1"/>
  <c r="C10" i="4"/>
  <c r="C9" i="4"/>
  <c r="C8" i="4"/>
  <c r="E35" i="15" l="1"/>
  <c r="G35" i="15"/>
  <c r="D41" i="15"/>
  <c r="E17" i="4"/>
  <c r="E16" i="4" s="1"/>
  <c r="D16" i="15"/>
  <c r="B22" i="19"/>
  <c r="B14" i="6"/>
  <c r="D21" i="15"/>
  <c r="D43" i="15"/>
  <c r="D40" i="15"/>
  <c r="B32" i="19"/>
  <c r="D45" i="15"/>
  <c r="D42" i="15"/>
  <c r="D44" i="15"/>
  <c r="D37" i="15"/>
  <c r="D46" i="15"/>
  <c r="D33" i="15"/>
  <c r="D39" i="15"/>
  <c r="D30" i="15"/>
  <c r="D11" i="15"/>
  <c r="D9" i="15"/>
  <c r="D47" i="15"/>
  <c r="D38" i="15"/>
  <c r="D36" i="15"/>
  <c r="D34" i="15"/>
  <c r="D32" i="15"/>
  <c r="D31" i="15"/>
  <c r="D20" i="15"/>
  <c r="D19" i="15"/>
  <c r="D18" i="15"/>
  <c r="D17" i="15"/>
  <c r="D15" i="15"/>
  <c r="D14" i="15"/>
  <c r="D13" i="15"/>
  <c r="D12" i="15"/>
  <c r="D10" i="15"/>
  <c r="D8" i="15"/>
  <c r="D7" i="15"/>
  <c r="D6" i="15"/>
  <c r="D5" i="15"/>
  <c r="D4" i="15"/>
  <c r="D3" i="15"/>
  <c r="I35" i="15" l="1"/>
  <c r="E21" i="15"/>
  <c r="G21" i="15"/>
  <c r="E18" i="15"/>
  <c r="G18" i="15"/>
  <c r="E44" i="15"/>
  <c r="G44" i="15"/>
  <c r="E15" i="15"/>
  <c r="G15" i="15"/>
  <c r="E37" i="15"/>
  <c r="G37" i="15"/>
  <c r="E8" i="15"/>
  <c r="I8" i="15" s="1"/>
  <c r="G8" i="15"/>
  <c r="E16" i="15"/>
  <c r="G16" i="15"/>
  <c r="E5" i="15"/>
  <c r="G5" i="15"/>
  <c r="E38" i="15"/>
  <c r="G38" i="15"/>
  <c r="E10" i="15"/>
  <c r="I10" i="15" s="1"/>
  <c r="G10" i="15"/>
  <c r="E17" i="15"/>
  <c r="G17" i="15"/>
  <c r="E11" i="15"/>
  <c r="G11" i="15"/>
  <c r="E31" i="15"/>
  <c r="G31" i="15"/>
  <c r="E30" i="15"/>
  <c r="I30" i="15" s="1"/>
  <c r="G30" i="15"/>
  <c r="E41" i="15"/>
  <c r="G41" i="15"/>
  <c r="E36" i="15"/>
  <c r="G36" i="15"/>
  <c r="E6" i="15"/>
  <c r="G6" i="15"/>
  <c r="E7" i="15"/>
  <c r="I7" i="15" s="1"/>
  <c r="G7" i="15"/>
  <c r="E19" i="15"/>
  <c r="G19" i="15"/>
  <c r="E42" i="15"/>
  <c r="G42" i="15"/>
  <c r="E45" i="15"/>
  <c r="G45" i="15"/>
  <c r="E12" i="15"/>
  <c r="I12" i="15" s="1"/>
  <c r="G12" i="15"/>
  <c r="E3" i="15"/>
  <c r="G3" i="15"/>
  <c r="E13" i="15"/>
  <c r="G13" i="15"/>
  <c r="E32" i="15"/>
  <c r="G32" i="15"/>
  <c r="E39" i="15"/>
  <c r="I39" i="15" s="1"/>
  <c r="G39" i="15"/>
  <c r="E40" i="15"/>
  <c r="G40" i="15"/>
  <c r="E46" i="15"/>
  <c r="G46" i="15"/>
  <c r="E47" i="15"/>
  <c r="G47" i="15"/>
  <c r="E9" i="15"/>
  <c r="I9" i="15" s="1"/>
  <c r="G9" i="15"/>
  <c r="E20" i="15"/>
  <c r="G20" i="15"/>
  <c r="E4" i="15"/>
  <c r="G4" i="15"/>
  <c r="E14" i="15"/>
  <c r="G14" i="15"/>
  <c r="E34" i="15"/>
  <c r="I34" i="15" s="1"/>
  <c r="G34" i="15"/>
  <c r="E33" i="15"/>
  <c r="G33" i="15"/>
  <c r="E43" i="15"/>
  <c r="G43" i="15"/>
  <c r="E13" i="4"/>
  <c r="I33" i="15" l="1"/>
  <c r="I20" i="15"/>
  <c r="I40" i="15"/>
  <c r="I3" i="15"/>
  <c r="I45" i="15"/>
  <c r="I6" i="15"/>
  <c r="I38" i="15"/>
  <c r="I31" i="15"/>
  <c r="I46" i="15"/>
  <c r="I15" i="15"/>
  <c r="I4" i="15"/>
  <c r="I42" i="15"/>
  <c r="I11" i="15"/>
  <c r="I19" i="15"/>
  <c r="I41" i="15"/>
  <c r="I17" i="15"/>
  <c r="I16" i="15"/>
  <c r="I44" i="15"/>
  <c r="I13" i="15"/>
  <c r="I5" i="15"/>
  <c r="I43" i="15"/>
  <c r="I36" i="15"/>
  <c r="I18" i="15"/>
  <c r="I14" i="15"/>
  <c r="I47" i="15"/>
  <c r="I32" i="15"/>
  <c r="I37" i="15"/>
  <c r="I2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1" authorId="0" shapeId="0" xr:uid="{00000000-0006-0000-0000-000001000000}">
      <text>
        <r>
          <rPr>
            <sz val="12"/>
            <color indexed="81"/>
            <rFont val="Times New Roman"/>
            <family val="1"/>
          </rPr>
          <t>Next level at 6,000 XPs</t>
        </r>
      </text>
    </comment>
    <comment ref="E14" authorId="0" shapeId="0" xr:uid="{00000000-0006-0000-0000-000002000000}">
      <text>
        <r>
          <rPr>
            <sz val="12"/>
            <color indexed="81"/>
            <rFont val="Times New Roman"/>
            <family val="1"/>
          </rPr>
          <t>[(2 * 6 Rogue) * 75%] + [(1 * 10 Swashbuckler) * 75%] + (3 * 2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Middle Class</t>
        </r>
      </text>
    </comment>
    <comment ref="F4" authorId="0" shapeId="0" xr:uid="{00000000-0006-0000-0100-000002000000}">
      <text>
        <r>
          <rPr>
            <sz val="12"/>
            <color indexed="81"/>
            <rFont val="Times New Roman"/>
            <family val="1"/>
          </rPr>
          <t>Chainmail</t>
        </r>
      </text>
    </comment>
    <comment ref="F5" authorId="0" shapeId="0" xr:uid="{00000000-0006-0000-0100-000003000000}">
      <text>
        <r>
          <rPr>
            <sz val="12"/>
            <color indexed="81"/>
            <rFont val="Times New Roman"/>
            <family val="1"/>
          </rPr>
          <t>Honest (trait)</t>
        </r>
      </text>
    </comment>
    <comment ref="F6" authorId="0" shapeId="0" xr:uid="{00000000-0006-0000-0100-000004000000}">
      <text>
        <r>
          <rPr>
            <sz val="12"/>
            <color indexed="81"/>
            <rFont val="Times New Roman"/>
            <family val="1"/>
          </rPr>
          <t>Climber’s Kit +2
Mithril Chain Shirt -2</t>
        </r>
      </text>
    </comment>
    <comment ref="F10" authorId="0" shapeId="0" xr:uid="{00000000-0006-0000-0100-000005000000}">
      <text>
        <r>
          <rPr>
            <sz val="12"/>
            <color indexed="81"/>
            <rFont val="Times New Roman"/>
            <family val="1"/>
          </rPr>
          <t>+1 Honest,
+1 Polite,
+2 Negotiator
+2 Smooth Talk</t>
        </r>
      </text>
    </comment>
    <comment ref="F11" authorId="0" shapeId="0" xr:uid="{00000000-0006-0000-0100-000006000000}">
      <text>
        <r>
          <rPr>
            <sz val="12"/>
            <color indexed="81"/>
            <rFont val="Times New Roman"/>
            <family val="1"/>
          </rPr>
          <t>MW lockpick</t>
        </r>
      </text>
    </comment>
    <comment ref="F13" authorId="0" shapeId="0" xr:uid="{00000000-0006-0000-0100-000007000000}">
      <text>
        <r>
          <rPr>
            <sz val="12"/>
            <color indexed="81"/>
            <rFont val="Times New Roman"/>
            <family val="1"/>
          </rPr>
          <t>Chainmail</t>
        </r>
      </text>
    </comment>
    <comment ref="F18" authorId="0" shapeId="0" xr:uid="{00000000-0006-0000-0100-000008000000}">
      <text>
        <r>
          <rPr>
            <sz val="12"/>
            <color indexed="81"/>
            <rFont val="Times New Roman"/>
            <family val="1"/>
          </rPr>
          <t>Chainmail</t>
        </r>
      </text>
    </comment>
    <comment ref="F19" authorId="0" shapeId="0" xr:uid="{00000000-0006-0000-0100-000009000000}">
      <text>
        <r>
          <rPr>
            <sz val="12"/>
            <color indexed="81"/>
            <rFont val="Times New Roman"/>
            <family val="1"/>
          </rPr>
          <t>Polite (trait)</t>
        </r>
      </text>
    </comment>
    <comment ref="F20" authorId="0" shapeId="0" xr:uid="{00000000-0006-0000-0100-00000A000000}">
      <text>
        <r>
          <rPr>
            <sz val="12"/>
            <color indexed="81"/>
            <rFont val="Times New Roman"/>
            <family val="1"/>
          </rPr>
          <t>Chainmail</t>
        </r>
      </text>
    </comment>
    <comment ref="F26" authorId="0" shapeId="0" xr:uid="{00000000-0006-0000-0100-00000B000000}">
      <text>
        <r>
          <rPr>
            <sz val="12"/>
            <color indexed="81"/>
            <rFont val="Times New Roman"/>
            <family val="1"/>
          </rPr>
          <t>Middle Class</t>
        </r>
      </text>
    </comment>
    <comment ref="F32" authorId="0" shapeId="0" xr:uid="{00000000-0006-0000-0100-00000C000000}">
      <text>
        <r>
          <rPr>
            <sz val="12"/>
            <color indexed="81"/>
            <rFont val="Times New Roman"/>
            <family val="1"/>
          </rPr>
          <t>Chainmail</t>
        </r>
      </text>
    </comment>
    <comment ref="F33" authorId="0" shapeId="0" xr:uid="{00000000-0006-0000-0100-00000D000000}">
      <text>
        <r>
          <rPr>
            <sz val="12"/>
            <color indexed="81"/>
            <rFont val="Times New Roman"/>
            <family val="1"/>
          </rPr>
          <t>MW lockpick</t>
        </r>
      </text>
    </comment>
    <comment ref="F35" authorId="0" shapeId="0" xr:uid="{00000000-0006-0000-0100-00000E000000}">
      <text>
        <r>
          <rPr>
            <sz val="12"/>
            <color indexed="81"/>
            <rFont val="Times New Roman"/>
            <family val="1"/>
          </rPr>
          <t>Middle Class</t>
        </r>
      </text>
    </comment>
    <comment ref="F38" authorId="0" shapeId="0" xr:uid="{00000000-0006-0000-0100-00000F000000}">
      <text>
        <r>
          <rPr>
            <sz val="12"/>
            <color indexed="81"/>
            <rFont val="Times New Roman"/>
            <family val="1"/>
          </rPr>
          <t>-1 Honest;
+2 Negotiator
+2 Smooth Talk</t>
        </r>
      </text>
    </comment>
    <comment ref="F39" authorId="0" shapeId="0" xr:uid="{00000000-0006-0000-0100-000010000000}">
      <text>
        <r>
          <rPr>
            <sz val="12"/>
            <color indexed="81"/>
            <rFont val="Times New Roman"/>
            <family val="1"/>
          </rPr>
          <t>Chainmail</t>
        </r>
      </text>
    </comment>
    <comment ref="F45" authorId="0" shapeId="0" xr:uid="{00000000-0006-0000-0100-000011000000}">
      <text>
        <r>
          <rPr>
            <sz val="12"/>
            <color indexed="81"/>
            <rFont val="Times New Roman"/>
            <family val="1"/>
          </rPr>
          <t>Chainmail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have a great aptitutde for learning.
</t>
        </r>
        <r>
          <rPr>
            <b/>
            <sz val="12"/>
            <color indexed="81"/>
            <rFont val="Times New Roman"/>
            <family val="1"/>
          </rPr>
          <t xml:space="preserve">Prerequisite:  </t>
        </r>
        <r>
          <rPr>
            <sz val="12"/>
            <color indexed="81"/>
            <rFont val="Times New Roman"/>
            <family val="1"/>
          </rPr>
          <t xml:space="preserve">Human or doppelganger.
</t>
        </r>
        <r>
          <rPr>
            <b/>
            <sz val="12"/>
            <color indexed="81"/>
            <rFont val="Times New Roman"/>
            <family val="1"/>
          </rPr>
          <t xml:space="preserve">Benefit:  </t>
        </r>
        <r>
          <rPr>
            <sz val="12"/>
            <color indexed="81"/>
            <rFont val="Times New Roman"/>
            <family val="1"/>
          </rPr>
          <t xml:space="preserve">All skill ranks cost 1 skill point for you to purchase, even if the skill is cross-class for you.  The maximum number of ranks you can purchase in a cross-class skill remains the same.
This feat does not affect the skill point cost to learn a language or to gain literacy (for a barbarian or other illiterate character).
</t>
        </r>
        <r>
          <rPr>
            <b/>
            <sz val="12"/>
            <color indexed="81"/>
            <rFont val="Times New Roman"/>
            <family val="1"/>
          </rPr>
          <t xml:space="preserve">Normal:  </t>
        </r>
        <r>
          <rPr>
            <sz val="12"/>
            <color indexed="81"/>
            <rFont val="Times New Roman"/>
            <family val="1"/>
          </rPr>
          <t xml:space="preserve">Cross-class skills cost 2 skill points per rank.
</t>
        </r>
        <r>
          <rPr>
            <b/>
            <sz val="12"/>
            <color indexed="81"/>
            <rFont val="Times New Roman"/>
            <family val="1"/>
          </rPr>
          <t xml:space="preserve">Special:  </t>
        </r>
        <r>
          <rPr>
            <sz val="12"/>
            <color indexed="81"/>
            <rFont val="Times New Roman"/>
            <family val="1"/>
          </rPr>
          <t>This feat may only be taken at 1st level.
Races of Destiny 149</t>
        </r>
      </text>
    </comment>
    <comment ref="C2" authorId="0" shapeId="0" xr:uid="{00000000-0006-0000-0200-000002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A3" authorId="0" shapeId="0" xr:uid="{00000000-0006-0000-0200-000003000000}">
      <text>
        <r>
          <rPr>
            <sz val="12"/>
            <color indexed="81"/>
            <rFont val="Times New Roman"/>
            <family val="1"/>
          </rPr>
          <t xml:space="preserve">You come from a wealthy family with numerous contacts in the trading costers and craft guilds of Faerûn’s bustling cities.  You can get a good deal on almost anything you buy or sell.
</t>
        </r>
        <r>
          <rPr>
            <b/>
            <sz val="12"/>
            <color indexed="81"/>
            <rFont val="Times New Roman"/>
            <family val="1"/>
          </rPr>
          <t xml:space="preserve">Prerequisite:  </t>
        </r>
        <r>
          <rPr>
            <sz val="12"/>
            <color indexed="81"/>
            <rFont val="Times New Roman"/>
            <family val="1"/>
          </rPr>
          <t xml:space="preserve">Dwarf (the Sword Coast or Underdark [Darklands]), gnome (Lantan or Underdark [Northdark]), halfling (Amn), or human (Amn, Lantan, Sembia, Shou Expatriate, Tashalar, Tharsult, Thesk, Turmish, the Vast, or Waterdeep).
</t>
        </r>
        <r>
          <rPr>
            <b/>
            <sz val="12"/>
            <color indexed="81"/>
            <rFont val="Times New Roman"/>
            <family val="1"/>
          </rPr>
          <t xml:space="preserve">Benefit:  </t>
        </r>
        <r>
          <rPr>
            <sz val="12"/>
            <color indexed="81"/>
            <rFont val="Times New Roman"/>
            <family val="1"/>
          </rPr>
          <t xml:space="preserve">When you sell weapons, magic items, or other adventuring goods, you get 75% of the list price instead of 50%. Once per month, you can buy any single item at 75% of the offered price.
You also receive an extra 300 gp to spend as you see fit during character creation.
</t>
        </r>
        <r>
          <rPr>
            <b/>
            <sz val="12"/>
            <color indexed="81"/>
            <rFont val="Times New Roman"/>
            <family val="1"/>
          </rPr>
          <t xml:space="preserve">Special: </t>
        </r>
        <r>
          <rPr>
            <sz val="12"/>
            <color indexed="81"/>
            <rFont val="Times New Roman"/>
            <family val="1"/>
          </rPr>
          <t xml:space="preserve"> You may select this feat only as a 1st-level character. You may have only one regional feat.
FRCS 41</t>
        </r>
      </text>
    </comment>
    <comment ref="C3" authorId="0" shapeId="0" xr:uid="{00000000-0006-0000-0200-000004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4" authorId="0" shapeId="0" xr:uid="{00000000-0006-0000-0200-000005000000}">
      <text>
        <r>
          <rPr>
            <sz val="12"/>
            <color indexed="81"/>
            <rFont val="Times New Roman"/>
            <family val="1"/>
          </rPr>
          <t xml:space="preserve">Your people are accustomed to dealing with strangers and foreigners without needing to draw weapons to make their point.
</t>
        </r>
        <r>
          <rPr>
            <b/>
            <sz val="12"/>
            <color indexed="81"/>
            <rFont val="Times New Roman"/>
            <family val="1"/>
          </rPr>
          <t xml:space="preserve">Regions:  </t>
        </r>
        <r>
          <rPr>
            <sz val="12"/>
            <color indexed="81"/>
            <rFont val="Times New Roman"/>
            <family val="1"/>
          </rPr>
          <t xml:space="preserve">Luiren, Silverymoon, Thesk, Waterdeep, gold dwarf, lightfoot halfling.
</t>
        </r>
        <r>
          <rPr>
            <b/>
            <sz val="12"/>
            <color indexed="81"/>
            <rFont val="Times New Roman"/>
            <family val="1"/>
          </rPr>
          <t xml:space="preserve">Benefit:  </t>
        </r>
        <r>
          <rPr>
            <sz val="12"/>
            <color indexed="81"/>
            <rFont val="Times New Roman"/>
            <family val="1"/>
          </rPr>
          <t>You gain a +2 bonus on all Diplomacy and Sense Motive checks.
FRCS 37 - 38</t>
        </r>
      </text>
    </comment>
    <comment ref="C4" authorId="0" shapeId="0" xr:uid="{00000000-0006-0000-0200-000006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5" authorId="0" shapeId="0" xr:uid="{00000000-0006-0000-0200-000007000000}">
      <text>
        <r>
          <rPr>
            <sz val="12"/>
            <color indexed="81"/>
            <rFont val="Times New Roman"/>
            <family val="1"/>
          </rPr>
          <t xml:space="preserve">You are good at gauging and swaying attitudes.
</t>
        </r>
        <r>
          <rPr>
            <b/>
            <sz val="12"/>
            <color indexed="81"/>
            <rFont val="Times New Roman"/>
            <family val="1"/>
          </rPr>
          <t xml:space="preserve">Benefit:  </t>
        </r>
        <r>
          <rPr>
            <sz val="12"/>
            <color indexed="81"/>
            <rFont val="Times New Roman"/>
            <family val="1"/>
          </rPr>
          <t>You get a +2 bonus on all Diplomacy checks and Sense Motive checks.
PHB 98</t>
        </r>
      </text>
    </comment>
    <comment ref="C5" authorId="0" shapeId="0" xr:uid="{00000000-0006-0000-0200-000008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6" authorId="0" shapeId="0" xr:uid="{00000000-0006-0000-0200-000009000000}">
      <text>
        <r>
          <rPr>
            <sz val="12"/>
            <color indexed="81"/>
            <rFont val="Times New Roman"/>
            <family val="1"/>
          </rPr>
          <t xml:space="preserve">A character with this feat has apprenticed himself to a master in order to speed his learning and boster his skills.  This feat must be taken at 1st level.  Once you start gaining experience, your methods of learning are already too ingrained for you to be able to bgain the benefits of a mentor-apprentice relationship.
</t>
        </r>
        <r>
          <rPr>
            <b/>
            <sz val="12"/>
            <color indexed="81"/>
            <rFont val="Times New Roman"/>
            <family val="1"/>
          </rPr>
          <t xml:space="preserve">Prerequisite:  </t>
        </r>
        <r>
          <rPr>
            <sz val="12"/>
            <color indexed="81"/>
            <rFont val="Times New Roman"/>
            <family val="1"/>
          </rPr>
          <t xml:space="preserve">1st level only.
</t>
        </r>
        <r>
          <rPr>
            <b/>
            <sz val="12"/>
            <color indexed="81"/>
            <rFont val="Times New Roman"/>
            <family val="1"/>
          </rPr>
          <t xml:space="preserve">Benefits:  </t>
        </r>
        <r>
          <rPr>
            <sz val="12"/>
            <color indexed="81"/>
            <rFont val="Times New Roman"/>
            <family val="1"/>
          </rPr>
          <t>When you select this feat, you gain all the benefits described in this section for being an apprentice.
see DMG II 175 - 180</t>
        </r>
      </text>
    </comment>
    <comment ref="A9" authorId="0" shapeId="0" xr:uid="{00000000-0006-0000-0200-00000A000000}">
      <text>
        <r>
          <rPr>
            <sz val="12"/>
            <color indexed="81"/>
            <rFont val="Times New Roman"/>
            <family val="1"/>
          </rPr>
          <t>Hand crossbow, rapier, sap, shortbow, and short sword.
PHB 50</t>
        </r>
      </text>
    </comment>
    <comment ref="C12" authorId="0" shapeId="0" xr:uid="{00000000-0006-0000-0200-00000B000000}">
      <text>
        <r>
          <rPr>
            <sz val="12"/>
            <color indexed="81"/>
            <rFont val="Times New Roman"/>
            <family val="1"/>
          </rPr>
          <t>-4 to BAB vs. obvious females
Dragon 324</t>
        </r>
      </text>
    </comment>
    <comment ref="C13" authorId="0" shapeId="0" xr:uid="{00000000-0006-0000-0200-00000C000000}">
      <text>
        <r>
          <rPr>
            <sz val="12"/>
            <color indexed="81"/>
            <rFont val="Times New Roman"/>
            <family val="1"/>
          </rPr>
          <t xml:space="preserve">You are naturally straightforward and sincere. This quality helps you persuade people to your viewpoint, but you have diffi culty telling lies and seeing deception in others.
</t>
        </r>
        <r>
          <rPr>
            <b/>
            <sz val="12"/>
            <color indexed="81"/>
            <rFont val="Times New Roman"/>
            <family val="1"/>
          </rPr>
          <t xml:space="preserve">Benefit:  </t>
        </r>
        <r>
          <rPr>
            <sz val="12"/>
            <color indexed="81"/>
            <rFont val="Times New Roman"/>
            <family val="1"/>
          </rPr>
          <t xml:space="preserve">You gain a +1 bonus on Diplomacy checks.
</t>
        </r>
        <r>
          <rPr>
            <b/>
            <sz val="12"/>
            <color indexed="81"/>
            <rFont val="Times New Roman"/>
            <family val="1"/>
          </rPr>
          <t xml:space="preserve">Drawback:  </t>
        </r>
        <r>
          <rPr>
            <sz val="12"/>
            <color indexed="81"/>
            <rFont val="Times New Roman"/>
            <family val="1"/>
          </rPr>
          <t xml:space="preserve">You take a –1 penalty on Bluff checks and Sense Motive checks.
</t>
        </r>
        <r>
          <rPr>
            <b/>
            <sz val="12"/>
            <color indexed="81"/>
            <rFont val="Times New Roman"/>
            <family val="1"/>
          </rPr>
          <t xml:space="preserve">Roleplaying Ideas:  </t>
        </r>
        <r>
          <rPr>
            <sz val="12"/>
            <color indexed="81"/>
            <rFont val="Times New Roman"/>
            <family val="1"/>
          </rPr>
          <t>Characters with this trait might be naïve and too unsophisticated to lie, or they might be aware of worldly matters and simply choose to take a higher ground.
Unearthed Arcana 88</t>
        </r>
      </text>
    </comment>
    <comment ref="C14" authorId="0" shapeId="0" xr:uid="{00000000-0006-0000-0200-00000D000000}">
      <text>
        <r>
          <rPr>
            <sz val="12"/>
            <color indexed="81"/>
            <rFont val="Times New Roman"/>
            <family val="1"/>
          </rPr>
          <t xml:space="preserve">You are courteous and well spoken.
</t>
        </r>
        <r>
          <rPr>
            <b/>
            <sz val="12"/>
            <color indexed="81"/>
            <rFont val="Times New Roman"/>
            <family val="1"/>
          </rPr>
          <t xml:space="preserve">Benefit:  </t>
        </r>
        <r>
          <rPr>
            <sz val="12"/>
            <color indexed="81"/>
            <rFont val="Times New Roman"/>
            <family val="1"/>
          </rPr>
          <t xml:space="preserve">You gain a +1 bonus on Diplomacy checks.
</t>
        </r>
        <r>
          <rPr>
            <b/>
            <sz val="12"/>
            <color indexed="81"/>
            <rFont val="Times New Roman"/>
            <family val="1"/>
          </rPr>
          <t xml:space="preserve">Drawback:  </t>
        </r>
        <r>
          <rPr>
            <sz val="12"/>
            <color indexed="81"/>
            <rFont val="Times New Roman"/>
            <family val="1"/>
          </rPr>
          <t xml:space="preserve">You take a –2 penalty on Intimidate checks.
</t>
        </r>
        <r>
          <rPr>
            <b/>
            <sz val="12"/>
            <color indexed="81"/>
            <rFont val="Times New Roman"/>
            <family val="1"/>
          </rPr>
          <t xml:space="preserve">Roleplaying Ideas:  </t>
        </r>
        <r>
          <rPr>
            <sz val="12"/>
            <color indexed="81"/>
            <rFont val="Times New Roman"/>
            <family val="1"/>
          </rPr>
          <t>Characters with this trait might be honestly polite and kind, or they might simply be adept at mimicking social conventions to get what they want.
Unearthed Arcana 89</t>
        </r>
      </text>
    </comment>
    <comment ref="C15" authorId="0" shapeId="0" xr:uid="{00000000-0006-0000-0200-00000E000000}">
      <text>
        <r>
          <rPr>
            <sz val="12"/>
            <color indexed="81"/>
            <rFont val="Times New Roman"/>
            <family val="1"/>
          </rPr>
          <t>Certain skills become permanent class skills for the character; that is, no matter what classes she advances in, these are always considered class skills. If she chooses a skill that is a class skill for her current class, she also gains a +1 competence bonus on those skill checks. (She can only gain this bonus once per skill, even if it appears on more than one of her classes’ skill lists.)
None of these advantages should particularly unbalance a character when compared to those created without this optional system. Nevertheless, if a campaign involves both urban and nonurban characters, the Dungeon Master is encouraged to either refrain from using this variant, or to allow its benefits even to nonurban characters. Characters from nonurban areas are usually considered to be lower-class citizens.
Lower-Class Skills:  Craft, Gather Information, Handle Animal, Knowledge (local), Profession.
Middle-Class Skills:  Appraise, Craft, Profession, Knowledge (local), Knowledge (nobility and royalty).
Upper-Class Skills: Diplomacy, Knowledge (history), Knowledge (nobility and royalty), Ride, Speak Language.
RANDOM DETERMINATION
When using this variant, some people might prefer the opportunity to determine their character’s social class randomly, just as they can height, weight, and age. If so, simply roll percentile dice after determining your base stats. On a roll of 01–60, you are lower class; 61–90, middle class; and 91–100, upper class.
Cityscape 59</t>
        </r>
      </text>
    </comment>
    <comment ref="C16" authorId="0" shapeId="0" xr:uid="{00000000-0006-0000-0200-00000F000000}">
      <text>
        <r>
          <rPr>
            <sz val="12"/>
            <color indexed="81"/>
            <rFont val="Times New Roman"/>
            <family val="1"/>
          </rPr>
          <t>-4 to BAB vs. unarmed enemy that has not attacked the character.
Dragon 324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300-000001000000}">
      <text>
        <r>
          <rPr>
            <sz val="12"/>
            <color indexed="81"/>
            <rFont val="Times New Roman"/>
            <family val="1"/>
          </rPr>
          <t>Balance, Climb, Escape Artist, Hide, Jump, Move Silently, Sleight of Hand, Tumble.</t>
        </r>
      </text>
    </comment>
    <comment ref="K11" authorId="0" shapeId="0" xr:uid="{00000000-0006-0000-0300-000002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1 lb.
These light blue leather boots have very thick soles. Walking in them is like dancing in clouds.
While wearing boots of landing, you land on your feet no matter how far you fall, and you take 2 fewer dice of damage from the fall than normal (thus, a fall of 20 feet or less deals you no damage).
</t>
        </r>
        <r>
          <rPr>
            <b/>
            <sz val="12"/>
            <color indexed="81"/>
            <rFont val="Times New Roman"/>
            <family val="1"/>
          </rPr>
          <t xml:space="preserve">Prerequisites:  </t>
        </r>
        <r>
          <rPr>
            <sz val="12"/>
            <color indexed="81"/>
            <rFont val="Times New Roman"/>
            <family val="1"/>
          </rPr>
          <t xml:space="preserve">Craft Wondrous Item, feather fall or catfall (EPH 82).
</t>
        </r>
        <r>
          <rPr>
            <b/>
            <sz val="12"/>
            <color indexed="81"/>
            <rFont val="Times New Roman"/>
            <family val="1"/>
          </rPr>
          <t xml:space="preserve">Cost to Create:  </t>
        </r>
        <r>
          <rPr>
            <sz val="12"/>
            <color indexed="81"/>
            <rFont val="Times New Roman"/>
            <family val="1"/>
          </rPr>
          <t>250 gp, 20 XP, 1 day.
MIC 77 - 78</t>
        </r>
      </text>
    </comment>
    <comment ref="A11" authorId="0" shapeId="0" xr:uid="{00000000-0006-0000-0400-000002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12" authorId="0" shapeId="0" xr:uid="{00000000-0006-0000-0400-000003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<sst xmlns="http://schemas.openxmlformats.org/spreadsheetml/2006/main" count="320" uniqueCount="202">
  <si>
    <t>Race:</t>
  </si>
  <si>
    <t>Sex:</t>
  </si>
  <si>
    <t>Height:</t>
  </si>
  <si>
    <t>Weight:</t>
  </si>
  <si>
    <t>Strength:</t>
  </si>
  <si>
    <t>Dexterity:</t>
  </si>
  <si>
    <t>Skill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</si>
  <si>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</si>
  <si>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</si>
  <si>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</si>
  <si>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</si>
  <si>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</si>
  <si>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</si>
  <si>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</si>
  <si>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</si>
  <si>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</si>
  <si>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</si>
  <si>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</si>
  <si>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</si>
  <si>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</si>
  <si>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</si>
  <si>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</si>
  <si>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</si>
  <si>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</si>
  <si>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</si>
  <si>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</si>
  <si>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</si>
  <si>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</si>
  <si>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</si>
  <si>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</si>
  <si>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</si>
  <si>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</si>
  <si>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</si>
  <si>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</si>
  <si>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</si>
  <si>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</si>
  <si>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</si>
  <si>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</si>
  <si>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</si>
  <si>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</si>
  <si>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</si>
  <si>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</si>
  <si>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</si>
  <si>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</si>
  <si>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</si>
  <si>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</si>
  <si>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</si>
  <si>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</si>
  <si>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</si>
  <si>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</si>
  <si>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</si>
  <si>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</si>
  <si>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</si>
  <si>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</si>
  <si>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</si>
  <si>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</si>
  <si>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</si>
  <si>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</si>
  <si>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</si>
  <si>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</si>
  <si>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</si>
  <si>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</si>
  <si>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</si>
  <si>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</si>
  <si>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</si>
  <si>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</si>
  <si>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</si>
  <si>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</si>
  <si>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</si>
  <si>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</si>
  <si>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</si>
  <si>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</si>
  <si>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</si>
  <si>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</si>
  <si>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</si>
  <si>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</si>
  <si>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</si>
  <si>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</si>
  <si>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</si>
  <si>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</si>
  <si>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</si>
  <si>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</si>
  <si>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</si>
  <si>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</si>
  <si>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</si>
  <si>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</si>
  <si>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</si>
  <si>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Mass</t>
  </si>
  <si>
    <t>Effects/</t>
  </si>
  <si>
    <t>Notes</t>
  </si>
  <si>
    <t>Equipment Carried</t>
  </si>
  <si>
    <t>Weight on Hand:</t>
  </si>
  <si>
    <t>Horse Encumbrance:</t>
  </si>
  <si>
    <t>Check</t>
  </si>
  <si>
    <t>Arcane</t>
  </si>
  <si>
    <t>Speed</t>
  </si>
  <si>
    <t>Age:</t>
  </si>
  <si>
    <t>Region:</t>
  </si>
  <si>
    <t>+2</t>
  </si>
  <si>
    <t>Speak Language</t>
  </si>
  <si>
    <t>Knowledge:  Nature</t>
  </si>
  <si>
    <t>Knowledge:  Arcana</t>
  </si>
  <si>
    <t>Knowledge:  Religion</t>
  </si>
  <si>
    <t>Sleight of Hand</t>
  </si>
  <si>
    <t>Survival</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</si>
  <si>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</si>
  <si>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Attack Bonus:</t>
  </si>
  <si>
    <t>Deity:</t>
  </si>
  <si>
    <t>Class Features</t>
  </si>
  <si>
    <t>Touch AC:</t>
  </si>
  <si>
    <t>Weapon Proficiencies</t>
  </si>
  <si>
    <t>Atk</t>
  </si>
  <si>
    <t>Base 3</t>
  </si>
  <si>
    <t>Knowledge:  History</t>
  </si>
  <si>
    <t>1</t>
  </si>
  <si>
    <t>Haversack Encumbrance:</t>
  </si>
  <si>
    <t>4000</t>
  </si>
  <si>
    <t>Stash:  not available</t>
  </si>
  <si>
    <t>Mount:  not available</t>
  </si>
  <si>
    <t>Feats</t>
  </si>
  <si>
    <t>Tyberius</t>
  </si>
  <si>
    <t>Male</t>
  </si>
  <si>
    <t>5’ 9”</t>
  </si>
  <si>
    <t>Waterdeep</t>
  </si>
  <si>
    <t>Human</t>
  </si>
  <si>
    <t>Rogue</t>
  </si>
  <si>
    <t>Swashbuckler</t>
  </si>
  <si>
    <t>Traits and Flaws</t>
  </si>
  <si>
    <t>Common, Chondathan</t>
  </si>
  <si>
    <t>Able Learner</t>
  </si>
  <si>
    <t>Smooth Talk</t>
  </si>
  <si>
    <t>Weapon Finesse</t>
  </si>
  <si>
    <t>Craft:  Cooking</t>
  </si>
  <si>
    <t>Knowledge:  Archit./Engin.</t>
  </si>
  <si>
    <t>Knowledge:  Dungeoneer</t>
  </si>
  <si>
    <t>Knowledge:  Geography</t>
  </si>
  <si>
    <t>Knowledge:  Local</t>
  </si>
  <si>
    <t>Knowledge:  Nobility/Royalty</t>
  </si>
  <si>
    <t>Knowledge:  The Planes</t>
  </si>
  <si>
    <t>Perform:  Wit</t>
  </si>
  <si>
    <t>Profession:  Merchant</t>
  </si>
  <si>
    <t>-1</t>
  </si>
  <si>
    <t>-2</t>
  </si>
  <si>
    <t>Base 2</t>
  </si>
  <si>
    <t>Base 0</t>
  </si>
  <si>
    <t>Evasion</t>
  </si>
  <si>
    <t>Sneak Attack 1d6</t>
  </si>
  <si>
    <t>Trapfinding</t>
  </si>
  <si>
    <t>Negotiator</t>
  </si>
  <si>
    <t>Chivalrous Courtesy</t>
  </si>
  <si>
    <t>Code of Arms</t>
  </si>
  <si>
    <t>Orc, Draconic [4]</t>
  </si>
  <si>
    <t>Honest</t>
  </si>
  <si>
    <t>Polite</t>
  </si>
  <si>
    <t>Middle Class</t>
  </si>
  <si>
    <t>MW Rapier</t>
  </si>
  <si>
    <t>MW Mithril Chain Shirt</t>
  </si>
  <si>
    <t>Crystal of Aquatic Action, Lesser</t>
  </si>
  <si>
    <t>Boots of Landing</t>
  </si>
  <si>
    <t>Thieves Tools, Masterwork</t>
  </si>
  <si>
    <t>2</t>
  </si>
  <si>
    <t>+2 to Climb</t>
  </si>
  <si>
    <t>+2 to Disable Device &amp; Open Locks</t>
  </si>
  <si>
    <t>Belt Pouch</t>
  </si>
  <si>
    <t>Good Lock</t>
  </si>
  <si>
    <t>Ink (1 oz. vial)</t>
  </si>
  <si>
    <t>Inkpen</t>
  </si>
  <si>
    <t>Magnifying Glass</t>
  </si>
  <si>
    <t>Paper</t>
  </si>
  <si>
    <t>sheets</t>
  </si>
  <si>
    <t>Scroll Cases</t>
  </si>
  <si>
    <t>Sealing Wax</t>
  </si>
  <si>
    <t>Signet Ring</t>
  </si>
  <si>
    <t>Small Steel Mirror</t>
  </si>
  <si>
    <t>Everful Mug</t>
  </si>
  <si>
    <t>Everlasting Rations</t>
  </si>
  <si>
    <t>1d6</t>
  </si>
  <si>
    <t>18 - 20/x2</t>
  </si>
  <si>
    <t>Piercing</t>
  </si>
  <si>
    <t>Crystal of Aquatic Action speed bonus</t>
  </si>
  <si>
    <t>Mercantile Background</t>
  </si>
  <si>
    <t>Apprentice</t>
  </si>
  <si>
    <t>Haversack:  not available</t>
  </si>
  <si>
    <t>Roll</t>
  </si>
  <si>
    <t>6</t>
  </si>
  <si>
    <t>3</t>
  </si>
  <si>
    <t>Armor (All), Shields (not tower)</t>
  </si>
  <si>
    <t>Rogue Weapons</t>
  </si>
  <si>
    <t>Simple and Martial Weapons</t>
  </si>
  <si>
    <t>30’</t>
  </si>
  <si>
    <t>1d4</t>
  </si>
  <si>
    <t>19-20, x2</t>
  </si>
  <si>
    <t>Hand Crossbow +1</t>
  </si>
  <si>
    <t>NPC</t>
  </si>
  <si>
    <t>Shaunce</t>
  </si>
  <si>
    <t>FF AC:</t>
  </si>
  <si>
    <t>AC:</t>
  </si>
  <si>
    <t>Neutral</t>
  </si>
  <si>
    <t>Courtier’s Outfit</t>
  </si>
  <si>
    <t>Climber’s Kit</t>
  </si>
  <si>
    <t>Merchant’s Scale</t>
  </si>
  <si>
    <t>180 lbs.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</si>
</sst>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6"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i/>
      <sz val="17"/>
      <name val="Times New Roman"/>
      <family val="1"/>
    </font>
    <font>
      <sz val="12"/>
      <name val="Times New Roman"/>
      <family val="1"/>
      <charset val="1"/>
    </font>
    <font>
      <b/>
      <sz val="13"/>
      <color rgb="FF00CC00"/>
      <name val="Times New Roman"/>
      <family val="1"/>
    </font>
    <font>
      <b/>
      <i/>
      <sz val="13"/>
      <color rgb="FFFF9933"/>
      <name val="Times New Roman"/>
      <family val="1"/>
    </font>
    <font>
      <sz val="13"/>
      <color rgb="FFFF0000"/>
      <name val="Times New Roman"/>
      <family val="1"/>
    </font>
    <font>
      <sz val="13"/>
      <color rgb="FF0000FF"/>
      <name val="Times New Roman"/>
      <family val="1"/>
    </font>
    <font>
      <b/>
      <sz val="12"/>
      <color indexed="81"/>
      <name val="Times New Roman"/>
      <family val="1"/>
    </font>
    <font>
      <b/>
      <sz val="12"/>
      <color rgb="FFFFC000"/>
      <name val="Times New Roman"/>
      <family val="1"/>
    </font>
    <font>
      <sz val="12"/>
      <color rgb="FFFFC000"/>
      <name val="Times New Roman"/>
      <family val="1"/>
    </font>
  </fonts>
  <fills count="1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indexed="12"/>
        <bgColor indexed="64"/>
      </patternFill>
    </fill>
    <fill>
      <patternFill patternType="solid">
        <fgColor indexed="10"/>
        <bgColor indexed="64"/>
      </patternFill>
    </fill>
    <fill>
      <patternFill patternType="solid">
        <fgColor indexed="46"/>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rgb="FF7030A0"/>
        <bgColor indexed="64"/>
      </patternFill>
    </fill>
  </fills>
  <borders count="9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top/>
      <bottom style="medium">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medium">
        <color indexed="64"/>
      </left>
      <right/>
      <top style="medium">
        <color indexed="64"/>
      </top>
      <bottom style="thin">
        <color indexed="64"/>
      </bottom>
      <diagonal/>
    </border>
    <border>
      <left style="double">
        <color indexed="64"/>
      </left>
      <right style="double">
        <color indexed="64"/>
      </right>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3" fillId="0" borderId="0"/>
    <xf numFmtId="0" fontId="1" fillId="0" borderId="0"/>
    <xf numFmtId="0" fontId="48" fillId="0" borderId="0"/>
  </cellStyleXfs>
  <cellXfs count="266">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16" xfId="0" applyFont="1" applyBorder="1" applyAlignment="1">
      <alignment horizontal="center"/>
    </xf>
    <xf numFmtId="0" fontId="4" fillId="0" borderId="0" xfId="0" applyFont="1" applyAlignment="1">
      <alignment horizontal="center"/>
    </xf>
    <xf numFmtId="0" fontId="4" fillId="0" borderId="0" xfId="0" applyFont="1" applyAlignment="1">
      <alignment horizontal="centerContinuous"/>
    </xf>
    <xf numFmtId="164" fontId="4" fillId="0" borderId="0" xfId="0" applyNumberFormat="1" applyFont="1" applyAlignment="1">
      <alignment horizontal="center"/>
    </xf>
    <xf numFmtId="0" fontId="18" fillId="0" borderId="0" xfId="0" applyFont="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7" xfId="0" applyFont="1" applyFill="1" applyBorder="1" applyAlignment="1">
      <alignment horizontal="right"/>
    </xf>
    <xf numFmtId="0" fontId="13" fillId="2" borderId="20" xfId="0" applyFont="1" applyFill="1" applyBorder="1" applyAlignment="1">
      <alignment horizontal="right"/>
    </xf>
    <xf numFmtId="0" fontId="25" fillId="0" borderId="30" xfId="0" applyFont="1" applyBorder="1" applyAlignment="1">
      <alignment horizontal="centerContinuous"/>
    </xf>
    <xf numFmtId="0" fontId="6" fillId="0" borderId="0" xfId="0" applyFont="1" applyAlignment="1">
      <alignment horizontal="centerContinuous"/>
    </xf>
    <xf numFmtId="49" fontId="26" fillId="0" borderId="3" xfId="0" applyNumberFormat="1" applyFont="1" applyBorder="1" applyAlignment="1">
      <alignment horizontal="center"/>
    </xf>
    <xf numFmtId="49" fontId="26" fillId="0" borderId="31" xfId="0" applyNumberFormat="1" applyFont="1" applyBorder="1" applyAlignment="1">
      <alignment horizontal="center"/>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8" xfId="0" applyNumberFormat="1" applyFont="1" applyBorder="1" applyAlignment="1">
      <alignment horizontal="center"/>
    </xf>
    <xf numFmtId="0" fontId="3" fillId="4" borderId="32" xfId="0" applyFont="1" applyFill="1" applyBorder="1" applyAlignment="1">
      <alignment horizontal="right"/>
    </xf>
    <xf numFmtId="0" fontId="6" fillId="0" borderId="0" xfId="0" applyFont="1" applyAlignment="1">
      <alignment horizontal="center"/>
    </xf>
    <xf numFmtId="0" fontId="5" fillId="0" borderId="36" xfId="0" applyFont="1" applyBorder="1" applyAlignment="1">
      <alignment horizontal="center"/>
    </xf>
    <xf numFmtId="49" fontId="6" fillId="0" borderId="36" xfId="0" applyNumberFormat="1" applyFont="1" applyBorder="1" applyAlignment="1">
      <alignment horizontal="center"/>
    </xf>
    <xf numFmtId="49" fontId="6" fillId="0" borderId="16" xfId="0" applyNumberFormat="1" applyFont="1" applyBorder="1" applyAlignment="1">
      <alignment horizontal="center"/>
    </xf>
    <xf numFmtId="164" fontId="5" fillId="5" borderId="37" xfId="0" applyNumberFormat="1" applyFont="1" applyFill="1" applyBorder="1" applyAlignment="1">
      <alignment horizontal="center"/>
    </xf>
    <xf numFmtId="0" fontId="4" fillId="0" borderId="39" xfId="0" applyFont="1" applyBorder="1" applyAlignment="1">
      <alignment horizontal="centerContinuous"/>
    </xf>
    <xf numFmtId="0" fontId="4" fillId="0" borderId="31" xfId="0" applyFont="1" applyBorder="1" applyAlignment="1">
      <alignment horizontal="centerContinuous"/>
    </xf>
    <xf numFmtId="164" fontId="4" fillId="0" borderId="15" xfId="0" applyNumberFormat="1" applyFont="1" applyBorder="1" applyAlignment="1">
      <alignment horizontal="center"/>
    </xf>
    <xf numFmtId="0" fontId="3" fillId="0" borderId="0" xfId="0" applyFont="1" applyAlignment="1">
      <alignment horizontal="center"/>
    </xf>
    <xf numFmtId="0" fontId="6" fillId="0" borderId="33" xfId="0" applyFont="1" applyBorder="1" applyAlignment="1">
      <alignment horizontal="center"/>
    </xf>
    <xf numFmtId="49" fontId="6" fillId="0" borderId="34" xfId="0" applyNumberFormat="1" applyFont="1" applyBorder="1" applyAlignment="1">
      <alignment horizontal="center"/>
    </xf>
    <xf numFmtId="0" fontId="6" fillId="0" borderId="35" xfId="0" applyFont="1" applyBorder="1" applyAlignment="1">
      <alignment horizontal="center"/>
    </xf>
    <xf numFmtId="0" fontId="6" fillId="0" borderId="1" xfId="0" applyFont="1" applyBorder="1"/>
    <xf numFmtId="0" fontId="6" fillId="0" borderId="2" xfId="0" applyFont="1" applyBorder="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1" xfId="0" quotePrefix="1" applyFont="1" applyBorder="1" applyAlignment="1">
      <alignment horizontal="center"/>
    </xf>
    <xf numFmtId="164" fontId="2" fillId="0" borderId="0" xfId="0" applyNumberFormat="1" applyFont="1" applyAlignment="1">
      <alignment horizontal="centerContinuous"/>
    </xf>
    <xf numFmtId="0" fontId="21" fillId="3" borderId="44" xfId="0" applyFont="1" applyFill="1" applyBorder="1" applyAlignment="1">
      <alignment horizontal="center"/>
    </xf>
    <xf numFmtId="164" fontId="21" fillId="3" borderId="45" xfId="0" applyNumberFormat="1" applyFont="1" applyFill="1" applyBorder="1" applyAlignment="1">
      <alignment horizontal="center"/>
    </xf>
    <xf numFmtId="0" fontId="21" fillId="3" borderId="44" xfId="0" applyFont="1" applyFill="1" applyBorder="1" applyAlignment="1">
      <alignment horizontal="right"/>
    </xf>
    <xf numFmtId="0" fontId="21" fillId="3" borderId="46" xfId="0" applyFont="1" applyFill="1" applyBorder="1"/>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4" fillId="0" borderId="52" xfId="0" applyNumberFormat="1" applyFont="1" applyBorder="1" applyAlignment="1">
      <alignment horizontal="center" shrinkToFit="1"/>
    </xf>
    <xf numFmtId="0" fontId="4" fillId="0" borderId="53" xfId="0" applyFont="1" applyBorder="1" applyAlignment="1">
      <alignment horizontal="left"/>
    </xf>
    <xf numFmtId="0" fontId="4" fillId="0" borderId="54" xfId="0" applyFont="1" applyBorder="1" applyAlignment="1">
      <alignment horizontal="left" shrinkToFit="1"/>
    </xf>
    <xf numFmtId="0" fontId="4" fillId="0" borderId="55" xfId="0" applyFont="1" applyBorder="1" applyAlignment="1">
      <alignment horizontal="center" shrinkToFit="1"/>
    </xf>
    <xf numFmtId="164" fontId="4" fillId="0" borderId="56" xfId="0" applyNumberFormat="1" applyFont="1" applyBorder="1" applyAlignment="1">
      <alignment horizontal="center" shrinkToFit="1"/>
    </xf>
    <xf numFmtId="0" fontId="4" fillId="0" borderId="57" xfId="0" applyFont="1" applyBorder="1" applyAlignment="1">
      <alignment horizontal="left"/>
    </xf>
    <xf numFmtId="0" fontId="4" fillId="0" borderId="58"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2" fillId="0" borderId="0" xfId="0" applyFont="1"/>
    <xf numFmtId="0" fontId="4" fillId="0" borderId="59" xfId="0" applyFont="1" applyBorder="1" applyAlignment="1">
      <alignment horizontal="left" shrinkToFit="1"/>
    </xf>
    <xf numFmtId="0" fontId="4" fillId="0" borderId="60" xfId="0" applyFont="1" applyBorder="1" applyAlignment="1">
      <alignment horizontal="left" shrinkToFit="1"/>
    </xf>
    <xf numFmtId="0" fontId="4" fillId="0" borderId="61" xfId="0" applyFont="1" applyBorder="1" applyAlignment="1">
      <alignment horizontal="center" shrinkToFit="1"/>
    </xf>
    <xf numFmtId="164" fontId="4" fillId="0" borderId="62" xfId="0" applyNumberFormat="1" applyFont="1" applyBorder="1" applyAlignment="1">
      <alignment horizontal="center" shrinkToFit="1"/>
    </xf>
    <xf numFmtId="0" fontId="4" fillId="0" borderId="63" xfId="0" applyFont="1" applyBorder="1" applyAlignment="1">
      <alignment horizontal="left"/>
    </xf>
    <xf numFmtId="164" fontId="4" fillId="0" borderId="64" xfId="0" applyNumberFormat="1" applyFont="1" applyBorder="1" applyAlignment="1">
      <alignment horizontal="center" shrinkToFit="1"/>
    </xf>
    <xf numFmtId="0" fontId="4" fillId="0" borderId="65" xfId="0" applyFont="1" applyBorder="1" applyAlignment="1">
      <alignment horizontal="left"/>
    </xf>
    <xf numFmtId="49" fontId="16" fillId="0" borderId="41" xfId="0" applyNumberFormat="1" applyFont="1" applyBorder="1" applyAlignment="1">
      <alignment horizontal="center" shrinkToFit="1"/>
    </xf>
    <xf numFmtId="0" fontId="35" fillId="0" borderId="68" xfId="0" applyFont="1" applyBorder="1" applyAlignment="1">
      <alignment horizontal="centerContinuous"/>
    </xf>
    <xf numFmtId="0" fontId="36" fillId="0" borderId="69" xfId="0" applyFont="1" applyBorder="1" applyAlignment="1">
      <alignment horizontal="center"/>
    </xf>
    <xf numFmtId="49" fontId="6" fillId="0" borderId="71" xfId="0" applyNumberFormat="1" applyFont="1" applyBorder="1" applyAlignment="1">
      <alignment horizontal="center"/>
    </xf>
    <xf numFmtId="0" fontId="37" fillId="0" borderId="11" xfId="0" applyFont="1" applyBorder="1" applyAlignment="1">
      <alignment horizontal="centerContinuous"/>
    </xf>
    <xf numFmtId="0" fontId="36" fillId="0" borderId="12" xfId="0" applyFont="1" applyBorder="1" applyAlignment="1">
      <alignment horizontal="center"/>
    </xf>
    <xf numFmtId="49" fontId="6" fillId="0" borderId="13" xfId="0" applyNumberFormat="1" applyFont="1" applyBorder="1" applyAlignment="1">
      <alignment horizontal="center"/>
    </xf>
    <xf numFmtId="0" fontId="38" fillId="0" borderId="14" xfId="0" applyFont="1" applyBorder="1" applyAlignment="1">
      <alignment horizontal="centerContinuous"/>
    </xf>
    <xf numFmtId="0" fontId="36" fillId="0" borderId="15" xfId="0" applyFont="1" applyBorder="1" applyAlignment="1">
      <alignment horizontal="center"/>
    </xf>
    <xf numFmtId="49" fontId="6" fillId="0" borderId="16" xfId="0" applyNumberFormat="1" applyFont="1" applyBorder="1" applyAlignment="1">
      <alignment horizontal="center" shrinkToFit="1"/>
    </xf>
    <xf numFmtId="0" fontId="5" fillId="4" borderId="74" xfId="0" applyFont="1" applyFill="1" applyBorder="1" applyAlignment="1">
      <alignment horizontal="right"/>
    </xf>
    <xf numFmtId="0" fontId="5" fillId="4" borderId="75" xfId="0" applyFont="1" applyFill="1" applyBorder="1" applyAlignment="1">
      <alignment horizontal="right"/>
    </xf>
    <xf numFmtId="0" fontId="5" fillId="4" borderId="76" xfId="0" applyFont="1" applyFill="1" applyBorder="1" applyAlignment="1">
      <alignment horizontal="right"/>
    </xf>
    <xf numFmtId="0" fontId="39" fillId="4" borderId="77" xfId="0" applyFont="1" applyFill="1" applyBorder="1" applyAlignment="1">
      <alignment horizontal="right"/>
    </xf>
    <xf numFmtId="0" fontId="7" fillId="4" borderId="78" xfId="0" applyFont="1" applyFill="1" applyBorder="1" applyAlignment="1">
      <alignment horizontal="right"/>
    </xf>
    <xf numFmtId="0" fontId="7" fillId="4" borderId="75" xfId="0" applyFont="1" applyFill="1" applyBorder="1" applyAlignment="1">
      <alignment horizontal="right"/>
    </xf>
    <xf numFmtId="0" fontId="10" fillId="4" borderId="75" xfId="0" applyFont="1" applyFill="1" applyBorder="1" applyAlignment="1">
      <alignment horizontal="right"/>
    </xf>
    <xf numFmtId="0" fontId="10" fillId="4" borderId="76" xfId="0" applyFont="1" applyFill="1" applyBorder="1" applyAlignment="1">
      <alignment horizontal="right"/>
    </xf>
    <xf numFmtId="49" fontId="5" fillId="7" borderId="70" xfId="0" applyNumberFormat="1" applyFont="1" applyFill="1" applyBorder="1" applyAlignment="1">
      <alignment horizontal="centerContinuous"/>
    </xf>
    <xf numFmtId="49" fontId="5" fillId="8" borderId="3" xfId="0" applyNumberFormat="1" applyFont="1" applyFill="1" applyBorder="1" applyAlignment="1">
      <alignment horizontal="centerContinuous"/>
    </xf>
    <xf numFmtId="49" fontId="11" fillId="6" borderId="31" xfId="0" applyNumberFormat="1" applyFont="1" applyFill="1" applyBorder="1" applyAlignment="1">
      <alignment horizontal="centerContinuous"/>
    </xf>
    <xf numFmtId="0" fontId="13" fillId="9" borderId="1" xfId="0" applyFont="1" applyFill="1" applyBorder="1"/>
    <xf numFmtId="0" fontId="6" fillId="9" borderId="33" xfId="0" applyFont="1" applyFill="1" applyBorder="1" applyAlignment="1">
      <alignment horizontal="center"/>
    </xf>
    <xf numFmtId="49" fontId="23" fillId="9" borderId="33" xfId="0" applyNumberFormat="1" applyFont="1" applyFill="1" applyBorder="1" applyAlignment="1">
      <alignment horizontal="center"/>
    </xf>
    <xf numFmtId="0" fontId="23" fillId="9" borderId="34" xfId="0" applyFont="1" applyFill="1" applyBorder="1" applyAlignment="1">
      <alignment horizontal="center"/>
    </xf>
    <xf numFmtId="49" fontId="6" fillId="9" borderId="34" xfId="0" applyNumberFormat="1" applyFont="1" applyFill="1" applyBorder="1" applyAlignment="1">
      <alignment horizontal="center"/>
    </xf>
    <xf numFmtId="0" fontId="6" fillId="9" borderId="35" xfId="0" applyFont="1" applyFill="1" applyBorder="1" applyAlignment="1">
      <alignment horizontal="center"/>
    </xf>
    <xf numFmtId="0" fontId="6" fillId="0" borderId="18" xfId="0" applyFont="1" applyBorder="1" applyAlignment="1">
      <alignment horizontal="center"/>
    </xf>
    <xf numFmtId="0" fontId="1" fillId="0" borderId="49" xfId="0" applyFont="1" applyBorder="1" applyAlignment="1">
      <alignment horizontal="left"/>
    </xf>
    <xf numFmtId="0" fontId="1" fillId="0" borderId="51" xfId="0" applyFont="1" applyBorder="1" applyAlignment="1">
      <alignment horizontal="center" shrinkToFit="1"/>
    </xf>
    <xf numFmtId="49" fontId="6" fillId="0" borderId="83" xfId="0" applyNumberFormat="1" applyFont="1" applyBorder="1" applyAlignment="1">
      <alignment horizontal="centerContinuous"/>
    </xf>
    <xf numFmtId="0" fontId="6" fillId="0" borderId="30" xfId="0" applyFont="1" applyBorder="1" applyAlignment="1">
      <alignment horizontal="centerContinuous"/>
    </xf>
    <xf numFmtId="0" fontId="1" fillId="0" borderId="15" xfId="0" applyFont="1" applyBorder="1" applyAlignment="1">
      <alignment horizontal="center"/>
    </xf>
    <xf numFmtId="0" fontId="1" fillId="0" borderId="47" xfId="0" applyFont="1" applyBorder="1" applyAlignment="1">
      <alignment horizontal="center" shrinkToFit="1"/>
    </xf>
    <xf numFmtId="164" fontId="1" fillId="0" borderId="48" xfId="0" applyNumberFormat="1" applyFont="1" applyBorder="1" applyAlignment="1">
      <alignment horizontal="center" shrinkToFit="1"/>
    </xf>
    <xf numFmtId="0" fontId="1" fillId="0" borderId="50" xfId="0" applyFont="1" applyBorder="1" applyAlignment="1">
      <alignment horizontal="left" shrinkToFit="1"/>
    </xf>
    <xf numFmtId="49" fontId="1" fillId="0" borderId="15" xfId="0" applyNumberFormat="1" applyFont="1" applyBorder="1" applyAlignment="1">
      <alignment horizontal="center"/>
    </xf>
    <xf numFmtId="0" fontId="1" fillId="0" borderId="38" xfId="0" applyFont="1" applyBorder="1" applyAlignment="1">
      <alignment horizontal="centerContinuous"/>
    </xf>
    <xf numFmtId="49" fontId="1" fillId="0" borderId="80" xfId="0" applyNumberFormat="1" applyFont="1" applyBorder="1" applyAlignment="1">
      <alignment horizontal="center"/>
    </xf>
    <xf numFmtId="0" fontId="47" fillId="0" borderId="0" xfId="0" applyFont="1"/>
    <xf numFmtId="0" fontId="1" fillId="0" borderId="55" xfId="0" applyFont="1" applyBorder="1" applyAlignment="1">
      <alignment horizontal="center" shrinkToFit="1"/>
    </xf>
    <xf numFmtId="164" fontId="1" fillId="0" borderId="56" xfId="0" applyNumberFormat="1" applyFont="1" applyBorder="1" applyAlignment="1">
      <alignment horizontal="center" shrinkToFit="1"/>
    </xf>
    <xf numFmtId="0" fontId="1" fillId="0" borderId="57" xfId="0" applyFont="1" applyBorder="1" applyAlignment="1">
      <alignment horizontal="left"/>
    </xf>
    <xf numFmtId="0" fontId="1" fillId="0" borderId="58" xfId="0" applyFont="1" applyBorder="1" applyAlignment="1">
      <alignment horizontal="left" shrinkToFit="1"/>
    </xf>
    <xf numFmtId="164" fontId="1" fillId="0" borderId="0" xfId="0" applyNumberFormat="1" applyFont="1" applyAlignment="1">
      <alignment horizontal="center"/>
    </xf>
    <xf numFmtId="0" fontId="49" fillId="2" borderId="4" xfId="0" applyFont="1" applyFill="1" applyBorder="1" applyAlignment="1">
      <alignment horizontal="right"/>
    </xf>
    <xf numFmtId="0" fontId="41" fillId="2" borderId="84" xfId="0" applyFont="1" applyFill="1" applyBorder="1" applyAlignment="1">
      <alignment horizontal="right"/>
    </xf>
    <xf numFmtId="0" fontId="42" fillId="2" borderId="85" xfId="0" applyFont="1" applyFill="1" applyBorder="1" applyAlignment="1">
      <alignment horizontal="left"/>
    </xf>
    <xf numFmtId="0" fontId="20" fillId="2" borderId="85" xfId="0" applyFont="1" applyFill="1" applyBorder="1" applyAlignment="1">
      <alignment horizontal="left"/>
    </xf>
    <xf numFmtId="0" fontId="3" fillId="2" borderId="85" xfId="0" applyFont="1" applyFill="1" applyBorder="1" applyAlignment="1">
      <alignment horizontal="centerContinuous"/>
    </xf>
    <xf numFmtId="0" fontId="4" fillId="2" borderId="85" xfId="0" applyFont="1" applyFill="1" applyBorder="1" applyAlignment="1">
      <alignment horizontal="centerContinuous"/>
    </xf>
    <xf numFmtId="0" fontId="40" fillId="2" borderId="86" xfId="1" applyFont="1" applyFill="1" applyBorder="1" applyAlignment="1" applyProtection="1">
      <alignment horizontal="right"/>
    </xf>
    <xf numFmtId="0" fontId="13" fillId="9" borderId="34" xfId="0" applyFont="1" applyFill="1" applyBorder="1" applyAlignment="1">
      <alignment horizontal="center"/>
    </xf>
    <xf numFmtId="164" fontId="1" fillId="0" borderId="15" xfId="0" applyNumberFormat="1" applyFont="1" applyBorder="1" applyAlignment="1">
      <alignment horizontal="center"/>
    </xf>
    <xf numFmtId="164" fontId="1" fillId="0" borderId="31" xfId="0" applyNumberFormat="1" applyFont="1" applyBorder="1" applyAlignment="1">
      <alignment horizontal="center"/>
    </xf>
    <xf numFmtId="0" fontId="1" fillId="0" borderId="0" xfId="0" applyFont="1" applyAlignment="1">
      <alignment horizontal="center"/>
    </xf>
    <xf numFmtId="0" fontId="21" fillId="10" borderId="21" xfId="0" applyFont="1" applyFill="1" applyBorder="1" applyAlignment="1">
      <alignment horizontal="center"/>
    </xf>
    <xf numFmtId="0" fontId="21" fillId="10" borderId="22" xfId="0" applyFont="1" applyFill="1" applyBorder="1" applyAlignment="1">
      <alignment horizontal="center"/>
    </xf>
    <xf numFmtId="49" fontId="21" fillId="10" borderId="22" xfId="0" applyNumberFormat="1" applyFont="1" applyFill="1" applyBorder="1" applyAlignment="1">
      <alignment horizontal="center"/>
    </xf>
    <xf numFmtId="0" fontId="21" fillId="10" borderId="26" xfId="0" applyFont="1" applyFill="1" applyBorder="1" applyAlignment="1">
      <alignment horizontal="center"/>
    </xf>
    <xf numFmtId="0" fontId="21" fillId="10" borderId="23" xfId="0" applyFont="1" applyFill="1" applyBorder="1" applyAlignment="1">
      <alignment horizontal="center"/>
    </xf>
    <xf numFmtId="0" fontId="21" fillId="10" borderId="26" xfId="0" applyFont="1" applyFill="1" applyBorder="1" applyAlignment="1">
      <alignment horizontal="centerContinuous"/>
    </xf>
    <xf numFmtId="0" fontId="21" fillId="10" borderId="73" xfId="0" applyFont="1" applyFill="1" applyBorder="1" applyAlignment="1">
      <alignment horizontal="centerContinuous"/>
    </xf>
    <xf numFmtId="0" fontId="21" fillId="10" borderId="24" xfId="0" applyFont="1" applyFill="1" applyBorder="1" applyAlignment="1">
      <alignment horizontal="centerContinuous"/>
    </xf>
    <xf numFmtId="0" fontId="21" fillId="10" borderId="25" xfId="0" applyFont="1" applyFill="1" applyBorder="1" applyAlignment="1">
      <alignment horizontal="centerContinuous"/>
    </xf>
    <xf numFmtId="0" fontId="10" fillId="9" borderId="1" xfId="0" applyFont="1" applyFill="1" applyBorder="1"/>
    <xf numFmtId="49" fontId="16" fillId="9" borderId="33" xfId="0" applyNumberFormat="1" applyFont="1" applyFill="1" applyBorder="1" applyAlignment="1">
      <alignment horizontal="center"/>
    </xf>
    <xf numFmtId="0" fontId="16" fillId="9" borderId="34" xfId="0" applyFont="1" applyFill="1" applyBorder="1" applyAlignment="1">
      <alignment horizontal="center"/>
    </xf>
    <xf numFmtId="0" fontId="10" fillId="9" borderId="34" xfId="0" applyFont="1" applyFill="1" applyBorder="1" applyAlignment="1">
      <alignment horizontal="center"/>
    </xf>
    <xf numFmtId="0" fontId="12" fillId="9" borderId="1" xfId="0" applyFont="1" applyFill="1" applyBorder="1"/>
    <xf numFmtId="49" fontId="24" fillId="9" borderId="33" xfId="0" applyNumberFormat="1" applyFont="1" applyFill="1" applyBorder="1" applyAlignment="1">
      <alignment horizontal="center"/>
    </xf>
    <xf numFmtId="0" fontId="24" fillId="9" borderId="34" xfId="0" applyFont="1" applyFill="1" applyBorder="1" applyAlignment="1">
      <alignment horizontal="center"/>
    </xf>
    <xf numFmtId="0" fontId="12" fillId="9" borderId="34" xfId="0" applyFont="1" applyFill="1" applyBorder="1" applyAlignment="1">
      <alignment horizontal="center"/>
    </xf>
    <xf numFmtId="0" fontId="7" fillId="9" borderId="1" xfId="0" applyFont="1" applyFill="1" applyBorder="1"/>
    <xf numFmtId="49" fontId="17" fillId="9" borderId="33" xfId="0" applyNumberFormat="1" applyFont="1" applyFill="1" applyBorder="1" applyAlignment="1">
      <alignment horizontal="center"/>
    </xf>
    <xf numFmtId="0" fontId="17" fillId="9" borderId="34" xfId="0" applyFont="1" applyFill="1" applyBorder="1" applyAlignment="1">
      <alignment horizontal="center"/>
    </xf>
    <xf numFmtId="0" fontId="7" fillId="9" borderId="34" xfId="0" applyFont="1" applyFill="1" applyBorder="1" applyAlignment="1">
      <alignment horizontal="center"/>
    </xf>
    <xf numFmtId="0" fontId="22" fillId="9" borderId="1" xfId="0" applyFont="1" applyFill="1" applyBorder="1"/>
    <xf numFmtId="49" fontId="28" fillId="9" borderId="33" xfId="0" applyNumberFormat="1" applyFont="1" applyFill="1" applyBorder="1" applyAlignment="1">
      <alignment horizontal="center"/>
    </xf>
    <xf numFmtId="0" fontId="28" fillId="9" borderId="34" xfId="0" applyFont="1" applyFill="1" applyBorder="1" applyAlignment="1">
      <alignment horizontal="center"/>
    </xf>
    <xf numFmtId="0" fontId="22" fillId="9" borderId="34" xfId="0" applyFont="1" applyFill="1" applyBorder="1" applyAlignment="1">
      <alignment horizontal="center"/>
    </xf>
    <xf numFmtId="0" fontId="6" fillId="9" borderId="35" xfId="0" quotePrefix="1" applyFont="1" applyFill="1" applyBorder="1" applyAlignment="1">
      <alignment horizontal="center"/>
    </xf>
    <xf numFmtId="0" fontId="12" fillId="9" borderId="8" xfId="0" applyFont="1" applyFill="1" applyBorder="1"/>
    <xf numFmtId="0" fontId="6" fillId="9" borderId="66" xfId="0" applyFont="1" applyFill="1" applyBorder="1" applyAlignment="1">
      <alignment horizontal="center"/>
    </xf>
    <xf numFmtId="49" fontId="24" fillId="9" borderId="66" xfId="0" applyNumberFormat="1" applyFont="1" applyFill="1" applyBorder="1" applyAlignment="1">
      <alignment horizontal="center"/>
    </xf>
    <xf numFmtId="0" fontId="24" fillId="9" borderId="67" xfId="0" applyFont="1" applyFill="1" applyBorder="1" applyAlignment="1">
      <alignment horizontal="center"/>
    </xf>
    <xf numFmtId="0" fontId="12" fillId="9" borderId="67" xfId="0" applyFont="1" applyFill="1" applyBorder="1" applyAlignment="1">
      <alignment horizontal="center"/>
    </xf>
    <xf numFmtId="49" fontId="6" fillId="9" borderId="67" xfId="0" applyNumberFormat="1" applyFont="1" applyFill="1" applyBorder="1" applyAlignment="1">
      <alignment horizontal="center"/>
    </xf>
    <xf numFmtId="0" fontId="6" fillId="9" borderId="42" xfId="0" applyFont="1" applyFill="1" applyBorder="1" applyAlignment="1">
      <alignment horizontal="center"/>
    </xf>
    <xf numFmtId="0" fontId="9" fillId="0" borderId="1" xfId="0" applyFont="1" applyBorder="1"/>
    <xf numFmtId="49" fontId="27" fillId="0" borderId="33" xfId="0" applyNumberFormat="1" applyFont="1" applyBorder="1" applyAlignment="1">
      <alignment horizontal="center"/>
    </xf>
    <xf numFmtId="0" fontId="27" fillId="0" borderId="34" xfId="0" applyFont="1" applyBorder="1" applyAlignment="1">
      <alignment horizontal="center"/>
    </xf>
    <xf numFmtId="0" fontId="9" fillId="0" borderId="34" xfId="0" applyFont="1" applyBorder="1" applyAlignment="1">
      <alignment horizontal="center"/>
    </xf>
    <xf numFmtId="0" fontId="44" fillId="0" borderId="40" xfId="0" applyFont="1" applyBorder="1" applyAlignment="1">
      <alignment horizontal="centerContinuous"/>
    </xf>
    <xf numFmtId="0" fontId="6" fillId="0" borderId="0" xfId="0" applyFont="1" applyAlignment="1">
      <alignment wrapText="1"/>
    </xf>
    <xf numFmtId="0" fontId="6" fillId="0" borderId="0" xfId="0" applyFont="1" applyAlignment="1">
      <alignment horizontal="center" wrapText="1"/>
    </xf>
    <xf numFmtId="0" fontId="27" fillId="0" borderId="43" xfId="0" applyFont="1" applyBorder="1" applyAlignment="1">
      <alignment horizontal="centerContinuous"/>
    </xf>
    <xf numFmtId="0" fontId="51" fillId="0" borderId="43" xfId="0" applyFont="1" applyBorder="1" applyAlignment="1">
      <alignment horizontal="center" shrinkToFit="1"/>
    </xf>
    <xf numFmtId="0" fontId="16" fillId="0" borderId="82" xfId="0" applyFont="1" applyBorder="1" applyAlignment="1">
      <alignment horizontal="center" shrinkToFit="1"/>
    </xf>
    <xf numFmtId="0" fontId="6" fillId="0" borderId="0" xfId="0" applyFont="1" applyAlignment="1">
      <alignment horizontal="left" wrapText="1"/>
    </xf>
    <xf numFmtId="0" fontId="45" fillId="0" borderId="40" xfId="0" applyFont="1" applyBorder="1" applyAlignment="1">
      <alignment horizontal="centerContinuous" vertical="center" wrapText="1"/>
    </xf>
    <xf numFmtId="0" fontId="46" fillId="0" borderId="40" xfId="0" applyFont="1" applyBorder="1" applyAlignment="1">
      <alignment horizontal="centerContinuous" vertical="center" wrapText="1"/>
    </xf>
    <xf numFmtId="0" fontId="6" fillId="0" borderId="81" xfId="0" applyFont="1" applyBorder="1" applyAlignment="1">
      <alignment horizontal="centerContinuous"/>
    </xf>
    <xf numFmtId="0" fontId="6" fillId="0" borderId="82" xfId="0" applyFont="1" applyBorder="1" applyAlignment="1">
      <alignment horizontal="centerContinuous"/>
    </xf>
    <xf numFmtId="0" fontId="6" fillId="0" borderId="72" xfId="0" applyFont="1" applyBorder="1" applyAlignment="1">
      <alignment horizontal="centerContinuous"/>
    </xf>
    <xf numFmtId="0" fontId="50" fillId="0" borderId="40" xfId="0" applyFont="1" applyBorder="1" applyAlignment="1">
      <alignment horizontal="centerContinuous" vertical="center" wrapText="1"/>
    </xf>
    <xf numFmtId="0" fontId="5" fillId="0" borderId="0" xfId="0" applyFont="1" applyAlignment="1">
      <alignment horizontal="right" wrapText="1"/>
    </xf>
    <xf numFmtId="0" fontId="52" fillId="0" borderId="43" xfId="0" applyFont="1" applyBorder="1" applyAlignment="1">
      <alignment horizontal="center" shrinkToFit="1"/>
    </xf>
    <xf numFmtId="0" fontId="51" fillId="0" borderId="82" xfId="0" applyFont="1" applyBorder="1" applyAlignment="1">
      <alignment horizontal="center" shrinkToFit="1"/>
    </xf>
    <xf numFmtId="0" fontId="6" fillId="0" borderId="19" xfId="0" applyFont="1" applyBorder="1" applyAlignment="1">
      <alignment horizontal="center"/>
    </xf>
    <xf numFmtId="0" fontId="1" fillId="0" borderId="53" xfId="0" quotePrefix="1" applyFont="1" applyBorder="1" applyAlignment="1">
      <alignment horizontal="left"/>
    </xf>
    <xf numFmtId="0" fontId="1" fillId="0" borderId="49" xfId="0" quotePrefix="1" applyFont="1" applyBorder="1" applyAlignment="1">
      <alignment horizontal="left"/>
    </xf>
    <xf numFmtId="0" fontId="1" fillId="0" borderId="54" xfId="0" applyFont="1" applyBorder="1" applyAlignment="1">
      <alignment horizontal="left" shrinkToFit="1"/>
    </xf>
    <xf numFmtId="0" fontId="4" fillId="0" borderId="53" xfId="0" applyFont="1" applyBorder="1"/>
    <xf numFmtId="0" fontId="52" fillId="0" borderId="72" xfId="0" applyFont="1" applyBorder="1" applyAlignment="1">
      <alignment horizontal="center" shrinkToFit="1"/>
    </xf>
    <xf numFmtId="0" fontId="6" fillId="11" borderId="34" xfId="0" applyFont="1" applyFill="1" applyBorder="1" applyAlignment="1">
      <alignment horizontal="center"/>
    </xf>
    <xf numFmtId="0" fontId="6" fillId="11" borderId="66" xfId="0" applyFont="1" applyFill="1" applyBorder="1" applyAlignment="1">
      <alignment horizontal="center"/>
    </xf>
    <xf numFmtId="0" fontId="26" fillId="0" borderId="18" xfId="0" applyFont="1" applyBorder="1" applyAlignment="1">
      <alignment horizontal="center"/>
    </xf>
    <xf numFmtId="0" fontId="11" fillId="3" borderId="27" xfId="0" applyFont="1" applyFill="1" applyBorder="1" applyAlignment="1">
      <alignment horizontal="centerContinuous" vertical="center"/>
    </xf>
    <xf numFmtId="0" fontId="11" fillId="3" borderId="28"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11" borderId="87" xfId="0" applyFont="1" applyFill="1" applyBorder="1" applyAlignment="1">
      <alignment horizontal="center" vertical="center" wrapText="1"/>
    </xf>
    <xf numFmtId="0" fontId="11" fillId="3" borderId="29" xfId="0" applyFont="1" applyFill="1" applyBorder="1" applyAlignment="1">
      <alignment horizontal="center" vertical="center"/>
    </xf>
    <xf numFmtId="0" fontId="3" fillId="0" borderId="0" xfId="0" applyFont="1" applyAlignment="1">
      <alignment vertical="center"/>
    </xf>
    <xf numFmtId="0" fontId="6" fillId="0" borderId="88" xfId="0" applyFont="1" applyBorder="1" applyAlignment="1">
      <alignment horizontal="centerContinuous"/>
    </xf>
    <xf numFmtId="0" fontId="6" fillId="0" borderId="43" xfId="0" applyFont="1" applyBorder="1" applyAlignment="1">
      <alignment horizontal="centerContinuous"/>
    </xf>
    <xf numFmtId="0" fontId="21" fillId="10" borderId="89" xfId="0" applyFont="1" applyFill="1" applyBorder="1" applyAlignment="1">
      <alignment horizontal="centerContinuous"/>
    </xf>
    <xf numFmtId="0" fontId="54" fillId="12" borderId="26" xfId="0" applyFont="1" applyFill="1" applyBorder="1" applyAlignment="1">
      <alignment horizontal="center"/>
    </xf>
    <xf numFmtId="0" fontId="1" fillId="0" borderId="62" xfId="0" applyFont="1" applyBorder="1" applyAlignment="1">
      <alignment horizontal="center" vertical="center"/>
    </xf>
    <xf numFmtId="0" fontId="1" fillId="0" borderId="62" xfId="0" quotePrefix="1" applyFont="1" applyBorder="1" applyAlignment="1">
      <alignment horizontal="center" vertical="center" wrapText="1"/>
    </xf>
    <xf numFmtId="49" fontId="1" fillId="0" borderId="62" xfId="2" applyNumberFormat="1" applyFont="1" applyFill="1" applyBorder="1" applyAlignment="1">
      <alignment horizontal="center" vertical="center"/>
    </xf>
    <xf numFmtId="0" fontId="1" fillId="0" borderId="62" xfId="0" applyFont="1" applyBorder="1" applyAlignment="1">
      <alignment horizontal="center" vertical="center" shrinkToFit="1"/>
    </xf>
    <xf numFmtId="164" fontId="1" fillId="0" borderId="62" xfId="0" applyNumberFormat="1" applyFont="1" applyBorder="1" applyAlignment="1">
      <alignment horizontal="center" vertical="center"/>
    </xf>
    <xf numFmtId="164" fontId="4" fillId="0" borderId="62" xfId="0" applyNumberFormat="1" applyFont="1" applyBorder="1" applyAlignment="1">
      <alignment horizontal="center" vertical="center"/>
    </xf>
    <xf numFmtId="1" fontId="55" fillId="12" borderId="62" xfId="0" applyNumberFormat="1" applyFont="1" applyFill="1" applyBorder="1" applyAlignment="1">
      <alignment horizontal="center" vertical="center"/>
    </xf>
    <xf numFmtId="1" fontId="1" fillId="0" borderId="62" xfId="0" applyNumberFormat="1" applyFont="1" applyBorder="1" applyAlignment="1">
      <alignment horizontal="center" vertical="center"/>
    </xf>
    <xf numFmtId="0" fontId="4" fillId="0" borderId="59" xfId="0" applyFont="1" applyBorder="1" applyAlignment="1">
      <alignment horizontal="center" vertical="center"/>
    </xf>
    <xf numFmtId="0" fontId="1" fillId="0" borderId="91" xfId="0" applyFont="1" applyBorder="1" applyAlignment="1">
      <alignment horizontal="center" vertical="center"/>
    </xf>
    <xf numFmtId="0" fontId="1" fillId="0" borderId="48" xfId="0" applyFont="1" applyBorder="1" applyAlignment="1">
      <alignment horizontal="center" vertical="center"/>
    </xf>
    <xf numFmtId="0" fontId="1" fillId="0" borderId="48" xfId="0" quotePrefix="1" applyFont="1" applyBorder="1" applyAlignment="1">
      <alignment horizontal="center" vertical="center" wrapText="1"/>
    </xf>
    <xf numFmtId="49" fontId="1" fillId="0" borderId="48" xfId="2" applyNumberFormat="1" applyFont="1" applyFill="1" applyBorder="1" applyAlignment="1">
      <alignment horizontal="center" vertical="center"/>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xf>
    <xf numFmtId="164" fontId="4" fillId="0" borderId="48" xfId="0" applyNumberFormat="1" applyFont="1" applyBorder="1" applyAlignment="1">
      <alignment horizontal="center" vertical="center"/>
    </xf>
    <xf numFmtId="1" fontId="55" fillId="12" borderId="48" xfId="0" applyNumberFormat="1" applyFont="1" applyFill="1" applyBorder="1" applyAlignment="1">
      <alignment horizontal="center" vertical="center"/>
    </xf>
    <xf numFmtId="1" fontId="1" fillId="0" borderId="48" xfId="0" applyNumberFormat="1" applyFont="1" applyBorder="1" applyAlignment="1">
      <alignment horizontal="center" vertical="center"/>
    </xf>
    <xf numFmtId="0" fontId="4" fillId="0" borderId="50" xfId="0" applyFont="1" applyBorder="1" applyAlignment="1">
      <alignment horizontal="center" vertical="center"/>
    </xf>
    <xf numFmtId="0" fontId="1" fillId="0" borderId="92" xfId="0" applyFont="1" applyBorder="1" applyAlignment="1">
      <alignment horizontal="center" vertical="center"/>
    </xf>
    <xf numFmtId="0" fontId="1" fillId="0" borderId="56" xfId="0" applyFont="1" applyBorder="1" applyAlignment="1">
      <alignment horizontal="center" vertical="center"/>
    </xf>
    <xf numFmtId="0" fontId="4" fillId="0" borderId="56" xfId="0" quotePrefix="1" applyFont="1" applyBorder="1" applyAlignment="1">
      <alignment horizontal="center" vertical="center" wrapText="1"/>
    </xf>
    <xf numFmtId="49" fontId="4" fillId="0" borderId="56" xfId="2" applyNumberFormat="1" applyFont="1" applyBorder="1" applyAlignment="1">
      <alignment horizontal="center" vertical="center"/>
    </xf>
    <xf numFmtId="49" fontId="1" fillId="0" borderId="56" xfId="2" applyNumberFormat="1" applyFont="1" applyBorder="1" applyAlignment="1">
      <alignment horizontal="center" vertical="center"/>
    </xf>
    <xf numFmtId="0" fontId="1" fillId="0" borderId="56" xfId="0" applyFont="1" applyBorder="1" applyAlignment="1">
      <alignment horizontal="center" vertical="center" shrinkToFit="1"/>
    </xf>
    <xf numFmtId="164" fontId="4" fillId="0" borderId="56" xfId="0" applyNumberFormat="1" applyFont="1" applyBorder="1" applyAlignment="1">
      <alignment horizontal="center" vertical="center"/>
    </xf>
    <xf numFmtId="1" fontId="55" fillId="12" borderId="56" xfId="0" applyNumberFormat="1" applyFont="1" applyFill="1" applyBorder="1" applyAlignment="1">
      <alignment horizontal="center"/>
    </xf>
    <xf numFmtId="1" fontId="1" fillId="0" borderId="56" xfId="0" applyNumberFormat="1" applyFont="1" applyBorder="1" applyAlignment="1">
      <alignment horizontal="center"/>
    </xf>
    <xf numFmtId="0" fontId="3" fillId="0" borderId="58" xfId="0" applyFont="1" applyBorder="1" applyAlignment="1">
      <alignment horizontal="center" vertical="center"/>
    </xf>
    <xf numFmtId="0" fontId="4" fillId="0" borderId="62" xfId="0" applyFont="1" applyBorder="1" applyAlignment="1">
      <alignment horizontal="center"/>
    </xf>
    <xf numFmtId="0" fontId="1" fillId="0" borderId="62" xfId="0" quotePrefix="1" applyFont="1" applyBorder="1" applyAlignment="1">
      <alignment horizontal="center"/>
    </xf>
    <xf numFmtId="0" fontId="1" fillId="0" borderId="62" xfId="0" applyFont="1" applyBorder="1" applyAlignment="1">
      <alignment horizontal="center"/>
    </xf>
    <xf numFmtId="9" fontId="1" fillId="0" borderId="62" xfId="0" applyNumberFormat="1" applyFont="1" applyBorder="1" applyAlignment="1">
      <alignment horizontal="center"/>
    </xf>
    <xf numFmtId="164" fontId="4" fillId="0" borderId="62" xfId="0" applyNumberFormat="1" applyFont="1" applyBorder="1" applyAlignment="1">
      <alignment horizontal="center"/>
    </xf>
    <xf numFmtId="0" fontId="1" fillId="0" borderId="92" xfId="0" applyFont="1" applyBorder="1" applyAlignment="1">
      <alignment horizontal="center"/>
    </xf>
    <xf numFmtId="0" fontId="4" fillId="0" borderId="56" xfId="0" applyFont="1" applyBorder="1" applyAlignment="1">
      <alignment horizontal="center"/>
    </xf>
    <xf numFmtId="0" fontId="4" fillId="0" borderId="56" xfId="0" quotePrefix="1" applyFont="1" applyBorder="1" applyAlignment="1">
      <alignment horizontal="center"/>
    </xf>
    <xf numFmtId="9" fontId="4" fillId="0" borderId="56" xfId="0" applyNumberFormat="1" applyFont="1" applyBorder="1" applyAlignment="1">
      <alignment horizontal="center"/>
    </xf>
    <xf numFmtId="0" fontId="1" fillId="0" borderId="56" xfId="0" applyFont="1" applyBorder="1" applyAlignment="1">
      <alignment horizontal="center"/>
    </xf>
    <xf numFmtId="164" fontId="4" fillId="0" borderId="56" xfId="0" applyNumberFormat="1" applyFont="1" applyBorder="1" applyAlignment="1">
      <alignment horizontal="center"/>
    </xf>
    <xf numFmtId="164" fontId="1" fillId="0" borderId="63" xfId="0" applyNumberFormat="1" applyFont="1" applyBorder="1" applyAlignment="1">
      <alignment horizontal="centerContinuous"/>
    </xf>
    <xf numFmtId="164" fontId="4" fillId="0" borderId="93" xfId="0" applyNumberFormat="1" applyFont="1" applyBorder="1" applyAlignment="1">
      <alignment horizontal="centerContinuous"/>
    </xf>
    <xf numFmtId="164" fontId="4" fillId="0" borderId="9" xfId="0" applyNumberFormat="1" applyFont="1" applyBorder="1" applyAlignment="1">
      <alignment horizontal="centerContinuous"/>
    </xf>
    <xf numFmtId="0" fontId="4" fillId="0" borderId="10" xfId="0" applyFont="1" applyBorder="1" applyAlignment="1">
      <alignment horizontal="centerContinuous"/>
    </xf>
    <xf numFmtId="164" fontId="1" fillId="0" borderId="94" xfId="0" applyNumberFormat="1" applyFont="1" applyBorder="1" applyAlignment="1">
      <alignment horizontal="centerContinuous"/>
    </xf>
    <xf numFmtId="0" fontId="4" fillId="0" borderId="95" xfId="0" quotePrefix="1" applyFont="1" applyBorder="1" applyAlignment="1">
      <alignment horizontal="centerContinuous"/>
    </xf>
    <xf numFmtId="0" fontId="1" fillId="0" borderId="90" xfId="0" applyFont="1" applyBorder="1" applyAlignment="1">
      <alignment horizontal="center" vertical="center"/>
    </xf>
    <xf numFmtId="49" fontId="1" fillId="0" borderId="67" xfId="0" applyNumberFormat="1" applyFont="1" applyBorder="1" applyAlignment="1">
      <alignment horizontal="centerContinuous"/>
    </xf>
    <xf numFmtId="49" fontId="1" fillId="0" borderId="9" xfId="0" applyNumberFormat="1" applyFont="1" applyBorder="1" applyAlignment="1">
      <alignment horizontal="centerContinuous"/>
    </xf>
    <xf numFmtId="0" fontId="4" fillId="0" borderId="79" xfId="0" applyFont="1" applyBorder="1" applyAlignment="1">
      <alignment horizontal="centerContinuous"/>
    </xf>
    <xf numFmtId="0" fontId="1" fillId="0" borderId="14" xfId="0" applyFont="1" applyBorder="1" applyAlignment="1">
      <alignment horizontal="center"/>
    </xf>
    <xf numFmtId="0" fontId="1" fillId="0" borderId="90" xfId="0" applyFont="1" applyBorder="1" applyAlignment="1">
      <alignment horizontal="center" shrinkToFit="1"/>
    </xf>
  </cellXfs>
  <cellStyles count="7">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08B45394-3F99-4AC9-9AC2-F2BD80739893}"/>
  </tableStyles>
  <colors>
    <mruColors>
      <color rgb="FF0000FF"/>
      <color rgb="FFCCFFCC"/>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57150</xdr:rowOff>
    </xdr:from>
    <xdr:to>
      <xdr:col>6</xdr:col>
      <xdr:colOff>1276350</xdr:colOff>
      <xdr:row>51</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i="0" u="none" strike="noStrike" baseline="0">
              <a:solidFill>
                <a:srgbClr val="000000"/>
              </a:solidFill>
              <a:latin typeface="Times New Roman" pitchFamily="18" charset="0"/>
              <a:cs typeface="Times New Roman" pitchFamily="18" charset="0"/>
            </a:rPr>
            <a:t>Appearance:  </a:t>
          </a:r>
          <a:r>
            <a:rPr lang="en-US" sz="1200" b="0" i="0" u="none" strike="noStrike" baseline="0">
              <a:solidFill>
                <a:srgbClr val="000000"/>
              </a:solidFill>
              <a:latin typeface="Times New Roman" pitchFamily="18" charset="0"/>
              <a:cs typeface="Times New Roman" pitchFamily="18" charset="0"/>
            </a:rPr>
            <a:t>You see a middle-height human male who is just past that awkward phase all humans seem to go through. His light auburn hair - many would call it dark red - sits on his head in an attractive (if messy) mop. His mischief-filled green eyes look at the world with wonder, and yet still manage to say “how can I squeeze gold out of this”? His ears are on level with his eyes, with just a hint of something that may suggest elves in his ancestry. His skin is tanned, with the occasional freckle dotting the surface. His hands have extremely long fingers, and yet they look extremely appropriate as the fall along beside his lanky frame.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History:  </a:t>
          </a:r>
          <a:r>
            <a:rPr lang="en-US" sz="1200" b="0" i="0" u="none" strike="noStrike" baseline="0">
              <a:solidFill>
                <a:srgbClr val="000000"/>
              </a:solidFill>
              <a:latin typeface="Times New Roman" pitchFamily="18" charset="0"/>
              <a:cs typeface="Times New Roman" pitchFamily="18" charset="0"/>
            </a:rPr>
            <a:t>Young, intelligent children of wealthy children generally find themselves getting in some sort of trouble. Tyberius was no exception. The oldest son born to a beautiful woman who was the daughter of the Dragon clans of the east, and a father who was a horse merchant, Tyberius lived out the first few years of his life in relative comfort. His father, a giant of a man known for his quality horseflesh, spent many of his eldest son’s formative years improving his stock and working his way up in Waterdeep’s horse breeders’ guild. Yanus Chance was a titanic man, who people joked that his horses could ride him just as well as they could be ridden, and he came home one day to find that his oldest son had grown up, yet shared none of his obvious physical features, aside from a slightly crooked nose.</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The boy’s lighter skin, red hair, and smattering of freckles was mismatched with his father’s complexion - and the fact that the boy was skinny and not well built, no matter what he was fed, caused a minor scandal within the family, until the priest of the local temple of [Insert name of god known for diving] did some divining and said that, yes, this was Yanus’s son, and yes, his wife had been faithful (unlike Yanus himself) and thank you sir for your generous donation to the temple. With the confirmation of his paternity of this Child, Yanus set out to try and remake the boy in his image. After a few years of failure, Yanus simply gave up and informed his wife ‘You make arrangements for the boy. He is hopeless. His younger brother, Cannelus, will inherit my stables.’ From that point on, he never referred to Tyberius as son.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Hui Ying, the boy’s mother, arranged for him to be fostered out to his Uncle Fai, an eastern merchant who traded in Waterdeep. Under Fai’s tutelage, Tyberious began to grow, as his Uncle Fai was more concerned with those who were quick of eye and wit, rather than those of muscle and brawn. Tyberious has spent three years as his Uncle Fai’s apprentice.</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Personality:  </a:t>
          </a:r>
          <a:r>
            <a:rPr lang="en-US" sz="1200" b="0" i="0" u="none" strike="noStrike" baseline="0">
              <a:solidFill>
                <a:srgbClr val="000000"/>
              </a:solidFill>
              <a:latin typeface="Times New Roman" pitchFamily="18" charset="0"/>
              <a:cs typeface="Times New Roman" pitchFamily="18" charset="0"/>
            </a:rPr>
            <a:t>Tyberius is a broadly read, very courteous and chivalrous young man. Despite his Keen Intellect, or perhaps because of it, he is very polite and well spoken. He uses honesty as a weapon in negotiation, as someone who speaks the truth in a polite way, and his Smooth Talk has gotten him out of several beatings.</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He is a solidly middle-class middle class merchant, who has learned much from his mentor, his Uncle Fai. He adores his mother’s father, Long, and he is despised (and despises) his father, who declared Tyberious’s younger brother Cannelus to inherit his stables. He uses his intelligence and wit to get him out of many situations. When that fails, maneuvering and exploiting weaknesses left by his opponents is how he deals with the more physical challenges that face him. He worships Waukeen, the god of money and wealth, and he intends to become so famous a merchant some day and free himself from the spectre of his father’s disapproval.</a:t>
          </a:r>
        </a:p>
      </xdr:txBody>
    </xdr:sp>
    <xdr:clientData/>
  </xdr:twoCellAnchor>
  <xdr:twoCellAnchor>
    <xdr:from>
      <xdr:col>5</xdr:col>
      <xdr:colOff>66675</xdr:colOff>
      <xdr:row>9</xdr:row>
      <xdr:rowOff>99060</xdr:rowOff>
    </xdr:from>
    <xdr:to>
      <xdr:col>6</xdr:col>
      <xdr:colOff>1238250</xdr:colOff>
      <xdr:row>16</xdr:row>
      <xdr:rowOff>220979</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50995" y="2202180"/>
          <a:ext cx="2291715" cy="16382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41910</xdr:colOff>
      <xdr:row>1</xdr:row>
      <xdr:rowOff>40005</xdr:rowOff>
    </xdr:from>
    <xdr:to>
      <xdr:col>6</xdr:col>
      <xdr:colOff>1270635</xdr:colOff>
      <xdr:row>9</xdr:row>
      <xdr:rowOff>42256</xdr:rowOff>
    </xdr:to>
    <xdr:pic>
      <xdr:nvPicPr>
        <xdr:cNvPr id="6" name="yui_3_5_1_5_1373901216721_537" descr="http://www.film.com/wp-content/uploads/2012/10/benaffleck_6.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6230" y="413385"/>
          <a:ext cx="2348865" cy="1731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185738</xdr:colOff>
      <xdr:row>1</xdr:row>
      <xdr:rowOff>123825</xdr:rowOff>
    </xdr:from>
    <xdr:to>
      <xdr:col>3</xdr:col>
      <xdr:colOff>414338</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showGridLines="0" tabSelected="1" zoomScale="190" zoomScaleNormal="190" workbookViewId="0"/>
  </sheetViews>
  <sheetFormatPr defaultColWidth="13" defaultRowHeight="15.6" x14ac:dyDescent="0.3"/>
  <cols>
    <col min="1" max="1" width="15.69921875" style="20" customWidth="1"/>
    <col min="2" max="2" width="10" style="21" customWidth="1"/>
    <col min="3" max="3" width="5.09765625" style="21" customWidth="1"/>
    <col min="4" max="4" width="14.39843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x14ac:dyDescent="0.55000000000000004">
      <c r="A1" s="132" t="s">
        <v>120</v>
      </c>
      <c r="B1" s="133" t="s">
        <v>194</v>
      </c>
      <c r="C1" s="134"/>
      <c r="D1" s="135"/>
      <c r="E1" s="136"/>
      <c r="F1" s="135"/>
      <c r="G1" s="137" t="s">
        <v>193</v>
      </c>
    </row>
    <row r="2" spans="1:7" ht="17.399999999999999" thickTop="1" x14ac:dyDescent="0.3">
      <c r="A2" s="2" t="s">
        <v>0</v>
      </c>
      <c r="B2" s="34" t="s">
        <v>124</v>
      </c>
      <c r="C2" s="34"/>
      <c r="D2" s="4" t="s">
        <v>1</v>
      </c>
      <c r="E2" s="44" t="s">
        <v>121</v>
      </c>
      <c r="F2"/>
      <c r="G2" s="5"/>
    </row>
    <row r="3" spans="1:7" ht="16.8" x14ac:dyDescent="0.3">
      <c r="A3" s="2" t="s">
        <v>71</v>
      </c>
      <c r="B3" s="34" t="s">
        <v>125</v>
      </c>
      <c r="C3" s="34"/>
      <c r="D3" s="4" t="s">
        <v>72</v>
      </c>
      <c r="E3" s="44">
        <v>2</v>
      </c>
      <c r="F3" s="4"/>
      <c r="G3" s="5"/>
    </row>
    <row r="4" spans="1:7" ht="16.8" x14ac:dyDescent="0.3">
      <c r="A4" s="2" t="s">
        <v>71</v>
      </c>
      <c r="B4" s="34" t="s">
        <v>126</v>
      </c>
      <c r="C4" s="34"/>
      <c r="D4" s="4" t="s">
        <v>72</v>
      </c>
      <c r="E4" s="44">
        <v>1</v>
      </c>
      <c r="F4" s="4"/>
      <c r="G4" s="5"/>
    </row>
    <row r="5" spans="1:7" ht="16.8" x14ac:dyDescent="0.3">
      <c r="A5" s="2" t="s">
        <v>97</v>
      </c>
      <c r="B5" s="34" t="s">
        <v>123</v>
      </c>
      <c r="C5" s="34"/>
      <c r="D5" s="4" t="s">
        <v>96</v>
      </c>
      <c r="E5" s="44">
        <v>21</v>
      </c>
      <c r="F5" s="4"/>
      <c r="G5" s="5"/>
    </row>
    <row r="6" spans="1:7" ht="16.8" x14ac:dyDescent="0.3">
      <c r="A6" s="2" t="s">
        <v>73</v>
      </c>
      <c r="B6" s="34" t="s">
        <v>197</v>
      </c>
      <c r="C6" s="34"/>
      <c r="D6" s="4" t="s">
        <v>2</v>
      </c>
      <c r="E6" s="44" t="s">
        <v>122</v>
      </c>
      <c r="F6" s="4"/>
      <c r="G6" s="5"/>
    </row>
    <row r="7" spans="1:7" ht="17.399999999999999" thickBot="1" x14ac:dyDescent="0.35">
      <c r="A7" s="2" t="s">
        <v>107</v>
      </c>
      <c r="B7" s="34"/>
      <c r="C7" s="34"/>
      <c r="D7" s="4" t="s">
        <v>3</v>
      </c>
      <c r="E7" s="44" t="s">
        <v>201</v>
      </c>
      <c r="F7" s="4"/>
      <c r="G7" s="5"/>
    </row>
    <row r="8" spans="1:7" ht="17.399999999999999" thickTop="1" x14ac:dyDescent="0.3">
      <c r="A8" s="87" t="s">
        <v>76</v>
      </c>
      <c r="B8" s="88" t="s">
        <v>143</v>
      </c>
      <c r="C8" s="104">
        <f>RIGHT(B8,1)+C14</f>
        <v>2</v>
      </c>
      <c r="D8" s="96" t="s">
        <v>106</v>
      </c>
      <c r="E8" s="89" t="s">
        <v>98</v>
      </c>
      <c r="F8" s="3"/>
      <c r="G8" s="5"/>
    </row>
    <row r="9" spans="1:7" ht="16.8" x14ac:dyDescent="0.3">
      <c r="A9" s="90" t="s">
        <v>77</v>
      </c>
      <c r="B9" s="91" t="s">
        <v>112</v>
      </c>
      <c r="C9" s="105">
        <f>RIGHT(B9,1)+C13</f>
        <v>5</v>
      </c>
      <c r="D9" s="97" t="s">
        <v>83</v>
      </c>
      <c r="E9" s="92" t="s">
        <v>189</v>
      </c>
      <c r="F9" s="3"/>
      <c r="G9" s="5"/>
    </row>
    <row r="10" spans="1:7" ht="17.399999999999999" thickBot="1" x14ac:dyDescent="0.35">
      <c r="A10" s="93" t="s">
        <v>78</v>
      </c>
      <c r="B10" s="94" t="s">
        <v>144</v>
      </c>
      <c r="C10" s="106">
        <f>RIGHT(B10,1)+C16</f>
        <v>0</v>
      </c>
      <c r="D10" s="98"/>
      <c r="E10" s="95"/>
      <c r="F10" s="3"/>
      <c r="G10" s="5"/>
    </row>
    <row r="11" spans="1:7" ht="18" thickTop="1" thickBot="1" x14ac:dyDescent="0.35">
      <c r="A11" s="43" t="s">
        <v>16</v>
      </c>
      <c r="B11" s="116" t="s">
        <v>116</v>
      </c>
      <c r="C11" s="117"/>
      <c r="D11" s="99" t="s">
        <v>15</v>
      </c>
      <c r="E11" s="195">
        <v>205</v>
      </c>
      <c r="F11" s="3"/>
      <c r="G11" s="5"/>
    </row>
    <row r="12" spans="1:7" ht="16.8" x14ac:dyDescent="0.3">
      <c r="A12" s="31" t="s">
        <v>4</v>
      </c>
      <c r="B12" s="113">
        <v>10</v>
      </c>
      <c r="C12" s="203" t="str">
        <f t="shared" ref="C12:C17" si="0">IF(B12&gt;9.9,CONCATENATE("+",ROUNDDOWN((B12-10)/2,0)),ROUNDUP((B12-10)/2,0))</f>
        <v>+0</v>
      </c>
      <c r="D12" s="100" t="s">
        <v>81</v>
      </c>
      <c r="E12" s="86" t="s">
        <v>105</v>
      </c>
      <c r="F12" s="3"/>
      <c r="G12" s="5"/>
    </row>
    <row r="13" spans="1:7" ht="16.8" x14ac:dyDescent="0.3">
      <c r="A13" s="7" t="s">
        <v>5</v>
      </c>
      <c r="B13" s="58">
        <v>14</v>
      </c>
      <c r="C13" s="42" t="str">
        <f t="shared" si="0"/>
        <v>+2</v>
      </c>
      <c r="D13" s="101" t="s">
        <v>82</v>
      </c>
      <c r="E13" s="48">
        <f>Martial!B14+Equipment!B22+Equipment!B28+('Personal File'!E11/100)</f>
        <v>42.55</v>
      </c>
      <c r="F13" s="3"/>
      <c r="G13" s="5"/>
    </row>
    <row r="14" spans="1:7" ht="16.8" x14ac:dyDescent="0.3">
      <c r="A14" s="29" t="s">
        <v>19</v>
      </c>
      <c r="B14" s="59">
        <v>10</v>
      </c>
      <c r="C14" s="35" t="str">
        <f t="shared" si="0"/>
        <v>+0</v>
      </c>
      <c r="D14" s="101" t="s">
        <v>21</v>
      </c>
      <c r="E14" s="45">
        <f>ROUNDUP(((E3*6)*0.75)+((E4*10)*0.75)+((E3+E4)*C14),0)</f>
        <v>17</v>
      </c>
      <c r="F14" s="3"/>
      <c r="G14" s="5"/>
    </row>
    <row r="15" spans="1:7" ht="16.8" x14ac:dyDescent="0.3">
      <c r="A15" s="131" t="s">
        <v>20</v>
      </c>
      <c r="B15" s="59">
        <v>16</v>
      </c>
      <c r="C15" s="42" t="str">
        <f t="shared" si="0"/>
        <v>+3</v>
      </c>
      <c r="D15" s="102" t="s">
        <v>109</v>
      </c>
      <c r="E15" s="46">
        <f>10+C13</f>
        <v>12</v>
      </c>
      <c r="F15" s="2"/>
      <c r="G15" s="5"/>
    </row>
    <row r="16" spans="1:7" ht="16.8" x14ac:dyDescent="0.3">
      <c r="A16" s="30" t="s">
        <v>22</v>
      </c>
      <c r="B16" s="6">
        <v>10</v>
      </c>
      <c r="C16" s="42" t="str">
        <f t="shared" si="0"/>
        <v>+0</v>
      </c>
      <c r="D16" s="102" t="s">
        <v>195</v>
      </c>
      <c r="E16" s="46">
        <f>E17-C13</f>
        <v>14</v>
      </c>
      <c r="F16" s="3"/>
      <c r="G16" s="5"/>
    </row>
    <row r="17" spans="1:7" ht="17.399999999999999" thickBot="1" x14ac:dyDescent="0.35">
      <c r="A17" s="32" t="s">
        <v>18</v>
      </c>
      <c r="B17" s="60">
        <v>13</v>
      </c>
      <c r="C17" s="36" t="str">
        <f t="shared" si="0"/>
        <v>+1</v>
      </c>
      <c r="D17" s="103" t="s">
        <v>196</v>
      </c>
      <c r="E17" s="47">
        <f>E15+SUM(Martial!B11:B12)</f>
        <v>16</v>
      </c>
      <c r="F17" s="3"/>
      <c r="G17" s="5"/>
    </row>
    <row r="18" spans="1:7" ht="24" thickTop="1" thickBot="1" x14ac:dyDescent="0.45">
      <c r="A18" s="8" t="s">
        <v>32</v>
      </c>
      <c r="B18" s="9"/>
      <c r="C18" s="9"/>
      <c r="D18" s="10"/>
      <c r="E18" s="10"/>
      <c r="F18" s="10"/>
      <c r="G18" s="11"/>
    </row>
    <row r="19" spans="1:7" s="15" customFormat="1" ht="17.399999999999999" thickTop="1" x14ac:dyDescent="0.3">
      <c r="A19" s="12"/>
      <c r="B19" s="13"/>
      <c r="C19" s="13"/>
      <c r="D19" s="13"/>
      <c r="E19" s="13"/>
      <c r="F19" s="13"/>
      <c r="G19" s="14"/>
    </row>
    <row r="20" spans="1:7" s="15" customFormat="1" ht="16.8" x14ac:dyDescent="0.3">
      <c r="A20" s="56"/>
      <c r="B20" s="16"/>
      <c r="C20" s="16"/>
      <c r="D20" s="16"/>
      <c r="E20" s="16"/>
      <c r="F20" s="16"/>
      <c r="G20" s="57"/>
    </row>
    <row r="21" spans="1:7" s="15" customFormat="1" ht="16.8" x14ac:dyDescent="0.3">
      <c r="A21" s="56"/>
      <c r="B21" s="16"/>
      <c r="C21" s="16"/>
      <c r="D21" s="16"/>
      <c r="E21" s="16"/>
      <c r="F21" s="16"/>
      <c r="G21" s="57"/>
    </row>
    <row r="22" spans="1:7" s="15" customFormat="1" ht="16.8" x14ac:dyDescent="0.3">
      <c r="A22" s="56"/>
      <c r="B22" s="16"/>
      <c r="C22" s="16"/>
      <c r="D22" s="16"/>
      <c r="E22" s="16"/>
      <c r="F22" s="16"/>
      <c r="G22" s="57"/>
    </row>
    <row r="23" spans="1:7" s="15" customFormat="1" ht="16.8" x14ac:dyDescent="0.3">
      <c r="A23" s="56"/>
      <c r="B23" s="16"/>
      <c r="C23" s="16"/>
      <c r="D23" s="16"/>
      <c r="E23" s="16"/>
      <c r="F23" s="16"/>
      <c r="G23" s="57"/>
    </row>
    <row r="24" spans="1:7" s="15" customFormat="1" ht="16.8" x14ac:dyDescent="0.3">
      <c r="A24" s="56"/>
      <c r="B24" s="16"/>
      <c r="C24" s="16"/>
      <c r="D24" s="16"/>
      <c r="E24" s="16"/>
      <c r="F24" s="16"/>
      <c r="G24" s="57"/>
    </row>
    <row r="25" spans="1:7" s="15" customFormat="1" ht="16.8" x14ac:dyDescent="0.3">
      <c r="A25" s="56"/>
      <c r="B25" s="16"/>
      <c r="C25" s="16"/>
      <c r="D25" s="16"/>
      <c r="E25" s="16"/>
      <c r="F25" s="16"/>
      <c r="G25" s="57"/>
    </row>
    <row r="26" spans="1:7" s="15" customFormat="1" ht="16.8" x14ac:dyDescent="0.3">
      <c r="A26" s="56"/>
      <c r="B26" s="16"/>
      <c r="C26" s="16"/>
      <c r="D26" s="16"/>
      <c r="E26" s="16"/>
      <c r="F26" s="16"/>
      <c r="G26" s="57"/>
    </row>
    <row r="27" spans="1:7" s="15" customFormat="1" ht="16.8" x14ac:dyDescent="0.3">
      <c r="A27" s="56"/>
      <c r="B27" s="16"/>
      <c r="C27" s="16"/>
      <c r="D27" s="16"/>
      <c r="E27" s="16"/>
      <c r="F27" s="16"/>
      <c r="G27" s="57"/>
    </row>
    <row r="28" spans="1:7" s="15" customFormat="1" ht="16.8" x14ac:dyDescent="0.3">
      <c r="A28" s="56"/>
      <c r="B28" s="16"/>
      <c r="C28" s="16"/>
      <c r="D28" s="16"/>
      <c r="E28" s="16"/>
      <c r="F28" s="16"/>
      <c r="G28" s="57"/>
    </row>
    <row r="29" spans="1:7" s="15" customFormat="1" ht="16.8" x14ac:dyDescent="0.3">
      <c r="A29" s="56"/>
      <c r="B29" s="16"/>
      <c r="C29" s="16"/>
      <c r="D29" s="16"/>
      <c r="E29" s="16"/>
      <c r="F29" s="16"/>
      <c r="G29" s="57"/>
    </row>
    <row r="30" spans="1:7" s="15" customFormat="1" ht="16.8" x14ac:dyDescent="0.3">
      <c r="A30" s="56"/>
      <c r="B30" s="16"/>
      <c r="C30" s="16"/>
      <c r="D30" s="16"/>
      <c r="E30" s="16"/>
      <c r="F30" s="16"/>
      <c r="G30" s="57"/>
    </row>
    <row r="31" spans="1:7" s="15" customFormat="1" ht="16.8" x14ac:dyDescent="0.3">
      <c r="A31" s="56"/>
      <c r="B31" s="16"/>
      <c r="C31" s="16"/>
      <c r="D31" s="16"/>
      <c r="E31" s="16"/>
      <c r="F31" s="16"/>
      <c r="G31" s="57"/>
    </row>
    <row r="32" spans="1:7" s="15" customFormat="1" ht="16.8" x14ac:dyDescent="0.3">
      <c r="A32" s="56"/>
      <c r="B32" s="16"/>
      <c r="C32" s="16"/>
      <c r="D32" s="16"/>
      <c r="E32" s="16"/>
      <c r="F32" s="16"/>
      <c r="G32" s="57"/>
    </row>
    <row r="33" spans="1:7" s="15" customFormat="1" ht="16.8" x14ac:dyDescent="0.3">
      <c r="A33" s="56"/>
      <c r="B33" s="16"/>
      <c r="C33" s="16"/>
      <c r="D33" s="16"/>
      <c r="E33" s="16"/>
      <c r="F33" s="16"/>
      <c r="G33" s="57"/>
    </row>
    <row r="34" spans="1:7" s="15" customFormat="1" ht="16.8" x14ac:dyDescent="0.3">
      <c r="A34" s="56"/>
      <c r="B34" s="16"/>
      <c r="C34" s="16"/>
      <c r="D34" s="16"/>
      <c r="E34" s="16"/>
      <c r="F34" s="16"/>
      <c r="G34" s="57"/>
    </row>
    <row r="35" spans="1:7" s="15" customFormat="1" ht="16.8" x14ac:dyDescent="0.3">
      <c r="A35" s="56"/>
      <c r="B35" s="16"/>
      <c r="C35" s="16"/>
      <c r="D35" s="16"/>
      <c r="E35" s="16"/>
      <c r="F35" s="16"/>
      <c r="G35" s="57"/>
    </row>
    <row r="36" spans="1:7" s="15" customFormat="1" ht="16.8" x14ac:dyDescent="0.3">
      <c r="A36" s="56"/>
      <c r="B36" s="16"/>
      <c r="C36" s="16"/>
      <c r="D36" s="16"/>
      <c r="E36" s="16"/>
      <c r="F36" s="16"/>
      <c r="G36" s="57"/>
    </row>
    <row r="37" spans="1:7" s="15" customFormat="1" ht="16.8" x14ac:dyDescent="0.3">
      <c r="A37" s="56"/>
      <c r="B37" s="16"/>
      <c r="C37" s="16"/>
      <c r="D37" s="16"/>
      <c r="E37" s="16"/>
      <c r="F37" s="16"/>
      <c r="G37" s="57"/>
    </row>
    <row r="38" spans="1:7" s="15" customFormat="1" ht="16.8" x14ac:dyDescent="0.3">
      <c r="A38" s="56"/>
      <c r="B38" s="16"/>
      <c r="C38" s="16"/>
      <c r="D38" s="16"/>
      <c r="E38" s="16"/>
      <c r="F38" s="16"/>
      <c r="G38" s="57"/>
    </row>
    <row r="39" spans="1:7" s="15" customFormat="1" ht="16.8" x14ac:dyDescent="0.3">
      <c r="A39" s="56"/>
      <c r="B39" s="16"/>
      <c r="C39" s="16"/>
      <c r="D39" s="16"/>
      <c r="E39" s="16"/>
      <c r="F39" s="16"/>
      <c r="G39" s="57"/>
    </row>
    <row r="40" spans="1:7" s="15" customFormat="1" ht="16.8" x14ac:dyDescent="0.3">
      <c r="A40" s="56"/>
      <c r="B40" s="16"/>
      <c r="C40" s="16"/>
      <c r="D40" s="16"/>
      <c r="E40" s="16"/>
      <c r="F40" s="16"/>
      <c r="G40" s="57"/>
    </row>
    <row r="41" spans="1:7" s="15" customFormat="1" ht="16.8" x14ac:dyDescent="0.3">
      <c r="A41" s="56"/>
      <c r="B41" s="16"/>
      <c r="C41" s="16"/>
      <c r="D41" s="16"/>
      <c r="E41" s="16"/>
      <c r="F41" s="16"/>
      <c r="G41" s="57"/>
    </row>
    <row r="42" spans="1:7" s="15" customFormat="1" ht="16.8" x14ac:dyDescent="0.3">
      <c r="A42" s="56"/>
      <c r="B42" s="16"/>
      <c r="C42" s="16"/>
      <c r="D42" s="16"/>
      <c r="E42" s="16"/>
      <c r="F42" s="16"/>
      <c r="G42" s="57"/>
    </row>
    <row r="43" spans="1:7" s="15" customFormat="1" ht="16.8" x14ac:dyDescent="0.3">
      <c r="A43" s="56"/>
      <c r="B43" s="16"/>
      <c r="C43" s="16"/>
      <c r="D43" s="16"/>
      <c r="E43" s="16"/>
      <c r="F43" s="16"/>
      <c r="G43" s="57"/>
    </row>
    <row r="44" spans="1:7" s="15" customFormat="1" ht="16.8" x14ac:dyDescent="0.3">
      <c r="A44" s="56"/>
      <c r="B44" s="16"/>
      <c r="C44" s="16"/>
      <c r="D44" s="16"/>
      <c r="E44" s="16"/>
      <c r="F44" s="16"/>
      <c r="G44" s="57"/>
    </row>
    <row r="45" spans="1:7" s="15" customFormat="1" ht="16.8" x14ac:dyDescent="0.3">
      <c r="A45" s="56"/>
      <c r="B45" s="16"/>
      <c r="C45" s="16"/>
      <c r="D45" s="16"/>
      <c r="E45" s="16"/>
      <c r="F45" s="16"/>
      <c r="G45" s="57"/>
    </row>
    <row r="46" spans="1:7" s="15" customFormat="1" ht="16.8" x14ac:dyDescent="0.3">
      <c r="A46" s="56"/>
      <c r="B46" s="16"/>
      <c r="C46" s="16"/>
      <c r="D46" s="16"/>
      <c r="E46" s="16"/>
      <c r="F46" s="16"/>
      <c r="G46" s="57"/>
    </row>
    <row r="47" spans="1:7" s="15" customFormat="1" ht="16.8" x14ac:dyDescent="0.3">
      <c r="A47" s="56"/>
      <c r="B47" s="16"/>
      <c r="C47" s="16"/>
      <c r="D47" s="16"/>
      <c r="E47" s="16"/>
      <c r="F47" s="16"/>
      <c r="G47" s="57"/>
    </row>
    <row r="48" spans="1:7" s="15" customFormat="1" ht="16.8" x14ac:dyDescent="0.3">
      <c r="A48" s="56"/>
      <c r="B48" s="16"/>
      <c r="C48" s="16"/>
      <c r="D48" s="16"/>
      <c r="E48" s="16"/>
      <c r="F48" s="16"/>
      <c r="G48" s="57"/>
    </row>
    <row r="49" spans="1:7" s="15" customFormat="1" ht="16.8" x14ac:dyDescent="0.3">
      <c r="A49" s="56"/>
      <c r="B49" s="16"/>
      <c r="C49" s="16"/>
      <c r="D49" s="16"/>
      <c r="E49" s="16"/>
      <c r="F49" s="16"/>
      <c r="G49" s="57"/>
    </row>
    <row r="50" spans="1:7" s="15" customFormat="1" ht="16.8" x14ac:dyDescent="0.3">
      <c r="A50" s="56"/>
      <c r="B50" s="16"/>
      <c r="C50" s="16"/>
      <c r="D50" s="16"/>
      <c r="E50" s="16"/>
      <c r="F50" s="16"/>
      <c r="G50" s="57"/>
    </row>
    <row r="51" spans="1:7" s="15" customFormat="1" ht="16.8" x14ac:dyDescent="0.3">
      <c r="A51" s="56"/>
      <c r="B51" s="16"/>
      <c r="C51" s="16"/>
      <c r="D51" s="16"/>
      <c r="E51" s="16"/>
      <c r="F51" s="16"/>
      <c r="G51" s="57"/>
    </row>
    <row r="52" spans="1:7" ht="17.399999999999999" thickBot="1" x14ac:dyDescent="0.35">
      <c r="A52" s="17"/>
      <c r="B52" s="18"/>
      <c r="C52" s="18"/>
      <c r="D52" s="18"/>
      <c r="E52" s="18"/>
      <c r="F52" s="18"/>
      <c r="G52" s="19"/>
    </row>
    <row r="53" spans="1:7" ht="16.2" thickTop="1" x14ac:dyDescent="0.3"/>
  </sheetData>
  <phoneticPr fontId="0" type="noConversion"/>
  <conditionalFormatting sqref="E13">
    <cfRule type="cellIs" dxfId="7" priority="4" stopIfTrue="1" operator="greaterThan">
      <formula>66</formula>
    </cfRule>
    <cfRule type="cellIs" dxfId="6"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x14ac:dyDescent="0.3"/>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9" width="6.69921875" style="21" customWidth="1"/>
    <col min="10" max="10" width="40.59765625" style="20" customWidth="1"/>
    <col min="11" max="16384" width="13" style="1"/>
  </cols>
  <sheetData>
    <row r="1" spans="1:10" ht="23.4" thickBot="1" x14ac:dyDescent="0.45">
      <c r="A1" s="33" t="s">
        <v>17</v>
      </c>
      <c r="B1" s="22"/>
      <c r="C1" s="22"/>
      <c r="D1" s="22"/>
      <c r="E1" s="22"/>
      <c r="F1" s="22"/>
      <c r="G1" s="22"/>
      <c r="H1" s="22"/>
      <c r="I1" s="22"/>
      <c r="J1" s="22"/>
    </row>
    <row r="2" spans="1:10" s="209" customFormat="1" ht="33.6" x14ac:dyDescent="0.3">
      <c r="A2" s="204" t="s">
        <v>6</v>
      </c>
      <c r="B2" s="205" t="s">
        <v>37</v>
      </c>
      <c r="C2" s="205" t="s">
        <v>44</v>
      </c>
      <c r="D2" s="205" t="s">
        <v>36</v>
      </c>
      <c r="E2" s="206" t="s">
        <v>69</v>
      </c>
      <c r="F2" s="206" t="s">
        <v>45</v>
      </c>
      <c r="G2" s="206" t="s">
        <v>74</v>
      </c>
      <c r="H2" s="207" t="s">
        <v>183</v>
      </c>
      <c r="I2" s="206" t="s">
        <v>93</v>
      </c>
      <c r="J2" s="208" t="s">
        <v>7</v>
      </c>
    </row>
    <row r="3" spans="1:10" s="37" customFormat="1" ht="16.8" x14ac:dyDescent="0.3">
      <c r="A3" s="151" t="s">
        <v>46</v>
      </c>
      <c r="B3" s="108">
        <v>1</v>
      </c>
      <c r="C3" s="152" t="s">
        <v>40</v>
      </c>
      <c r="D3" s="153" t="str">
        <f>IF(C3="Str",'Personal File'!$C$12,IF(C3="Dex",'Personal File'!$C$13,IF(C3="Con",'Personal File'!$C$14,IF(C3="Int",'Personal File'!$C$15,IF(C3="Wis",'Personal File'!$C$16,IF(C3="Cha",'Personal File'!$C$17))))))</f>
        <v>+3</v>
      </c>
      <c r="E3" s="154" t="str">
        <f t="shared" ref="E3:E47" si="0">CONCATENATE(C3," (",D3,")")</f>
        <v>Int (+3)</v>
      </c>
      <c r="F3" s="111" t="s">
        <v>114</v>
      </c>
      <c r="G3" s="111">
        <f t="shared" ref="G3:G47" si="1">B3+D3+F3</f>
        <v>5</v>
      </c>
      <c r="H3" s="201">
        <f ca="1">RANDBETWEEN(1,20)</f>
        <v>4</v>
      </c>
      <c r="I3" s="111">
        <f t="shared" ref="I3:I4" ca="1" si="2">SUM(G3:H3)</f>
        <v>9</v>
      </c>
      <c r="J3" s="112"/>
    </row>
    <row r="4" spans="1:10" s="41" customFormat="1" ht="16.8" x14ac:dyDescent="0.3">
      <c r="A4" s="155" t="s">
        <v>47</v>
      </c>
      <c r="B4" s="108">
        <v>1</v>
      </c>
      <c r="C4" s="156" t="s">
        <v>42</v>
      </c>
      <c r="D4" s="157" t="str">
        <f>IF(C4="Str",'Personal File'!$C$12,IF(C4="Dex",'Personal File'!$C$13,IF(C4="Con",'Personal File'!$C$14,IF(C4="Int",'Personal File'!$C$15,IF(C4="Wis",'Personal File'!$C$16,IF(C4="Cha",'Personal File'!$C$17))))))</f>
        <v>+2</v>
      </c>
      <c r="E4" s="158" t="str">
        <f t="shared" si="0"/>
        <v>Dex (+2)</v>
      </c>
      <c r="F4" s="111" t="s">
        <v>142</v>
      </c>
      <c r="G4" s="111">
        <f t="shared" si="1"/>
        <v>1</v>
      </c>
      <c r="H4" s="201">
        <f ca="1">RANDBETWEEN(1,20)</f>
        <v>20</v>
      </c>
      <c r="I4" s="111">
        <f t="shared" ca="1" si="2"/>
        <v>21</v>
      </c>
      <c r="J4" s="112"/>
    </row>
    <row r="5" spans="1:10" s="39" customFormat="1" ht="16.8" x14ac:dyDescent="0.3">
      <c r="A5" s="107" t="s">
        <v>48</v>
      </c>
      <c r="B5" s="108">
        <v>2</v>
      </c>
      <c r="C5" s="109" t="s">
        <v>38</v>
      </c>
      <c r="D5" s="110" t="str">
        <f>IF(C5="Str",'Personal File'!$C$12,IF(C5="Dex",'Personal File'!$C$13,IF(C5="Con",'Personal File'!$C$14,IF(C5="Int",'Personal File'!$C$15,IF(C5="Wis",'Personal File'!$C$16,IF(C5="Cha",'Personal File'!$C$17))))))</f>
        <v>+1</v>
      </c>
      <c r="E5" s="138" t="str">
        <f t="shared" si="0"/>
        <v>Cha (+1)</v>
      </c>
      <c r="F5" s="111" t="s">
        <v>141</v>
      </c>
      <c r="G5" s="111">
        <f t="shared" si="1"/>
        <v>2</v>
      </c>
      <c r="H5" s="201">
        <f t="shared" ref="H5:H47" ca="1" si="3">RANDBETWEEN(1,20)</f>
        <v>10</v>
      </c>
      <c r="I5" s="111">
        <f t="shared" ref="I5:I47" ca="1" si="4">SUM(G5:H5)</f>
        <v>12</v>
      </c>
      <c r="J5" s="112"/>
    </row>
    <row r="6" spans="1:10" s="38" customFormat="1" ht="16.8" x14ac:dyDescent="0.3">
      <c r="A6" s="159" t="s">
        <v>49</v>
      </c>
      <c r="B6" s="108">
        <v>1</v>
      </c>
      <c r="C6" s="160" t="s">
        <v>43</v>
      </c>
      <c r="D6" s="161" t="str">
        <f>IF(C6="Str",'Personal File'!$C$12,IF(C6="Dex",'Personal File'!$C$13,IF(C6="Con",'Personal File'!$C$14,IF(C6="Int",'Personal File'!$C$15,IF(C6="Wis",'Personal File'!$C$16,IF(C6="Cha",'Personal File'!$C$17))))))</f>
        <v>+0</v>
      </c>
      <c r="E6" s="162" t="str">
        <f t="shared" si="0"/>
        <v>Str (+0)</v>
      </c>
      <c r="F6" s="111" t="s">
        <v>160</v>
      </c>
      <c r="G6" s="111">
        <f t="shared" si="1"/>
        <v>3</v>
      </c>
      <c r="H6" s="201">
        <f t="shared" ca="1" si="3"/>
        <v>4</v>
      </c>
      <c r="I6" s="111">
        <f t="shared" ca="1" si="4"/>
        <v>7</v>
      </c>
      <c r="J6" s="112"/>
    </row>
    <row r="7" spans="1:10" s="38" customFormat="1" ht="16.8" x14ac:dyDescent="0.3">
      <c r="A7" s="175" t="s">
        <v>23</v>
      </c>
      <c r="B7" s="53">
        <v>0</v>
      </c>
      <c r="C7" s="176" t="s">
        <v>39</v>
      </c>
      <c r="D7" s="177" t="str">
        <f>IF(C7="Str",'Personal File'!$C$12,IF(C7="Dex",'Personal File'!$C$13,IF(C7="Con",'Personal File'!$C$14,IF(C7="Int",'Personal File'!$C$15,IF(C7="Wis",'Personal File'!$C$16,IF(C7="Cha",'Personal File'!$C$17))))))</f>
        <v>+0</v>
      </c>
      <c r="E7" s="178" t="str">
        <f t="shared" si="0"/>
        <v>Con (+0)</v>
      </c>
      <c r="F7" s="54" t="s">
        <v>70</v>
      </c>
      <c r="G7" s="54">
        <f t="shared" si="1"/>
        <v>0</v>
      </c>
      <c r="H7" s="201">
        <f t="shared" ca="1" si="3"/>
        <v>10</v>
      </c>
      <c r="I7" s="54">
        <f t="shared" ca="1" si="4"/>
        <v>10</v>
      </c>
      <c r="J7" s="55"/>
    </row>
    <row r="8" spans="1:10" s="37" customFormat="1" ht="16.8" x14ac:dyDescent="0.3">
      <c r="A8" s="151" t="s">
        <v>132</v>
      </c>
      <c r="B8" s="108">
        <v>1</v>
      </c>
      <c r="C8" s="152" t="s">
        <v>40</v>
      </c>
      <c r="D8" s="153" t="str">
        <f>IF(C8="Str",'Personal File'!$C$12,IF(C8="Dex",'Personal File'!$C$13,IF(C8="Con",'Personal File'!$C$14,IF(C8="Int",'Personal File'!$C$15,IF(C8="Wis",'Personal File'!$C$16,IF(C8="Cha",'Personal File'!$C$17))))))</f>
        <v>+3</v>
      </c>
      <c r="E8" s="154" t="str">
        <f t="shared" si="0"/>
        <v>Int (+3)</v>
      </c>
      <c r="F8" s="111" t="s">
        <v>70</v>
      </c>
      <c r="G8" s="111">
        <f t="shared" si="1"/>
        <v>4</v>
      </c>
      <c r="H8" s="201">
        <f t="shared" ca="1" si="3"/>
        <v>5</v>
      </c>
      <c r="I8" s="111">
        <f t="shared" ca="1" si="4"/>
        <v>9</v>
      </c>
      <c r="J8" s="112"/>
    </row>
    <row r="9" spans="1:10" s="40" customFormat="1" ht="16.8" x14ac:dyDescent="0.3">
      <c r="A9" s="151" t="s">
        <v>50</v>
      </c>
      <c r="B9" s="108">
        <v>1</v>
      </c>
      <c r="C9" s="152" t="s">
        <v>40</v>
      </c>
      <c r="D9" s="153" t="str">
        <f>IF(C9="Str",'Personal File'!$C$12,IF(C9="Dex",'Personal File'!$C$13,IF(C9="Con",'Personal File'!$C$14,IF(C9="Int",'Personal File'!$C$15,IF(C9="Wis",'Personal File'!$C$16,IF(C9="Cha",'Personal File'!$C$17))))))</f>
        <v>+3</v>
      </c>
      <c r="E9" s="154" t="str">
        <f t="shared" si="0"/>
        <v>Int (+3)</v>
      </c>
      <c r="F9" s="111" t="s">
        <v>70</v>
      </c>
      <c r="G9" s="111">
        <f t="shared" si="1"/>
        <v>4</v>
      </c>
      <c r="H9" s="201">
        <f t="shared" ca="1" si="3"/>
        <v>15</v>
      </c>
      <c r="I9" s="111">
        <f t="shared" ca="1" si="4"/>
        <v>19</v>
      </c>
      <c r="J9" s="112"/>
    </row>
    <row r="10" spans="1:10" s="41" customFormat="1" ht="16.8" x14ac:dyDescent="0.3">
      <c r="A10" s="107" t="s">
        <v>51</v>
      </c>
      <c r="B10" s="108">
        <v>2</v>
      </c>
      <c r="C10" s="109" t="s">
        <v>38</v>
      </c>
      <c r="D10" s="110" t="str">
        <f>IF(C10="Str",'Personal File'!$C$12,IF(C10="Dex",'Personal File'!$C$13,IF(C10="Con",'Personal File'!$C$14,IF(C10="Int",'Personal File'!$C$15,IF(C10="Wis",'Personal File'!$C$16,IF(C10="Cha",'Personal File'!$C$17))))))</f>
        <v>+1</v>
      </c>
      <c r="E10" s="138" t="str">
        <f t="shared" si="0"/>
        <v>Cha (+1)</v>
      </c>
      <c r="F10" s="111" t="s">
        <v>184</v>
      </c>
      <c r="G10" s="111">
        <f t="shared" si="1"/>
        <v>9</v>
      </c>
      <c r="H10" s="201">
        <f t="shared" ca="1" si="3"/>
        <v>8</v>
      </c>
      <c r="I10" s="111">
        <f t="shared" ca="1" si="4"/>
        <v>17</v>
      </c>
      <c r="J10" s="112"/>
    </row>
    <row r="11" spans="1:10" s="41" customFormat="1" ht="16.8" x14ac:dyDescent="0.3">
      <c r="A11" s="151" t="s">
        <v>52</v>
      </c>
      <c r="B11" s="108">
        <v>1</v>
      </c>
      <c r="C11" s="152" t="s">
        <v>40</v>
      </c>
      <c r="D11" s="153" t="str">
        <f>IF(C11="Str",'Personal File'!$C$12,IF(C11="Dex",'Personal File'!$C$13,IF(C11="Con",'Personal File'!$C$14,IF(C11="Int",'Personal File'!$C$15,IF(C11="Wis",'Personal File'!$C$16,IF(C11="Cha",'Personal File'!$C$17))))))</f>
        <v>+3</v>
      </c>
      <c r="E11" s="154" t="str">
        <f t="shared" si="0"/>
        <v>Int (+3)</v>
      </c>
      <c r="F11" s="111" t="s">
        <v>160</v>
      </c>
      <c r="G11" s="111">
        <f t="shared" si="1"/>
        <v>6</v>
      </c>
      <c r="H11" s="201">
        <f t="shared" ca="1" si="3"/>
        <v>9</v>
      </c>
      <c r="I11" s="111">
        <f t="shared" ca="1" si="4"/>
        <v>15</v>
      </c>
      <c r="J11" s="112"/>
    </row>
    <row r="12" spans="1:10" s="41" customFormat="1" ht="16.8" x14ac:dyDescent="0.3">
      <c r="A12" s="107" t="s">
        <v>53</v>
      </c>
      <c r="B12" s="108">
        <v>1</v>
      </c>
      <c r="C12" s="109" t="s">
        <v>38</v>
      </c>
      <c r="D12" s="110" t="str">
        <f>IF(C12="Str",'Personal File'!$C$12,IF(C12="Dex",'Personal File'!$C$13,IF(C12="Con",'Personal File'!$C$14,IF(C12="Int",'Personal File'!$C$15,IF(C12="Wis",'Personal File'!$C$16,IF(C12="Cha",'Personal File'!$C$17))))))</f>
        <v>+1</v>
      </c>
      <c r="E12" s="138" t="str">
        <f t="shared" si="0"/>
        <v>Cha (+1)</v>
      </c>
      <c r="F12" s="111" t="s">
        <v>70</v>
      </c>
      <c r="G12" s="111">
        <f t="shared" si="1"/>
        <v>2</v>
      </c>
      <c r="H12" s="201">
        <f t="shared" ca="1" si="3"/>
        <v>2</v>
      </c>
      <c r="I12" s="111">
        <f t="shared" ca="1" si="4"/>
        <v>4</v>
      </c>
      <c r="J12" s="112"/>
    </row>
    <row r="13" spans="1:10" s="41" customFormat="1" ht="16.8" x14ac:dyDescent="0.3">
      <c r="A13" s="155" t="s">
        <v>54</v>
      </c>
      <c r="B13" s="108">
        <v>1</v>
      </c>
      <c r="C13" s="156" t="s">
        <v>42</v>
      </c>
      <c r="D13" s="157" t="str">
        <f>IF(C13="Str",'Personal File'!$C$12,IF(C13="Dex",'Personal File'!$C$13,IF(C13="Con",'Personal File'!$C$14,IF(C13="Int",'Personal File'!$C$15,IF(C13="Wis",'Personal File'!$C$16,IF(C13="Cha",'Personal File'!$C$17))))))</f>
        <v>+2</v>
      </c>
      <c r="E13" s="158" t="str">
        <f t="shared" si="0"/>
        <v>Dex (+2)</v>
      </c>
      <c r="F13" s="111" t="s">
        <v>142</v>
      </c>
      <c r="G13" s="111">
        <f t="shared" si="1"/>
        <v>1</v>
      </c>
      <c r="H13" s="201">
        <f t="shared" ca="1" si="3"/>
        <v>14</v>
      </c>
      <c r="I13" s="111">
        <f t="shared" ca="1" si="4"/>
        <v>15</v>
      </c>
      <c r="J13" s="112"/>
    </row>
    <row r="14" spans="1:10" s="41" customFormat="1" ht="16.8" x14ac:dyDescent="0.3">
      <c r="A14" s="151" t="s">
        <v>55</v>
      </c>
      <c r="B14" s="108">
        <v>1</v>
      </c>
      <c r="C14" s="152" t="s">
        <v>40</v>
      </c>
      <c r="D14" s="153" t="str">
        <f>IF(C14="Str",'Personal File'!$C$12,IF(C14="Dex",'Personal File'!$C$13,IF(C14="Con",'Personal File'!$C$14,IF(C14="Int",'Personal File'!$C$15,IF(C14="Wis",'Personal File'!$C$16,IF(C14="Cha",'Personal File'!$C$17))))))</f>
        <v>+3</v>
      </c>
      <c r="E14" s="154" t="str">
        <f t="shared" si="0"/>
        <v>Int (+3)</v>
      </c>
      <c r="F14" s="111" t="s">
        <v>70</v>
      </c>
      <c r="G14" s="111">
        <f t="shared" si="1"/>
        <v>4</v>
      </c>
      <c r="H14" s="201">
        <f t="shared" ca="1" si="3"/>
        <v>11</v>
      </c>
      <c r="I14" s="111">
        <f t="shared" ca="1" si="4"/>
        <v>15</v>
      </c>
      <c r="J14" s="112"/>
    </row>
    <row r="15" spans="1:10" s="41" customFormat="1" ht="16.8" x14ac:dyDescent="0.3">
      <c r="A15" s="107" t="s">
        <v>56</v>
      </c>
      <c r="B15" s="108">
        <v>3</v>
      </c>
      <c r="C15" s="109" t="s">
        <v>38</v>
      </c>
      <c r="D15" s="110" t="str">
        <f>IF(C15="Str",'Personal File'!$C$12,IF(C15="Dex",'Personal File'!$C$13,IF(C15="Con",'Personal File'!$C$14,IF(C15="Int",'Personal File'!$C$15,IF(C15="Wis",'Personal File'!$C$16,IF(C15="Cha",'Personal File'!$C$17))))))</f>
        <v>+1</v>
      </c>
      <c r="E15" s="138" t="str">
        <f t="shared" si="0"/>
        <v>Cha (+1)</v>
      </c>
      <c r="F15" s="111" t="s">
        <v>70</v>
      </c>
      <c r="G15" s="111">
        <f t="shared" si="1"/>
        <v>4</v>
      </c>
      <c r="H15" s="201">
        <f t="shared" ca="1" si="3"/>
        <v>10</v>
      </c>
      <c r="I15" s="111">
        <f t="shared" ca="1" si="4"/>
        <v>14</v>
      </c>
      <c r="J15" s="112"/>
    </row>
    <row r="16" spans="1:10" s="41" customFormat="1" ht="16.8" x14ac:dyDescent="0.3">
      <c r="A16" s="107" t="s">
        <v>25</v>
      </c>
      <c r="B16" s="108">
        <v>1</v>
      </c>
      <c r="C16" s="109" t="s">
        <v>38</v>
      </c>
      <c r="D16" s="110" t="str">
        <f>IF(C16="Str",'Personal File'!$C$12,IF(C16="Dex",'Personal File'!$C$13,IF(C16="Con",'Personal File'!$C$14,IF(C16="Int",'Personal File'!$C$15,IF(C16="Wis",'Personal File'!$C$16,IF(C16="Cha",'Personal File'!$C$17))))))</f>
        <v>+1</v>
      </c>
      <c r="E16" s="138" t="str">
        <f t="shared" si="0"/>
        <v>Cha (+1)</v>
      </c>
      <c r="F16" s="111" t="s">
        <v>70</v>
      </c>
      <c r="G16" s="111">
        <f t="shared" si="1"/>
        <v>2</v>
      </c>
      <c r="H16" s="201">
        <f t="shared" ca="1" si="3"/>
        <v>19</v>
      </c>
      <c r="I16" s="111">
        <f t="shared" ca="1" si="4"/>
        <v>21</v>
      </c>
      <c r="J16" s="112"/>
    </row>
    <row r="17" spans="1:10" s="41" customFormat="1" ht="16.8" x14ac:dyDescent="0.3">
      <c r="A17" s="163" t="s">
        <v>57</v>
      </c>
      <c r="B17" s="108">
        <v>1</v>
      </c>
      <c r="C17" s="164" t="s">
        <v>41</v>
      </c>
      <c r="D17" s="165" t="str">
        <f>IF(C17="Str",'Personal File'!$C$12,IF(C17="Dex",'Personal File'!$C$13,IF(C17="Con",'Personal File'!$C$14,IF(C17="Int",'Personal File'!$C$15,IF(C17="Wis",'Personal File'!$C$16,IF(C17="Cha",'Personal File'!$C$17))))))</f>
        <v>+0</v>
      </c>
      <c r="E17" s="166" t="str">
        <f t="shared" si="0"/>
        <v>Wis (+0)</v>
      </c>
      <c r="F17" s="111" t="s">
        <v>70</v>
      </c>
      <c r="G17" s="111">
        <f t="shared" si="1"/>
        <v>1</v>
      </c>
      <c r="H17" s="201">
        <f t="shared" ca="1" si="3"/>
        <v>12</v>
      </c>
      <c r="I17" s="111">
        <f t="shared" ca="1" si="4"/>
        <v>13</v>
      </c>
      <c r="J17" s="112"/>
    </row>
    <row r="18" spans="1:10" s="41" customFormat="1" ht="16.8" x14ac:dyDescent="0.3">
      <c r="A18" s="155" t="s">
        <v>58</v>
      </c>
      <c r="B18" s="108">
        <v>1</v>
      </c>
      <c r="C18" s="156" t="s">
        <v>42</v>
      </c>
      <c r="D18" s="157" t="str">
        <f>IF(C18="Str",'Personal File'!$C$12,IF(C18="Dex",'Personal File'!$C$13,IF(C18="Con",'Personal File'!$C$14,IF(C18="Int",'Personal File'!$C$15,IF(C18="Wis",'Personal File'!$C$16,IF(C18="Cha",'Personal File'!$C$17))))))</f>
        <v>+2</v>
      </c>
      <c r="E18" s="158" t="str">
        <f t="shared" si="0"/>
        <v>Dex (+2)</v>
      </c>
      <c r="F18" s="111" t="s">
        <v>142</v>
      </c>
      <c r="G18" s="111">
        <f t="shared" si="1"/>
        <v>1</v>
      </c>
      <c r="H18" s="201">
        <f t="shared" ca="1" si="3"/>
        <v>14</v>
      </c>
      <c r="I18" s="111">
        <f t="shared" ca="1" si="4"/>
        <v>15</v>
      </c>
      <c r="J18" s="112"/>
    </row>
    <row r="19" spans="1:10" s="41" customFormat="1" ht="16.8" x14ac:dyDescent="0.3">
      <c r="A19" s="107" t="s">
        <v>59</v>
      </c>
      <c r="B19" s="108">
        <v>1</v>
      </c>
      <c r="C19" s="109" t="s">
        <v>38</v>
      </c>
      <c r="D19" s="110" t="str">
        <f>IF(C19="Str",'Personal File'!$C$12,IF(C19="Dex",'Personal File'!$C$13,IF(C19="Con",'Personal File'!$C$14,IF(C19="Int",'Personal File'!$C$15,IF(C19="Wis",'Personal File'!$C$16,IF(C19="Cha",'Personal File'!$C$17))))))</f>
        <v>+1</v>
      </c>
      <c r="E19" s="138" t="str">
        <f t="shared" si="0"/>
        <v>Cha (+1)</v>
      </c>
      <c r="F19" s="111" t="s">
        <v>142</v>
      </c>
      <c r="G19" s="111">
        <f t="shared" si="1"/>
        <v>0</v>
      </c>
      <c r="H19" s="201">
        <f t="shared" ca="1" si="3"/>
        <v>19</v>
      </c>
      <c r="I19" s="111">
        <f t="shared" ca="1" si="4"/>
        <v>19</v>
      </c>
      <c r="J19" s="112"/>
    </row>
    <row r="20" spans="1:10" s="41" customFormat="1" ht="16.8" x14ac:dyDescent="0.3">
      <c r="A20" s="159" t="s">
        <v>60</v>
      </c>
      <c r="B20" s="108">
        <v>1</v>
      </c>
      <c r="C20" s="160" t="s">
        <v>43</v>
      </c>
      <c r="D20" s="161" t="str">
        <f>IF(C20="Str",'Personal File'!$C$12,IF(C20="Dex",'Personal File'!$C$13,IF(C20="Con",'Personal File'!$C$14,IF(C20="Int",'Personal File'!$C$15,IF(C20="Wis",'Personal File'!$C$16,IF(C20="Cha",'Personal File'!$C$17))))))</f>
        <v>+0</v>
      </c>
      <c r="E20" s="162" t="str">
        <f t="shared" si="0"/>
        <v>Str (+0)</v>
      </c>
      <c r="F20" s="111" t="s">
        <v>142</v>
      </c>
      <c r="G20" s="111">
        <f t="shared" si="1"/>
        <v>-1</v>
      </c>
      <c r="H20" s="201">
        <f t="shared" ca="1" si="3"/>
        <v>10</v>
      </c>
      <c r="I20" s="111">
        <f t="shared" ca="1" si="4"/>
        <v>9</v>
      </c>
      <c r="J20" s="112"/>
    </row>
    <row r="21" spans="1:10" s="41" customFormat="1" ht="16.8" x14ac:dyDescent="0.3">
      <c r="A21" s="151" t="s">
        <v>101</v>
      </c>
      <c r="B21" s="108">
        <v>1</v>
      </c>
      <c r="C21" s="152" t="s">
        <v>40</v>
      </c>
      <c r="D21" s="153" t="str">
        <f>IF(C21="Str",'Personal File'!$C$12,IF(C21="Dex",'Personal File'!$C$13,IF(C21="Con",'Personal File'!$C$14,IF(C21="Int",'Personal File'!$C$15,IF(C21="Wis",'Personal File'!$C$16,IF(C21="Cha",'Personal File'!$C$17))))))</f>
        <v>+3</v>
      </c>
      <c r="E21" s="154" t="str">
        <f t="shared" si="0"/>
        <v>Int (+3)</v>
      </c>
      <c r="F21" s="111" t="s">
        <v>70</v>
      </c>
      <c r="G21" s="111">
        <f t="shared" si="1"/>
        <v>4</v>
      </c>
      <c r="H21" s="201">
        <f t="shared" ca="1" si="3"/>
        <v>20</v>
      </c>
      <c r="I21" s="111">
        <f t="shared" ca="1" si="4"/>
        <v>24</v>
      </c>
      <c r="J21" s="112"/>
    </row>
    <row r="22" spans="1:10" s="41" customFormat="1" ht="16.8" x14ac:dyDescent="0.3">
      <c r="A22" s="151" t="s">
        <v>133</v>
      </c>
      <c r="B22" s="108">
        <v>1</v>
      </c>
      <c r="C22" s="152" t="s">
        <v>40</v>
      </c>
      <c r="D22" s="153" t="str">
        <f>IF(C22="Str",'Personal File'!$C$12,IF(C22="Dex",'Personal File'!$C$13,IF(C22="Con",'Personal File'!$C$14,IF(C22="Int",'Personal File'!$C$15,IF(C22="Wis",'Personal File'!$C$16,IF(C22="Cha",'Personal File'!$C$17))))))</f>
        <v>+3</v>
      </c>
      <c r="E22" s="154" t="str">
        <f t="shared" ref="E22:E29" si="5">CONCATENATE(C22," (",D22,")")</f>
        <v>Int (+3)</v>
      </c>
      <c r="F22" s="111" t="s">
        <v>70</v>
      </c>
      <c r="G22" s="111">
        <f t="shared" si="1"/>
        <v>4</v>
      </c>
      <c r="H22" s="201">
        <f t="shared" ca="1" si="3"/>
        <v>11</v>
      </c>
      <c r="I22" s="111">
        <f t="shared" ca="1" si="4"/>
        <v>15</v>
      </c>
      <c r="J22" s="112"/>
    </row>
    <row r="23" spans="1:10" s="41" customFormat="1" ht="16.8" x14ac:dyDescent="0.3">
      <c r="A23" s="151" t="s">
        <v>134</v>
      </c>
      <c r="B23" s="108">
        <v>1</v>
      </c>
      <c r="C23" s="152" t="s">
        <v>40</v>
      </c>
      <c r="D23" s="153" t="str">
        <f>IF(C23="Str",'Personal File'!$C$12,IF(C23="Dex",'Personal File'!$C$13,IF(C23="Con",'Personal File'!$C$14,IF(C23="Int",'Personal File'!$C$15,IF(C23="Wis",'Personal File'!$C$16,IF(C23="Cha",'Personal File'!$C$17))))))</f>
        <v>+3</v>
      </c>
      <c r="E23" s="154" t="str">
        <f t="shared" si="5"/>
        <v>Int (+3)</v>
      </c>
      <c r="F23" s="111" t="s">
        <v>70</v>
      </c>
      <c r="G23" s="111">
        <f t="shared" si="1"/>
        <v>4</v>
      </c>
      <c r="H23" s="201">
        <f t="shared" ca="1" si="3"/>
        <v>19</v>
      </c>
      <c r="I23" s="111">
        <f t="shared" ca="1" si="4"/>
        <v>23</v>
      </c>
      <c r="J23" s="112"/>
    </row>
    <row r="24" spans="1:10" s="41" customFormat="1" ht="16.8" x14ac:dyDescent="0.3">
      <c r="A24" s="151" t="s">
        <v>135</v>
      </c>
      <c r="B24" s="108">
        <v>1</v>
      </c>
      <c r="C24" s="152" t="s">
        <v>40</v>
      </c>
      <c r="D24" s="153" t="str">
        <f>IF(C24="Str",'Personal File'!$C$12,IF(C24="Dex",'Personal File'!$C$13,IF(C24="Con",'Personal File'!$C$14,IF(C24="Int",'Personal File'!$C$15,IF(C24="Wis",'Personal File'!$C$16,IF(C24="Cha",'Personal File'!$C$17))))))</f>
        <v>+3</v>
      </c>
      <c r="E24" s="154" t="str">
        <f t="shared" si="5"/>
        <v>Int (+3)</v>
      </c>
      <c r="F24" s="111" t="s">
        <v>70</v>
      </c>
      <c r="G24" s="111">
        <f t="shared" si="1"/>
        <v>4</v>
      </c>
      <c r="H24" s="201">
        <f t="shared" ca="1" si="3"/>
        <v>5</v>
      </c>
      <c r="I24" s="111">
        <f t="shared" ca="1" si="4"/>
        <v>9</v>
      </c>
      <c r="J24" s="112"/>
    </row>
    <row r="25" spans="1:10" s="41" customFormat="1" ht="16.8" x14ac:dyDescent="0.3">
      <c r="A25" s="151" t="s">
        <v>113</v>
      </c>
      <c r="B25" s="108">
        <v>1</v>
      </c>
      <c r="C25" s="152" t="s">
        <v>40</v>
      </c>
      <c r="D25" s="153" t="str">
        <f>IF(C25="Str",'Personal File'!$C$12,IF(C25="Dex",'Personal File'!$C$13,IF(C25="Con",'Personal File'!$C$14,IF(C25="Int",'Personal File'!$C$15,IF(C25="Wis",'Personal File'!$C$16,IF(C25="Cha",'Personal File'!$C$17))))))</f>
        <v>+3</v>
      </c>
      <c r="E25" s="154" t="str">
        <f t="shared" si="5"/>
        <v>Int (+3)</v>
      </c>
      <c r="F25" s="111" t="s">
        <v>70</v>
      </c>
      <c r="G25" s="111">
        <f t="shared" si="1"/>
        <v>4</v>
      </c>
      <c r="H25" s="201">
        <f t="shared" ca="1" si="3"/>
        <v>1</v>
      </c>
      <c r="I25" s="111">
        <f t="shared" ca="1" si="4"/>
        <v>5</v>
      </c>
      <c r="J25" s="112"/>
    </row>
    <row r="26" spans="1:10" s="41" customFormat="1" ht="16.8" x14ac:dyDescent="0.3">
      <c r="A26" s="151" t="s">
        <v>136</v>
      </c>
      <c r="B26" s="108">
        <v>1</v>
      </c>
      <c r="C26" s="152" t="s">
        <v>40</v>
      </c>
      <c r="D26" s="153" t="str">
        <f>IF(C26="Str",'Personal File'!$C$12,IF(C26="Dex",'Personal File'!$C$13,IF(C26="Con",'Personal File'!$C$14,IF(C26="Int",'Personal File'!$C$15,IF(C26="Wis",'Personal File'!$C$16,IF(C26="Cha",'Personal File'!$C$17))))))</f>
        <v>+3</v>
      </c>
      <c r="E26" s="154" t="str">
        <f t="shared" si="5"/>
        <v>Int (+3)</v>
      </c>
      <c r="F26" s="111" t="s">
        <v>114</v>
      </c>
      <c r="G26" s="111">
        <f t="shared" si="1"/>
        <v>5</v>
      </c>
      <c r="H26" s="201">
        <f t="shared" ca="1" si="3"/>
        <v>12</v>
      </c>
      <c r="I26" s="111">
        <f t="shared" ca="1" si="4"/>
        <v>17</v>
      </c>
      <c r="J26" s="112"/>
    </row>
    <row r="27" spans="1:10" s="41" customFormat="1" ht="16.8" x14ac:dyDescent="0.3">
      <c r="A27" s="151" t="s">
        <v>100</v>
      </c>
      <c r="B27" s="108">
        <v>1</v>
      </c>
      <c r="C27" s="152" t="s">
        <v>40</v>
      </c>
      <c r="D27" s="153" t="str">
        <f>IF(C27="Str",'Personal File'!$C$12,IF(C27="Dex",'Personal File'!$C$13,IF(C27="Con",'Personal File'!$C$14,IF(C27="Int",'Personal File'!$C$15,IF(C27="Wis",'Personal File'!$C$16,IF(C27="Cha",'Personal File'!$C$17))))))</f>
        <v>+3</v>
      </c>
      <c r="E27" s="154" t="str">
        <f t="shared" si="5"/>
        <v>Int (+3)</v>
      </c>
      <c r="F27" s="111" t="s">
        <v>70</v>
      </c>
      <c r="G27" s="111">
        <f t="shared" si="1"/>
        <v>4</v>
      </c>
      <c r="H27" s="201">
        <f t="shared" ca="1" si="3"/>
        <v>3</v>
      </c>
      <c r="I27" s="111">
        <f t="shared" ca="1" si="4"/>
        <v>7</v>
      </c>
      <c r="J27" s="112"/>
    </row>
    <row r="28" spans="1:10" s="41" customFormat="1" ht="16.8" x14ac:dyDescent="0.3">
      <c r="A28" s="151" t="s">
        <v>137</v>
      </c>
      <c r="B28" s="108">
        <v>1</v>
      </c>
      <c r="C28" s="152" t="s">
        <v>40</v>
      </c>
      <c r="D28" s="153" t="str">
        <f>IF(C28="Str",'Personal File'!$C$12,IF(C28="Dex",'Personal File'!$C$13,IF(C28="Con",'Personal File'!$C$14,IF(C28="Int",'Personal File'!$C$15,IF(C28="Wis",'Personal File'!$C$16,IF(C28="Cha",'Personal File'!$C$17))))))</f>
        <v>+3</v>
      </c>
      <c r="E28" s="154" t="str">
        <f t="shared" si="5"/>
        <v>Int (+3)</v>
      </c>
      <c r="F28" s="111" t="s">
        <v>70</v>
      </c>
      <c r="G28" s="111">
        <f t="shared" si="1"/>
        <v>4</v>
      </c>
      <c r="H28" s="201">
        <f t="shared" ca="1" si="3"/>
        <v>3</v>
      </c>
      <c r="I28" s="111">
        <f t="shared" ca="1" si="4"/>
        <v>7</v>
      </c>
      <c r="J28" s="112"/>
    </row>
    <row r="29" spans="1:10" s="41" customFormat="1" ht="16.8" x14ac:dyDescent="0.3">
      <c r="A29" s="151" t="s">
        <v>138</v>
      </c>
      <c r="B29" s="108">
        <v>1</v>
      </c>
      <c r="C29" s="152" t="s">
        <v>40</v>
      </c>
      <c r="D29" s="153" t="str">
        <f>IF(C29="Str",'Personal File'!$C$12,IF(C29="Dex",'Personal File'!$C$13,IF(C29="Con",'Personal File'!$C$14,IF(C29="Int",'Personal File'!$C$15,IF(C29="Wis",'Personal File'!$C$16,IF(C29="Cha",'Personal File'!$C$17))))))</f>
        <v>+3</v>
      </c>
      <c r="E29" s="154" t="str">
        <f t="shared" si="5"/>
        <v>Int (+3)</v>
      </c>
      <c r="F29" s="111" t="s">
        <v>70</v>
      </c>
      <c r="G29" s="111">
        <f t="shared" si="1"/>
        <v>4</v>
      </c>
      <c r="H29" s="201">
        <f t="shared" ca="1" si="3"/>
        <v>4</v>
      </c>
      <c r="I29" s="111">
        <f t="shared" ca="1" si="4"/>
        <v>8</v>
      </c>
      <c r="J29" s="112"/>
    </row>
    <row r="30" spans="1:10" s="41" customFormat="1" ht="16.8" x14ac:dyDescent="0.3">
      <c r="A30" s="151" t="s">
        <v>102</v>
      </c>
      <c r="B30" s="108">
        <v>1</v>
      </c>
      <c r="C30" s="152" t="s">
        <v>40</v>
      </c>
      <c r="D30" s="153" t="str">
        <f>IF(C30="Str",'Personal File'!$C$12,IF(C30="Dex",'Personal File'!$C$13,IF(C30="Con",'Personal File'!$C$14,IF(C30="Int",'Personal File'!$C$15,IF(C30="Wis",'Personal File'!$C$16,IF(C30="Cha",'Personal File'!$C$17))))))</f>
        <v>+3</v>
      </c>
      <c r="E30" s="154" t="str">
        <f t="shared" si="0"/>
        <v>Int (+3)</v>
      </c>
      <c r="F30" s="111" t="s">
        <v>70</v>
      </c>
      <c r="G30" s="111">
        <f t="shared" si="1"/>
        <v>4</v>
      </c>
      <c r="H30" s="201">
        <f t="shared" ca="1" si="3"/>
        <v>3</v>
      </c>
      <c r="I30" s="111">
        <f t="shared" ca="1" si="4"/>
        <v>7</v>
      </c>
      <c r="J30" s="112"/>
    </row>
    <row r="31" spans="1:10" s="41" customFormat="1" ht="16.8" x14ac:dyDescent="0.3">
      <c r="A31" s="163" t="s">
        <v>61</v>
      </c>
      <c r="B31" s="108">
        <v>3</v>
      </c>
      <c r="C31" s="164" t="s">
        <v>41</v>
      </c>
      <c r="D31" s="165" t="str">
        <f>IF(C31="Str",'Personal File'!$C$12,IF(C31="Dex",'Personal File'!$C$13,IF(C31="Con",'Personal File'!$C$14,IF(C31="Int",'Personal File'!$C$15,IF(C31="Wis",'Personal File'!$C$16,IF(C31="Cha",'Personal File'!$C$17))))))</f>
        <v>+0</v>
      </c>
      <c r="E31" s="166" t="str">
        <f t="shared" si="0"/>
        <v>Wis (+0)</v>
      </c>
      <c r="F31" s="111" t="s">
        <v>70</v>
      </c>
      <c r="G31" s="111">
        <f t="shared" si="1"/>
        <v>3</v>
      </c>
      <c r="H31" s="201">
        <f t="shared" ca="1" si="3"/>
        <v>19</v>
      </c>
      <c r="I31" s="111">
        <f t="shared" ca="1" si="4"/>
        <v>22</v>
      </c>
      <c r="J31" s="112"/>
    </row>
    <row r="32" spans="1:10" s="41" customFormat="1" ht="16.8" x14ac:dyDescent="0.3">
      <c r="A32" s="155" t="s">
        <v>26</v>
      </c>
      <c r="B32" s="108">
        <v>1</v>
      </c>
      <c r="C32" s="156" t="s">
        <v>42</v>
      </c>
      <c r="D32" s="157" t="str">
        <f>IF(C32="Str",'Personal File'!$C$12,IF(C32="Dex",'Personal File'!$C$13,IF(C32="Con",'Personal File'!$C$14,IF(C32="Int",'Personal File'!$C$15,IF(C32="Wis",'Personal File'!$C$16,IF(C32="Cha",'Personal File'!$C$17))))))</f>
        <v>+2</v>
      </c>
      <c r="E32" s="158" t="str">
        <f t="shared" si="0"/>
        <v>Dex (+2)</v>
      </c>
      <c r="F32" s="111" t="s">
        <v>142</v>
      </c>
      <c r="G32" s="111">
        <f t="shared" si="1"/>
        <v>1</v>
      </c>
      <c r="H32" s="201">
        <f t="shared" ca="1" si="3"/>
        <v>17</v>
      </c>
      <c r="I32" s="111">
        <f t="shared" ca="1" si="4"/>
        <v>18</v>
      </c>
      <c r="J32" s="112"/>
    </row>
    <row r="33" spans="1:10" s="41" customFormat="1" ht="16.8" x14ac:dyDescent="0.3">
      <c r="A33" s="155" t="s">
        <v>62</v>
      </c>
      <c r="B33" s="108">
        <v>1</v>
      </c>
      <c r="C33" s="156" t="s">
        <v>42</v>
      </c>
      <c r="D33" s="157" t="str">
        <f>IF(C33="Str",'Personal File'!$C$12,IF(C33="Dex",'Personal File'!$C$13,IF(C33="Con",'Personal File'!$C$14,IF(C33="Int",'Personal File'!$C$15,IF(C33="Wis",'Personal File'!$C$16,IF(C33="Cha",'Personal File'!$C$17))))))</f>
        <v>+2</v>
      </c>
      <c r="E33" s="158" t="str">
        <f t="shared" si="0"/>
        <v>Dex (+2)</v>
      </c>
      <c r="F33" s="111" t="s">
        <v>160</v>
      </c>
      <c r="G33" s="111">
        <f t="shared" si="1"/>
        <v>5</v>
      </c>
      <c r="H33" s="201">
        <f t="shared" ca="1" si="3"/>
        <v>5</v>
      </c>
      <c r="I33" s="111">
        <f t="shared" ca="1" si="4"/>
        <v>10</v>
      </c>
      <c r="J33" s="112"/>
    </row>
    <row r="34" spans="1:10" ht="16.8" x14ac:dyDescent="0.3">
      <c r="A34" s="107" t="s">
        <v>139</v>
      </c>
      <c r="B34" s="108">
        <v>1</v>
      </c>
      <c r="C34" s="109" t="s">
        <v>38</v>
      </c>
      <c r="D34" s="110" t="str">
        <f>IF(C34="Str",'Personal File'!$C$12,IF(C34="Dex",'Personal File'!$C$13,IF(C34="Con",'Personal File'!$C$14,IF(C34="Int",'Personal File'!$C$15,IF(C34="Wis",'Personal File'!$C$16,IF(C34="Cha",'Personal File'!$C$17))))))</f>
        <v>+1</v>
      </c>
      <c r="E34" s="138" t="str">
        <f t="shared" si="0"/>
        <v>Cha (+1)</v>
      </c>
      <c r="F34" s="111" t="s">
        <v>70</v>
      </c>
      <c r="G34" s="111">
        <f t="shared" si="1"/>
        <v>2</v>
      </c>
      <c r="H34" s="201">
        <f t="shared" ca="1" si="3"/>
        <v>14</v>
      </c>
      <c r="I34" s="111">
        <f t="shared" ca="1" si="4"/>
        <v>16</v>
      </c>
      <c r="J34" s="112"/>
    </row>
    <row r="35" spans="1:10" ht="16.8" x14ac:dyDescent="0.3">
      <c r="A35" s="107" t="s">
        <v>140</v>
      </c>
      <c r="B35" s="108">
        <v>4</v>
      </c>
      <c r="C35" s="164" t="s">
        <v>41</v>
      </c>
      <c r="D35" s="165" t="str">
        <f>IF(C35="Str",'Personal File'!$C$12,IF(C35="Dex",'Personal File'!$C$13,IF(C35="Con",'Personal File'!$C$14,IF(C35="Int",'Personal File'!$C$15,IF(C35="Wis",'Personal File'!$C$16,IF(C35="Cha",'Personal File'!$C$17))))))</f>
        <v>+0</v>
      </c>
      <c r="E35" s="166" t="str">
        <f t="shared" ref="E35" si="6">CONCATENATE(C35," (",D35,")")</f>
        <v>Wis (+0)</v>
      </c>
      <c r="F35" s="111" t="s">
        <v>114</v>
      </c>
      <c r="G35" s="111">
        <f t="shared" si="1"/>
        <v>5</v>
      </c>
      <c r="H35" s="201">
        <f t="shared" ca="1" si="3"/>
        <v>14</v>
      </c>
      <c r="I35" s="111">
        <f t="shared" ca="1" si="4"/>
        <v>19</v>
      </c>
      <c r="J35" s="112"/>
    </row>
    <row r="36" spans="1:10" ht="16.8" x14ac:dyDescent="0.3">
      <c r="A36" s="155" t="s">
        <v>27</v>
      </c>
      <c r="B36" s="108">
        <v>1</v>
      </c>
      <c r="C36" s="156" t="s">
        <v>42</v>
      </c>
      <c r="D36" s="157" t="str">
        <f>IF(C36="Str",'Personal File'!$C$12,IF(C36="Dex",'Personal File'!$C$13,IF(C36="Con",'Personal File'!$C$14,IF(C36="Int",'Personal File'!$C$15,IF(C36="Wis",'Personal File'!$C$16,IF(C36="Cha",'Personal File'!$C$17))))))</f>
        <v>+2</v>
      </c>
      <c r="E36" s="158" t="str">
        <f t="shared" si="0"/>
        <v>Dex (+2)</v>
      </c>
      <c r="F36" s="111" t="s">
        <v>70</v>
      </c>
      <c r="G36" s="111">
        <f t="shared" si="1"/>
        <v>3</v>
      </c>
      <c r="H36" s="201">
        <f t="shared" ca="1" si="3"/>
        <v>4</v>
      </c>
      <c r="I36" s="111">
        <f t="shared" ca="1" si="4"/>
        <v>7</v>
      </c>
      <c r="J36" s="112"/>
    </row>
    <row r="37" spans="1:10" ht="16.8" x14ac:dyDescent="0.3">
      <c r="A37" s="151" t="s">
        <v>28</v>
      </c>
      <c r="B37" s="108">
        <v>6</v>
      </c>
      <c r="C37" s="152" t="s">
        <v>40</v>
      </c>
      <c r="D37" s="153" t="str">
        <f>IF(C37="Str",'Personal File'!$C$12,IF(C37="Dex",'Personal File'!$C$13,IF(C37="Con",'Personal File'!$C$14,IF(C37="Int",'Personal File'!$C$15,IF(C37="Wis",'Personal File'!$C$16,IF(C37="Cha",'Personal File'!$C$17))))))</f>
        <v>+3</v>
      </c>
      <c r="E37" s="154" t="str">
        <f t="shared" si="0"/>
        <v>Int (+3)</v>
      </c>
      <c r="F37" s="111" t="s">
        <v>70</v>
      </c>
      <c r="G37" s="111">
        <f t="shared" si="1"/>
        <v>9</v>
      </c>
      <c r="H37" s="201">
        <f t="shared" ca="1" si="3"/>
        <v>15</v>
      </c>
      <c r="I37" s="111">
        <f t="shared" ca="1" si="4"/>
        <v>24</v>
      </c>
      <c r="J37" s="112"/>
    </row>
    <row r="38" spans="1:10" ht="16.8" x14ac:dyDescent="0.3">
      <c r="A38" s="163" t="s">
        <v>63</v>
      </c>
      <c r="B38" s="108">
        <v>1</v>
      </c>
      <c r="C38" s="164" t="s">
        <v>41</v>
      </c>
      <c r="D38" s="165" t="str">
        <f>IF(C38="Str",'Personal File'!$C$12,IF(C38="Dex",'Personal File'!$C$13,IF(C38="Con",'Personal File'!$C$14,IF(C38="Int",'Personal File'!$C$15,IF(C38="Wis",'Personal File'!$C$16,IF(C38="Cha",'Personal File'!$C$17))))))</f>
        <v>+0</v>
      </c>
      <c r="E38" s="166" t="str">
        <f t="shared" si="0"/>
        <v>Wis (+0)</v>
      </c>
      <c r="F38" s="111" t="s">
        <v>185</v>
      </c>
      <c r="G38" s="111">
        <f t="shared" si="1"/>
        <v>4</v>
      </c>
      <c r="H38" s="201">
        <f t="shared" ca="1" si="3"/>
        <v>8</v>
      </c>
      <c r="I38" s="111">
        <f t="shared" ca="1" si="4"/>
        <v>12</v>
      </c>
      <c r="J38" s="112"/>
    </row>
    <row r="39" spans="1:10" ht="16.8" x14ac:dyDescent="0.3">
      <c r="A39" s="155" t="s">
        <v>103</v>
      </c>
      <c r="B39" s="108">
        <v>1</v>
      </c>
      <c r="C39" s="156" t="s">
        <v>42</v>
      </c>
      <c r="D39" s="157" t="str">
        <f>IF(C39="Str",'Personal File'!$C$12,IF(C39="Dex",'Personal File'!$C$13,IF(C39="Con",'Personal File'!$C$14,IF(C39="Int",'Personal File'!$C$15,IF(C39="Wis",'Personal File'!$C$16,IF(C39="Cha",'Personal File'!$C$17))))))</f>
        <v>+2</v>
      </c>
      <c r="E39" s="158" t="str">
        <f t="shared" si="0"/>
        <v>Dex (+2)</v>
      </c>
      <c r="F39" s="111" t="s">
        <v>142</v>
      </c>
      <c r="G39" s="111">
        <f t="shared" si="1"/>
        <v>1</v>
      </c>
      <c r="H39" s="201">
        <f t="shared" ca="1" si="3"/>
        <v>14</v>
      </c>
      <c r="I39" s="111">
        <f t="shared" ca="1" si="4"/>
        <v>15</v>
      </c>
      <c r="J39" s="112"/>
    </row>
    <row r="40" spans="1:10" ht="16.8" x14ac:dyDescent="0.3">
      <c r="A40" s="151" t="s">
        <v>99</v>
      </c>
      <c r="B40" s="108">
        <v>1</v>
      </c>
      <c r="C40" s="152" t="s">
        <v>40</v>
      </c>
      <c r="D40" s="153" t="str">
        <f>IF(C40="Str",'Personal File'!$C$12,IF(C40="Dex",'Personal File'!$C$13,IF(C40="Con",'Personal File'!$C$14,IF(C40="Int",'Personal File'!$C$15,IF(C40="Wis",'Personal File'!$C$16,IF(C40="Cha",'Personal File'!$C$17))))))</f>
        <v>+3</v>
      </c>
      <c r="E40" s="154" t="str">
        <f t="shared" si="0"/>
        <v>Int (+3)</v>
      </c>
      <c r="F40" s="111" t="s">
        <v>70</v>
      </c>
      <c r="G40" s="111">
        <f t="shared" si="1"/>
        <v>4</v>
      </c>
      <c r="H40" s="201">
        <f t="shared" ca="1" si="3"/>
        <v>10</v>
      </c>
      <c r="I40" s="111">
        <f t="shared" ca="1" si="4"/>
        <v>14</v>
      </c>
      <c r="J40" s="167"/>
    </row>
    <row r="41" spans="1:10" ht="16.8" x14ac:dyDescent="0.3">
      <c r="A41" s="151" t="s">
        <v>64</v>
      </c>
      <c r="B41" s="108">
        <v>1</v>
      </c>
      <c r="C41" s="152" t="s">
        <v>40</v>
      </c>
      <c r="D41" s="153" t="str">
        <f>IF(C41="Str",'Personal File'!$C$12,IF(C41="Dex",'Personal File'!$C$13,IF(C41="Con",'Personal File'!$C$14,IF(C41="Int",'Personal File'!$C$15,IF(C41="Wis",'Personal File'!$C$16,IF(C41="Cha",'Personal File'!$C$17))))))</f>
        <v>+3</v>
      </c>
      <c r="E41" s="154" t="str">
        <f t="shared" si="0"/>
        <v>Int (+3)</v>
      </c>
      <c r="F41" s="111" t="s">
        <v>70</v>
      </c>
      <c r="G41" s="111">
        <f t="shared" si="1"/>
        <v>4</v>
      </c>
      <c r="H41" s="201">
        <f t="shared" ca="1" si="3"/>
        <v>13</v>
      </c>
      <c r="I41" s="111">
        <f t="shared" ca="1" si="4"/>
        <v>17</v>
      </c>
      <c r="J41" s="167"/>
    </row>
    <row r="42" spans="1:10" ht="16.8" x14ac:dyDescent="0.3">
      <c r="A42" s="163" t="s">
        <v>65</v>
      </c>
      <c r="B42" s="108">
        <v>3</v>
      </c>
      <c r="C42" s="164" t="s">
        <v>41</v>
      </c>
      <c r="D42" s="165" t="str">
        <f>IF(C42="Str",'Personal File'!$C$12,IF(C42="Dex",'Personal File'!$C$13,IF(C42="Con",'Personal File'!$C$14,IF(C42="Int",'Personal File'!$C$15,IF(C42="Wis",'Personal File'!$C$16,IF(C42="Cha",'Personal File'!$C$17))))))</f>
        <v>+0</v>
      </c>
      <c r="E42" s="166" t="str">
        <f t="shared" si="0"/>
        <v>Wis (+0)</v>
      </c>
      <c r="F42" s="111" t="s">
        <v>70</v>
      </c>
      <c r="G42" s="111">
        <f t="shared" si="1"/>
        <v>3</v>
      </c>
      <c r="H42" s="201">
        <f t="shared" ca="1" si="3"/>
        <v>6</v>
      </c>
      <c r="I42" s="111">
        <f t="shared" ca="1" si="4"/>
        <v>9</v>
      </c>
      <c r="J42" s="112"/>
    </row>
    <row r="43" spans="1:10" ht="16.8" x14ac:dyDescent="0.3">
      <c r="A43" s="163" t="s">
        <v>104</v>
      </c>
      <c r="B43" s="108">
        <v>1</v>
      </c>
      <c r="C43" s="164" t="s">
        <v>41</v>
      </c>
      <c r="D43" s="165" t="str">
        <f>IF(C43="Str",'Personal File'!$C$12,IF(C43="Dex",'Personal File'!$C$13,IF(C43="Con",'Personal File'!$C$14,IF(C43="Int",'Personal File'!$C$15,IF(C43="Wis",'Personal File'!$C$16,IF(C43="Cha",'Personal File'!$C$17))))))</f>
        <v>+0</v>
      </c>
      <c r="E43" s="166" t="str">
        <f t="shared" si="0"/>
        <v>Wis (+0)</v>
      </c>
      <c r="F43" s="111" t="s">
        <v>70</v>
      </c>
      <c r="G43" s="111">
        <f t="shared" si="1"/>
        <v>1</v>
      </c>
      <c r="H43" s="201">
        <f t="shared" ca="1" si="3"/>
        <v>4</v>
      </c>
      <c r="I43" s="111">
        <f t="shared" ca="1" si="4"/>
        <v>5</v>
      </c>
      <c r="J43" s="112"/>
    </row>
    <row r="44" spans="1:10" ht="16.8" x14ac:dyDescent="0.3">
      <c r="A44" s="159" t="s">
        <v>29</v>
      </c>
      <c r="B44" s="108">
        <v>1</v>
      </c>
      <c r="C44" s="160" t="s">
        <v>43</v>
      </c>
      <c r="D44" s="161" t="str">
        <f>IF(C44="Str",'Personal File'!$C$12,IF(C44="Dex",'Personal File'!$C$13,IF(C44="Con",'Personal File'!$C$14,IF(C44="Int",'Personal File'!$C$15,IF(C44="Wis",'Personal File'!$C$16,IF(C44="Cha",'Personal File'!$C$17))))))</f>
        <v>+0</v>
      </c>
      <c r="E44" s="162" t="str">
        <f t="shared" si="0"/>
        <v>Str (+0)</v>
      </c>
      <c r="F44" s="111" t="s">
        <v>70</v>
      </c>
      <c r="G44" s="111">
        <f t="shared" si="1"/>
        <v>1</v>
      </c>
      <c r="H44" s="201">
        <f t="shared" ca="1" si="3"/>
        <v>5</v>
      </c>
      <c r="I44" s="111">
        <f t="shared" ca="1" si="4"/>
        <v>6</v>
      </c>
      <c r="J44" s="112" t="s">
        <v>179</v>
      </c>
    </row>
    <row r="45" spans="1:10" ht="16.8" x14ac:dyDescent="0.3">
      <c r="A45" s="155" t="s">
        <v>66</v>
      </c>
      <c r="B45" s="108">
        <v>6</v>
      </c>
      <c r="C45" s="156" t="s">
        <v>42</v>
      </c>
      <c r="D45" s="157" t="str">
        <f>IF(C45="Str",'Personal File'!$C$12,IF(C45="Dex",'Personal File'!$C$13,IF(C45="Con",'Personal File'!$C$14,IF(C45="Int",'Personal File'!$C$15,IF(C45="Wis",'Personal File'!$C$16,IF(C45="Cha",'Personal File'!$C$17))))))</f>
        <v>+2</v>
      </c>
      <c r="E45" s="158" t="str">
        <f t="shared" si="0"/>
        <v>Dex (+2)</v>
      </c>
      <c r="F45" s="111" t="s">
        <v>142</v>
      </c>
      <c r="G45" s="111">
        <f t="shared" si="1"/>
        <v>6</v>
      </c>
      <c r="H45" s="201">
        <f t="shared" ca="1" si="3"/>
        <v>2</v>
      </c>
      <c r="I45" s="111">
        <f t="shared" ca="1" si="4"/>
        <v>8</v>
      </c>
      <c r="J45" s="112"/>
    </row>
    <row r="46" spans="1:10" ht="16.8" x14ac:dyDescent="0.3">
      <c r="A46" s="107" t="s">
        <v>67</v>
      </c>
      <c r="B46" s="108">
        <v>1</v>
      </c>
      <c r="C46" s="109" t="s">
        <v>38</v>
      </c>
      <c r="D46" s="110" t="str">
        <f>IF(C46="Str",'Personal File'!$C$12,IF(C46="Dex",'Personal File'!$C$13,IF(C46="Con",'Personal File'!$C$14,IF(C46="Int",'Personal File'!$C$15,IF(C46="Wis",'Personal File'!$C$16,IF(C46="Cha",'Personal File'!$C$17))))))</f>
        <v>+1</v>
      </c>
      <c r="E46" s="138" t="str">
        <f t="shared" si="0"/>
        <v>Cha (+1)</v>
      </c>
      <c r="F46" s="111" t="s">
        <v>70</v>
      </c>
      <c r="G46" s="111">
        <f t="shared" si="1"/>
        <v>2</v>
      </c>
      <c r="H46" s="201">
        <f t="shared" ca="1" si="3"/>
        <v>16</v>
      </c>
      <c r="I46" s="111">
        <f t="shared" ca="1" si="4"/>
        <v>18</v>
      </c>
      <c r="J46" s="112"/>
    </row>
    <row r="47" spans="1:10" ht="17.399999999999999" thickBot="1" x14ac:dyDescent="0.35">
      <c r="A47" s="168" t="s">
        <v>68</v>
      </c>
      <c r="B47" s="169">
        <v>1</v>
      </c>
      <c r="C47" s="170" t="s">
        <v>42</v>
      </c>
      <c r="D47" s="171" t="str">
        <f>IF(C47="Str",'Personal File'!$C$12,IF(C47="Dex",'Personal File'!$C$13,IF(C47="Con",'Personal File'!$C$14,IF(C47="Int",'Personal File'!$C$15,IF(C47="Wis",'Personal File'!$C$16,IF(C47="Cha",'Personal File'!$C$17))))))</f>
        <v>+2</v>
      </c>
      <c r="E47" s="172" t="str">
        <f t="shared" si="0"/>
        <v>Dex (+2)</v>
      </c>
      <c r="F47" s="173" t="s">
        <v>70</v>
      </c>
      <c r="G47" s="173">
        <f t="shared" si="1"/>
        <v>3</v>
      </c>
      <c r="H47" s="202">
        <f t="shared" ca="1" si="3"/>
        <v>5</v>
      </c>
      <c r="I47" s="173">
        <f t="shared" ca="1" si="4"/>
        <v>8</v>
      </c>
      <c r="J47" s="174"/>
    </row>
    <row r="48" spans="1:10" ht="16.2" thickTop="1" x14ac:dyDescent="0.3">
      <c r="B48" s="52">
        <f>SUM(B3:B47)</f>
        <v>65</v>
      </c>
      <c r="E48" s="52">
        <f>SUM(E49:E52)</f>
        <v>65</v>
      </c>
    </row>
    <row r="49" spans="2:5" x14ac:dyDescent="0.3">
      <c r="B49" s="52"/>
      <c r="E49" s="141">
        <v>44</v>
      </c>
    </row>
    <row r="50" spans="2:5" x14ac:dyDescent="0.3">
      <c r="E50" s="25">
        <v>11</v>
      </c>
    </row>
    <row r="51" spans="2:5" x14ac:dyDescent="0.3">
      <c r="E51" s="25">
        <v>7</v>
      </c>
    </row>
    <row r="52" spans="2:5" x14ac:dyDescent="0.3">
      <c r="E52" s="25">
        <v>3</v>
      </c>
    </row>
  </sheetData>
  <phoneticPr fontId="0" type="noConversion"/>
  <conditionalFormatting sqref="H3:H47">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showGridLines="0" zoomScale="160" zoomScaleNormal="160" workbookViewId="0"/>
  </sheetViews>
  <sheetFormatPr defaultColWidth="13" defaultRowHeight="16.8" x14ac:dyDescent="0.3"/>
  <cols>
    <col min="1" max="1" width="29.19921875" style="185" bestFit="1" customWidth="1"/>
    <col min="2" max="2" width="1.8984375" style="192" customWidth="1"/>
    <col min="3" max="3" width="20.09765625" style="180" bestFit="1" customWidth="1"/>
    <col min="4" max="4" width="17.69921875" style="181" bestFit="1" customWidth="1"/>
    <col min="5" max="16384" width="13" style="180"/>
  </cols>
  <sheetData>
    <row r="1" spans="1:3" ht="18" thickTop="1" thickBot="1" x14ac:dyDescent="0.35">
      <c r="A1" s="179" t="s">
        <v>119</v>
      </c>
      <c r="B1" s="180"/>
      <c r="C1" s="179" t="s">
        <v>108</v>
      </c>
    </row>
    <row r="2" spans="1:3" x14ac:dyDescent="0.3">
      <c r="A2" s="182" t="s">
        <v>129</v>
      </c>
      <c r="B2" s="180"/>
      <c r="C2" s="183" t="s">
        <v>131</v>
      </c>
    </row>
    <row r="3" spans="1:3" x14ac:dyDescent="0.3">
      <c r="A3" s="182" t="s">
        <v>180</v>
      </c>
      <c r="B3" s="180"/>
      <c r="C3" s="183" t="s">
        <v>145</v>
      </c>
    </row>
    <row r="4" spans="1:3" x14ac:dyDescent="0.3">
      <c r="A4" s="182" t="s">
        <v>130</v>
      </c>
      <c r="B4" s="180"/>
      <c r="C4" s="183" t="s">
        <v>146</v>
      </c>
    </row>
    <row r="5" spans="1:3" ht="17.399999999999999" thickBot="1" x14ac:dyDescent="0.35">
      <c r="A5" s="182" t="s">
        <v>148</v>
      </c>
      <c r="B5" s="180"/>
      <c r="C5" s="184" t="s">
        <v>147</v>
      </c>
    </row>
    <row r="6" spans="1:3" ht="18" thickTop="1" thickBot="1" x14ac:dyDescent="0.35">
      <c r="A6" s="200" t="s">
        <v>181</v>
      </c>
      <c r="B6" s="180"/>
      <c r="C6" s="185"/>
    </row>
    <row r="7" spans="1:3" ht="18" thickTop="1" thickBot="1" x14ac:dyDescent="0.35">
      <c r="B7" s="180"/>
      <c r="C7" s="186" t="s">
        <v>84</v>
      </c>
    </row>
    <row r="8" spans="1:3" ht="18" thickTop="1" thickBot="1" x14ac:dyDescent="0.35">
      <c r="A8" s="187" t="s">
        <v>110</v>
      </c>
      <c r="B8" s="180"/>
      <c r="C8" s="188" t="s">
        <v>128</v>
      </c>
    </row>
    <row r="9" spans="1:3" ht="17.399999999999999" thickBot="1" x14ac:dyDescent="0.35">
      <c r="A9" s="211" t="s">
        <v>187</v>
      </c>
      <c r="B9" s="180"/>
      <c r="C9" s="189" t="s">
        <v>151</v>
      </c>
    </row>
    <row r="10" spans="1:3" ht="18" thickTop="1" thickBot="1" x14ac:dyDescent="0.35">
      <c r="A10" s="210" t="s">
        <v>188</v>
      </c>
      <c r="B10" s="180"/>
    </row>
    <row r="11" spans="1:3" ht="18" thickTop="1" thickBot="1" x14ac:dyDescent="0.35">
      <c r="A11" s="190" t="s">
        <v>186</v>
      </c>
      <c r="B11" s="180"/>
      <c r="C11" s="191" t="s">
        <v>127</v>
      </c>
    </row>
    <row r="12" spans="1:3" ht="17.399999999999999" thickTop="1" x14ac:dyDescent="0.3">
      <c r="C12" s="183" t="s">
        <v>149</v>
      </c>
    </row>
    <row r="13" spans="1:3" x14ac:dyDescent="0.3">
      <c r="C13" s="193" t="s">
        <v>152</v>
      </c>
    </row>
    <row r="14" spans="1:3" x14ac:dyDescent="0.3">
      <c r="C14" s="193" t="s">
        <v>153</v>
      </c>
    </row>
    <row r="15" spans="1:3" x14ac:dyDescent="0.3">
      <c r="C15" s="193" t="s">
        <v>154</v>
      </c>
    </row>
    <row r="16" spans="1:3" ht="17.399999999999999" thickBot="1" x14ac:dyDescent="0.35">
      <c r="C16" s="194" t="s">
        <v>150</v>
      </c>
    </row>
    <row r="17"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showGridLines="0" zoomScale="160" zoomScaleNormal="160" workbookViewId="0"/>
  </sheetViews>
  <sheetFormatPr defaultColWidth="13" defaultRowHeight="15.6" x14ac:dyDescent="0.3"/>
  <cols>
    <col min="1" max="1" width="21.3984375" style="25" bestFit="1"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10" width="5.59765625" style="25" customWidth="1"/>
    <col min="11" max="11" width="26.59765625" style="25" customWidth="1"/>
    <col min="12" max="16384" width="13" style="1"/>
  </cols>
  <sheetData>
    <row r="1" spans="1:11" ht="23.4" thickBot="1" x14ac:dyDescent="0.45">
      <c r="A1" s="23" t="s">
        <v>30</v>
      </c>
      <c r="B1" s="23"/>
      <c r="C1" s="23"/>
      <c r="D1" s="23"/>
      <c r="E1" s="23"/>
      <c r="F1" s="23"/>
      <c r="G1" s="23"/>
      <c r="H1" s="23"/>
      <c r="I1" s="23"/>
      <c r="J1" s="23"/>
      <c r="K1" s="23"/>
    </row>
    <row r="2" spans="1:11" ht="16.8" thickTop="1" thickBot="1" x14ac:dyDescent="0.35">
      <c r="A2" s="142" t="s">
        <v>8</v>
      </c>
      <c r="B2" s="143" t="s">
        <v>9</v>
      </c>
      <c r="C2" s="143" t="s">
        <v>33</v>
      </c>
      <c r="D2" s="143" t="s">
        <v>34</v>
      </c>
      <c r="E2" s="144" t="s">
        <v>75</v>
      </c>
      <c r="F2" s="143" t="s">
        <v>31</v>
      </c>
      <c r="G2" s="143" t="s">
        <v>35</v>
      </c>
      <c r="H2" s="145" t="s">
        <v>111</v>
      </c>
      <c r="I2" s="213" t="s">
        <v>183</v>
      </c>
      <c r="J2" s="145" t="s">
        <v>93</v>
      </c>
      <c r="K2" s="146" t="s">
        <v>7</v>
      </c>
    </row>
    <row r="3" spans="1:11" x14ac:dyDescent="0.3">
      <c r="A3" s="260" t="s">
        <v>155</v>
      </c>
      <c r="B3" s="214" t="s">
        <v>176</v>
      </c>
      <c r="C3" s="215">
        <v>0</v>
      </c>
      <c r="D3" s="216" t="s">
        <v>114</v>
      </c>
      <c r="E3" s="216" t="s">
        <v>177</v>
      </c>
      <c r="F3" s="217" t="s">
        <v>178</v>
      </c>
      <c r="G3" s="218">
        <v>2</v>
      </c>
      <c r="H3" s="219" t="str">
        <f>CONCATENATE("+",'Personal File'!$E$8+'Personal File'!$C$12+D3)</f>
        <v>+3</v>
      </c>
      <c r="I3" s="220">
        <f t="shared" ref="I3:I4" ca="1" si="0">RANDBETWEEN(1,20)</f>
        <v>20</v>
      </c>
      <c r="J3" s="221">
        <f t="shared" ref="J3:J5" ca="1" si="1">I3+H3</f>
        <v>23</v>
      </c>
      <c r="K3" s="222"/>
    </row>
    <row r="4" spans="1:11" x14ac:dyDescent="0.3">
      <c r="A4" s="223"/>
      <c r="B4" s="224"/>
      <c r="C4" s="225"/>
      <c r="D4" s="226"/>
      <c r="E4" s="226"/>
      <c r="F4" s="227"/>
      <c r="G4" s="228"/>
      <c r="H4" s="229" t="str">
        <f>CONCATENATE("+",'Personal File'!$E$8+'Personal File'!$C$12+D4)</f>
        <v>+2</v>
      </c>
      <c r="I4" s="230">
        <f t="shared" ca="1" si="0"/>
        <v>10</v>
      </c>
      <c r="J4" s="231">
        <f t="shared" ca="1" si="1"/>
        <v>12</v>
      </c>
      <c r="K4" s="232"/>
    </row>
    <row r="5" spans="1:11" ht="16.2" thickBot="1" x14ac:dyDescent="0.35">
      <c r="A5" s="233"/>
      <c r="B5" s="234"/>
      <c r="C5" s="235"/>
      <c r="D5" s="236"/>
      <c r="E5" s="237"/>
      <c r="F5" s="238"/>
      <c r="G5" s="239"/>
      <c r="H5" s="239" t="str">
        <f>CONCATENATE("+",'Personal File'!$E$8+'Personal File'!$C$12+D5)</f>
        <v>+2</v>
      </c>
      <c r="I5" s="240">
        <f ca="1">RANDBETWEEN(1,20)</f>
        <v>13</v>
      </c>
      <c r="J5" s="241">
        <f t="shared" ca="1" si="1"/>
        <v>15</v>
      </c>
      <c r="K5" s="242"/>
    </row>
    <row r="6" spans="1:11" ht="6" customHeight="1" thickTop="1" thickBot="1" x14ac:dyDescent="0.35"/>
    <row r="7" spans="1:11" ht="16.8" thickTop="1" thickBot="1" x14ac:dyDescent="0.35">
      <c r="A7" s="142" t="s">
        <v>11</v>
      </c>
      <c r="B7" s="143" t="s">
        <v>12</v>
      </c>
      <c r="C7" s="143" t="s">
        <v>33</v>
      </c>
      <c r="D7" s="143" t="s">
        <v>34</v>
      </c>
      <c r="E7" s="144" t="s">
        <v>75</v>
      </c>
      <c r="F7" s="143" t="s">
        <v>13</v>
      </c>
      <c r="G7" s="143" t="s">
        <v>35</v>
      </c>
      <c r="H7" s="145" t="s">
        <v>111</v>
      </c>
      <c r="I7" s="213" t="s">
        <v>183</v>
      </c>
      <c r="J7" s="145" t="s">
        <v>93</v>
      </c>
      <c r="K7" s="146" t="s">
        <v>7</v>
      </c>
    </row>
    <row r="8" spans="1:11" ht="16.2" thickBot="1" x14ac:dyDescent="0.35">
      <c r="A8" s="264" t="s">
        <v>192</v>
      </c>
      <c r="B8" s="118" t="s">
        <v>190</v>
      </c>
      <c r="C8" s="122" t="s">
        <v>114</v>
      </c>
      <c r="D8" s="122" t="s">
        <v>114</v>
      </c>
      <c r="E8" s="118" t="s">
        <v>191</v>
      </c>
      <c r="F8" s="122" t="s">
        <v>189</v>
      </c>
      <c r="G8" s="139">
        <v>2</v>
      </c>
      <c r="H8" s="140" t="str">
        <f>CONCATENATE("+",'Personal File'!$E$8+'Personal File'!$C$13+D8)</f>
        <v>+5</v>
      </c>
      <c r="I8" s="240">
        <f ca="1">RANDBETWEEN(1,20)</f>
        <v>13</v>
      </c>
      <c r="J8" s="241">
        <f t="shared" ref="J8" ca="1" si="2">I8+H8</f>
        <v>18</v>
      </c>
      <c r="K8" s="24"/>
    </row>
    <row r="9" spans="1:11" ht="6" customHeight="1" thickTop="1" thickBot="1" x14ac:dyDescent="0.35">
      <c r="D9" s="26"/>
      <c r="E9" s="26"/>
      <c r="G9" s="27"/>
      <c r="H9" s="27"/>
      <c r="I9" s="27"/>
      <c r="J9" s="27"/>
    </row>
    <row r="10" spans="1:11" ht="16.8" thickTop="1" thickBot="1" x14ac:dyDescent="0.35">
      <c r="A10" s="142" t="s">
        <v>79</v>
      </c>
      <c r="B10" s="143" t="s">
        <v>24</v>
      </c>
      <c r="C10" s="143" t="s">
        <v>42</v>
      </c>
      <c r="D10" s="143" t="s">
        <v>93</v>
      </c>
      <c r="E10" s="143" t="s">
        <v>94</v>
      </c>
      <c r="F10" s="143" t="s">
        <v>95</v>
      </c>
      <c r="G10" s="143" t="s">
        <v>35</v>
      </c>
      <c r="H10" s="147" t="s">
        <v>7</v>
      </c>
      <c r="I10" s="212"/>
      <c r="J10" s="212"/>
      <c r="K10" s="148"/>
    </row>
    <row r="11" spans="1:11" x14ac:dyDescent="0.3">
      <c r="A11" s="265" t="s">
        <v>156</v>
      </c>
      <c r="B11" s="243">
        <v>4</v>
      </c>
      <c r="C11" s="244">
        <v>4</v>
      </c>
      <c r="D11" s="245">
        <v>-2</v>
      </c>
      <c r="E11" s="246">
        <v>0.2</v>
      </c>
      <c r="F11" s="244" t="s">
        <v>189</v>
      </c>
      <c r="G11" s="247">
        <v>12.5</v>
      </c>
      <c r="H11" s="254" t="s">
        <v>157</v>
      </c>
      <c r="I11" s="258"/>
      <c r="J11" s="258"/>
      <c r="K11" s="259"/>
    </row>
    <row r="12" spans="1:11" ht="16.2" thickBot="1" x14ac:dyDescent="0.35">
      <c r="A12" s="248"/>
      <c r="B12" s="249"/>
      <c r="C12" s="250"/>
      <c r="D12" s="249"/>
      <c r="E12" s="251"/>
      <c r="F12" s="252"/>
      <c r="G12" s="253"/>
      <c r="H12" s="255"/>
      <c r="I12" s="256"/>
      <c r="J12" s="256"/>
      <c r="K12" s="257"/>
    </row>
    <row r="13" spans="1:11" ht="6.75" customHeight="1" thickTop="1" thickBot="1" x14ac:dyDescent="0.35"/>
    <row r="14" spans="1:11" ht="16.8" thickTop="1" thickBot="1" x14ac:dyDescent="0.35">
      <c r="A14" s="28" t="s">
        <v>14</v>
      </c>
      <c r="B14" s="27">
        <f>SUM(G3:G15)</f>
        <v>16.5</v>
      </c>
      <c r="D14" s="149" t="s">
        <v>80</v>
      </c>
      <c r="E14" s="150"/>
      <c r="F14" s="147" t="s">
        <v>10</v>
      </c>
      <c r="G14" s="143" t="s">
        <v>35</v>
      </c>
      <c r="H14" s="145" t="s">
        <v>111</v>
      </c>
      <c r="I14" s="147" t="s">
        <v>7</v>
      </c>
      <c r="J14" s="212"/>
      <c r="K14" s="148"/>
    </row>
    <row r="15" spans="1:11" ht="16.2" thickBot="1" x14ac:dyDescent="0.35">
      <c r="A15" s="28"/>
      <c r="B15" s="27"/>
      <c r="D15" s="123"/>
      <c r="E15" s="49"/>
      <c r="F15" s="50"/>
      <c r="G15" s="51"/>
      <c r="H15" s="124"/>
      <c r="I15" s="261"/>
      <c r="J15" s="262"/>
      <c r="K15" s="263"/>
    </row>
    <row r="16" spans="1:11" ht="16.2" thickTop="1" x14ac:dyDescent="0.3"/>
  </sheetData>
  <phoneticPr fontId="0" type="noConversion"/>
  <conditionalFormatting sqref="I3:I5">
    <cfRule type="cellIs" dxfId="3" priority="5" operator="equal">
      <formula>20</formula>
    </cfRule>
    <cfRule type="cellIs" dxfId="2" priority="6"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8"/>
  <sheetViews>
    <sheetView showGridLines="0" workbookViewId="0"/>
  </sheetViews>
  <sheetFormatPr defaultColWidth="13" defaultRowHeight="15.6" x14ac:dyDescent="0.3"/>
  <cols>
    <col min="1" max="1" width="24.19921875" style="25" customWidth="1"/>
    <col min="2" max="2" width="5.59765625" style="27" bestFit="1" customWidth="1"/>
    <col min="3" max="4" width="26.59765625" style="1" customWidth="1"/>
    <col min="5" max="5" width="7" style="25" customWidth="1"/>
    <col min="6" max="16384" width="13" style="1"/>
  </cols>
  <sheetData>
    <row r="1" spans="1:5" ht="23.4" thickBot="1" x14ac:dyDescent="0.45">
      <c r="A1" s="23" t="s">
        <v>85</v>
      </c>
      <c r="B1" s="61"/>
      <c r="C1" s="23"/>
      <c r="D1" s="23"/>
    </row>
    <row r="2" spans="1:5" s="25" customFormat="1" ht="16.2" thickBot="1" x14ac:dyDescent="0.35">
      <c r="A2" s="62" t="s">
        <v>86</v>
      </c>
      <c r="B2" s="63" t="s">
        <v>87</v>
      </c>
      <c r="C2" s="64" t="s">
        <v>88</v>
      </c>
      <c r="D2" s="65" t="s">
        <v>89</v>
      </c>
    </row>
    <row r="3" spans="1:5" x14ac:dyDescent="0.3">
      <c r="A3" s="119" t="s">
        <v>158</v>
      </c>
      <c r="B3" s="66">
        <v>1</v>
      </c>
      <c r="C3" s="67"/>
      <c r="D3" s="68"/>
    </row>
    <row r="4" spans="1:5" x14ac:dyDescent="0.3">
      <c r="A4" s="119" t="s">
        <v>198</v>
      </c>
      <c r="B4" s="66">
        <v>6</v>
      </c>
      <c r="C4" s="67"/>
      <c r="D4" s="68"/>
    </row>
    <row r="5" spans="1:5" x14ac:dyDescent="0.3">
      <c r="A5" s="119" t="s">
        <v>163</v>
      </c>
      <c r="B5" s="66">
        <v>1</v>
      </c>
      <c r="C5" s="67"/>
      <c r="D5" s="68"/>
    </row>
    <row r="6" spans="1:5" ht="16.2" thickBot="1" x14ac:dyDescent="0.35">
      <c r="A6" s="126" t="s">
        <v>172</v>
      </c>
      <c r="B6" s="73">
        <v>0</v>
      </c>
      <c r="C6" s="74"/>
      <c r="D6" s="75"/>
    </row>
    <row r="7" spans="1:5" ht="24" thickTop="1" thickBot="1" x14ac:dyDescent="0.45">
      <c r="A7" s="23" t="s">
        <v>90</v>
      </c>
      <c r="B7" s="76"/>
      <c r="C7" s="23"/>
      <c r="D7" s="77"/>
    </row>
    <row r="8" spans="1:5" ht="16.2" thickBot="1" x14ac:dyDescent="0.35">
      <c r="A8" s="62" t="s">
        <v>86</v>
      </c>
      <c r="B8" s="63" t="s">
        <v>87</v>
      </c>
      <c r="C8" s="64" t="s">
        <v>88</v>
      </c>
      <c r="D8" s="65" t="s">
        <v>89</v>
      </c>
    </row>
    <row r="9" spans="1:5" x14ac:dyDescent="0.3">
      <c r="A9" s="119" t="s">
        <v>165</v>
      </c>
      <c r="B9" s="66">
        <v>0</v>
      </c>
      <c r="C9" s="67"/>
      <c r="D9" s="68"/>
      <c r="E9" s="141"/>
    </row>
    <row r="10" spans="1:5" x14ac:dyDescent="0.3">
      <c r="A10" s="119" t="s">
        <v>166</v>
      </c>
      <c r="B10" s="66">
        <v>0</v>
      </c>
      <c r="C10" s="67"/>
      <c r="D10" s="68"/>
      <c r="E10" s="141"/>
    </row>
    <row r="11" spans="1:5" x14ac:dyDescent="0.3">
      <c r="A11" s="119" t="s">
        <v>174</v>
      </c>
      <c r="B11" s="66">
        <v>0</v>
      </c>
      <c r="C11" s="67"/>
      <c r="D11" s="68"/>
      <c r="E11" s="141"/>
    </row>
    <row r="12" spans="1:5" x14ac:dyDescent="0.3">
      <c r="A12" s="119" t="s">
        <v>175</v>
      </c>
      <c r="B12" s="66">
        <v>2</v>
      </c>
      <c r="C12" s="67"/>
      <c r="D12" s="68"/>
      <c r="E12" s="141"/>
    </row>
    <row r="13" spans="1:5" x14ac:dyDescent="0.3">
      <c r="A13" s="119" t="s">
        <v>159</v>
      </c>
      <c r="B13" s="66">
        <v>2</v>
      </c>
      <c r="C13" s="197" t="s">
        <v>162</v>
      </c>
      <c r="D13" s="68"/>
      <c r="E13" s="141"/>
    </row>
    <row r="14" spans="1:5" x14ac:dyDescent="0.3">
      <c r="A14" s="115" t="s">
        <v>199</v>
      </c>
      <c r="B14" s="69">
        <v>5</v>
      </c>
      <c r="C14" s="196" t="s">
        <v>161</v>
      </c>
      <c r="D14" s="71"/>
      <c r="E14" s="141"/>
    </row>
    <row r="15" spans="1:5" x14ac:dyDescent="0.3">
      <c r="A15" s="115" t="s">
        <v>164</v>
      </c>
      <c r="B15" s="69">
        <v>1</v>
      </c>
      <c r="C15" s="70"/>
      <c r="D15" s="71"/>
      <c r="E15" s="141"/>
    </row>
    <row r="16" spans="1:5" x14ac:dyDescent="0.3">
      <c r="A16" s="115" t="s">
        <v>167</v>
      </c>
      <c r="B16" s="69">
        <v>0</v>
      </c>
      <c r="C16" s="70"/>
      <c r="D16" s="71"/>
      <c r="E16" s="141"/>
    </row>
    <row r="17" spans="1:5" x14ac:dyDescent="0.3">
      <c r="A17" s="115" t="s">
        <v>200</v>
      </c>
      <c r="B17" s="69">
        <v>1</v>
      </c>
      <c r="C17" s="70"/>
      <c r="D17" s="71"/>
      <c r="E17" s="141"/>
    </row>
    <row r="18" spans="1:5" x14ac:dyDescent="0.3">
      <c r="A18" s="115" t="s">
        <v>171</v>
      </c>
      <c r="B18" s="69">
        <v>1</v>
      </c>
      <c r="C18" s="70"/>
      <c r="D18" s="71"/>
      <c r="E18" s="141"/>
    </row>
    <row r="19" spans="1:5" x14ac:dyDescent="0.3">
      <c r="A19" s="115" t="s">
        <v>173</v>
      </c>
      <c r="B19" s="69">
        <v>0</v>
      </c>
      <c r="C19" s="70"/>
      <c r="D19" s="71"/>
      <c r="E19" s="141"/>
    </row>
    <row r="20" spans="1:5" x14ac:dyDescent="0.3">
      <c r="A20" s="115" t="s">
        <v>168</v>
      </c>
      <c r="B20" s="69">
        <f>C20/10</f>
        <v>2</v>
      </c>
      <c r="C20" s="199">
        <v>20</v>
      </c>
      <c r="D20" s="198" t="s">
        <v>169</v>
      </c>
      <c r="E20" s="141"/>
    </row>
    <row r="21" spans="1:5" ht="16.2" thickBot="1" x14ac:dyDescent="0.35">
      <c r="A21" s="126" t="s">
        <v>170</v>
      </c>
      <c r="B21" s="73">
        <f>C21/2</f>
        <v>2</v>
      </c>
      <c r="C21" s="128">
        <v>4</v>
      </c>
      <c r="D21" s="75"/>
      <c r="E21" s="141"/>
    </row>
    <row r="22" spans="1:5" ht="24" thickTop="1" thickBot="1" x14ac:dyDescent="0.45">
      <c r="A22" s="20" t="s">
        <v>91</v>
      </c>
      <c r="B22" s="27">
        <f>SUM(B3:B21)</f>
        <v>24</v>
      </c>
      <c r="C22" s="125" t="s">
        <v>182</v>
      </c>
      <c r="D22" s="77"/>
    </row>
    <row r="23" spans="1:5" s="25" customFormat="1" ht="16.2" thickBot="1" x14ac:dyDescent="0.35">
      <c r="A23" s="62" t="s">
        <v>86</v>
      </c>
      <c r="B23" s="63" t="s">
        <v>87</v>
      </c>
      <c r="C23" s="64" t="s">
        <v>88</v>
      </c>
      <c r="D23" s="65" t="s">
        <v>89</v>
      </c>
    </row>
    <row r="24" spans="1:5" x14ac:dyDescent="0.3">
      <c r="A24" s="119"/>
      <c r="B24" s="120"/>
      <c r="C24" s="114"/>
      <c r="D24" s="121"/>
    </row>
    <row r="25" spans="1:5" x14ac:dyDescent="0.3">
      <c r="A25" s="119"/>
      <c r="B25" s="120"/>
      <c r="C25" s="114"/>
      <c r="D25" s="121"/>
    </row>
    <row r="26" spans="1:5" x14ac:dyDescent="0.3">
      <c r="A26" s="119"/>
      <c r="B26" s="120"/>
      <c r="C26" s="114"/>
      <c r="D26" s="121"/>
    </row>
    <row r="27" spans="1:5" ht="16.2" thickBot="1" x14ac:dyDescent="0.35">
      <c r="A27" s="126"/>
      <c r="B27" s="127"/>
      <c r="C27" s="128"/>
      <c r="D27" s="129"/>
    </row>
    <row r="28" spans="1:5" ht="24" thickTop="1" thickBot="1" x14ac:dyDescent="0.45">
      <c r="A28" s="20" t="s">
        <v>115</v>
      </c>
      <c r="B28" s="130">
        <f>(SUM(B24:B27)/600)*5</f>
        <v>0</v>
      </c>
      <c r="C28" s="78" t="s">
        <v>118</v>
      </c>
      <c r="D28" s="77"/>
    </row>
    <row r="29" spans="1:5" ht="16.2" thickBot="1" x14ac:dyDescent="0.35">
      <c r="A29" s="62" t="s">
        <v>86</v>
      </c>
      <c r="B29" s="63" t="s">
        <v>87</v>
      </c>
      <c r="C29" s="64" t="s">
        <v>88</v>
      </c>
      <c r="D29" s="65" t="s">
        <v>89</v>
      </c>
    </row>
    <row r="30" spans="1:5" x14ac:dyDescent="0.3">
      <c r="A30" s="81"/>
      <c r="B30" s="82"/>
      <c r="C30" s="83"/>
      <c r="D30" s="79"/>
    </row>
    <row r="31" spans="1:5" ht="16.2" thickBot="1" x14ac:dyDescent="0.35">
      <c r="A31" s="72"/>
      <c r="B31" s="73"/>
      <c r="C31" s="74"/>
      <c r="D31" s="75"/>
    </row>
    <row r="32" spans="1:5" ht="24" thickTop="1" thickBot="1" x14ac:dyDescent="0.45">
      <c r="A32" s="20" t="s">
        <v>92</v>
      </c>
      <c r="B32" s="27">
        <f>SUM(B30:B31)</f>
        <v>0</v>
      </c>
      <c r="C32" s="78" t="s">
        <v>117</v>
      </c>
      <c r="D32" s="77"/>
    </row>
    <row r="33" spans="1:4" s="25" customFormat="1" ht="16.2" thickBot="1" x14ac:dyDescent="0.35">
      <c r="A33" s="62" t="s">
        <v>86</v>
      </c>
      <c r="B33" s="63" t="s">
        <v>87</v>
      </c>
      <c r="C33" s="64" t="s">
        <v>88</v>
      </c>
      <c r="D33" s="65" t="s">
        <v>89</v>
      </c>
    </row>
    <row r="34" spans="1:4" x14ac:dyDescent="0.3">
      <c r="A34" s="81"/>
      <c r="B34" s="82"/>
      <c r="C34" s="83"/>
      <c r="D34" s="79"/>
    </row>
    <row r="35" spans="1:4" x14ac:dyDescent="0.3">
      <c r="A35" s="81"/>
      <c r="B35" s="84"/>
      <c r="C35" s="85"/>
      <c r="D35" s="80"/>
    </row>
    <row r="36" spans="1:4" ht="16.2" thickBot="1" x14ac:dyDescent="0.35">
      <c r="A36" s="72"/>
      <c r="B36" s="73"/>
      <c r="C36" s="74"/>
      <c r="D36" s="75"/>
    </row>
    <row r="37" spans="1:4" ht="16.2" thickTop="1" x14ac:dyDescent="0.3"/>
    <row r="38" spans="1:4" x14ac:dyDescent="0.3">
      <c r="A38" s="1"/>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2012-10-13T20:58:41Z</cp:lastPrinted>
  <dcterms:created xsi:type="dcterms:W3CDTF">2000-10-24T15:39:59Z</dcterms:created>
  <dcterms:modified xsi:type="dcterms:W3CDTF">2025-01-11T21:34:03Z</dcterms:modified>
</cp:coreProperties>
</file>