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A\Jue\FoL\NPCs\Party 3\"/>
    </mc:Choice>
  </mc:AlternateContent>
  <xr:revisionPtr revIDLastSave="0" documentId="13_ncr:1_{117DCCED-A122-44F5-ACB9-1F12D46A8409}" xr6:coauthVersionLast="45" xr6:coauthVersionMax="45" xr10:uidLastSave="{00000000-0000-0000-0000-000000000000}"/>
  <bookViews>
    <workbookView xWindow="-108" yWindow="-108" windowWidth="23256" windowHeight="13176" tabRatio="638" xr2:uid="{00000000-000D-0000-FFFF-FFFF00000000}"/>
  </bookViews>
  <sheets>
    <sheet name="Personal File" sheetId="4" r:id="rId1"/>
    <sheet name="Skills" sheetId="15" r:id="rId2"/>
    <sheet name="Feats" sheetId="17" r:id="rId3"/>
    <sheet name="Martial" sheetId="6" r:id="rId4"/>
    <sheet name="Equipment" sheetId="19" r:id="rId5"/>
  </sheets>
  <definedNames>
    <definedName name="_xlnm._FilterDatabase" localSheetId="4" hidden="1">Equipment!$A$8:$D$18</definedName>
    <definedName name="_xlnm.Print_Area" localSheetId="4">Equipment!#REF!</definedName>
    <definedName name="_xlnm.Print_Area" localSheetId="2">Feats!#REF!</definedName>
    <definedName name="_xlnm.Print_Area" localSheetId="3">Martial!#REF!</definedName>
    <definedName name="_xlnm.Print_Area" localSheetId="0">'Personal File'!$A$1:$H$14</definedName>
    <definedName name="_xlnm.Print_Area" localSheetId="1">Skills!$A$1:$I$25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6" l="1"/>
  <c r="J7" i="6" s="1"/>
  <c r="H7" i="6"/>
  <c r="H3" i="6"/>
  <c r="H4" i="6"/>
  <c r="E11" i="4" l="1"/>
  <c r="I4" i="6" l="1"/>
  <c r="I3" i="6"/>
  <c r="J3" i="6" l="1"/>
  <c r="J4" i="6"/>
  <c r="C14" i="4"/>
  <c r="C13" i="4"/>
  <c r="C12" i="4"/>
  <c r="C11" i="4"/>
  <c r="C10" i="4"/>
  <c r="C9" i="4"/>
  <c r="E12" i="4" l="1"/>
  <c r="D27" i="15"/>
  <c r="E27" i="15" s="1"/>
  <c r="G27" i="15" s="1"/>
  <c r="B12" i="19"/>
  <c r="G14" i="6"/>
  <c r="B13" i="6"/>
  <c r="B11" i="19"/>
  <c r="B19" i="19" s="1"/>
  <c r="D10" i="15"/>
  <c r="E10" i="15" s="1"/>
  <c r="G10" i="15" s="1"/>
  <c r="D11" i="15"/>
  <c r="E11" i="15" s="1"/>
  <c r="G11" i="15" s="1"/>
  <c r="D9" i="15"/>
  <c r="E9" i="15" s="1"/>
  <c r="G9" i="15" s="1"/>
  <c r="D25" i="15"/>
  <c r="E25" i="15" s="1"/>
  <c r="G25" i="15" s="1"/>
  <c r="D37" i="15"/>
  <c r="E37" i="15" s="1"/>
  <c r="G37" i="15" s="1"/>
  <c r="D38" i="15"/>
  <c r="E38" i="15" s="1"/>
  <c r="G38" i="15" s="1"/>
  <c r="D31" i="15"/>
  <c r="E31" i="15" s="1"/>
  <c r="G31" i="15" s="1"/>
  <c r="D33" i="15"/>
  <c r="E33" i="15" s="1"/>
  <c r="D21" i="15"/>
  <c r="E21" i="15" s="1"/>
  <c r="D35" i="15"/>
  <c r="E35" i="15" s="1"/>
  <c r="G35" i="15" s="1"/>
  <c r="D32" i="15"/>
  <c r="E32" i="15" s="1"/>
  <c r="E14" i="4"/>
  <c r="E13" i="4" s="1"/>
  <c r="D34" i="15"/>
  <c r="E34" i="15" s="1"/>
  <c r="G34" i="15" s="1"/>
  <c r="D36" i="15"/>
  <c r="E36" i="15" s="1"/>
  <c r="G36" i="15" s="1"/>
  <c r="D29" i="15"/>
  <c r="E29" i="15" s="1"/>
  <c r="G29" i="15" s="1"/>
  <c r="D16" i="15"/>
  <c r="E16" i="15" s="1"/>
  <c r="D22" i="15"/>
  <c r="E22" i="15" s="1"/>
  <c r="D39" i="15"/>
  <c r="E39" i="15" s="1"/>
  <c r="G39" i="15" s="1"/>
  <c r="D30" i="15"/>
  <c r="E30" i="15" s="1"/>
  <c r="G30" i="15" s="1"/>
  <c r="D28" i="15"/>
  <c r="E28" i="15" s="1"/>
  <c r="G28" i="15" s="1"/>
  <c r="D26" i="15"/>
  <c r="E26" i="15" s="1"/>
  <c r="G26" i="15" s="1"/>
  <c r="D24" i="15"/>
  <c r="E24" i="15" s="1"/>
  <c r="G24" i="15" s="1"/>
  <c r="D23" i="15"/>
  <c r="E23" i="15" s="1"/>
  <c r="G23" i="15" s="1"/>
  <c r="D20" i="15"/>
  <c r="E20" i="15" s="1"/>
  <c r="G20" i="15" s="1"/>
  <c r="D19" i="15"/>
  <c r="E19" i="15" s="1"/>
  <c r="G19" i="15" s="1"/>
  <c r="D18" i="15"/>
  <c r="E18" i="15" s="1"/>
  <c r="G18" i="15" s="1"/>
  <c r="D17" i="15"/>
  <c r="E17" i="15" s="1"/>
  <c r="G17" i="15" s="1"/>
  <c r="D15" i="15"/>
  <c r="E15" i="15" s="1"/>
  <c r="G15" i="15" s="1"/>
  <c r="D14" i="15"/>
  <c r="E14" i="15" s="1"/>
  <c r="G14" i="15" s="1"/>
  <c r="D13" i="15"/>
  <c r="E13" i="15" s="1"/>
  <c r="G13" i="15" s="1"/>
  <c r="D12" i="15"/>
  <c r="E12" i="15" s="1"/>
  <c r="G12" i="15" s="1"/>
  <c r="D8" i="15"/>
  <c r="E8" i="15" s="1"/>
  <c r="G8" i="15" s="1"/>
  <c r="D7" i="15"/>
  <c r="E7" i="15" s="1"/>
  <c r="G7" i="15" s="1"/>
  <c r="D6" i="15"/>
  <c r="E6" i="15" s="1"/>
  <c r="G6" i="15" s="1"/>
  <c r="D5" i="15"/>
  <c r="E5" i="15" s="1"/>
  <c r="G5" i="15" s="1"/>
  <c r="D4" i="15"/>
  <c r="E4" i="15" s="1"/>
  <c r="G4" i="15" s="1"/>
  <c r="D3" i="15"/>
  <c r="E3" i="15" s="1"/>
  <c r="G3" i="15" s="1"/>
  <c r="E1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" authorId="0" shapeId="0" xr:uid="{00000000-0006-0000-0000-000001000000}">
      <text>
        <r>
          <rPr>
            <sz val="12"/>
            <color indexed="81"/>
            <rFont val="Times New Roman"/>
            <family val="1"/>
          </rPr>
          <t>http://groups.msn.com/EternityBoundDD/moonelves.msnw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F17" authorId="0" shapeId="0" xr:uid="{00000000-0006-0000-0100-000001000000}">
      <text>
        <r>
          <rPr>
            <sz val="12"/>
            <color indexed="81"/>
            <rFont val="Times New Roman"/>
            <family val="1"/>
          </rPr>
          <t>Forester Feat</t>
        </r>
      </text>
    </comment>
    <comment ref="F23" authorId="0" shapeId="0" xr:uid="{00000000-0006-0000-0100-000002000000}">
      <text>
        <r>
          <rPr>
            <sz val="12"/>
            <color indexed="81"/>
            <rFont val="Times New Roman"/>
            <family val="1"/>
          </rPr>
          <t>Elven bonus</t>
        </r>
      </text>
    </comment>
    <comment ref="F29" authorId="0" shapeId="0" xr:uid="{00000000-0006-0000-0100-000003000000}">
      <text>
        <r>
          <rPr>
            <sz val="12"/>
            <color indexed="81"/>
            <rFont val="Times New Roman"/>
            <family val="1"/>
          </rPr>
          <t>Elven bonus</t>
        </r>
      </text>
    </comment>
    <comment ref="F34" authorId="0" shapeId="0" xr:uid="{00000000-0006-0000-0100-000004000000}">
      <text>
        <r>
          <rPr>
            <sz val="12"/>
            <color indexed="81"/>
            <rFont val="Times New Roman"/>
            <family val="1"/>
          </rPr>
          <t>Elven bonus</t>
        </r>
      </text>
    </comment>
    <comment ref="F35" authorId="0" shapeId="0" xr:uid="{00000000-0006-0000-0100-000005000000}">
      <text>
        <r>
          <rPr>
            <sz val="12"/>
            <color indexed="81"/>
            <rFont val="Times New Roman"/>
            <family val="1"/>
          </rPr>
          <t>Forester Feat</t>
        </r>
      </text>
    </comment>
  </commentList>
</comments>
</file>

<file path=xl/sharedStrings.xml><?xml version="1.0" encoding="utf-8"?>
<sst xmlns="http://schemas.openxmlformats.org/spreadsheetml/2006/main" count="264" uniqueCount="169">
  <si>
    <t>Skill</t>
  </si>
  <si>
    <t>Properties</t>
  </si>
  <si>
    <t>Melee Weapon</t>
  </si>
  <si>
    <t>Dmg</t>
  </si>
  <si>
    <t>Qty.</t>
  </si>
  <si>
    <t>Ranged Weapon</t>
  </si>
  <si>
    <t>Dmg.</t>
  </si>
  <si>
    <t>Rng.</t>
  </si>
  <si>
    <t>Weight on Hand (this page):</t>
  </si>
  <si>
    <t>Skills</t>
  </si>
  <si>
    <t>Concentration</t>
  </si>
  <si>
    <t>AC Mod.</t>
  </si>
  <si>
    <t>Handle Animal</t>
  </si>
  <si>
    <t>Move Silently</t>
  </si>
  <si>
    <t>Ride</t>
  </si>
  <si>
    <t>Search</t>
  </si>
  <si>
    <t>Swim</t>
  </si>
  <si>
    <t>Weapons and Armor</t>
  </si>
  <si>
    <t>Type</t>
  </si>
  <si>
    <t>D+</t>
  </si>
  <si>
    <t>TH+</t>
  </si>
  <si>
    <t>Wt.</t>
  </si>
  <si>
    <t>Mod.</t>
  </si>
  <si>
    <t>Rank</t>
  </si>
  <si>
    <t>Cha</t>
  </si>
  <si>
    <t>Con</t>
  </si>
  <si>
    <t>Int</t>
  </si>
  <si>
    <t>Wis</t>
  </si>
  <si>
    <t>Dex</t>
  </si>
  <si>
    <t>Str</t>
  </si>
  <si>
    <t>Ability</t>
  </si>
  <si>
    <t>Misc. Mods.</t>
  </si>
  <si>
    <t>Appraise</t>
  </si>
  <si>
    <t>Balance</t>
  </si>
  <si>
    <t>Bluff</t>
  </si>
  <si>
    <t>Climb</t>
  </si>
  <si>
    <t>Decipher Script</t>
  </si>
  <si>
    <t>Diplomacy</t>
  </si>
  <si>
    <t>Disable Device</t>
  </si>
  <si>
    <t>Disguise</t>
  </si>
  <si>
    <t>Escape Artist</t>
  </si>
  <si>
    <t>Forgery</t>
  </si>
  <si>
    <t>Gather Information</t>
  </si>
  <si>
    <t>Heal</t>
  </si>
  <si>
    <t>Hide</t>
  </si>
  <si>
    <t>Intimidate</t>
  </si>
  <si>
    <t>Jump</t>
  </si>
  <si>
    <t>Listen</t>
  </si>
  <si>
    <t>Open Lock</t>
  </si>
  <si>
    <t>Sense Motive</t>
  </si>
  <si>
    <t>Spellcraft</t>
  </si>
  <si>
    <t>Spot</t>
  </si>
  <si>
    <t>Tumble</t>
  </si>
  <si>
    <t>Use Magic Device</t>
  </si>
  <si>
    <t>Use Rope</t>
  </si>
  <si>
    <t>Ability &amp; Mod.</t>
  </si>
  <si>
    <t>0</t>
  </si>
  <si>
    <t>Total</t>
  </si>
  <si>
    <t>Critical</t>
  </si>
  <si>
    <t>Armor &amp; Shield</t>
  </si>
  <si>
    <t>Missiles</t>
  </si>
  <si>
    <t>Abilities &amp; Feats</t>
  </si>
  <si>
    <t>Languages</t>
  </si>
  <si>
    <t>Equipment Worn</t>
  </si>
  <si>
    <t>Item</t>
  </si>
  <si>
    <t>Mass</t>
  </si>
  <si>
    <t>Effects/</t>
  </si>
  <si>
    <t>Notes</t>
  </si>
  <si>
    <t>Equipment Carried</t>
  </si>
  <si>
    <t>Weight on Hand:</t>
  </si>
  <si>
    <t>Check</t>
  </si>
  <si>
    <t>Arcane</t>
  </si>
  <si>
    <t>Speed</t>
  </si>
  <si>
    <t>Craft:  (type)</t>
  </si>
  <si>
    <t>Speak Language</t>
  </si>
  <si>
    <t>Knowledge:  Nature</t>
  </si>
  <si>
    <t>Knowledge:  Religion</t>
  </si>
  <si>
    <t>Male</t>
  </si>
  <si>
    <t>Traveler’s Outfit</t>
  </si>
  <si>
    <t>Arrows</t>
  </si>
  <si>
    <t>2</t>
  </si>
  <si>
    <t>97 lbs.</t>
  </si>
  <si>
    <t>Chaotic Neutral</t>
  </si>
  <si>
    <t>Moon Elf</t>
  </si>
  <si>
    <t>Rogue</t>
  </si>
  <si>
    <t>+1</t>
  </si>
  <si>
    <t>Forester (+2 Heal, +2 Wildnerness Lore)</t>
  </si>
  <si>
    <t>Rapier</t>
  </si>
  <si>
    <t>Shortbow</t>
  </si>
  <si>
    <t>W. Heartlands</t>
  </si>
  <si>
    <t>Sneak Attack +1d6</t>
  </si>
  <si>
    <t>+2 versus Enchantments</t>
  </si>
  <si>
    <t>Low-light Vision</t>
  </si>
  <si>
    <t>Immunity to Sleep magic</t>
  </si>
  <si>
    <t>Proficiency:  All Bows</t>
  </si>
  <si>
    <t>Proficiency:  Light Armor</t>
  </si>
  <si>
    <t>Proficiency:  Simple Weapon</t>
  </si>
  <si>
    <r>
      <t>43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86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130</t>
    </r>
  </si>
  <si>
    <t>1d6</t>
  </si>
  <si>
    <t>18-20, x2</t>
  </si>
  <si>
    <t>Piercing</t>
  </si>
  <si>
    <t>x3</t>
  </si>
  <si>
    <t>1</t>
  </si>
  <si>
    <t>Platinum Pieces</t>
  </si>
  <si>
    <t>Potion of Cure Light Wounds</t>
  </si>
  <si>
    <t>Waterskin</t>
  </si>
  <si>
    <t>1 liter</t>
  </si>
  <si>
    <t>Trapfinding</t>
  </si>
  <si>
    <t>Sleight of Hand</t>
  </si>
  <si>
    <t>Survival</t>
  </si>
  <si>
    <t>Caltrops</t>
  </si>
  <si>
    <t>Backpack</t>
  </si>
  <si>
    <t>In backpack</t>
  </si>
  <si>
    <t>Scepter of Cunning</t>
  </si>
  <si>
    <t>+2 Bluff, Disguise, Hide 5 min/day</t>
  </si>
  <si>
    <t>Bludgeon</t>
  </si>
  <si>
    <t>x2</t>
  </si>
  <si>
    <t>Profession:  Gambling</t>
  </si>
  <si>
    <t>Perform:  Singing</t>
  </si>
  <si>
    <t>Violet Garnet</t>
  </si>
  <si>
    <t>300 gp</t>
  </si>
  <si>
    <t>Tourmaline</t>
  </si>
  <si>
    <t>100 gp</t>
  </si>
  <si>
    <t>Silver Pearl</t>
  </si>
  <si>
    <t>90 gp</t>
  </si>
  <si>
    <t>Noble’s Outfit</t>
  </si>
  <si>
    <t>Masterwork Thieves’ Tools</t>
  </si>
  <si>
    <t>Evasion</t>
  </si>
  <si>
    <t>Assorted Gems</t>
  </si>
  <si>
    <t>Dwarven cut</t>
  </si>
  <si>
    <t>Assorted Jewelry</t>
  </si>
  <si>
    <t>Human craftsmanship</t>
  </si>
  <si>
    <t>3800</t>
  </si>
  <si>
    <t>NPC</t>
  </si>
  <si>
    <t>30’</t>
  </si>
  <si>
    <t>4’ 11”</t>
  </si>
  <si>
    <t>Race</t>
  </si>
  <si>
    <t>Class</t>
  </si>
  <si>
    <t>Region</t>
  </si>
  <si>
    <t>Alignment</t>
  </si>
  <si>
    <t>XP</t>
  </si>
  <si>
    <t>Strength</t>
  </si>
  <si>
    <t>Dexterity</t>
  </si>
  <si>
    <t>Constitution</t>
  </si>
  <si>
    <t>Intelligence</t>
  </si>
  <si>
    <t>Wisdom</t>
  </si>
  <si>
    <t>Charisma</t>
  </si>
  <si>
    <t>Sex</t>
  </si>
  <si>
    <t>Level</t>
  </si>
  <si>
    <t>Age</t>
  </si>
  <si>
    <t>Height</t>
  </si>
  <si>
    <t>Weight</t>
  </si>
  <si>
    <t>Base Speed</t>
  </si>
  <si>
    <t>Gold</t>
  </si>
  <si>
    <t>Lb. Capacity</t>
  </si>
  <si>
    <t>Lb. Carried</t>
  </si>
  <si>
    <t>Hit Points</t>
  </si>
  <si>
    <t>Touch AC</t>
  </si>
  <si>
    <t>Deity</t>
  </si>
  <si>
    <t>Attack Bonus</t>
  </si>
  <si>
    <t>Yolikov</t>
  </si>
  <si>
    <t>FF AC</t>
  </si>
  <si>
    <t>Elven, Common, Chondathan</t>
  </si>
  <si>
    <t>Atk</t>
  </si>
  <si>
    <t>Roll</t>
  </si>
  <si>
    <t>60’</t>
  </si>
  <si>
    <t>+0</t>
  </si>
  <si>
    <t>Xerxes</t>
  </si>
  <si>
    <t>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</si>
</sst>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3">
    <font>
      <sz val="12"/>
      <name val="Times New Roman"/>
    </font>
    <font>
      <sz val="12"/>
      <name val="Times New Roman"/>
      <family val="1"/>
    </font>
    <font>
      <i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b/>
      <sz val="18"/>
      <name val="Times New Roman"/>
      <family val="1"/>
    </font>
    <font>
      <sz val="13"/>
      <color indexed="17"/>
      <name val="Times New Roman"/>
      <family val="1"/>
    </font>
    <font>
      <sz val="13"/>
      <color indexed="10"/>
      <name val="Times New Roman"/>
      <family val="1"/>
    </font>
    <font>
      <sz val="11"/>
      <name val="Times New Roman"/>
      <family val="1"/>
    </font>
    <font>
      <sz val="12"/>
      <color indexed="17"/>
      <name val="Times New Roman"/>
      <family val="1"/>
    </font>
    <font>
      <i/>
      <sz val="22"/>
      <color indexed="17"/>
      <name val="Times New Roman"/>
      <family val="1"/>
    </font>
    <font>
      <b/>
      <sz val="12"/>
      <color indexed="9"/>
      <name val="Times New Roman"/>
      <family val="1"/>
    </font>
    <font>
      <b/>
      <sz val="13"/>
      <color indexed="51"/>
      <name val="Times New Roman"/>
      <family val="1"/>
    </font>
    <font>
      <sz val="13"/>
      <color indexed="52"/>
      <name val="Times New Roman"/>
      <family val="1"/>
    </font>
    <font>
      <sz val="13"/>
      <color indexed="46"/>
      <name val="Times New Roman"/>
      <family val="1"/>
    </font>
    <font>
      <i/>
      <sz val="18"/>
      <color indexed="17"/>
      <name val="Times New Roman"/>
      <family val="1"/>
    </font>
    <font>
      <sz val="13"/>
      <color indexed="23"/>
      <name val="Times New Roman"/>
      <family val="1"/>
    </font>
    <font>
      <sz val="13"/>
      <color indexed="12"/>
      <name val="Times New Roman"/>
      <family val="1"/>
    </font>
    <font>
      <sz val="13"/>
      <color indexed="51"/>
      <name val="Times New Roman"/>
      <family val="1"/>
    </font>
    <font>
      <sz val="12"/>
      <color indexed="46"/>
      <name val="Times New Roman"/>
      <family val="1"/>
    </font>
    <font>
      <sz val="12"/>
      <color indexed="52"/>
      <name val="Times New Roman"/>
      <family val="1"/>
    </font>
    <font>
      <sz val="12"/>
      <color indexed="10"/>
      <name val="Times New Roman"/>
      <family val="1"/>
    </font>
    <font>
      <sz val="12"/>
      <color indexed="51"/>
      <name val="Times New Roman"/>
      <family val="1"/>
    </font>
    <font>
      <sz val="13"/>
      <color indexed="22"/>
      <name val="Times New Roman"/>
      <family val="1"/>
    </font>
    <font>
      <u/>
      <sz val="12"/>
      <color indexed="12"/>
      <name val="Times New Roman"/>
      <family val="1"/>
    </font>
    <font>
      <i/>
      <sz val="18"/>
      <color indexed="53"/>
      <name val="Times New Roman"/>
      <family val="1"/>
    </font>
    <font>
      <i/>
      <sz val="14"/>
      <color indexed="57"/>
      <name val="Times New Roman"/>
      <family val="1"/>
    </font>
    <font>
      <b/>
      <sz val="13"/>
      <color indexed="13"/>
      <name val="Times New Roman"/>
      <family val="1"/>
    </font>
    <font>
      <sz val="12"/>
      <color indexed="81"/>
      <name val="Times New Roman"/>
      <family val="1"/>
    </font>
    <font>
      <i/>
      <sz val="22"/>
      <color indexed="51"/>
      <name val="Times New Roman"/>
      <family val="1"/>
    </font>
    <font>
      <i/>
      <sz val="12"/>
      <color indexed="13"/>
      <name val="Times New Roman"/>
      <family val="1"/>
    </font>
    <font>
      <b/>
      <sz val="13"/>
      <color rgb="FF00CC00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8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53"/>
      </bottom>
      <diagonal/>
    </border>
    <border>
      <left/>
      <right/>
      <top style="double">
        <color indexed="64"/>
      </top>
      <bottom style="thick">
        <color indexed="53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53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43">
    <xf numFmtId="0" fontId="0" fillId="0" borderId="0" xfId="0"/>
    <xf numFmtId="0" fontId="4" fillId="0" borderId="0" xfId="0" applyFont="1" applyBorder="1" applyAlignment="1"/>
    <xf numFmtId="0" fontId="5" fillId="0" borderId="1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right"/>
    </xf>
    <xf numFmtId="0" fontId="12" fillId="3" borderId="5" xfId="0" applyFont="1" applyFill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4" fillId="0" borderId="8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64" fontId="4" fillId="0" borderId="0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7" fillId="0" borderId="0" xfId="0" applyFont="1" applyBorder="1" applyAlignment="1">
      <alignment horizontal="right"/>
    </xf>
    <xf numFmtId="0" fontId="4" fillId="0" borderId="0" xfId="0" applyFont="1" applyBorder="1" applyAlignment="1">
      <alignment wrapText="1"/>
    </xf>
    <xf numFmtId="49" fontId="4" fillId="0" borderId="8" xfId="2" applyNumberFormat="1" applyFont="1" applyBorder="1" applyAlignment="1">
      <alignment horizontal="center" vertical="center"/>
    </xf>
    <xf numFmtId="0" fontId="9" fillId="3" borderId="5" xfId="0" applyFont="1" applyFill="1" applyBorder="1" applyAlignment="1">
      <alignment horizontal="right"/>
    </xf>
    <xf numFmtId="0" fontId="21" fillId="3" borderId="5" xfId="0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7" fillId="3" borderId="15" xfId="0" applyFont="1" applyFill="1" applyBorder="1" applyAlignment="1">
      <alignment horizontal="right"/>
    </xf>
    <xf numFmtId="0" fontId="8" fillId="0" borderId="16" xfId="0" applyFont="1" applyBorder="1" applyAlignment="1">
      <alignment horizontal="center"/>
    </xf>
    <xf numFmtId="0" fontId="5" fillId="2" borderId="17" xfId="0" applyFont="1" applyFill="1" applyBorder="1" applyAlignment="1">
      <alignment horizontal="right"/>
    </xf>
    <xf numFmtId="0" fontId="6" fillId="0" borderId="18" xfId="0" applyFont="1" applyBorder="1" applyAlignment="1">
      <alignment horizontal="center"/>
    </xf>
    <xf numFmtId="0" fontId="13" fillId="3" borderId="19" xfId="0" applyFont="1" applyFill="1" applyBorder="1" applyAlignment="1">
      <alignment horizontal="right"/>
    </xf>
    <xf numFmtId="0" fontId="4" fillId="0" borderId="0" xfId="0" applyFont="1" applyBorder="1" applyAlignment="1">
      <alignment horizontal="left" wrapText="1"/>
    </xf>
    <xf numFmtId="0" fontId="11" fillId="4" borderId="26" xfId="0" applyFont="1" applyFill="1" applyBorder="1" applyAlignment="1">
      <alignment horizontal="centerContinuous"/>
    </xf>
    <xf numFmtId="0" fontId="11" fillId="4" borderId="27" xfId="0" applyFont="1" applyFill="1" applyBorder="1" applyAlignment="1">
      <alignment horizontal="center"/>
    </xf>
    <xf numFmtId="0" fontId="11" fillId="4" borderId="28" xfId="0" applyFont="1" applyFill="1" applyBorder="1" applyAlignment="1">
      <alignment horizontal="center"/>
    </xf>
    <xf numFmtId="0" fontId="24" fillId="0" borderId="29" xfId="0" applyFont="1" applyBorder="1" applyAlignment="1">
      <alignment horizontal="centerContinuous"/>
    </xf>
    <xf numFmtId="0" fontId="10" fillId="2" borderId="4" xfId="0" applyFont="1" applyFill="1" applyBorder="1" applyAlignment="1">
      <alignment horizontal="right"/>
    </xf>
    <xf numFmtId="49" fontId="4" fillId="0" borderId="10" xfId="0" applyNumberFormat="1" applyFont="1" applyBorder="1" applyAlignment="1">
      <alignment horizontal="center"/>
    </xf>
    <xf numFmtId="0" fontId="6" fillId="0" borderId="3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49" fontId="25" fillId="0" borderId="3" xfId="0" applyNumberFormat="1" applyFont="1" applyBorder="1" applyAlignment="1">
      <alignment horizontal="center"/>
    </xf>
    <xf numFmtId="49" fontId="25" fillId="0" borderId="31" xfId="0" applyNumberFormat="1" applyFont="1" applyBorder="1" applyAlignment="1">
      <alignment horizontal="center"/>
    </xf>
    <xf numFmtId="0" fontId="18" fillId="0" borderId="0" xfId="0" applyFont="1" applyBorder="1" applyAlignment="1"/>
    <xf numFmtId="0" fontId="28" fillId="0" borderId="0" xfId="0" applyFont="1" applyBorder="1" applyAlignment="1"/>
    <xf numFmtId="0" fontId="29" fillId="0" borderId="0" xfId="0" applyFont="1" applyBorder="1" applyAlignment="1"/>
    <xf numFmtId="0" fontId="30" fillId="0" borderId="0" xfId="0" applyFont="1" applyBorder="1" applyAlignment="1"/>
    <xf numFmtId="0" fontId="31" fillId="0" borderId="0" xfId="0" applyFont="1" applyBorder="1" applyAlignment="1"/>
    <xf numFmtId="0" fontId="11" fillId="4" borderId="27" xfId="0" applyFont="1" applyFill="1" applyBorder="1" applyAlignment="1">
      <alignment horizontal="center" wrapText="1"/>
    </xf>
    <xf numFmtId="0" fontId="10" fillId="2" borderId="32" xfId="0" applyFont="1" applyFill="1" applyBorder="1" applyAlignment="1">
      <alignment horizontal="right"/>
    </xf>
    <xf numFmtId="49" fontId="25" fillId="0" borderId="16" xfId="0" applyNumberFormat="1" applyFont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centerContinuous"/>
    </xf>
    <xf numFmtId="0" fontId="11" fillId="4" borderId="27" xfId="0" applyNumberFormat="1" applyFont="1" applyFill="1" applyBorder="1" applyAlignment="1">
      <alignment horizontal="center" wrapText="1"/>
    </xf>
    <xf numFmtId="0" fontId="4" fillId="0" borderId="0" xfId="0" applyNumberFormat="1" applyFont="1" applyBorder="1" applyAlignment="1">
      <alignment horizontal="left"/>
    </xf>
    <xf numFmtId="0" fontId="3" fillId="2" borderId="33" xfId="0" applyFont="1" applyFill="1" applyBorder="1" applyAlignment="1">
      <alignment horizontal="right"/>
    </xf>
    <xf numFmtId="49" fontId="6" fillId="0" borderId="34" xfId="0" applyNumberFormat="1" applyFont="1" applyBorder="1" applyAlignment="1">
      <alignment horizontal="centerContinuous"/>
    </xf>
    <xf numFmtId="0" fontId="6" fillId="0" borderId="35" xfId="0" applyFont="1" applyFill="1" applyBorder="1" applyAlignment="1">
      <alignment horizontal="centerContinuous"/>
    </xf>
    <xf numFmtId="0" fontId="6" fillId="0" borderId="0" xfId="0" applyFont="1" applyBorder="1" applyAlignment="1">
      <alignment horizontal="center"/>
    </xf>
    <xf numFmtId="0" fontId="6" fillId="5" borderId="36" xfId="0" applyNumberFormat="1" applyFont="1" applyFill="1" applyBorder="1" applyAlignment="1">
      <alignment horizontal="center"/>
    </xf>
    <xf numFmtId="49" fontId="6" fillId="5" borderId="37" xfId="0" applyNumberFormat="1" applyFont="1" applyFill="1" applyBorder="1" applyAlignment="1">
      <alignment horizontal="center"/>
    </xf>
    <xf numFmtId="0" fontId="32" fillId="5" borderId="37" xfId="0" applyNumberFormat="1" applyFont="1" applyFill="1" applyBorder="1" applyAlignment="1">
      <alignment horizontal="center"/>
    </xf>
    <xf numFmtId="0" fontId="6" fillId="5" borderId="38" xfId="0" applyNumberFormat="1" applyFont="1" applyFill="1" applyBorder="1" applyAlignment="1">
      <alignment horizontal="center"/>
    </xf>
    <xf numFmtId="0" fontId="13" fillId="5" borderId="1" xfId="0" applyFont="1" applyFill="1" applyBorder="1" applyAlignment="1"/>
    <xf numFmtId="49" fontId="22" fillId="5" borderId="36" xfId="0" applyNumberFormat="1" applyFont="1" applyFill="1" applyBorder="1" applyAlignment="1">
      <alignment horizontal="center"/>
    </xf>
    <xf numFmtId="0" fontId="22" fillId="5" borderId="37" xfId="0" applyNumberFormat="1" applyFont="1" applyFill="1" applyBorder="1" applyAlignment="1">
      <alignment horizontal="center"/>
    </xf>
    <xf numFmtId="0" fontId="6" fillId="6" borderId="36" xfId="0" applyNumberFormat="1" applyFont="1" applyFill="1" applyBorder="1" applyAlignment="1">
      <alignment horizontal="center"/>
    </xf>
    <xf numFmtId="49" fontId="6" fillId="6" borderId="37" xfId="0" applyNumberFormat="1" applyFont="1" applyFill="1" applyBorder="1" applyAlignment="1">
      <alignment horizontal="center"/>
    </xf>
    <xf numFmtId="0" fontId="6" fillId="6" borderId="38" xfId="0" applyNumberFormat="1" applyFont="1" applyFill="1" applyBorder="1" applyAlignment="1">
      <alignment horizontal="center"/>
    </xf>
    <xf numFmtId="0" fontId="13" fillId="6" borderId="1" xfId="0" applyFont="1" applyFill="1" applyBorder="1" applyAlignment="1"/>
    <xf numFmtId="49" fontId="22" fillId="7" borderId="36" xfId="0" applyNumberFormat="1" applyFont="1" applyFill="1" applyBorder="1" applyAlignment="1">
      <alignment horizontal="center"/>
    </xf>
    <xf numFmtId="0" fontId="22" fillId="7" borderId="37" xfId="0" applyNumberFormat="1" applyFont="1" applyFill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6" fillId="8" borderId="36" xfId="0" applyNumberFormat="1" applyFont="1" applyFill="1" applyBorder="1" applyAlignment="1">
      <alignment horizontal="center"/>
    </xf>
    <xf numFmtId="49" fontId="6" fillId="8" borderId="37" xfId="0" applyNumberFormat="1" applyFont="1" applyFill="1" applyBorder="1" applyAlignment="1">
      <alignment horizontal="center"/>
    </xf>
    <xf numFmtId="0" fontId="6" fillId="8" borderId="38" xfId="0" applyNumberFormat="1" applyFont="1" applyFill="1" applyBorder="1" applyAlignment="1">
      <alignment horizontal="center"/>
    </xf>
    <xf numFmtId="49" fontId="6" fillId="0" borderId="39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164" fontId="5" fillId="9" borderId="40" xfId="0" applyNumberFormat="1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Continuous"/>
    </xf>
    <xf numFmtId="0" fontId="4" fillId="0" borderId="42" xfId="0" applyFont="1" applyFill="1" applyBorder="1" applyAlignment="1">
      <alignment horizontal="centerContinuous"/>
    </xf>
    <xf numFmtId="0" fontId="4" fillId="0" borderId="31" xfId="0" applyFont="1" applyFill="1" applyBorder="1" applyAlignment="1">
      <alignment horizontal="centerContinuous"/>
    </xf>
    <xf numFmtId="164" fontId="4" fillId="0" borderId="10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8" xfId="0" quotePrefix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0" borderId="36" xfId="0" applyNumberFormat="1" applyFont="1" applyFill="1" applyBorder="1" applyAlignment="1">
      <alignment horizontal="center"/>
    </xf>
    <xf numFmtId="49" fontId="6" fillId="0" borderId="37" xfId="0" applyNumberFormat="1" applyFont="1" applyFill="1" applyBorder="1" applyAlignment="1">
      <alignment horizontal="center"/>
    </xf>
    <xf numFmtId="0" fontId="6" fillId="0" borderId="38" xfId="0" applyNumberFormat="1" applyFont="1" applyFill="1" applyBorder="1" applyAlignment="1">
      <alignment horizontal="center"/>
    </xf>
    <xf numFmtId="0" fontId="21" fillId="0" borderId="1" xfId="0" applyFont="1" applyFill="1" applyBorder="1" applyAlignment="1"/>
    <xf numFmtId="49" fontId="27" fillId="0" borderId="36" xfId="0" applyNumberFormat="1" applyFont="1" applyFill="1" applyBorder="1" applyAlignment="1">
      <alignment horizontal="center"/>
    </xf>
    <xf numFmtId="0" fontId="27" fillId="0" borderId="3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10" fillId="8" borderId="1" xfId="0" applyFont="1" applyFill="1" applyBorder="1" applyAlignment="1"/>
    <xf numFmtId="49" fontId="15" fillId="8" borderId="36" xfId="0" applyNumberFormat="1" applyFont="1" applyFill="1" applyBorder="1" applyAlignment="1">
      <alignment horizontal="center"/>
    </xf>
    <xf numFmtId="0" fontId="15" fillId="8" borderId="37" xfId="0" applyNumberFormat="1" applyFont="1" applyFill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6" fillId="0" borderId="31" xfId="0" quotePrefix="1" applyFont="1" applyBorder="1" applyAlignment="1">
      <alignment horizontal="center"/>
    </xf>
    <xf numFmtId="0" fontId="15" fillId="0" borderId="43" xfId="0" applyFont="1" applyFill="1" applyBorder="1" applyAlignment="1">
      <alignment horizontal="center" shrinkToFit="1"/>
    </xf>
    <xf numFmtId="0" fontId="34" fillId="0" borderId="44" xfId="0" applyFont="1" applyBorder="1" applyAlignment="1">
      <alignment horizontal="centerContinuous"/>
    </xf>
    <xf numFmtId="0" fontId="35" fillId="0" borderId="44" xfId="0" applyFont="1" applyBorder="1" applyAlignment="1">
      <alignment horizontal="centerContinuous" vertical="center" wrapText="1"/>
    </xf>
    <xf numFmtId="0" fontId="6" fillId="0" borderId="45" xfId="0" applyFont="1" applyFill="1" applyBorder="1" applyAlignment="1">
      <alignment horizontal="centerContinuous"/>
    </xf>
    <xf numFmtId="0" fontId="16" fillId="0" borderId="47" xfId="0" applyFont="1" applyBorder="1" applyAlignment="1">
      <alignment horizontal="centerContinuous"/>
    </xf>
    <xf numFmtId="0" fontId="10" fillId="0" borderId="1" xfId="0" applyFont="1" applyFill="1" applyBorder="1" applyAlignment="1"/>
    <xf numFmtId="49" fontId="15" fillId="0" borderId="36" xfId="0" applyNumberFormat="1" applyFont="1" applyFill="1" applyBorder="1" applyAlignment="1">
      <alignment horizontal="center"/>
    </xf>
    <xf numFmtId="0" fontId="15" fillId="0" borderId="37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Continuous"/>
    </xf>
    <xf numFmtId="0" fontId="20" fillId="4" borderId="48" xfId="0" applyFont="1" applyFill="1" applyBorder="1" applyAlignment="1">
      <alignment horizontal="center"/>
    </xf>
    <xf numFmtId="164" fontId="20" fillId="4" borderId="49" xfId="0" applyNumberFormat="1" applyFont="1" applyFill="1" applyBorder="1" applyAlignment="1">
      <alignment horizontal="center"/>
    </xf>
    <xf numFmtId="0" fontId="20" fillId="4" borderId="48" xfId="0" applyFont="1" applyFill="1" applyBorder="1" applyAlignment="1">
      <alignment horizontal="right"/>
    </xf>
    <xf numFmtId="0" fontId="20" fillId="4" borderId="50" xfId="0" applyFont="1" applyFill="1" applyBorder="1" applyAlignment="1"/>
    <xf numFmtId="0" fontId="4" fillId="0" borderId="51" xfId="0" applyFont="1" applyBorder="1" applyAlignment="1">
      <alignment horizontal="center" shrinkToFit="1"/>
    </xf>
    <xf numFmtId="164" fontId="4" fillId="0" borderId="52" xfId="0" applyNumberFormat="1" applyFont="1" applyBorder="1" applyAlignment="1">
      <alignment horizontal="center" shrinkToFit="1"/>
    </xf>
    <xf numFmtId="0" fontId="4" fillId="0" borderId="53" xfId="0" applyFont="1" applyBorder="1" applyAlignment="1">
      <alignment horizontal="left"/>
    </xf>
    <xf numFmtId="0" fontId="4" fillId="0" borderId="54" xfId="0" applyFont="1" applyBorder="1" applyAlignment="1">
      <alignment horizontal="left" shrinkToFit="1"/>
    </xf>
    <xf numFmtId="0" fontId="4" fillId="0" borderId="55" xfId="0" applyFont="1" applyBorder="1" applyAlignment="1">
      <alignment horizontal="center" shrinkToFit="1"/>
    </xf>
    <xf numFmtId="164" fontId="4" fillId="0" borderId="56" xfId="0" applyNumberFormat="1" applyFont="1" applyBorder="1" applyAlignment="1">
      <alignment horizontal="center" shrinkToFit="1"/>
    </xf>
    <xf numFmtId="0" fontId="4" fillId="0" borderId="57" xfId="0" applyFont="1" applyBorder="1" applyAlignment="1">
      <alignment horizontal="left"/>
    </xf>
    <xf numFmtId="0" fontId="4" fillId="0" borderId="58" xfId="0" applyFont="1" applyBorder="1" applyAlignment="1">
      <alignment horizontal="left" shrinkToFit="1"/>
    </xf>
    <xf numFmtId="0" fontId="4" fillId="0" borderId="59" xfId="0" applyFont="1" applyBorder="1" applyAlignment="1">
      <alignment horizontal="center" shrinkToFit="1"/>
    </xf>
    <xf numFmtId="164" fontId="4" fillId="0" borderId="60" xfId="0" applyNumberFormat="1" applyFont="1" applyBorder="1" applyAlignment="1">
      <alignment horizontal="center" shrinkToFit="1"/>
    </xf>
    <xf numFmtId="0" fontId="4" fillId="0" borderId="61" xfId="0" applyFont="1" applyBorder="1" applyAlignment="1">
      <alignment horizontal="left"/>
    </xf>
    <xf numFmtId="0" fontId="4" fillId="0" borderId="62" xfId="0" applyFont="1" applyBorder="1" applyAlignment="1">
      <alignment horizontal="left" shrinkToFit="1"/>
    </xf>
    <xf numFmtId="164" fontId="2" fillId="0" borderId="0" xfId="0" applyNumberFormat="1" applyFont="1" applyBorder="1" applyAlignment="1">
      <alignment horizontal="centerContinuous" shrinkToFit="1"/>
    </xf>
    <xf numFmtId="0" fontId="2" fillId="0" borderId="0" xfId="0" applyFont="1" applyBorder="1" applyAlignment="1">
      <alignment horizontal="centerContinuous" shrinkToFit="1"/>
    </xf>
    <xf numFmtId="0" fontId="2" fillId="0" borderId="0" xfId="0" applyFont="1" applyBorder="1" applyAlignment="1"/>
    <xf numFmtId="164" fontId="4" fillId="0" borderId="64" xfId="0" applyNumberFormat="1" applyFont="1" applyBorder="1" applyAlignment="1">
      <alignment horizontal="center" shrinkToFit="1"/>
    </xf>
    <xf numFmtId="9" fontId="4" fillId="0" borderId="13" xfId="0" applyNumberFormat="1" applyFont="1" applyBorder="1" applyAlignment="1">
      <alignment horizontal="center"/>
    </xf>
    <xf numFmtId="0" fontId="21" fillId="0" borderId="37" xfId="0" applyNumberFormat="1" applyFont="1" applyFill="1" applyBorder="1" applyAlignment="1">
      <alignment horizontal="center"/>
    </xf>
    <xf numFmtId="0" fontId="6" fillId="2" borderId="36" xfId="0" applyNumberFormat="1" applyFont="1" applyFill="1" applyBorder="1" applyAlignment="1">
      <alignment horizontal="center"/>
    </xf>
    <xf numFmtId="49" fontId="6" fillId="2" borderId="37" xfId="0" applyNumberFormat="1" applyFont="1" applyFill="1" applyBorder="1" applyAlignment="1">
      <alignment horizontal="center"/>
    </xf>
    <xf numFmtId="0" fontId="6" fillId="2" borderId="38" xfId="0" applyNumberFormat="1" applyFont="1" applyFill="1" applyBorder="1" applyAlignment="1">
      <alignment horizontal="center"/>
    </xf>
    <xf numFmtId="0" fontId="10" fillId="2" borderId="1" xfId="0" applyFont="1" applyFill="1" applyBorder="1" applyAlignment="1"/>
    <xf numFmtId="49" fontId="15" fillId="2" borderId="36" xfId="0" applyNumberFormat="1" applyFont="1" applyFill="1" applyBorder="1" applyAlignment="1">
      <alignment horizontal="center"/>
    </xf>
    <xf numFmtId="0" fontId="15" fillId="2" borderId="37" xfId="0" applyNumberFormat="1" applyFont="1" applyFill="1" applyBorder="1" applyAlignment="1">
      <alignment horizontal="center"/>
    </xf>
    <xf numFmtId="49" fontId="6" fillId="0" borderId="66" xfId="0" applyNumberFormat="1" applyFont="1" applyBorder="1" applyAlignment="1">
      <alignment horizontal="center"/>
    </xf>
    <xf numFmtId="0" fontId="5" fillId="2" borderId="67" xfId="0" applyFont="1" applyFill="1" applyBorder="1" applyAlignment="1">
      <alignment horizontal="right"/>
    </xf>
    <xf numFmtId="0" fontId="36" fillId="2" borderId="34" xfId="0" applyFont="1" applyFill="1" applyBorder="1" applyAlignment="1">
      <alignment horizontal="right"/>
    </xf>
    <xf numFmtId="49" fontId="6" fillId="0" borderId="68" xfId="0" applyNumberFormat="1" applyFont="1" applyFill="1" applyBorder="1" applyAlignment="1">
      <alignment horizontal="centerContinuous"/>
    </xf>
    <xf numFmtId="0" fontId="9" fillId="0" borderId="1" xfId="0" applyFont="1" applyFill="1" applyBorder="1" applyAlignment="1"/>
    <xf numFmtId="49" fontId="26" fillId="0" borderId="36" xfId="0" applyNumberFormat="1" applyFont="1" applyFill="1" applyBorder="1" applyAlignment="1">
      <alignment horizontal="center"/>
    </xf>
    <xf numFmtId="0" fontId="26" fillId="0" borderId="37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7" fillId="8" borderId="1" xfId="0" applyFont="1" applyFill="1" applyBorder="1" applyAlignment="1"/>
    <xf numFmtId="49" fontId="16" fillId="8" borderId="36" xfId="0" applyNumberFormat="1" applyFont="1" applyFill="1" applyBorder="1" applyAlignment="1">
      <alignment horizontal="center"/>
    </xf>
    <xf numFmtId="0" fontId="16" fillId="8" borderId="37" xfId="0" applyNumberFormat="1" applyFont="1" applyFill="1" applyBorder="1" applyAlignment="1">
      <alignment horizontal="center"/>
    </xf>
    <xf numFmtId="0" fontId="13" fillId="5" borderId="37" xfId="0" applyNumberFormat="1" applyFont="1" applyFill="1" applyBorder="1" applyAlignment="1">
      <alignment horizontal="center"/>
    </xf>
    <xf numFmtId="0" fontId="10" fillId="2" borderId="37" xfId="0" applyNumberFormat="1" applyFont="1" applyFill="1" applyBorder="1" applyAlignment="1">
      <alignment horizontal="center"/>
    </xf>
    <xf numFmtId="0" fontId="10" fillId="0" borderId="37" xfId="0" applyNumberFormat="1" applyFont="1" applyFill="1" applyBorder="1" applyAlignment="1">
      <alignment horizontal="center"/>
    </xf>
    <xf numFmtId="0" fontId="7" fillId="8" borderId="37" xfId="0" applyNumberFormat="1" applyFont="1" applyFill="1" applyBorder="1" applyAlignment="1">
      <alignment horizontal="center"/>
    </xf>
    <xf numFmtId="0" fontId="10" fillId="8" borderId="37" xfId="0" applyNumberFormat="1" applyFont="1" applyFill="1" applyBorder="1" applyAlignment="1">
      <alignment horizontal="center"/>
    </xf>
    <xf numFmtId="0" fontId="13" fillId="6" borderId="37" xfId="0" applyNumberFormat="1" applyFont="1" applyFill="1" applyBorder="1" applyAlignment="1">
      <alignment horizontal="center"/>
    </xf>
    <xf numFmtId="0" fontId="9" fillId="0" borderId="37" xfId="0" applyNumberFormat="1" applyFont="1" applyFill="1" applyBorder="1" applyAlignment="1">
      <alignment horizontal="center"/>
    </xf>
    <xf numFmtId="0" fontId="4" fillId="0" borderId="69" xfId="0" quotePrefix="1" applyFont="1" applyBorder="1" applyAlignment="1">
      <alignment horizontal="center" vertical="center" shrinkToFit="1"/>
    </xf>
    <xf numFmtId="0" fontId="26" fillId="0" borderId="47" xfId="0" applyFont="1" applyBorder="1" applyAlignment="1">
      <alignment horizontal="centerContinuous"/>
    </xf>
    <xf numFmtId="0" fontId="4" fillId="0" borderId="9" xfId="0" applyFont="1" applyFill="1" applyBorder="1" applyAlignment="1">
      <alignment horizontal="center"/>
    </xf>
    <xf numFmtId="0" fontId="6" fillId="8" borderId="37" xfId="0" applyNumberFormat="1" applyFont="1" applyFill="1" applyBorder="1" applyAlignment="1">
      <alignment horizontal="center"/>
    </xf>
    <xf numFmtId="0" fontId="12" fillId="8" borderId="1" xfId="0" applyFont="1" applyFill="1" applyBorder="1" applyAlignment="1"/>
    <xf numFmtId="49" fontId="23" fillId="8" borderId="36" xfId="0" applyNumberFormat="1" applyFont="1" applyFill="1" applyBorder="1" applyAlignment="1">
      <alignment horizontal="center"/>
    </xf>
    <xf numFmtId="0" fontId="23" fillId="8" borderId="37" xfId="0" applyNumberFormat="1" applyFont="1" applyFill="1" applyBorder="1" applyAlignment="1">
      <alignment horizontal="center"/>
    </xf>
    <xf numFmtId="0" fontId="12" fillId="8" borderId="37" xfId="0" applyNumberFormat="1" applyFont="1" applyFill="1" applyBorder="1" applyAlignment="1">
      <alignment horizontal="center"/>
    </xf>
    <xf numFmtId="0" fontId="13" fillId="8" borderId="1" xfId="0" applyFont="1" applyFill="1" applyBorder="1" applyAlignment="1"/>
    <xf numFmtId="49" fontId="22" fillId="8" borderId="36" xfId="0" applyNumberFormat="1" applyFont="1" applyFill="1" applyBorder="1" applyAlignment="1">
      <alignment horizontal="center"/>
    </xf>
    <xf numFmtId="0" fontId="22" fillId="8" borderId="37" xfId="0" applyNumberFormat="1" applyFont="1" applyFill="1" applyBorder="1" applyAlignment="1">
      <alignment horizontal="center"/>
    </xf>
    <xf numFmtId="0" fontId="13" fillId="8" borderId="37" xfId="0" applyNumberFormat="1" applyFont="1" applyFill="1" applyBorder="1" applyAlignment="1">
      <alignment horizontal="center"/>
    </xf>
    <xf numFmtId="0" fontId="21" fillId="8" borderId="1" xfId="0" applyFont="1" applyFill="1" applyBorder="1" applyAlignment="1"/>
    <xf numFmtId="49" fontId="27" fillId="8" borderId="36" xfId="0" applyNumberFormat="1" applyFont="1" applyFill="1" applyBorder="1" applyAlignment="1">
      <alignment horizontal="center"/>
    </xf>
    <xf numFmtId="0" fontId="27" fillId="8" borderId="37" xfId="0" applyNumberFormat="1" applyFont="1" applyFill="1" applyBorder="1" applyAlignment="1">
      <alignment horizontal="center"/>
    </xf>
    <xf numFmtId="0" fontId="21" fillId="8" borderId="37" xfId="0" applyNumberFormat="1" applyFont="1" applyFill="1" applyBorder="1" applyAlignment="1">
      <alignment horizontal="center"/>
    </xf>
    <xf numFmtId="0" fontId="12" fillId="10" borderId="1" xfId="0" applyFont="1" applyFill="1" applyBorder="1" applyAlignment="1"/>
    <xf numFmtId="0" fontId="6" fillId="10" borderId="36" xfId="0" applyNumberFormat="1" applyFont="1" applyFill="1" applyBorder="1" applyAlignment="1">
      <alignment horizontal="center"/>
    </xf>
    <xf numFmtId="49" fontId="23" fillId="10" borderId="36" xfId="0" applyNumberFormat="1" applyFont="1" applyFill="1" applyBorder="1" applyAlignment="1">
      <alignment horizontal="center"/>
    </xf>
    <xf numFmtId="0" fontId="23" fillId="10" borderId="37" xfId="0" applyNumberFormat="1" applyFont="1" applyFill="1" applyBorder="1" applyAlignment="1">
      <alignment horizontal="center"/>
    </xf>
    <xf numFmtId="0" fontId="12" fillId="10" borderId="37" xfId="0" applyNumberFormat="1" applyFont="1" applyFill="1" applyBorder="1" applyAlignment="1">
      <alignment horizontal="center"/>
    </xf>
    <xf numFmtId="49" fontId="6" fillId="10" borderId="37" xfId="0" applyNumberFormat="1" applyFont="1" applyFill="1" applyBorder="1" applyAlignment="1">
      <alignment horizontal="center"/>
    </xf>
    <xf numFmtId="0" fontId="6" fillId="10" borderId="38" xfId="0" applyNumberFormat="1" applyFont="1" applyFill="1" applyBorder="1" applyAlignment="1">
      <alignment horizontal="center"/>
    </xf>
    <xf numFmtId="0" fontId="13" fillId="10" borderId="1" xfId="0" applyFont="1" applyFill="1" applyBorder="1" applyAlignment="1"/>
    <xf numFmtId="49" fontId="22" fillId="10" borderId="36" xfId="0" applyNumberFormat="1" applyFont="1" applyFill="1" applyBorder="1" applyAlignment="1">
      <alignment horizontal="center"/>
    </xf>
    <xf numFmtId="0" fontId="22" fillId="10" borderId="37" xfId="0" applyNumberFormat="1" applyFont="1" applyFill="1" applyBorder="1" applyAlignment="1">
      <alignment horizontal="center"/>
    </xf>
    <xf numFmtId="0" fontId="13" fillId="10" borderId="37" xfId="0" applyNumberFormat="1" applyFont="1" applyFill="1" applyBorder="1" applyAlignment="1">
      <alignment horizontal="center"/>
    </xf>
    <xf numFmtId="0" fontId="6" fillId="2" borderId="38" xfId="0" quotePrefix="1" applyNumberFormat="1" applyFont="1" applyFill="1" applyBorder="1" applyAlignment="1">
      <alignment horizontal="center"/>
    </xf>
    <xf numFmtId="0" fontId="15" fillId="0" borderId="47" xfId="0" applyFont="1" applyBorder="1" applyAlignment="1">
      <alignment horizontal="centerContinuous"/>
    </xf>
    <xf numFmtId="0" fontId="26" fillId="0" borderId="47" xfId="0" quotePrefix="1" applyFont="1" applyBorder="1" applyAlignment="1">
      <alignment horizontal="centerContinuous"/>
    </xf>
    <xf numFmtId="0" fontId="38" fillId="3" borderId="70" xfId="0" applyFont="1" applyFill="1" applyBorder="1" applyAlignment="1">
      <alignment horizontal="right"/>
    </xf>
    <xf numFmtId="0" fontId="38" fillId="3" borderId="71" xfId="0" applyFont="1" applyFill="1" applyBorder="1" applyAlignment="1">
      <alignment horizontal="left"/>
    </xf>
    <xf numFmtId="0" fontId="19" fillId="3" borderId="71" xfId="0" applyFont="1" applyFill="1" applyBorder="1" applyAlignment="1">
      <alignment horizontal="left"/>
    </xf>
    <xf numFmtId="0" fontId="3" fillId="3" borderId="71" xfId="0" applyFont="1" applyFill="1" applyBorder="1" applyAlignment="1">
      <alignment horizontal="centerContinuous"/>
    </xf>
    <xf numFmtId="0" fontId="4" fillId="3" borderId="71" xfId="0" applyFont="1" applyFill="1" applyBorder="1" applyAlignment="1">
      <alignment horizontal="centerContinuous"/>
    </xf>
    <xf numFmtId="0" fontId="12" fillId="8" borderId="6" xfId="0" applyFont="1" applyFill="1" applyBorder="1" applyAlignment="1"/>
    <xf numFmtId="0" fontId="6" fillId="8" borderId="65" xfId="0" applyNumberFormat="1" applyFont="1" applyFill="1" applyBorder="1" applyAlignment="1">
      <alignment horizontal="center"/>
    </xf>
    <xf numFmtId="49" fontId="23" fillId="8" borderId="65" xfId="0" applyNumberFormat="1" applyFont="1" applyFill="1" applyBorder="1" applyAlignment="1">
      <alignment horizontal="center"/>
    </xf>
    <xf numFmtId="0" fontId="23" fillId="8" borderId="72" xfId="0" applyNumberFormat="1" applyFont="1" applyFill="1" applyBorder="1" applyAlignment="1">
      <alignment horizontal="center"/>
    </xf>
    <xf numFmtId="0" fontId="12" fillId="8" borderId="72" xfId="0" applyNumberFormat="1" applyFont="1" applyFill="1" applyBorder="1" applyAlignment="1">
      <alignment horizontal="center"/>
    </xf>
    <xf numFmtId="49" fontId="6" fillId="8" borderId="72" xfId="0" applyNumberFormat="1" applyFont="1" applyFill="1" applyBorder="1" applyAlignment="1">
      <alignment horizontal="center"/>
    </xf>
    <xf numFmtId="0" fontId="6" fillId="8" borderId="46" xfId="0" applyNumberFormat="1" applyFont="1" applyFill="1" applyBorder="1" applyAlignment="1">
      <alignment horizontal="center"/>
    </xf>
    <xf numFmtId="49" fontId="30" fillId="0" borderId="10" xfId="2" applyNumberFormat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4" fillId="0" borderId="11" xfId="0" quotePrefix="1" applyFont="1" applyFill="1" applyBorder="1" applyAlignment="1">
      <alignment horizontal="center" shrinkToFit="1"/>
    </xf>
    <xf numFmtId="49" fontId="27" fillId="10" borderId="36" xfId="0" applyNumberFormat="1" applyFont="1" applyFill="1" applyBorder="1" applyAlignment="1">
      <alignment horizontal="center"/>
    </xf>
    <xf numFmtId="0" fontId="27" fillId="10" borderId="37" xfId="0" applyNumberFormat="1" applyFont="1" applyFill="1" applyBorder="1" applyAlignment="1">
      <alignment horizontal="center"/>
    </xf>
    <xf numFmtId="0" fontId="21" fillId="10" borderId="37" xfId="0" applyNumberFormat="1" applyFont="1" applyFill="1" applyBorder="1" applyAlignment="1">
      <alignment horizontal="center"/>
    </xf>
    <xf numFmtId="0" fontId="39" fillId="3" borderId="74" xfId="1" applyFont="1" applyFill="1" applyBorder="1" applyAlignment="1" applyProtection="1">
      <alignment horizontal="right"/>
    </xf>
    <xf numFmtId="0" fontId="40" fillId="3" borderId="5" xfId="0" applyFont="1" applyFill="1" applyBorder="1" applyAlignment="1">
      <alignment horizontal="right"/>
    </xf>
    <xf numFmtId="0" fontId="25" fillId="0" borderId="16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164" fontId="4" fillId="0" borderId="31" xfId="0" applyNumberFormat="1" applyFont="1" applyBorder="1" applyAlignment="1">
      <alignment horizontal="center"/>
    </xf>
    <xf numFmtId="0" fontId="20" fillId="11" borderId="20" xfId="0" applyFont="1" applyFill="1" applyBorder="1" applyAlignment="1">
      <alignment horizontal="center"/>
    </xf>
    <xf numFmtId="0" fontId="20" fillId="11" borderId="21" xfId="0" applyFont="1" applyFill="1" applyBorder="1" applyAlignment="1">
      <alignment horizontal="center"/>
    </xf>
    <xf numFmtId="49" fontId="20" fillId="11" borderId="21" xfId="0" applyNumberFormat="1" applyFont="1" applyFill="1" applyBorder="1" applyAlignment="1">
      <alignment horizontal="center"/>
    </xf>
    <xf numFmtId="0" fontId="20" fillId="11" borderId="25" xfId="0" applyFont="1" applyFill="1" applyBorder="1" applyAlignment="1">
      <alignment horizontal="center"/>
    </xf>
    <xf numFmtId="0" fontId="20" fillId="11" borderId="22" xfId="0" applyFont="1" applyFill="1" applyBorder="1" applyAlignment="1">
      <alignment horizontal="center"/>
    </xf>
    <xf numFmtId="0" fontId="20" fillId="11" borderId="23" xfId="0" applyFont="1" applyFill="1" applyBorder="1" applyAlignment="1">
      <alignment horizontal="centerContinuous"/>
    </xf>
    <xf numFmtId="0" fontId="20" fillId="11" borderId="24" xfId="0" applyFont="1" applyFill="1" applyBorder="1" applyAlignment="1">
      <alignment horizontal="centerContinuous"/>
    </xf>
    <xf numFmtId="0" fontId="20" fillId="11" borderId="25" xfId="0" applyFont="1" applyFill="1" applyBorder="1" applyAlignment="1">
      <alignment horizontal="centerContinuous"/>
    </xf>
    <xf numFmtId="0" fontId="41" fillId="12" borderId="25" xfId="0" applyFont="1" applyFill="1" applyBorder="1" applyAlignment="1">
      <alignment horizontal="center"/>
    </xf>
    <xf numFmtId="164" fontId="1" fillId="0" borderId="63" xfId="0" applyNumberFormat="1" applyFont="1" applyBorder="1" applyAlignment="1">
      <alignment horizontal="center" vertical="center"/>
    </xf>
    <xf numFmtId="1" fontId="42" fillId="12" borderId="63" xfId="0" applyNumberFormat="1" applyFont="1" applyFill="1" applyBorder="1" applyAlignment="1">
      <alignment horizontal="center" vertical="center"/>
    </xf>
    <xf numFmtId="1" fontId="1" fillId="0" borderId="63" xfId="0" applyNumberFormat="1" applyFont="1" applyBorder="1" applyAlignment="1">
      <alignment horizontal="center" vertical="center"/>
    </xf>
    <xf numFmtId="164" fontId="1" fillId="0" borderId="60" xfId="0" applyNumberFormat="1" applyFont="1" applyBorder="1" applyAlignment="1">
      <alignment horizontal="center" vertical="center"/>
    </xf>
    <xf numFmtId="1" fontId="42" fillId="12" borderId="60" xfId="0" applyNumberFormat="1" applyFont="1" applyFill="1" applyBorder="1" applyAlignment="1">
      <alignment horizontal="center"/>
    </xf>
    <xf numFmtId="1" fontId="1" fillId="0" borderId="60" xfId="0" applyNumberFormat="1" applyFont="1" applyBorder="1" applyAlignment="1">
      <alignment horizontal="center"/>
    </xf>
    <xf numFmtId="0" fontId="1" fillId="0" borderId="73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/>
    </xf>
    <xf numFmtId="0" fontId="20" fillId="11" borderId="75" xfId="0" applyFont="1" applyFill="1" applyBorder="1" applyAlignment="1">
      <alignment horizontal="centerContinuous"/>
    </xf>
    <xf numFmtId="0" fontId="20" fillId="11" borderId="76" xfId="0" applyFont="1" applyFill="1" applyBorder="1" applyAlignment="1">
      <alignment horizontal="centerContinuous"/>
    </xf>
    <xf numFmtId="164" fontId="1" fillId="0" borderId="77" xfId="0" applyNumberFormat="1" applyFont="1" applyBorder="1" applyAlignment="1">
      <alignment horizontal="centerContinuous"/>
    </xf>
    <xf numFmtId="164" fontId="1" fillId="0" borderId="78" xfId="0" applyNumberFormat="1" applyFont="1" applyBorder="1" applyAlignment="1">
      <alignment horizontal="centerContinuous"/>
    </xf>
    <xf numFmtId="0" fontId="1" fillId="0" borderId="28" xfId="0" quotePrefix="1" applyFont="1" applyBorder="1" applyAlignment="1">
      <alignment horizontal="centerContinuous"/>
    </xf>
    <xf numFmtId="164" fontId="1" fillId="0" borderId="79" xfId="0" applyNumberFormat="1" applyFont="1" applyBorder="1" applyAlignment="1">
      <alignment horizontal="centerContinuous"/>
    </xf>
    <xf numFmtId="164" fontId="1" fillId="0" borderId="80" xfId="0" applyNumberFormat="1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0" xfId="0" applyFont="1" applyAlignment="1">
      <alignment horizontal="center"/>
    </xf>
    <xf numFmtId="49" fontId="1" fillId="0" borderId="81" xfId="0" applyNumberFormat="1" applyFont="1" applyBorder="1" applyAlignment="1">
      <alignment horizontal="center"/>
    </xf>
    <xf numFmtId="49" fontId="1" fillId="0" borderId="72" xfId="0" applyNumberFormat="1" applyFont="1" applyBorder="1" applyAlignment="1">
      <alignment horizontal="centerContinuous"/>
    </xf>
    <xf numFmtId="49" fontId="1" fillId="0" borderId="80" xfId="0" applyNumberFormat="1" applyFont="1" applyBorder="1" applyAlignment="1">
      <alignment horizontal="centerContinuous"/>
    </xf>
    <xf numFmtId="0" fontId="1" fillId="0" borderId="82" xfId="0" applyFont="1" applyBorder="1" applyAlignment="1">
      <alignment horizontal="centerContinuous"/>
    </xf>
  </cellXfs>
  <cellStyles count="3">
    <cellStyle name="Hyperlink" xfId="1" builtinId="8"/>
    <cellStyle name="Normal" xfId="0" builtinId="0"/>
    <cellStyle name="Percent" xfId="2" builtinId="5"/>
  </cellStyles>
  <dxfs count="8"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392" name="Rectangle 1">
          <a:extLst>
            <a:ext uri="{FF2B5EF4-FFF2-40B4-BE49-F238E27FC236}">
              <a16:creationId xmlns:a16="http://schemas.microsoft.com/office/drawing/2014/main" id="{00000000-0008-0000-0100-000050340000}"/>
            </a:ext>
          </a:extLst>
        </xdr:cNvPr>
        <xdr:cNvSpPr>
          <a:spLocks noChangeArrowheads="1"/>
        </xdr:cNvSpPr>
      </xdr:nvSpPr>
      <xdr:spPr bwMode="auto">
        <a:xfrm>
          <a:off x="4619625" y="0"/>
          <a:ext cx="286702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6396" name="Rectangle 1">
          <a:extLst>
            <a:ext uri="{FF2B5EF4-FFF2-40B4-BE49-F238E27FC236}">
              <a16:creationId xmlns:a16="http://schemas.microsoft.com/office/drawing/2014/main" id="{00000000-0008-0000-0200-00000C400000}"/>
            </a:ext>
          </a:extLst>
        </xdr:cNvPr>
        <xdr:cNvSpPr>
          <a:spLocks noChangeArrowheads="1"/>
        </xdr:cNvSpPr>
      </xdr:nvSpPr>
      <xdr:spPr bwMode="auto">
        <a:xfrm>
          <a:off x="7334250" y="0"/>
          <a:ext cx="208597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142875</xdr:colOff>
      <xdr:row>1</xdr:row>
      <xdr:rowOff>123825</xdr:rowOff>
    </xdr:from>
    <xdr:to>
      <xdr:col>3</xdr:col>
      <xdr:colOff>371475</xdr:colOff>
      <xdr:row>2</xdr:row>
      <xdr:rowOff>66675</xdr:rowOff>
    </xdr:to>
    <xdr:sp macro="" textlink="">
      <xdr:nvSpPr>
        <xdr:cNvPr id="3078" name="Text Box 6" hidden="1">
          <a:extLst>
            <a:ext uri="{FF2B5EF4-FFF2-40B4-BE49-F238E27FC236}">
              <a16:creationId xmlns:a16="http://schemas.microsoft.com/office/drawing/2014/main" id="{00000000-0008-0000-0300-0000060C0000}"/>
            </a:ext>
          </a:extLst>
        </xdr:cNvPr>
        <xdr:cNvSpPr txBox="1">
          <a:spLocks noChangeArrowheads="1"/>
        </xdr:cNvSpPr>
      </xdr:nvSpPr>
      <xdr:spPr bwMode="auto">
        <a:xfrm>
          <a:off x="2476500" y="428625"/>
          <a:ext cx="6953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showGridLines="0" tabSelected="1" workbookViewId="0"/>
  </sheetViews>
  <sheetFormatPr defaultColWidth="13" defaultRowHeight="15.6"/>
  <cols>
    <col min="1" max="1" width="13.69921875" style="10" bestFit="1" customWidth="1"/>
    <col min="2" max="2" width="10" style="11" customWidth="1"/>
    <col min="3" max="3" width="5.09765625" style="11" customWidth="1"/>
    <col min="4" max="4" width="13.69921875" style="10" bestFit="1" customWidth="1"/>
    <col min="5" max="5" width="9.09765625" style="11" bestFit="1" customWidth="1"/>
    <col min="6" max="6" width="14.69921875" style="10" customWidth="1"/>
    <col min="7" max="7" width="17.09765625" style="11" customWidth="1"/>
    <col min="8" max="16384" width="13" style="1"/>
  </cols>
  <sheetData>
    <row r="1" spans="1:7" ht="29.4" thickTop="1" thickBot="1">
      <c r="A1" s="189" t="s">
        <v>167</v>
      </c>
      <c r="B1" s="190" t="s">
        <v>160</v>
      </c>
      <c r="C1" s="191"/>
      <c r="D1" s="192"/>
      <c r="E1" s="193"/>
      <c r="F1" s="192"/>
      <c r="G1" s="207" t="s">
        <v>133</v>
      </c>
    </row>
    <row r="2" spans="1:7" ht="17.399999999999999" thickTop="1">
      <c r="A2" s="2" t="s">
        <v>136</v>
      </c>
      <c r="B2" s="44" t="s">
        <v>83</v>
      </c>
      <c r="C2" s="44"/>
      <c r="D2" s="4" t="s">
        <v>147</v>
      </c>
      <c r="E2" s="62" t="s">
        <v>77</v>
      </c>
      <c r="F2"/>
      <c r="G2" s="5"/>
    </row>
    <row r="3" spans="1:7" ht="16.8">
      <c r="A3" s="2" t="s">
        <v>137</v>
      </c>
      <c r="B3" s="44" t="s">
        <v>84</v>
      </c>
      <c r="C3" s="44"/>
      <c r="D3" s="4" t="s">
        <v>148</v>
      </c>
      <c r="E3" s="62">
        <v>2</v>
      </c>
      <c r="F3" s="4"/>
      <c r="G3" s="5"/>
    </row>
    <row r="4" spans="1:7" ht="16.8">
      <c r="A4" s="2" t="s">
        <v>138</v>
      </c>
      <c r="B4" s="44" t="s">
        <v>89</v>
      </c>
      <c r="C4" s="44"/>
      <c r="D4" s="4" t="s">
        <v>149</v>
      </c>
      <c r="E4" s="62">
        <v>128</v>
      </c>
      <c r="F4" s="4"/>
      <c r="G4" s="5"/>
    </row>
    <row r="5" spans="1:7" ht="16.8">
      <c r="A5" s="2" t="s">
        <v>139</v>
      </c>
      <c r="B5" s="44" t="s">
        <v>82</v>
      </c>
      <c r="C5" s="44"/>
      <c r="D5" s="4" t="s">
        <v>150</v>
      </c>
      <c r="E5" s="62" t="s">
        <v>135</v>
      </c>
      <c r="F5" s="147"/>
      <c r="G5" s="148"/>
    </row>
    <row r="6" spans="1:7" ht="17.399999999999999" thickBot="1">
      <c r="A6" s="2" t="s">
        <v>158</v>
      </c>
      <c r="B6" s="44"/>
      <c r="C6" s="44"/>
      <c r="D6" s="4" t="s">
        <v>151</v>
      </c>
      <c r="E6" s="62" t="s">
        <v>81</v>
      </c>
      <c r="F6" s="147"/>
      <c r="G6" s="148"/>
    </row>
    <row r="7" spans="1:7" ht="17.399999999999999" thickTop="1">
      <c r="A7" s="33" t="s">
        <v>159</v>
      </c>
      <c r="B7" s="143" t="s">
        <v>85</v>
      </c>
      <c r="C7" s="61"/>
      <c r="D7" s="141" t="s">
        <v>152</v>
      </c>
      <c r="E7" s="140" t="s">
        <v>134</v>
      </c>
      <c r="F7" s="147"/>
      <c r="G7" s="148"/>
    </row>
    <row r="8" spans="1:7" ht="17.399999999999999" thickBot="1">
      <c r="A8" s="59" t="s">
        <v>140</v>
      </c>
      <c r="B8" s="60" t="s">
        <v>132</v>
      </c>
      <c r="C8" s="43"/>
      <c r="D8" s="142" t="s">
        <v>153</v>
      </c>
      <c r="E8" s="34">
        <v>258</v>
      </c>
      <c r="F8" s="147"/>
      <c r="G8" s="148"/>
    </row>
    <row r="9" spans="1:7" ht="16.8">
      <c r="A9" s="31" t="s">
        <v>141</v>
      </c>
      <c r="B9" s="32">
        <v>12</v>
      </c>
      <c r="C9" s="209" t="str">
        <f t="shared" ref="C9:C14" si="0">IF(B9&gt;9.9,CONCATENATE("+",ROUNDDOWN((B9-10)/2,0)),ROUNDUP((B9-10)/2,0))</f>
        <v>+1</v>
      </c>
      <c r="D9" s="30" t="s">
        <v>154</v>
      </c>
      <c r="E9" s="103" t="s">
        <v>97</v>
      </c>
      <c r="F9" s="3"/>
      <c r="G9" s="5"/>
    </row>
    <row r="10" spans="1:7" ht="16.8">
      <c r="A10" s="8" t="s">
        <v>142</v>
      </c>
      <c r="B10" s="100">
        <v>16</v>
      </c>
      <c r="C10" s="54" t="str">
        <f t="shared" si="0"/>
        <v>+3</v>
      </c>
      <c r="D10" s="7" t="s">
        <v>155</v>
      </c>
      <c r="E10" s="82">
        <f>Martial!B13+Equipment!B19+('Personal File'!E8/50)</f>
        <v>42</v>
      </c>
      <c r="F10" s="3"/>
      <c r="G10" s="5"/>
    </row>
    <row r="11" spans="1:7" ht="16.8">
      <c r="A11" s="28" t="s">
        <v>143</v>
      </c>
      <c r="B11" s="101">
        <v>9</v>
      </c>
      <c r="C11" s="45">
        <f t="shared" si="0"/>
        <v>-1</v>
      </c>
      <c r="D11" s="7" t="s">
        <v>156</v>
      </c>
      <c r="E11" s="76">
        <f>ROUNDUP(((E3*6)*0.75)+(E3*C11),0)</f>
        <v>7</v>
      </c>
      <c r="F11" s="3"/>
      <c r="G11" s="5"/>
    </row>
    <row r="12" spans="1:7" ht="16.8">
      <c r="A12" s="208" t="s">
        <v>144</v>
      </c>
      <c r="B12" s="101">
        <v>12</v>
      </c>
      <c r="C12" s="54" t="str">
        <f t="shared" si="0"/>
        <v>+1</v>
      </c>
      <c r="D12" s="41" t="s">
        <v>157</v>
      </c>
      <c r="E12" s="80">
        <f>10+C10</f>
        <v>13</v>
      </c>
      <c r="F12" s="2"/>
      <c r="G12" s="5"/>
    </row>
    <row r="13" spans="1:7" ht="16.8">
      <c r="A13" s="29" t="s">
        <v>145</v>
      </c>
      <c r="B13" s="6">
        <v>10</v>
      </c>
      <c r="C13" s="54" t="str">
        <f t="shared" si="0"/>
        <v>+0</v>
      </c>
      <c r="D13" s="41" t="s">
        <v>161</v>
      </c>
      <c r="E13" s="80">
        <f>E14-C10</f>
        <v>10</v>
      </c>
      <c r="F13" s="3"/>
      <c r="G13" s="5"/>
    </row>
    <row r="14" spans="1:7" ht="17.399999999999999" thickBot="1">
      <c r="A14" s="35" t="s">
        <v>146</v>
      </c>
      <c r="B14" s="102">
        <v>14</v>
      </c>
      <c r="C14" s="46" t="str">
        <f t="shared" si="0"/>
        <v>+2</v>
      </c>
      <c r="D14" s="53" t="s">
        <v>168</v>
      </c>
      <c r="E14" s="81">
        <f>E12+SUM(Martial!B10:B11)</f>
        <v>13</v>
      </c>
      <c r="F14" s="210"/>
      <c r="G14" s="211"/>
    </row>
    <row r="15" spans="1:7" ht="16.2" thickTop="1"/>
  </sheetData>
  <phoneticPr fontId="0" type="noConversion"/>
  <conditionalFormatting sqref="E10">
    <cfRule type="cellIs" dxfId="7" priority="4" stopIfTrue="1" operator="greaterThan">
      <formula>86</formula>
    </cfRule>
    <cfRule type="cellIs" dxfId="6" priority="5" stopIfTrue="1" operator="between">
      <formula>43</formula>
      <formula>86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6"/>
  <cols>
    <col min="1" max="1" width="28.69921875" style="10" bestFit="1" customWidth="1"/>
    <col min="2" max="2" width="6.19921875" style="10" customWidth="1"/>
    <col min="3" max="4" width="6.19921875" style="11" hidden="1" customWidth="1"/>
    <col min="5" max="5" width="9.09765625" style="11" bestFit="1" customWidth="1"/>
    <col min="6" max="6" width="6.69921875" style="11" bestFit="1" customWidth="1"/>
    <col min="7" max="7" width="6.69921875" style="58" customWidth="1"/>
    <col min="8" max="8" width="40.59765625" style="10" customWidth="1"/>
    <col min="9" max="16384" width="13" style="1"/>
  </cols>
  <sheetData>
    <row r="1" spans="1:8" ht="23.4" thickBot="1">
      <c r="A1" s="40" t="s">
        <v>9</v>
      </c>
      <c r="B1" s="12"/>
      <c r="C1" s="12"/>
      <c r="D1" s="12"/>
      <c r="E1" s="12"/>
      <c r="F1" s="12"/>
      <c r="G1" s="56"/>
      <c r="H1" s="12"/>
    </row>
    <row r="2" spans="1:8" s="9" customFormat="1" ht="33.6">
      <c r="A2" s="37" t="s">
        <v>0</v>
      </c>
      <c r="B2" s="38" t="s">
        <v>23</v>
      </c>
      <c r="C2" s="38" t="s">
        <v>30</v>
      </c>
      <c r="D2" s="38" t="s">
        <v>22</v>
      </c>
      <c r="E2" s="52" t="s">
        <v>55</v>
      </c>
      <c r="F2" s="52" t="s">
        <v>31</v>
      </c>
      <c r="G2" s="57" t="s">
        <v>57</v>
      </c>
      <c r="H2" s="39" t="s">
        <v>1</v>
      </c>
    </row>
    <row r="3" spans="1:8" s="47" customFormat="1" ht="16.8">
      <c r="A3" s="97" t="s">
        <v>32</v>
      </c>
      <c r="B3" s="77">
        <v>1</v>
      </c>
      <c r="C3" s="98" t="s">
        <v>26</v>
      </c>
      <c r="D3" s="99" t="str">
        <f>IF(C3="Str",'Personal File'!$C$9,IF(C3="Dex",'Personal File'!$C$10,IF(C3="Con",'Personal File'!$C$11,IF(C3="Int",'Personal File'!$C$12,IF(C3="Wis",'Personal File'!$C$13,IF(C3="Cha",'Personal File'!$C$14))))))</f>
        <v>+1</v>
      </c>
      <c r="E3" s="156" t="str">
        <f t="shared" ref="E3:E39" si="0">CONCATENATE(C3," (",D3,")")</f>
        <v>Int (+1)</v>
      </c>
      <c r="F3" s="162" t="s">
        <v>56</v>
      </c>
      <c r="G3" s="78">
        <f t="shared" ref="G3:G15" si="1">B3+MID(E3,6,2)+F3</f>
        <v>2</v>
      </c>
      <c r="H3" s="79"/>
    </row>
    <row r="4" spans="1:8" s="51" customFormat="1" ht="16.8">
      <c r="A4" s="163" t="s">
        <v>33</v>
      </c>
      <c r="B4" s="77">
        <v>2</v>
      </c>
      <c r="C4" s="164" t="s">
        <v>28</v>
      </c>
      <c r="D4" s="165" t="str">
        <f>IF(C4="Str",'Personal File'!$C$9,IF(C4="Dex",'Personal File'!$C$10,IF(C4="Con",'Personal File'!$C$11,IF(C4="Int",'Personal File'!$C$12,IF(C4="Wis",'Personal File'!$C$13,IF(C4="Cha",'Personal File'!$C$14))))))</f>
        <v>+3</v>
      </c>
      <c r="E4" s="166" t="str">
        <f t="shared" si="0"/>
        <v>Dex (+3)</v>
      </c>
      <c r="F4" s="78" t="s">
        <v>56</v>
      </c>
      <c r="G4" s="78">
        <f t="shared" si="1"/>
        <v>5</v>
      </c>
      <c r="H4" s="79"/>
    </row>
    <row r="5" spans="1:8" s="49" customFormat="1" ht="16.8">
      <c r="A5" s="167" t="s">
        <v>34</v>
      </c>
      <c r="B5" s="77">
        <v>2</v>
      </c>
      <c r="C5" s="168" t="s">
        <v>24</v>
      </c>
      <c r="D5" s="169" t="str">
        <f>IF(C5="Str",'Personal File'!$C$9,IF(C5="Dex",'Personal File'!$C$10,IF(C5="Con",'Personal File'!$C$11,IF(C5="Int",'Personal File'!$C$12,IF(C5="Wis",'Personal File'!$C$13,IF(C5="Cha",'Personal File'!$C$14))))))</f>
        <v>+2</v>
      </c>
      <c r="E5" s="170" t="str">
        <f t="shared" si="0"/>
        <v>Cha (+2)</v>
      </c>
      <c r="F5" s="78" t="s">
        <v>56</v>
      </c>
      <c r="G5" s="78">
        <f t="shared" si="1"/>
        <v>4</v>
      </c>
      <c r="H5" s="79"/>
    </row>
    <row r="6" spans="1:8" s="48" customFormat="1" ht="16.8">
      <c r="A6" s="149" t="s">
        <v>35</v>
      </c>
      <c r="B6" s="77">
        <v>1</v>
      </c>
      <c r="C6" s="150" t="s">
        <v>29</v>
      </c>
      <c r="D6" s="151" t="str">
        <f>IF(C6="Str",'Personal File'!$C$9,IF(C6="Dex",'Personal File'!$C$10,IF(C6="Con",'Personal File'!$C$11,IF(C6="Int",'Personal File'!$C$12,IF(C6="Wis",'Personal File'!$C$13,IF(C6="Cha",'Personal File'!$C$14))))))</f>
        <v>+1</v>
      </c>
      <c r="E6" s="155" t="str">
        <f t="shared" si="0"/>
        <v>Str (+1)</v>
      </c>
      <c r="F6" s="78" t="s">
        <v>56</v>
      </c>
      <c r="G6" s="78">
        <f t="shared" si="1"/>
        <v>2</v>
      </c>
      <c r="H6" s="79"/>
    </row>
    <row r="7" spans="1:8" s="48" customFormat="1" ht="16.8">
      <c r="A7" s="144" t="s">
        <v>10</v>
      </c>
      <c r="B7" s="90">
        <v>0</v>
      </c>
      <c r="C7" s="145" t="s">
        <v>25</v>
      </c>
      <c r="D7" s="146">
        <f>IF(C7="Str",'Personal File'!$C$9,IF(C7="Dex",'Personal File'!$C$10,IF(C7="Con",'Personal File'!$C$11,IF(C7="Int",'Personal File'!$C$12,IF(C7="Wis",'Personal File'!$C$13,IF(C7="Cha",'Personal File'!$C$14))))))</f>
        <v>-1</v>
      </c>
      <c r="E7" s="158" t="str">
        <f t="shared" si="0"/>
        <v>Con (-1)</v>
      </c>
      <c r="F7" s="91" t="s">
        <v>56</v>
      </c>
      <c r="G7" s="91">
        <f t="shared" si="1"/>
        <v>-1</v>
      </c>
      <c r="H7" s="92"/>
    </row>
    <row r="8" spans="1:8" s="47" customFormat="1" ht="16.8">
      <c r="A8" s="108" t="s">
        <v>73</v>
      </c>
      <c r="B8" s="90">
        <v>0</v>
      </c>
      <c r="C8" s="109" t="s">
        <v>26</v>
      </c>
      <c r="D8" s="110" t="str">
        <f>IF(C8="Str",'Personal File'!$C$9,IF(C8="Dex",'Personal File'!$C$10,IF(C8="Con",'Personal File'!$C$11,IF(C8="Int",'Personal File'!$C$12,IF(C8="Wis",'Personal File'!$C$13,IF(C8="Cha",'Personal File'!$C$14))))))</f>
        <v>+1</v>
      </c>
      <c r="E8" s="154" t="str">
        <f t="shared" si="0"/>
        <v>Int (+1)</v>
      </c>
      <c r="F8" s="91" t="s">
        <v>56</v>
      </c>
      <c r="G8" s="91">
        <f t="shared" si="1"/>
        <v>1</v>
      </c>
      <c r="H8" s="92"/>
    </row>
    <row r="9" spans="1:8" s="50" customFormat="1" ht="16.8">
      <c r="A9" s="97" t="s">
        <v>36</v>
      </c>
      <c r="B9" s="77">
        <v>1</v>
      </c>
      <c r="C9" s="98" t="s">
        <v>26</v>
      </c>
      <c r="D9" s="99" t="str">
        <f>IF(C9="Str",'Personal File'!$C$9,IF(C9="Dex",'Personal File'!$C$10,IF(C9="Con",'Personal File'!$C$11,IF(C9="Int",'Personal File'!$C$12,IF(C9="Wis",'Personal File'!$C$13,IF(C9="Cha",'Personal File'!$C$14))))))</f>
        <v>+1</v>
      </c>
      <c r="E9" s="156" t="str">
        <f t="shared" si="0"/>
        <v>Int (+1)</v>
      </c>
      <c r="F9" s="78" t="s">
        <v>56</v>
      </c>
      <c r="G9" s="78">
        <f t="shared" si="1"/>
        <v>2</v>
      </c>
      <c r="H9" s="79"/>
    </row>
    <row r="10" spans="1:8" s="51" customFormat="1" ht="16.8">
      <c r="A10" s="167" t="s">
        <v>37</v>
      </c>
      <c r="B10" s="77">
        <v>1</v>
      </c>
      <c r="C10" s="168" t="s">
        <v>24</v>
      </c>
      <c r="D10" s="169" t="str">
        <f>IF(C10="Str",'Personal File'!$C$9,IF(C10="Dex",'Personal File'!$C$10,IF(C10="Con",'Personal File'!$C$11,IF(C10="Int",'Personal File'!$C$12,IF(C10="Wis",'Personal File'!$C$13,IF(C10="Cha",'Personal File'!$C$14))))))</f>
        <v>+2</v>
      </c>
      <c r="E10" s="170" t="str">
        <f t="shared" si="0"/>
        <v>Cha (+2)</v>
      </c>
      <c r="F10" s="78" t="s">
        <v>56</v>
      </c>
      <c r="G10" s="78">
        <f t="shared" si="1"/>
        <v>3</v>
      </c>
      <c r="H10" s="79"/>
    </row>
    <row r="11" spans="1:8" s="51" customFormat="1" ht="16.8">
      <c r="A11" s="97" t="s">
        <v>38</v>
      </c>
      <c r="B11" s="77">
        <v>1</v>
      </c>
      <c r="C11" s="98" t="s">
        <v>26</v>
      </c>
      <c r="D11" s="99" t="str">
        <f>IF(C11="Str",'Personal File'!$C$9,IF(C11="Dex",'Personal File'!$C$10,IF(C11="Con",'Personal File'!$C$11,IF(C11="Int",'Personal File'!$C$12,IF(C11="Wis",'Personal File'!$C$13,IF(C11="Cha",'Personal File'!$C$14))))))</f>
        <v>+1</v>
      </c>
      <c r="E11" s="156" t="str">
        <f t="shared" si="0"/>
        <v>Int (+1)</v>
      </c>
      <c r="F11" s="78" t="s">
        <v>56</v>
      </c>
      <c r="G11" s="78">
        <f t="shared" si="1"/>
        <v>2</v>
      </c>
      <c r="H11" s="79"/>
    </row>
    <row r="12" spans="1:8" s="51" customFormat="1" ht="16.8">
      <c r="A12" s="167" t="s">
        <v>39</v>
      </c>
      <c r="B12" s="77">
        <v>2</v>
      </c>
      <c r="C12" s="168" t="s">
        <v>24</v>
      </c>
      <c r="D12" s="169" t="str">
        <f>IF(C12="Str",'Personal File'!$C$9,IF(C12="Dex",'Personal File'!$C$10,IF(C12="Con",'Personal File'!$C$11,IF(C12="Int",'Personal File'!$C$12,IF(C12="Wis",'Personal File'!$C$13,IF(C12="Cha",'Personal File'!$C$14))))))</f>
        <v>+2</v>
      </c>
      <c r="E12" s="170" t="str">
        <f t="shared" si="0"/>
        <v>Cha (+2)</v>
      </c>
      <c r="F12" s="78" t="s">
        <v>56</v>
      </c>
      <c r="G12" s="78">
        <f t="shared" si="1"/>
        <v>4</v>
      </c>
      <c r="H12" s="79"/>
    </row>
    <row r="13" spans="1:8" s="51" customFormat="1" ht="16.8">
      <c r="A13" s="163" t="s">
        <v>40</v>
      </c>
      <c r="B13" s="77">
        <v>3</v>
      </c>
      <c r="C13" s="164" t="s">
        <v>28</v>
      </c>
      <c r="D13" s="165" t="str">
        <f>IF(C13="Str",'Personal File'!$C$9,IF(C13="Dex",'Personal File'!$C$10,IF(C13="Con",'Personal File'!$C$11,IF(C13="Int",'Personal File'!$C$12,IF(C13="Wis",'Personal File'!$C$13,IF(C13="Cha",'Personal File'!$C$14))))))</f>
        <v>+3</v>
      </c>
      <c r="E13" s="166" t="str">
        <f t="shared" si="0"/>
        <v>Dex (+3)</v>
      </c>
      <c r="F13" s="78" t="s">
        <v>56</v>
      </c>
      <c r="G13" s="78">
        <f t="shared" si="1"/>
        <v>6</v>
      </c>
      <c r="H13" s="79"/>
    </row>
    <row r="14" spans="1:8" s="51" customFormat="1" ht="16.8">
      <c r="A14" s="97" t="s">
        <v>41</v>
      </c>
      <c r="B14" s="77">
        <v>1</v>
      </c>
      <c r="C14" s="98" t="s">
        <v>26</v>
      </c>
      <c r="D14" s="99" t="str">
        <f>IF(C14="Str",'Personal File'!$C$9,IF(C14="Dex",'Personal File'!$C$10,IF(C14="Con",'Personal File'!$C$11,IF(C14="Int",'Personal File'!$C$12,IF(C14="Wis",'Personal File'!$C$13,IF(C14="Cha",'Personal File'!$C$14))))))</f>
        <v>+1</v>
      </c>
      <c r="E14" s="156" t="str">
        <f t="shared" si="0"/>
        <v>Int (+1)</v>
      </c>
      <c r="F14" s="78" t="s">
        <v>56</v>
      </c>
      <c r="G14" s="78">
        <f t="shared" si="1"/>
        <v>2</v>
      </c>
      <c r="H14" s="79"/>
    </row>
    <row r="15" spans="1:8" s="51" customFormat="1" ht="16.8">
      <c r="A15" s="167" t="s">
        <v>42</v>
      </c>
      <c r="B15" s="77">
        <v>1</v>
      </c>
      <c r="C15" s="168" t="s">
        <v>24</v>
      </c>
      <c r="D15" s="169" t="str">
        <f>IF(C15="Str",'Personal File'!$C$9,IF(C15="Dex",'Personal File'!$C$10,IF(C15="Con",'Personal File'!$C$11,IF(C15="Int",'Personal File'!$C$12,IF(C15="Wis",'Personal File'!$C$13,IF(C15="Cha",'Personal File'!$C$14))))))</f>
        <v>+2</v>
      </c>
      <c r="E15" s="170" t="str">
        <f t="shared" si="0"/>
        <v>Cha (+2)</v>
      </c>
      <c r="F15" s="78" t="s">
        <v>56</v>
      </c>
      <c r="G15" s="78">
        <f t="shared" si="1"/>
        <v>3</v>
      </c>
      <c r="H15" s="79"/>
    </row>
    <row r="16" spans="1:8" s="51" customFormat="1" ht="16.8">
      <c r="A16" s="67" t="s">
        <v>12</v>
      </c>
      <c r="B16" s="63">
        <v>0</v>
      </c>
      <c r="C16" s="68" t="s">
        <v>24</v>
      </c>
      <c r="D16" s="69" t="str">
        <f>IF(C16="Str",'Personal File'!$C$9,IF(C16="Dex",'Personal File'!$C$10,IF(C16="Con",'Personal File'!$C$11,IF(C16="Int",'Personal File'!$C$12,IF(C16="Wis",'Personal File'!$C$13,IF(C16="Cha",'Personal File'!$C$14))))))</f>
        <v>+2</v>
      </c>
      <c r="E16" s="152" t="str">
        <f t="shared" si="0"/>
        <v>Cha (+2)</v>
      </c>
      <c r="F16" s="64" t="s">
        <v>56</v>
      </c>
      <c r="G16" s="65">
        <v>0</v>
      </c>
      <c r="H16" s="66"/>
    </row>
    <row r="17" spans="1:8" s="51" customFormat="1" ht="16.8">
      <c r="A17" s="171" t="s">
        <v>43</v>
      </c>
      <c r="B17" s="77">
        <v>1</v>
      </c>
      <c r="C17" s="172" t="s">
        <v>27</v>
      </c>
      <c r="D17" s="173" t="str">
        <f>IF(C17="Str",'Personal File'!$C$9,IF(C17="Dex",'Personal File'!$C$10,IF(C17="Con",'Personal File'!$C$11,IF(C17="Int",'Personal File'!$C$12,IF(C17="Wis",'Personal File'!$C$13,IF(C17="Cha",'Personal File'!$C$14))))))</f>
        <v>+0</v>
      </c>
      <c r="E17" s="174" t="str">
        <f t="shared" si="0"/>
        <v>Wis (+0)</v>
      </c>
      <c r="F17" s="78" t="s">
        <v>80</v>
      </c>
      <c r="G17" s="78">
        <f>B17+MID(E17,6,2)+F17</f>
        <v>3</v>
      </c>
      <c r="H17" s="79"/>
    </row>
    <row r="18" spans="1:8" s="51" customFormat="1" ht="16.8">
      <c r="A18" s="163" t="s">
        <v>44</v>
      </c>
      <c r="B18" s="77">
        <v>2</v>
      </c>
      <c r="C18" s="164" t="s">
        <v>28</v>
      </c>
      <c r="D18" s="165" t="str">
        <f>IF(C18="Str",'Personal File'!$C$9,IF(C18="Dex",'Personal File'!$C$10,IF(C18="Con",'Personal File'!$C$11,IF(C18="Int",'Personal File'!$C$12,IF(C18="Wis",'Personal File'!$C$13,IF(C18="Cha",'Personal File'!$C$14))))))</f>
        <v>+3</v>
      </c>
      <c r="E18" s="166" t="str">
        <f t="shared" si="0"/>
        <v>Dex (+3)</v>
      </c>
      <c r="F18" s="78" t="s">
        <v>56</v>
      </c>
      <c r="G18" s="78">
        <f>B18+MID(E18,6,2)+F18</f>
        <v>5</v>
      </c>
      <c r="H18" s="79"/>
    </row>
    <row r="19" spans="1:8" s="51" customFormat="1" ht="16.8">
      <c r="A19" s="73" t="s">
        <v>45</v>
      </c>
      <c r="B19" s="70">
        <v>0</v>
      </c>
      <c r="C19" s="74" t="s">
        <v>24</v>
      </c>
      <c r="D19" s="75" t="str">
        <f>IF(C19="Str",'Personal File'!$C$9,IF(C19="Dex",'Personal File'!$C$10,IF(C19="Con",'Personal File'!$C$11,IF(C19="Int",'Personal File'!$C$12,IF(C19="Wis",'Personal File'!$C$13,IF(C19="Cha",'Personal File'!$C$14))))))</f>
        <v>+2</v>
      </c>
      <c r="E19" s="157" t="str">
        <f t="shared" si="0"/>
        <v>Cha (+2)</v>
      </c>
      <c r="F19" s="71" t="s">
        <v>56</v>
      </c>
      <c r="G19" s="71">
        <f>B19+MID(E19,6,2)+F19</f>
        <v>2</v>
      </c>
      <c r="H19" s="72"/>
    </row>
    <row r="20" spans="1:8" s="51" customFormat="1" ht="16.8">
      <c r="A20" s="149" t="s">
        <v>46</v>
      </c>
      <c r="B20" s="77">
        <v>1</v>
      </c>
      <c r="C20" s="150" t="s">
        <v>29</v>
      </c>
      <c r="D20" s="151" t="str">
        <f>IF(C20="Str",'Personal File'!$C$9,IF(C20="Dex",'Personal File'!$C$10,IF(C20="Con",'Personal File'!$C$11,IF(C20="Int",'Personal File'!$C$12,IF(C20="Wis",'Personal File'!$C$13,IF(C20="Cha",'Personal File'!$C$14))))))</f>
        <v>+1</v>
      </c>
      <c r="E20" s="155" t="str">
        <f t="shared" si="0"/>
        <v>Str (+1)</v>
      </c>
      <c r="F20" s="78" t="s">
        <v>56</v>
      </c>
      <c r="G20" s="78">
        <f>B20+MID(E20,6,2)+F20</f>
        <v>2</v>
      </c>
      <c r="H20" s="79"/>
    </row>
    <row r="21" spans="1:8" s="51" customFormat="1" ht="16.8">
      <c r="A21" s="137" t="s">
        <v>75</v>
      </c>
      <c r="B21" s="134">
        <v>0</v>
      </c>
      <c r="C21" s="138" t="s">
        <v>26</v>
      </c>
      <c r="D21" s="139" t="str">
        <f>IF(C21="Str",'Personal File'!$C$9,IF(C21="Dex",'Personal File'!$C$10,IF(C21="Con",'Personal File'!$C$11,IF(C21="Int",'Personal File'!$C$12,IF(C21="Wis",'Personal File'!$C$13,IF(C21="Cha",'Personal File'!$C$14))))))</f>
        <v>+1</v>
      </c>
      <c r="E21" s="153" t="str">
        <f t="shared" si="0"/>
        <v>Int (+1)</v>
      </c>
      <c r="F21" s="135" t="s">
        <v>56</v>
      </c>
      <c r="G21" s="65">
        <v>0</v>
      </c>
      <c r="H21" s="136"/>
    </row>
    <row r="22" spans="1:8" s="51" customFormat="1" ht="16.8">
      <c r="A22" s="137" t="s">
        <v>76</v>
      </c>
      <c r="B22" s="134">
        <v>0</v>
      </c>
      <c r="C22" s="138" t="s">
        <v>26</v>
      </c>
      <c r="D22" s="139" t="str">
        <f>IF(C22="Str",'Personal File'!$C$9,IF(C22="Dex",'Personal File'!$C$10,IF(C22="Con",'Personal File'!$C$11,IF(C22="Int",'Personal File'!$C$12,IF(C22="Wis",'Personal File'!$C$13,IF(C22="Cha",'Personal File'!$C$14))))))</f>
        <v>+1</v>
      </c>
      <c r="E22" s="153" t="str">
        <f t="shared" si="0"/>
        <v>Int (+1)</v>
      </c>
      <c r="F22" s="135" t="s">
        <v>56</v>
      </c>
      <c r="G22" s="65">
        <v>0</v>
      </c>
      <c r="H22" s="136"/>
    </row>
    <row r="23" spans="1:8" s="51" customFormat="1" ht="16.8">
      <c r="A23" s="93" t="s">
        <v>47</v>
      </c>
      <c r="B23" s="90">
        <v>0</v>
      </c>
      <c r="C23" s="94" t="s">
        <v>27</v>
      </c>
      <c r="D23" s="95" t="str">
        <f>IF(C23="Str",'Personal File'!$C$9,IF(C23="Dex",'Personal File'!$C$10,IF(C23="Con",'Personal File'!$C$11,IF(C23="Int",'Personal File'!$C$12,IF(C23="Wis",'Personal File'!$C$13,IF(C23="Cha",'Personal File'!$C$14))))))</f>
        <v>+0</v>
      </c>
      <c r="E23" s="133" t="str">
        <f t="shared" si="0"/>
        <v>Wis (+0)</v>
      </c>
      <c r="F23" s="91" t="s">
        <v>80</v>
      </c>
      <c r="G23" s="91">
        <f t="shared" ref="G23:G31" si="2">B23+MID(E23,6,2)+F23</f>
        <v>2</v>
      </c>
      <c r="H23" s="92"/>
    </row>
    <row r="24" spans="1:8" s="51" customFormat="1" ht="16.8">
      <c r="A24" s="163" t="s">
        <v>13</v>
      </c>
      <c r="B24" s="77">
        <v>2</v>
      </c>
      <c r="C24" s="164" t="s">
        <v>28</v>
      </c>
      <c r="D24" s="165" t="str">
        <f>IF(C24="Str",'Personal File'!$C$9,IF(C24="Dex",'Personal File'!$C$10,IF(C24="Con",'Personal File'!$C$11,IF(C24="Int",'Personal File'!$C$12,IF(C24="Wis",'Personal File'!$C$13,IF(C24="Cha",'Personal File'!$C$14))))))</f>
        <v>+3</v>
      </c>
      <c r="E24" s="166" t="str">
        <f t="shared" si="0"/>
        <v>Dex (+3)</v>
      </c>
      <c r="F24" s="78" t="s">
        <v>56</v>
      </c>
      <c r="G24" s="78">
        <f t="shared" si="2"/>
        <v>5</v>
      </c>
      <c r="H24" s="79"/>
    </row>
    <row r="25" spans="1:8" s="51" customFormat="1" ht="16.8">
      <c r="A25" s="175" t="s">
        <v>48</v>
      </c>
      <c r="B25" s="176">
        <v>5</v>
      </c>
      <c r="C25" s="177" t="s">
        <v>28</v>
      </c>
      <c r="D25" s="178" t="str">
        <f>IF(C25="Str",'Personal File'!$C$9,IF(C25="Dex",'Personal File'!$C$10,IF(C25="Con",'Personal File'!$C$11,IF(C25="Int",'Personal File'!$C$12,IF(C25="Wis",'Personal File'!$C$13,IF(C25="Cha",'Personal File'!$C$14))))))</f>
        <v>+3</v>
      </c>
      <c r="E25" s="179" t="str">
        <f t="shared" si="0"/>
        <v>Dex (+3)</v>
      </c>
      <c r="F25" s="180" t="s">
        <v>56</v>
      </c>
      <c r="G25" s="78">
        <f t="shared" si="2"/>
        <v>8</v>
      </c>
      <c r="H25" s="181"/>
    </row>
    <row r="26" spans="1:8" ht="16.8">
      <c r="A26" s="167" t="s">
        <v>118</v>
      </c>
      <c r="B26" s="77">
        <v>1</v>
      </c>
      <c r="C26" s="168" t="s">
        <v>24</v>
      </c>
      <c r="D26" s="169" t="str">
        <f>IF(C26="Str",'Personal File'!$C$9,IF(C26="Dex",'Personal File'!$C$10,IF(C26="Con",'Personal File'!$C$11,IF(C26="Int",'Personal File'!$C$12,IF(C26="Wis",'Personal File'!$C$13,IF(C26="Cha",'Personal File'!$C$14))))))</f>
        <v>+2</v>
      </c>
      <c r="E26" s="170" t="str">
        <f t="shared" si="0"/>
        <v>Cha (+2)</v>
      </c>
      <c r="F26" s="78" t="s">
        <v>56</v>
      </c>
      <c r="G26" s="78">
        <f t="shared" si="2"/>
        <v>3</v>
      </c>
      <c r="H26" s="79"/>
    </row>
    <row r="27" spans="1:8" ht="16.8">
      <c r="A27" s="167" t="s">
        <v>117</v>
      </c>
      <c r="B27" s="176">
        <v>1</v>
      </c>
      <c r="C27" s="204" t="s">
        <v>27</v>
      </c>
      <c r="D27" s="205" t="str">
        <f>IF(C27="Str",'Personal File'!$C$9,IF(C27="Dex",'Personal File'!$C$10,IF(C27="Con",'Personal File'!$C$11,IF(C27="Int",'Personal File'!$C$12,IF(C27="Wis",'Personal File'!$C$13,IF(C27="Cha",'Personal File'!$C$14))))))</f>
        <v>+0</v>
      </c>
      <c r="E27" s="206" t="str">
        <f t="shared" si="0"/>
        <v>Wis (+0)</v>
      </c>
      <c r="F27" s="180" t="s">
        <v>56</v>
      </c>
      <c r="G27" s="78">
        <f t="shared" si="2"/>
        <v>1</v>
      </c>
      <c r="H27" s="181"/>
    </row>
    <row r="28" spans="1:8" ht="16.8">
      <c r="A28" s="163" t="s">
        <v>14</v>
      </c>
      <c r="B28" s="77">
        <v>3</v>
      </c>
      <c r="C28" s="164" t="s">
        <v>28</v>
      </c>
      <c r="D28" s="165" t="str">
        <f>IF(C28="Str",'Personal File'!$C$9,IF(C28="Dex",'Personal File'!$C$10,IF(C28="Con",'Personal File'!$C$11,IF(C28="Int",'Personal File'!$C$12,IF(C28="Wis",'Personal File'!$C$13,IF(C28="Cha",'Personal File'!$C$14))))))</f>
        <v>+3</v>
      </c>
      <c r="E28" s="166" t="str">
        <f t="shared" si="0"/>
        <v>Dex (+3)</v>
      </c>
      <c r="F28" s="78" t="s">
        <v>56</v>
      </c>
      <c r="G28" s="78">
        <f t="shared" si="2"/>
        <v>6</v>
      </c>
      <c r="H28" s="79"/>
    </row>
    <row r="29" spans="1:8" ht="16.8">
      <c r="A29" s="97" t="s">
        <v>15</v>
      </c>
      <c r="B29" s="77">
        <v>4</v>
      </c>
      <c r="C29" s="98" t="s">
        <v>26</v>
      </c>
      <c r="D29" s="99" t="str">
        <f>IF(C29="Str",'Personal File'!$C$9,IF(C29="Dex",'Personal File'!$C$10,IF(C29="Con",'Personal File'!$C$11,IF(C29="Int",'Personal File'!$C$12,IF(C29="Wis",'Personal File'!$C$13,IF(C29="Cha",'Personal File'!$C$14))))))</f>
        <v>+1</v>
      </c>
      <c r="E29" s="156" t="str">
        <f t="shared" si="0"/>
        <v>Int (+1)</v>
      </c>
      <c r="F29" s="78" t="s">
        <v>80</v>
      </c>
      <c r="G29" s="78">
        <f t="shared" si="2"/>
        <v>7</v>
      </c>
      <c r="H29" s="79"/>
    </row>
    <row r="30" spans="1:8" ht="16.8">
      <c r="A30" s="171" t="s">
        <v>49</v>
      </c>
      <c r="B30" s="77">
        <v>1</v>
      </c>
      <c r="C30" s="172" t="s">
        <v>27</v>
      </c>
      <c r="D30" s="173" t="str">
        <f>IF(C30="Str",'Personal File'!$C$9,IF(C30="Dex",'Personal File'!$C$10,IF(C30="Con",'Personal File'!$C$11,IF(C30="Int",'Personal File'!$C$12,IF(C30="Wis",'Personal File'!$C$13,IF(C30="Cha",'Personal File'!$C$14))))))</f>
        <v>+0</v>
      </c>
      <c r="E30" s="174" t="str">
        <f t="shared" si="0"/>
        <v>Wis (+0)</v>
      </c>
      <c r="F30" s="78" t="s">
        <v>80</v>
      </c>
      <c r="G30" s="78">
        <f t="shared" si="2"/>
        <v>3</v>
      </c>
      <c r="H30" s="79"/>
    </row>
    <row r="31" spans="1:8" ht="16.8">
      <c r="A31" s="175" t="s">
        <v>108</v>
      </c>
      <c r="B31" s="176">
        <v>2</v>
      </c>
      <c r="C31" s="177" t="s">
        <v>28</v>
      </c>
      <c r="D31" s="178" t="str">
        <f>IF(C31="Str",'Personal File'!$C$9,IF(C31="Dex",'Personal File'!$C$10,IF(C31="Con",'Personal File'!$C$11,IF(C31="Int",'Personal File'!$C$12,IF(C31="Wis",'Personal File'!$C$13,IF(C31="Cha",'Personal File'!$C$14))))))</f>
        <v>+3</v>
      </c>
      <c r="E31" s="179" t="str">
        <f t="shared" si="0"/>
        <v>Dex (+3)</v>
      </c>
      <c r="F31" s="180" t="s">
        <v>56</v>
      </c>
      <c r="G31" s="78">
        <f t="shared" si="2"/>
        <v>5</v>
      </c>
      <c r="H31" s="181"/>
    </row>
    <row r="32" spans="1:8" ht="16.8">
      <c r="A32" s="137" t="s">
        <v>74</v>
      </c>
      <c r="B32" s="134">
        <v>0</v>
      </c>
      <c r="C32" s="138" t="s">
        <v>26</v>
      </c>
      <c r="D32" s="139" t="str">
        <f>IF(C32="Str",'Personal File'!$C$9,IF(C32="Dex",'Personal File'!$C$10,IF(C32="Con",'Personal File'!$C$11,IF(C32="Int",'Personal File'!$C$12,IF(C32="Wis",'Personal File'!$C$13,IF(C32="Cha",'Personal File'!$C$14))))))</f>
        <v>+1</v>
      </c>
      <c r="E32" s="153" t="str">
        <f t="shared" si="0"/>
        <v>Int (+1)</v>
      </c>
      <c r="F32" s="135" t="s">
        <v>56</v>
      </c>
      <c r="G32" s="65">
        <v>0</v>
      </c>
      <c r="H32" s="136"/>
    </row>
    <row r="33" spans="1:8" ht="16.8">
      <c r="A33" s="137" t="s">
        <v>50</v>
      </c>
      <c r="B33" s="134">
        <v>0</v>
      </c>
      <c r="C33" s="138" t="s">
        <v>26</v>
      </c>
      <c r="D33" s="139" t="str">
        <f>IF(C33="Str",'Personal File'!$C$9,IF(C33="Dex",'Personal File'!$C$10,IF(C33="Con",'Personal File'!$C$11,IF(C33="Int",'Personal File'!$C$12,IF(C33="Wis",'Personal File'!$C$13,IF(C33="Cha",'Personal File'!$C$14))))))</f>
        <v>+1</v>
      </c>
      <c r="E33" s="153" t="str">
        <f t="shared" si="0"/>
        <v>Int (+1)</v>
      </c>
      <c r="F33" s="135" t="s">
        <v>56</v>
      </c>
      <c r="G33" s="65">
        <v>0</v>
      </c>
      <c r="H33" s="186"/>
    </row>
    <row r="34" spans="1:8" ht="16.8">
      <c r="A34" s="171" t="s">
        <v>51</v>
      </c>
      <c r="B34" s="77">
        <v>2</v>
      </c>
      <c r="C34" s="172" t="s">
        <v>27</v>
      </c>
      <c r="D34" s="173" t="str">
        <f>IF(C34="Str",'Personal File'!$C$9,IF(C34="Dex",'Personal File'!$C$10,IF(C34="Con",'Personal File'!$C$11,IF(C34="Int",'Personal File'!$C$12,IF(C34="Wis",'Personal File'!$C$13,IF(C34="Cha",'Personal File'!$C$14))))))</f>
        <v>+0</v>
      </c>
      <c r="E34" s="174" t="str">
        <f t="shared" si="0"/>
        <v>Wis (+0)</v>
      </c>
      <c r="F34" s="78" t="s">
        <v>80</v>
      </c>
      <c r="G34" s="78">
        <f t="shared" ref="G34:G39" si="3">B34+MID(E34,6,2)+F34</f>
        <v>4</v>
      </c>
      <c r="H34" s="79"/>
    </row>
    <row r="35" spans="1:8" ht="16.8">
      <c r="A35" s="93" t="s">
        <v>109</v>
      </c>
      <c r="B35" s="90">
        <v>0</v>
      </c>
      <c r="C35" s="94" t="s">
        <v>27</v>
      </c>
      <c r="D35" s="95" t="str">
        <f>IF(C35="Str",'Personal File'!$C$9,IF(C35="Dex",'Personal File'!$C$10,IF(C35="Con",'Personal File'!$C$11,IF(C35="Int",'Personal File'!$C$12,IF(C35="Wis",'Personal File'!$C$13,IF(C35="Cha",'Personal File'!$C$14))))))</f>
        <v>+0</v>
      </c>
      <c r="E35" s="133" t="str">
        <f t="shared" si="0"/>
        <v>Wis (+0)</v>
      </c>
      <c r="F35" s="91" t="s">
        <v>80</v>
      </c>
      <c r="G35" s="91">
        <f t="shared" si="3"/>
        <v>2</v>
      </c>
      <c r="H35" s="92"/>
    </row>
    <row r="36" spans="1:8" ht="16.8">
      <c r="A36" s="149" t="s">
        <v>16</v>
      </c>
      <c r="B36" s="77">
        <v>1</v>
      </c>
      <c r="C36" s="150" t="s">
        <v>29</v>
      </c>
      <c r="D36" s="151" t="str">
        <f>IF(C36="Str",'Personal File'!$C$9,IF(C36="Dex",'Personal File'!$C$10,IF(C36="Con",'Personal File'!$C$11,IF(C36="Int",'Personal File'!$C$12,IF(C36="Wis",'Personal File'!$C$13,IF(C36="Cha",'Personal File'!$C$14))))))</f>
        <v>+1</v>
      </c>
      <c r="E36" s="155" t="str">
        <f t="shared" si="0"/>
        <v>Str (+1)</v>
      </c>
      <c r="F36" s="78" t="s">
        <v>56</v>
      </c>
      <c r="G36" s="78">
        <f t="shared" si="3"/>
        <v>2</v>
      </c>
      <c r="H36" s="79"/>
    </row>
    <row r="37" spans="1:8" ht="16.8">
      <c r="A37" s="163" t="s">
        <v>52</v>
      </c>
      <c r="B37" s="77">
        <v>1</v>
      </c>
      <c r="C37" s="164" t="s">
        <v>28</v>
      </c>
      <c r="D37" s="165" t="str">
        <f>IF(C37="Str",'Personal File'!$C$9,IF(C37="Dex",'Personal File'!$C$10,IF(C37="Con",'Personal File'!$C$11,IF(C37="Int",'Personal File'!$C$12,IF(C37="Wis",'Personal File'!$C$13,IF(C37="Cha",'Personal File'!$C$14))))))</f>
        <v>+3</v>
      </c>
      <c r="E37" s="166" t="str">
        <f t="shared" si="0"/>
        <v>Dex (+3)</v>
      </c>
      <c r="F37" s="78" t="s">
        <v>56</v>
      </c>
      <c r="G37" s="78">
        <f t="shared" si="3"/>
        <v>4</v>
      </c>
      <c r="H37" s="79"/>
    </row>
    <row r="38" spans="1:8" ht="16.8">
      <c r="A38" s="182" t="s">
        <v>53</v>
      </c>
      <c r="B38" s="176">
        <v>1</v>
      </c>
      <c r="C38" s="183" t="s">
        <v>24</v>
      </c>
      <c r="D38" s="184" t="str">
        <f>IF(C38="Str",'Personal File'!$C$9,IF(C38="Dex",'Personal File'!$C$10,IF(C38="Con",'Personal File'!$C$11,IF(C38="Int",'Personal File'!$C$12,IF(C38="Wis",'Personal File'!$C$13,IF(C38="Cha",'Personal File'!$C$14))))))</f>
        <v>+2</v>
      </c>
      <c r="E38" s="185" t="str">
        <f t="shared" si="0"/>
        <v>Cha (+2)</v>
      </c>
      <c r="F38" s="180" t="s">
        <v>56</v>
      </c>
      <c r="G38" s="78">
        <f t="shared" si="3"/>
        <v>3</v>
      </c>
      <c r="H38" s="181"/>
    </row>
    <row r="39" spans="1:8" ht="17.399999999999999" thickBot="1">
      <c r="A39" s="194" t="s">
        <v>54</v>
      </c>
      <c r="B39" s="195">
        <v>1</v>
      </c>
      <c r="C39" s="196" t="s">
        <v>28</v>
      </c>
      <c r="D39" s="197" t="str">
        <f>IF(C39="Str",'Personal File'!$C$9,IF(C39="Dex",'Personal File'!$C$10,IF(C39="Con",'Personal File'!$C$11,IF(C39="Int",'Personal File'!$C$12,IF(C39="Wis",'Personal File'!$C$13,IF(C39="Cha",'Personal File'!$C$14))))))</f>
        <v>+3</v>
      </c>
      <c r="E39" s="198" t="str">
        <f t="shared" si="0"/>
        <v>Dex (+3)</v>
      </c>
      <c r="F39" s="199" t="s">
        <v>56</v>
      </c>
      <c r="G39" s="199">
        <f t="shared" si="3"/>
        <v>4</v>
      </c>
      <c r="H39" s="200"/>
    </row>
    <row r="40" spans="1:8" ht="16.2" thickTop="1">
      <c r="B40" s="89"/>
    </row>
    <row r="41" spans="1:8">
      <c r="B41" s="89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5"/>
  <sheetViews>
    <sheetView showGridLines="0" workbookViewId="0"/>
  </sheetViews>
  <sheetFormatPr defaultColWidth="13" defaultRowHeight="15.6"/>
  <cols>
    <col min="1" max="1" width="38.5" style="36" customWidth="1"/>
    <col min="2" max="16384" width="13" style="26"/>
  </cols>
  <sheetData>
    <row r="1" spans="1:1" ht="24" thickTop="1" thickBot="1">
      <c r="A1" s="104" t="s">
        <v>61</v>
      </c>
    </row>
    <row r="2" spans="1:1" ht="16.8">
      <c r="A2" s="188" t="s">
        <v>91</v>
      </c>
    </row>
    <row r="3" spans="1:1" ht="16.8">
      <c r="A3" s="187" t="s">
        <v>86</v>
      </c>
    </row>
    <row r="4" spans="1:1" ht="16.8">
      <c r="A4" s="160" t="s">
        <v>93</v>
      </c>
    </row>
    <row r="5" spans="1:1" ht="16.8">
      <c r="A5" s="160" t="s">
        <v>92</v>
      </c>
    </row>
    <row r="6" spans="1:1" ht="16.8">
      <c r="A6" s="107" t="s">
        <v>94</v>
      </c>
    </row>
    <row r="7" spans="1:1" ht="16.8">
      <c r="A7" s="107" t="s">
        <v>95</v>
      </c>
    </row>
    <row r="8" spans="1:1" ht="16.8">
      <c r="A8" s="107" t="s">
        <v>96</v>
      </c>
    </row>
    <row r="9" spans="1:1" ht="16.8">
      <c r="A9" s="107" t="s">
        <v>90</v>
      </c>
    </row>
    <row r="10" spans="1:1" ht="16.8">
      <c r="A10" s="160" t="s">
        <v>107</v>
      </c>
    </row>
    <row r="11" spans="1:1" ht="17.399999999999999" thickBot="1">
      <c r="A11" s="106" t="s">
        <v>127</v>
      </c>
    </row>
    <row r="12" spans="1:1" ht="16.8" thickTop="1" thickBot="1"/>
    <row r="13" spans="1:1" ht="19.2" thickTop="1" thickBot="1">
      <c r="A13" s="105" t="s">
        <v>62</v>
      </c>
    </row>
    <row r="14" spans="1:1" ht="17.399999999999999" thickBot="1">
      <c r="A14" s="106" t="s">
        <v>162</v>
      </c>
    </row>
    <row r="15" spans="1:1" ht="16.2" thickTop="1"/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"/>
  <sheetViews>
    <sheetView showGridLines="0" workbookViewId="0"/>
  </sheetViews>
  <sheetFormatPr defaultColWidth="13" defaultRowHeight="15.6"/>
  <cols>
    <col min="1" max="1" width="22" style="19" customWidth="1"/>
    <col min="2" max="2" width="8.59765625" style="19" customWidth="1"/>
    <col min="3" max="3" width="6.09765625" style="19" customWidth="1"/>
    <col min="4" max="4" width="8.19921875" style="19" customWidth="1"/>
    <col min="5" max="5" width="8.3984375" style="19" customWidth="1"/>
    <col min="6" max="6" width="8.3984375" style="19" bestFit="1" customWidth="1"/>
    <col min="7" max="10" width="5.59765625" style="19" customWidth="1"/>
    <col min="11" max="11" width="26.59765625" style="19" customWidth="1"/>
    <col min="12" max="16384" width="13" style="1"/>
  </cols>
  <sheetData>
    <row r="1" spans="1:11" ht="23.4" thickBot="1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6.8" thickTop="1" thickBot="1">
      <c r="A2" s="213" t="s">
        <v>2</v>
      </c>
      <c r="B2" s="214" t="s">
        <v>3</v>
      </c>
      <c r="C2" s="214" t="s">
        <v>19</v>
      </c>
      <c r="D2" s="214" t="s">
        <v>20</v>
      </c>
      <c r="E2" s="215" t="s">
        <v>58</v>
      </c>
      <c r="F2" s="214" t="s">
        <v>18</v>
      </c>
      <c r="G2" s="214" t="s">
        <v>21</v>
      </c>
      <c r="H2" s="216" t="s">
        <v>163</v>
      </c>
      <c r="I2" s="221" t="s">
        <v>164</v>
      </c>
      <c r="J2" s="216" t="s">
        <v>70</v>
      </c>
      <c r="K2" s="217" t="s">
        <v>1</v>
      </c>
    </row>
    <row r="3" spans="1:11">
      <c r="A3" s="228" t="s">
        <v>87</v>
      </c>
      <c r="B3" s="14" t="s">
        <v>98</v>
      </c>
      <c r="C3" s="88">
        <v>0</v>
      </c>
      <c r="D3" s="27" t="s">
        <v>102</v>
      </c>
      <c r="E3" s="27" t="s">
        <v>99</v>
      </c>
      <c r="F3" s="96" t="s">
        <v>100</v>
      </c>
      <c r="G3" s="15">
        <v>3</v>
      </c>
      <c r="H3" s="222" t="str">
        <f>CONCATENATE("+",'Personal File'!$B$7+'Personal File'!$C$9+D3)</f>
        <v>+3</v>
      </c>
      <c r="I3" s="223">
        <f t="shared" ref="I3" ca="1" si="0">RANDBETWEEN(1,20)</f>
        <v>19</v>
      </c>
      <c r="J3" s="224">
        <f t="shared" ref="J3:J4" ca="1" si="1">I3+H3</f>
        <v>22</v>
      </c>
      <c r="K3" s="159"/>
    </row>
    <row r="4" spans="1:11" ht="16.2" thickBot="1">
      <c r="A4" s="161" t="s">
        <v>113</v>
      </c>
      <c r="B4" s="87" t="s">
        <v>98</v>
      </c>
      <c r="C4" s="201" t="s">
        <v>102</v>
      </c>
      <c r="D4" s="202">
        <v>1</v>
      </c>
      <c r="E4" s="87" t="s">
        <v>116</v>
      </c>
      <c r="F4" s="87" t="s">
        <v>115</v>
      </c>
      <c r="G4" s="86">
        <v>4</v>
      </c>
      <c r="H4" s="225" t="str">
        <f>CONCATENATE("+",'Personal File'!$B$7+'Personal File'!$C$9+D4)</f>
        <v>+3</v>
      </c>
      <c r="I4" s="226">
        <f ca="1">RANDBETWEEN(1,20)</f>
        <v>19</v>
      </c>
      <c r="J4" s="227">
        <f t="shared" ca="1" si="1"/>
        <v>22</v>
      </c>
      <c r="K4" s="203" t="s">
        <v>114</v>
      </c>
    </row>
    <row r="5" spans="1:11" ht="6" customHeight="1" thickTop="1" thickBot="1"/>
    <row r="6" spans="1:11" ht="16.8" thickTop="1" thickBot="1">
      <c r="A6" s="213" t="s">
        <v>5</v>
      </c>
      <c r="B6" s="214" t="s">
        <v>6</v>
      </c>
      <c r="C6" s="214" t="s">
        <v>19</v>
      </c>
      <c r="D6" s="214" t="s">
        <v>20</v>
      </c>
      <c r="E6" s="215" t="s">
        <v>58</v>
      </c>
      <c r="F6" s="214" t="s">
        <v>7</v>
      </c>
      <c r="G6" s="214" t="s">
        <v>21</v>
      </c>
      <c r="H6" s="216" t="s">
        <v>163</v>
      </c>
      <c r="I6" s="221" t="s">
        <v>164</v>
      </c>
      <c r="J6" s="216" t="s">
        <v>70</v>
      </c>
      <c r="K6" s="217" t="s">
        <v>1</v>
      </c>
    </row>
    <row r="7" spans="1:11" ht="16.2" thickBot="1">
      <c r="A7" s="16" t="s">
        <v>88</v>
      </c>
      <c r="B7" s="17" t="s">
        <v>98</v>
      </c>
      <c r="C7" s="42" t="s">
        <v>56</v>
      </c>
      <c r="D7" s="42" t="s">
        <v>56</v>
      </c>
      <c r="E7" s="17" t="s">
        <v>101</v>
      </c>
      <c r="F7" s="229" t="s">
        <v>165</v>
      </c>
      <c r="G7" s="20">
        <v>3</v>
      </c>
      <c r="H7" s="212" t="str">
        <f>CONCATENATE("+",'Personal File'!$B$7+'Personal File'!$C$10+D7)</f>
        <v>+4</v>
      </c>
      <c r="I7" s="226">
        <f ca="1">RANDBETWEEN(1,20)</f>
        <v>15</v>
      </c>
      <c r="J7" s="227">
        <f t="shared" ref="J7" ca="1" si="2">I7+H7</f>
        <v>19</v>
      </c>
      <c r="K7" s="18"/>
    </row>
    <row r="8" spans="1:11" ht="6" customHeight="1" thickTop="1" thickBot="1">
      <c r="D8" s="21"/>
      <c r="E8" s="21"/>
      <c r="G8" s="22"/>
      <c r="H8" s="22"/>
      <c r="I8" s="22"/>
      <c r="J8" s="22"/>
    </row>
    <row r="9" spans="1:11" ht="16.8" thickTop="1" thickBot="1">
      <c r="A9" s="213" t="s">
        <v>59</v>
      </c>
      <c r="B9" s="214" t="s">
        <v>11</v>
      </c>
      <c r="C9" s="214" t="s">
        <v>28</v>
      </c>
      <c r="D9" s="214" t="s">
        <v>70</v>
      </c>
      <c r="E9" s="214" t="s">
        <v>71</v>
      </c>
      <c r="F9" s="214" t="s">
        <v>72</v>
      </c>
      <c r="G9" s="214" t="s">
        <v>21</v>
      </c>
      <c r="H9" s="220" t="s">
        <v>1</v>
      </c>
      <c r="I9" s="230"/>
      <c r="J9" s="230"/>
      <c r="K9" s="231"/>
    </row>
    <row r="10" spans="1:11">
      <c r="A10" s="23"/>
      <c r="B10" s="24"/>
      <c r="C10" s="24"/>
      <c r="D10" s="24"/>
      <c r="E10" s="132"/>
      <c r="F10" s="24"/>
      <c r="G10" s="55"/>
      <c r="H10" s="232"/>
      <c r="I10" s="233"/>
      <c r="J10" s="233"/>
      <c r="K10" s="234"/>
    </row>
    <row r="11" spans="1:11" ht="16.2" thickBot="1">
      <c r="A11" s="16"/>
      <c r="B11" s="17"/>
      <c r="C11" s="17"/>
      <c r="D11" s="17"/>
      <c r="E11" s="17"/>
      <c r="F11" s="17"/>
      <c r="G11" s="20"/>
      <c r="H11" s="235"/>
      <c r="I11" s="236"/>
      <c r="J11" s="236"/>
      <c r="K11" s="237"/>
    </row>
    <row r="12" spans="1:11" ht="6.75" customHeight="1" thickTop="1" thickBot="1">
      <c r="H12" s="238"/>
      <c r="I12" s="238"/>
      <c r="J12" s="238"/>
      <c r="K12" s="238"/>
    </row>
    <row r="13" spans="1:11" ht="16.8" thickTop="1" thickBot="1">
      <c r="A13" s="25" t="s">
        <v>8</v>
      </c>
      <c r="B13" s="22">
        <f>SUM(G3:G14)</f>
        <v>13.2</v>
      </c>
      <c r="D13" s="218" t="s">
        <v>60</v>
      </c>
      <c r="E13" s="219"/>
      <c r="F13" s="220" t="s">
        <v>4</v>
      </c>
      <c r="G13" s="214" t="s">
        <v>21</v>
      </c>
      <c r="H13" s="216" t="s">
        <v>163</v>
      </c>
      <c r="I13" s="220" t="s">
        <v>1</v>
      </c>
      <c r="J13" s="230"/>
      <c r="K13" s="231"/>
    </row>
    <row r="14" spans="1:11" ht="16.2" thickBot="1">
      <c r="A14" s="25"/>
      <c r="B14" s="22"/>
      <c r="D14" s="83" t="s">
        <v>79</v>
      </c>
      <c r="E14" s="84"/>
      <c r="F14" s="85">
        <v>32</v>
      </c>
      <c r="G14" s="86">
        <f>F14/10</f>
        <v>3.2</v>
      </c>
      <c r="H14" s="239" t="s">
        <v>166</v>
      </c>
      <c r="I14" s="240"/>
      <c r="J14" s="241"/>
      <c r="K14" s="242"/>
    </row>
    <row r="15" spans="1:11" ht="16.2" thickTop="1"/>
  </sheetData>
  <phoneticPr fontId="0" type="noConversion"/>
  <conditionalFormatting sqref="I3">
    <cfRule type="cellIs" dxfId="5" priority="5" operator="equal">
      <formula>20</formula>
    </cfRule>
    <cfRule type="cellIs" dxfId="4" priority="6" operator="equal">
      <formula>1</formula>
    </cfRule>
  </conditionalFormatting>
  <conditionalFormatting sqref="I4">
    <cfRule type="cellIs" dxfId="3" priority="3" operator="equal">
      <formula>20</formula>
    </cfRule>
    <cfRule type="cellIs" dxfId="2" priority="4" operator="equal">
      <formula>1</formula>
    </cfRule>
  </conditionalFormatting>
  <conditionalFormatting sqref="I7">
    <cfRule type="cellIs" dxfId="1" priority="1" operator="equal">
      <formula>20</formula>
    </cfRule>
    <cfRule type="cellIs" dxfId="0" priority="2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"/>
  <sheetViews>
    <sheetView showGridLines="0" workbookViewId="0"/>
  </sheetViews>
  <sheetFormatPr defaultColWidth="13" defaultRowHeight="15.6"/>
  <cols>
    <col min="1" max="1" width="24.19921875" style="19" customWidth="1"/>
    <col min="2" max="2" width="5.59765625" style="22" bestFit="1" customWidth="1"/>
    <col min="3" max="4" width="26.59765625" style="1" customWidth="1"/>
    <col min="5" max="16384" width="13" style="1"/>
  </cols>
  <sheetData>
    <row r="1" spans="1:4" ht="23.4" thickBot="1">
      <c r="A1" s="13" t="s">
        <v>63</v>
      </c>
      <c r="B1" s="111"/>
      <c r="C1" s="13"/>
      <c r="D1" s="13"/>
    </row>
    <row r="2" spans="1:4" s="19" customFormat="1" ht="16.2" thickBot="1">
      <c r="A2" s="112" t="s">
        <v>64</v>
      </c>
      <c r="B2" s="113" t="s">
        <v>65</v>
      </c>
      <c r="C2" s="114" t="s">
        <v>66</v>
      </c>
      <c r="D2" s="115" t="s">
        <v>67</v>
      </c>
    </row>
    <row r="3" spans="1:4">
      <c r="A3" s="116" t="s">
        <v>111</v>
      </c>
      <c r="B3" s="117">
        <v>2</v>
      </c>
      <c r="C3" s="118"/>
      <c r="D3" s="119"/>
    </row>
    <row r="4" spans="1:4">
      <c r="A4" s="116" t="s">
        <v>125</v>
      </c>
      <c r="B4" s="117">
        <v>10</v>
      </c>
      <c r="C4" s="118"/>
      <c r="D4" s="119"/>
    </row>
    <row r="5" spans="1:4">
      <c r="A5" s="120" t="s">
        <v>78</v>
      </c>
      <c r="B5" s="121">
        <v>5</v>
      </c>
      <c r="C5" s="122"/>
      <c r="D5" s="123"/>
    </row>
    <row r="6" spans="1:4" ht="16.2" thickBot="1">
      <c r="A6" s="124"/>
      <c r="B6" s="125"/>
      <c r="C6" s="126"/>
      <c r="D6" s="127"/>
    </row>
    <row r="7" spans="1:4" ht="24" thickTop="1" thickBot="1">
      <c r="A7" s="13" t="s">
        <v>68</v>
      </c>
      <c r="B7" s="128"/>
      <c r="C7" s="13"/>
      <c r="D7" s="129"/>
    </row>
    <row r="8" spans="1:4" ht="16.2" thickBot="1">
      <c r="A8" s="112" t="s">
        <v>64</v>
      </c>
      <c r="B8" s="113" t="s">
        <v>65</v>
      </c>
      <c r="C8" s="114" t="s">
        <v>66</v>
      </c>
      <c r="D8" s="115" t="s">
        <v>67</v>
      </c>
    </row>
    <row r="9" spans="1:4">
      <c r="A9" s="116" t="s">
        <v>110</v>
      </c>
      <c r="B9" s="117">
        <v>2</v>
      </c>
      <c r="C9" s="118"/>
      <c r="D9" s="119" t="s">
        <v>112</v>
      </c>
    </row>
    <row r="10" spans="1:4">
      <c r="A10" s="116" t="s">
        <v>126</v>
      </c>
      <c r="B10" s="131">
        <v>2</v>
      </c>
      <c r="C10" s="118"/>
      <c r="D10" s="119" t="s">
        <v>112</v>
      </c>
    </row>
    <row r="11" spans="1:4">
      <c r="A11" s="116" t="s">
        <v>103</v>
      </c>
      <c r="B11" s="131">
        <f>C11*0.02</f>
        <v>0.84</v>
      </c>
      <c r="C11" s="118">
        <v>42</v>
      </c>
      <c r="D11" s="119" t="s">
        <v>112</v>
      </c>
    </row>
    <row r="12" spans="1:4">
      <c r="A12" s="116" t="s">
        <v>104</v>
      </c>
      <c r="B12" s="131">
        <f>C12</f>
        <v>1</v>
      </c>
      <c r="C12" s="118">
        <v>1</v>
      </c>
      <c r="D12" s="119" t="s">
        <v>112</v>
      </c>
    </row>
    <row r="13" spans="1:4">
      <c r="A13" s="116" t="s">
        <v>128</v>
      </c>
      <c r="B13" s="131">
        <v>0</v>
      </c>
      <c r="C13" s="118" t="s">
        <v>129</v>
      </c>
      <c r="D13" s="119"/>
    </row>
    <row r="14" spans="1:4">
      <c r="A14" s="116" t="s">
        <v>130</v>
      </c>
      <c r="B14" s="131">
        <v>0.3</v>
      </c>
      <c r="C14" s="118" t="s">
        <v>131</v>
      </c>
      <c r="D14" s="119"/>
    </row>
    <row r="15" spans="1:4">
      <c r="A15" s="116" t="s">
        <v>123</v>
      </c>
      <c r="B15" s="117">
        <v>0</v>
      </c>
      <c r="C15" s="118" t="s">
        <v>124</v>
      </c>
      <c r="D15" s="119"/>
    </row>
    <row r="16" spans="1:4">
      <c r="A16" s="116" t="s">
        <v>121</v>
      </c>
      <c r="B16" s="117">
        <v>0</v>
      </c>
      <c r="C16" s="118" t="s">
        <v>122</v>
      </c>
      <c r="D16" s="119"/>
    </row>
    <row r="17" spans="1:4">
      <c r="A17" s="116" t="s">
        <v>119</v>
      </c>
      <c r="B17" s="117">
        <v>0</v>
      </c>
      <c r="C17" s="118" t="s">
        <v>120</v>
      </c>
      <c r="D17" s="119"/>
    </row>
    <row r="18" spans="1:4" ht="16.2" thickBot="1">
      <c r="A18" s="124" t="s">
        <v>105</v>
      </c>
      <c r="B18" s="125">
        <v>0.5</v>
      </c>
      <c r="C18" s="126" t="s">
        <v>106</v>
      </c>
      <c r="D18" s="127" t="s">
        <v>112</v>
      </c>
    </row>
    <row r="19" spans="1:4" ht="23.4" thickTop="1">
      <c r="A19" s="10" t="s">
        <v>69</v>
      </c>
      <c r="B19" s="22">
        <f>SUM(B3:B18)</f>
        <v>23.64</v>
      </c>
      <c r="C19" s="130"/>
      <c r="D19" s="129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Personal File</vt:lpstr>
      <vt:lpstr>Skills</vt:lpstr>
      <vt:lpstr>Feats</vt:lpstr>
      <vt:lpstr>Martial</vt:lpstr>
      <vt:lpstr>Equipment</vt:lpstr>
      <vt:lpstr>'Personal File'!Print_Area</vt:lpstr>
      <vt:lpstr>Skills!Print_Area</vt:lpstr>
    </vt:vector>
  </TitlesOfParts>
  <LinksUpToDate>false</LinksUpToDate>
  <SharedDoc>false</SharedDoc>
  <HyperlinkBase>http://www.alexisalvarez.org/RPG/sof/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Alexis Álvarez</cp:lastModifiedBy>
  <cp:lastPrinted>2007-08-17T04:53:18Z</cp:lastPrinted>
  <dcterms:created xsi:type="dcterms:W3CDTF">2000-10-24T15:39:59Z</dcterms:created>
  <dcterms:modified xsi:type="dcterms:W3CDTF">2020-02-29T15:04:01Z</dcterms:modified>
</cp:coreProperties>
</file>