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A\Juegos\FoL\Used\Characters\Part I\Chapter 5\"/>
    </mc:Choice>
  </mc:AlternateContent>
  <xr:revisionPtr revIDLastSave="0" documentId="13_ncr:1_{5804D75E-81D0-421A-8D78-7184222F7E51}"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File'!$A$1:$H$23</definedName>
    <definedName name="_xlnm.Print_Area" localSheetId="1">Skills!$A$1:$K$28</definedName>
    <definedName name="_xlnm.Print_Area" localSheetId="2">Spellbook!$A$1:$I$11</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 l="1"/>
  <c r="M21" i="6" l="1"/>
  <c r="B10" i="4" l="1"/>
  <c r="I9" i="6" l="1"/>
  <c r="E43" i="15" l="1"/>
  <c r="H25" i="15"/>
  <c r="G10" i="22"/>
  <c r="K10" i="22" s="1"/>
  <c r="I7" i="22" l="1"/>
  <c r="H7" i="22" l="1"/>
  <c r="G7" i="22"/>
  <c r="M25" i="6" l="1"/>
  <c r="M26" i="6"/>
  <c r="M24" i="6"/>
  <c r="M23" i="6"/>
  <c r="M22" i="6"/>
  <c r="H24" i="15"/>
  <c r="H3" i="15" l="1"/>
  <c r="H4" i="15"/>
  <c r="H5" i="15"/>
  <c r="H6" i="15"/>
  <c r="H7" i="15"/>
  <c r="H8" i="15"/>
  <c r="H9" i="15"/>
  <c r="H10" i="15"/>
  <c r="H11" i="15"/>
  <c r="H12" i="15"/>
  <c r="H13" i="15"/>
  <c r="H14" i="15"/>
  <c r="H15" i="15"/>
  <c r="I3" i="6" l="1"/>
  <c r="I4" i="6"/>
  <c r="I5" i="6" l="1"/>
  <c r="H37" i="15" l="1"/>
  <c r="H40" i="15" l="1"/>
  <c r="H39" i="15"/>
  <c r="H38" i="15"/>
  <c r="H36" i="15"/>
  <c r="H35" i="15"/>
  <c r="H34" i="15"/>
  <c r="H33" i="15"/>
  <c r="H32" i="15"/>
  <c r="H31" i="15"/>
  <c r="H30" i="15"/>
  <c r="H29" i="15"/>
  <c r="H28" i="15"/>
  <c r="H27" i="15"/>
  <c r="H26" i="15"/>
  <c r="H23" i="15"/>
  <c r="H22" i="15"/>
  <c r="H21" i="15"/>
  <c r="H20" i="15"/>
  <c r="H19" i="15"/>
  <c r="H18" i="15"/>
  <c r="H17" i="15"/>
  <c r="H16" i="15"/>
  <c r="C11" i="19" l="1"/>
  <c r="C6" i="19"/>
  <c r="E10" i="4" s="1"/>
  <c r="C9" i="4" l="1"/>
  <c r="D9" i="15" l="1"/>
  <c r="C3" i="6"/>
  <c r="H3" i="6"/>
  <c r="J3" i="6" s="1"/>
  <c r="C4" i="6"/>
  <c r="H4" i="6"/>
  <c r="J4" i="6" s="1"/>
  <c r="C5" i="6"/>
  <c r="H5" i="6"/>
  <c r="J5" i="6" s="1"/>
  <c r="E9" i="15" l="1"/>
  <c r="G9" i="15"/>
  <c r="I9" i="15" s="1"/>
  <c r="C11" i="4"/>
  <c r="E11" i="4" l="1"/>
  <c r="D3" i="15"/>
  <c r="D10" i="15"/>
  <c r="C10" i="4"/>
  <c r="C12" i="4"/>
  <c r="C13" i="4"/>
  <c r="D5" i="15" s="1"/>
  <c r="C14" i="4"/>
  <c r="H9" i="6" l="1"/>
  <c r="J9" i="6" s="1"/>
  <c r="E12" i="4"/>
  <c r="E14" i="4" s="1"/>
  <c r="D8" i="15"/>
  <c r="D15" i="15"/>
  <c r="D13" i="15"/>
  <c r="C10" i="22"/>
  <c r="C11" i="22"/>
  <c r="C15" i="22"/>
  <c r="C12" i="22"/>
  <c r="C16" i="22"/>
  <c r="C13" i="22"/>
  <c r="C23" i="22"/>
  <c r="C20" i="22"/>
  <c r="C14" i="22"/>
  <c r="C21" i="22"/>
  <c r="C22" i="22"/>
  <c r="C5" i="22"/>
  <c r="C7" i="22"/>
  <c r="C8" i="22"/>
  <c r="C6" i="22"/>
  <c r="C9" i="22"/>
  <c r="C4" i="22"/>
  <c r="C3" i="22"/>
  <c r="D4" i="15"/>
  <c r="D7" i="15"/>
  <c r="E10" i="15"/>
  <c r="G10" i="15"/>
  <c r="I10" i="15" s="1"/>
  <c r="E3" i="15"/>
  <c r="G3" i="15"/>
  <c r="I3" i="15" s="1"/>
  <c r="E5" i="15"/>
  <c r="G5" i="15"/>
  <c r="I5" i="15" s="1"/>
  <c r="D14" i="15"/>
  <c r="D6" i="15"/>
  <c r="D11" i="15"/>
  <c r="D12" i="15"/>
  <c r="B8" i="4"/>
  <c r="H8" i="6"/>
  <c r="J8" i="6" s="1"/>
  <c r="D25" i="15"/>
  <c r="H42" i="15"/>
  <c r="E13" i="4" l="1"/>
  <c r="E4" i="15"/>
  <c r="G4" i="15"/>
  <c r="I4" i="15" s="1"/>
  <c r="E13" i="15"/>
  <c r="G13" i="15"/>
  <c r="I13" i="15" s="1"/>
  <c r="E7" i="15"/>
  <c r="G7" i="15"/>
  <c r="I7" i="15" s="1"/>
  <c r="G15" i="15"/>
  <c r="I15" i="15" s="1"/>
  <c r="E15" i="15"/>
  <c r="E8" i="15"/>
  <c r="G8" i="15"/>
  <c r="I8" i="15" s="1"/>
  <c r="E12" i="15"/>
  <c r="G12" i="15"/>
  <c r="I12" i="15" s="1"/>
  <c r="E6" i="15"/>
  <c r="G6" i="15"/>
  <c r="I6" i="15" s="1"/>
  <c r="G11" i="15"/>
  <c r="I11" i="15" s="1"/>
  <c r="E11" i="15"/>
  <c r="E14" i="15"/>
  <c r="G14" i="15"/>
  <c r="I14" i="15" s="1"/>
  <c r="E25" i="15"/>
  <c r="G25" i="15"/>
  <c r="H41" i="15"/>
  <c r="I25" i="15" l="1"/>
  <c r="B43" i="15" l="1"/>
  <c r="D30" i="15" l="1"/>
  <c r="E30" i="15" l="1"/>
  <c r="G30" i="15"/>
  <c r="D36" i="15"/>
  <c r="D19" i="15"/>
  <c r="D24" i="15"/>
  <c r="D38" i="15"/>
  <c r="D35" i="15"/>
  <c r="D40" i="15"/>
  <c r="D37" i="15"/>
  <c r="D39" i="15"/>
  <c r="D32" i="15"/>
  <c r="D41" i="15"/>
  <c r="D28" i="15"/>
  <c r="D34" i="15"/>
  <c r="D42" i="15"/>
  <c r="D33" i="15"/>
  <c r="D31" i="15"/>
  <c r="D29" i="15"/>
  <c r="D27" i="15"/>
  <c r="D26" i="15"/>
  <c r="D23" i="15"/>
  <c r="D22" i="15"/>
  <c r="D21" i="15"/>
  <c r="D20" i="15"/>
  <c r="D18" i="15"/>
  <c r="D17" i="15"/>
  <c r="D16" i="15"/>
  <c r="I30" i="15" l="1"/>
  <c r="E16" i="15"/>
  <c r="G16" i="15"/>
  <c r="E18" i="15"/>
  <c r="G18" i="15"/>
  <c r="E21" i="15"/>
  <c r="G21" i="15"/>
  <c r="E23" i="15"/>
  <c r="G23" i="15"/>
  <c r="E27" i="15"/>
  <c r="G27" i="15"/>
  <c r="E31" i="15"/>
  <c r="G31" i="15"/>
  <c r="E42" i="15"/>
  <c r="G42" i="15"/>
  <c r="E28" i="15"/>
  <c r="G28" i="15"/>
  <c r="E32" i="15"/>
  <c r="G32" i="15"/>
  <c r="E37" i="15"/>
  <c r="G37" i="15"/>
  <c r="E38" i="15"/>
  <c r="G38" i="15"/>
  <c r="E19" i="15"/>
  <c r="G19" i="15"/>
  <c r="E17" i="15"/>
  <c r="G17" i="15"/>
  <c r="E20" i="15"/>
  <c r="G20" i="15"/>
  <c r="E22" i="15"/>
  <c r="G22" i="15"/>
  <c r="E26" i="15"/>
  <c r="G26" i="15"/>
  <c r="E29" i="15"/>
  <c r="G29" i="15"/>
  <c r="E33" i="15"/>
  <c r="G33" i="15"/>
  <c r="E34" i="15"/>
  <c r="G34" i="15"/>
  <c r="E41" i="15"/>
  <c r="G41" i="15"/>
  <c r="E39" i="15"/>
  <c r="G39" i="15"/>
  <c r="E40" i="15"/>
  <c r="G40" i="15"/>
  <c r="E35" i="15"/>
  <c r="G35" i="15"/>
  <c r="E24" i="15"/>
  <c r="G24" i="15"/>
  <c r="E36" i="15"/>
  <c r="G36" i="15"/>
  <c r="I36" i="15" l="1"/>
  <c r="I24" i="15"/>
  <c r="I35" i="15"/>
  <c r="I40" i="15"/>
  <c r="I39" i="15"/>
  <c r="I41" i="15"/>
  <c r="I34" i="15"/>
  <c r="I33" i="15"/>
  <c r="I29" i="15"/>
  <c r="I26" i="15"/>
  <c r="I22" i="15"/>
  <c r="I20" i="15"/>
  <c r="I17" i="15"/>
  <c r="I19" i="15"/>
  <c r="I38" i="15"/>
  <c r="I37" i="15"/>
  <c r="I32" i="15"/>
  <c r="I28" i="15"/>
  <c r="I42" i="15"/>
  <c r="I31" i="15"/>
  <c r="I27" i="15"/>
  <c r="I23" i="15"/>
  <c r="I21" i="15"/>
  <c r="I18" i="15"/>
  <c r="I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00000000-0006-0000-0000-000001000000}">
      <text>
        <r>
          <rPr>
            <b/>
            <sz val="12"/>
            <color indexed="81"/>
            <rFont val="Times New Roman"/>
            <family val="1"/>
          </rPr>
          <t xml:space="preserve">Prohibited School:  </t>
        </r>
        <r>
          <rPr>
            <sz val="12"/>
            <color indexed="81"/>
            <rFont val="Times New Roman"/>
            <family val="1"/>
          </rPr>
          <t>Necromancy</t>
        </r>
      </text>
    </comment>
    <comment ref="E4" authorId="0" shapeId="0" xr:uid="{00000000-0006-0000-0000-000002000000}">
      <text>
        <r>
          <rPr>
            <b/>
            <sz val="12"/>
            <color indexed="81"/>
            <rFont val="Times New Roman"/>
            <family val="1"/>
          </rPr>
          <t xml:space="preserve">Effective Caster Level:  </t>
        </r>
        <r>
          <rPr>
            <sz val="12"/>
            <color indexed="81"/>
            <rFont val="Times New Roman"/>
            <family val="1"/>
          </rPr>
          <t>4</t>
        </r>
      </text>
    </comment>
    <comment ref="E9" authorId="0" shapeId="0" xr:uid="{00000000-0006-0000-0000-000003000000}">
      <text>
        <r>
          <rPr>
            <sz val="12"/>
            <color indexed="81"/>
            <rFont val="Times New Roman"/>
            <family val="1"/>
          </rPr>
          <t>See PHB 162</t>
        </r>
      </text>
    </comment>
    <comment ref="B10" authorId="0" shapeId="0" xr:uid="{82796CE0-D3EA-4399-8B50-C19074463375}">
      <text>
        <r>
          <rPr>
            <i/>
            <sz val="12"/>
            <color indexed="81"/>
            <rFont val="Times New Roman"/>
            <family val="1"/>
          </rPr>
          <t>cat’s grace +4</t>
        </r>
      </text>
    </comment>
    <comment ref="E11" authorId="0" shapeId="0" xr:uid="{00000000-0006-0000-0000-000004000000}">
      <text>
        <r>
          <rPr>
            <sz val="12"/>
            <color indexed="81"/>
            <rFont val="Times New Roman"/>
            <family val="1"/>
          </rPr>
          <t>[(2 * 6 Rogue) * 75%]
+ [(3 * 4 Diviner) * 75%]
+ [(1 * 4 Unseen Seer) * 75%]
+ (6 * 2 Con)</t>
        </r>
      </text>
    </comment>
    <comment ref="E12" authorId="0" shapeId="0" xr:uid="{00000000-0006-0000-0000-000005000000}">
      <text>
        <r>
          <rPr>
            <sz val="12"/>
            <color indexed="81"/>
            <rFont val="Times New Roman"/>
            <family val="1"/>
          </rPr>
          <t xml:space="preserve">+4 </t>
        </r>
        <r>
          <rPr>
            <i/>
            <sz val="12"/>
            <color indexed="81"/>
            <rFont val="Times New Roman"/>
            <family val="1"/>
          </rPr>
          <t>shield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4" authorId="0" shapeId="0" xr:uid="{00000000-0006-0000-0100-000001000000}">
      <text>
        <r>
          <rPr>
            <sz val="12"/>
            <color indexed="81"/>
            <rFont val="Times New Roman"/>
            <family val="1"/>
          </rPr>
          <t>MW toolkit +2</t>
        </r>
      </text>
    </comment>
    <comment ref="F21" authorId="0" shapeId="0" xr:uid="{00000000-0006-0000-0100-000002000000}">
      <text>
        <r>
          <rPr>
            <sz val="12"/>
            <color indexed="81"/>
            <rFont val="Times New Roman"/>
            <family val="1"/>
          </rPr>
          <t>Small +4
Whisper Gnome +4</t>
        </r>
      </text>
    </comment>
    <comment ref="F26" authorId="0" shapeId="0" xr:uid="{00000000-0006-0000-0100-000003000000}">
      <text>
        <r>
          <rPr>
            <sz val="12"/>
            <color indexed="81"/>
            <rFont val="Times New Roman"/>
            <family val="1"/>
          </rPr>
          <t>Gnome +2</t>
        </r>
      </text>
    </comment>
    <comment ref="F27" authorId="0" shapeId="0" xr:uid="{00000000-0006-0000-0100-000004000000}">
      <text>
        <r>
          <rPr>
            <sz val="12"/>
            <color indexed="81"/>
            <rFont val="Times New Roman"/>
            <family val="1"/>
          </rPr>
          <t>Gnome (Small) +4</t>
        </r>
      </text>
    </comment>
    <comment ref="F28" authorId="0" shapeId="0" xr:uid="{00000000-0006-0000-0100-000005000000}">
      <text>
        <r>
          <rPr>
            <sz val="12"/>
            <color indexed="81"/>
            <rFont val="Times New Roman"/>
            <family val="1"/>
          </rPr>
          <t>MW toolkit +2</t>
        </r>
      </text>
    </comment>
    <comment ref="F37" authorId="0" shapeId="0" xr:uid="{00000000-0006-0000-0100-000006000000}">
      <text>
        <r>
          <rPr>
            <sz val="12"/>
            <color indexed="81"/>
            <rFont val="Times New Roman"/>
            <family val="1"/>
          </rPr>
          <t>Gnome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1000000}">
      <text>
        <r>
          <rPr>
            <sz val="12"/>
            <color indexed="81"/>
            <rFont val="Times New Roman"/>
            <family val="1"/>
          </rPr>
          <t>Wool or fur</t>
        </r>
      </text>
    </comment>
    <comment ref="D11" authorId="0" shapeId="0" xr:uid="{00000000-0006-0000-0200-000002000000}">
      <text>
        <r>
          <rPr>
            <sz val="12"/>
            <color indexed="81"/>
            <rFont val="Times New Roman"/>
            <family val="1"/>
          </rPr>
          <t>Wool or wax</t>
        </r>
      </text>
    </comment>
    <comment ref="D14" authorId="0" shapeId="0" xr:uid="{00000000-0006-0000-0200-000003000000}">
      <text>
        <r>
          <rPr>
            <sz val="12"/>
            <color indexed="81"/>
            <rFont val="Times New Roman"/>
            <family val="1"/>
          </rPr>
          <t>Phosphorescent moss</t>
        </r>
      </text>
    </comment>
    <comment ref="D17" authorId="0" shapeId="0" xr:uid="{00000000-0006-0000-0200-000004000000}">
      <text>
        <r>
          <rPr>
            <sz val="12"/>
            <color indexed="81"/>
            <rFont val="Times New Roman"/>
            <family val="1"/>
          </rPr>
          <t>Copper wire</t>
        </r>
      </text>
    </comment>
    <comment ref="D18" authorId="0" shapeId="0" xr:uid="{00000000-0006-0000-0200-000005000000}">
      <text>
        <r>
          <rPr>
            <sz val="12"/>
            <color indexed="81"/>
            <rFont val="Times New Roman"/>
            <family val="1"/>
          </rPr>
          <t>Brass key</t>
        </r>
      </text>
    </comment>
    <comment ref="D21" authorId="0" shapeId="0" xr:uid="{00000000-0006-0000-0200-000006000000}">
      <text>
        <r>
          <rPr>
            <sz val="12"/>
            <color indexed="81"/>
            <rFont val="Times New Roman"/>
            <family val="1"/>
          </rPr>
          <t>Prism, lens, or monocle</t>
        </r>
      </text>
    </comment>
    <comment ref="D22" authorId="0" shapeId="0" xr:uid="{00000000-0006-0000-0200-000007000000}">
      <text>
        <r>
          <rPr>
            <sz val="12"/>
            <color indexed="81"/>
            <rFont val="Times New Roman"/>
            <family val="1"/>
          </rPr>
          <t>Miniature cloak</t>
        </r>
      </text>
    </comment>
    <comment ref="D24" authorId="0" shapeId="0" xr:uid="{00000000-0006-0000-0200-000009000000}">
      <text>
        <r>
          <rPr>
            <sz val="12"/>
            <color indexed="81"/>
            <rFont val="Times New Roman"/>
            <family val="1"/>
          </rPr>
          <t>Soot &amp; Salt</t>
        </r>
      </text>
    </comment>
    <comment ref="D26" authorId="0" shapeId="0" xr:uid="{00000000-0006-0000-0200-00000A000000}">
      <text>
        <r>
          <rPr>
            <sz val="12"/>
            <color indexed="81"/>
            <rFont val="Times New Roman"/>
            <family val="1"/>
          </rPr>
          <t>Cured leather</t>
        </r>
      </text>
    </comment>
    <comment ref="D27" authorId="0" shapeId="0" xr:uid="{00000000-0006-0000-0200-00000B000000}">
      <text>
        <r>
          <rPr>
            <sz val="12"/>
            <color indexed="81"/>
            <rFont val="Times New Roman"/>
            <family val="1"/>
          </rPr>
          <t>Powdered silver</t>
        </r>
      </text>
    </comment>
    <comment ref="D28" authorId="0" shapeId="0" xr:uid="{00000000-0006-0000-0200-00000C000000}">
      <text>
        <r>
          <rPr>
            <sz val="12"/>
            <color indexed="81"/>
            <rFont val="Times New Roman"/>
            <family val="1"/>
          </rPr>
          <t>Powdered Iron</t>
        </r>
      </text>
    </comment>
    <comment ref="D30" authorId="0" shapeId="0" xr:uid="{00000000-0006-0000-0200-00000D000000}">
      <text>
        <r>
          <rPr>
            <sz val="12"/>
            <color indexed="81"/>
            <rFont val="Times New Roman"/>
            <family val="1"/>
          </rPr>
          <t>Sand, rose petals, or live cricket</t>
        </r>
      </text>
    </comment>
    <comment ref="D32" authorId="0" shapeId="0" xr:uid="{00000000-0006-0000-0200-00000E000000}">
      <text>
        <r>
          <rPr>
            <sz val="12"/>
            <color indexed="81"/>
            <rFont val="Times New Roman"/>
            <family val="1"/>
          </rPr>
          <t>Prism, lens, or monocle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have learned how to stalk and surprise creatures whose senses are very different from those of a humanoid.
</t>
        </r>
        <r>
          <rPr>
            <b/>
            <sz val="12"/>
            <color indexed="81"/>
            <rFont val="Times New Roman"/>
            <family val="1"/>
          </rPr>
          <t xml:space="preserve">Benefit: </t>
        </r>
        <r>
          <rPr>
            <sz val="12"/>
            <color indexed="81"/>
            <rFont val="Times New Roman"/>
            <family val="1"/>
          </rPr>
          <t xml:space="preserve"> When you hide, creatures with blindsense, blindsight, scent, or tremorsense must make a Listen check or a Spot check (whichever DC is higher) to notice you, just as sighted creatures would make Spot checks to detect you.  You cannot hide in plain sight unless you have that ability as a class feature.  In addition, you can flank creatures that have the all-around vision special quality.
</t>
        </r>
        <r>
          <rPr>
            <b/>
            <sz val="12"/>
            <color indexed="81"/>
            <rFont val="Times New Roman"/>
            <family val="1"/>
          </rPr>
          <t xml:space="preserve">Normal:  </t>
        </r>
        <r>
          <rPr>
            <sz val="12"/>
            <color indexed="81"/>
            <rFont val="Times New Roman"/>
            <family val="1"/>
          </rPr>
          <t>Creatures with these senses do not need to make Spot or Listen checks to notice other creatures within range.  Creatures with all-around vision can’t be flanked.
Lords of Madness 179</t>
        </r>
      </text>
    </comment>
    <comment ref="C2" authorId="0" shapeId="0" xr:uid="{00000000-0006-0000-0400-00000200000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shapeId="0" xr:uid="{00000000-0006-0000-0400-000003000000}">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C3" authorId="0" shapeId="0" xr:uid="{00000000-0006-0000-0400-000004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shapeId="0" xr:uid="{00000000-0006-0000-0400-000005000000}">
      <text>
        <r>
          <rPr>
            <sz val="12"/>
            <color indexed="81"/>
            <rFont val="Times New Roman"/>
            <family val="1"/>
          </rPr>
          <t xml:space="preserve">You can create wands, which hold spells (see the Dungeon Master’s Guide for rules on wands).
</t>
        </r>
        <r>
          <rPr>
            <b/>
            <sz val="12"/>
            <color indexed="81"/>
            <rFont val="Times New Roman"/>
            <family val="1"/>
          </rPr>
          <t xml:space="preserve">Prerequisite:  </t>
        </r>
        <r>
          <rPr>
            <sz val="12"/>
            <color indexed="81"/>
            <rFont val="Times New Roman"/>
            <family val="1"/>
          </rPr>
          <t xml:space="preserve">Caster level 5th.
</t>
        </r>
        <r>
          <rPr>
            <b/>
            <sz val="12"/>
            <color indexed="81"/>
            <rFont val="Times New Roman"/>
            <family val="1"/>
          </rPr>
          <t xml:space="preserve">Benefit: </t>
        </r>
        <r>
          <rPr>
            <sz val="12"/>
            <color indexed="81"/>
            <rFont val="Times New Roman"/>
            <family val="1"/>
          </rPr>
          <t xml:space="preserve"> You can create a wand of any 4th-level or lower spell that you know. Crafting a wand takes one day for each 1,000 gp in its base price.  The base price of a wand is its caster level × the spell level × 750 gp.  To craft a wand, you must spend 1/25 of this base price in XP and use up raw materials costing one-half of this base price. A newly created wand has 50 charges.
Any wand that stores a spell with a costly material component or an XP cost also carries a commensurate cost. In addition to the cost derived from the base price, you must expend fifty copies of the material component or pay fifty times the XP cost.
PHB 92</t>
        </r>
      </text>
    </comment>
    <comment ref="A7" authorId="0" shapeId="0" xr:uid="{00000000-0006-0000-0400-000006000000}">
      <text>
        <r>
          <rPr>
            <sz val="12"/>
            <color indexed="81"/>
            <rFont val="Times New Roman"/>
            <family val="1"/>
          </rPr>
          <t>Hand crossbow, rapier, sap, shortbow, and short sword.
PHB 50</t>
        </r>
      </text>
    </comment>
    <comment ref="A12" authorId="0" shapeId="0" xr:uid="{00000000-0006-0000-0400-000007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13" authorId="0" shapeId="0" xr:uid="{00000000-0006-0000-0400-000008000000}">
      <text>
        <r>
          <rPr>
            <b/>
            <sz val="12"/>
            <color indexed="81"/>
            <rFont val="Times New Roman"/>
            <family val="1"/>
          </rPr>
          <t>From Rogue and Unseen Seer levels...</t>
        </r>
        <r>
          <rPr>
            <sz val="12"/>
            <color indexed="81"/>
            <rFont val="Times New Roman"/>
            <family val="1"/>
          </rPr>
          <t xml:space="preserve">
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14" authorId="0" shapeId="0" xr:uid="{00000000-0006-0000-0400-000009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500-000001000000}">
      <text>
        <r>
          <rPr>
            <sz val="12"/>
            <color indexed="81"/>
            <rFont val="Times New Roman"/>
            <family val="1"/>
          </rPr>
          <t>Balance, Climb, Escape Artist, Hide, Jump, Move Silently, Sleight of Hand, Tumble.</t>
        </r>
      </text>
    </comment>
    <comment ref="K12" authorId="0" shapeId="0" xr:uid="{00000000-0006-0000-0500-000002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600-000001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List>
</comments>
</file>

<file path=xl/sharedStrings.xml><?xml version="1.0" encoding="utf-8"?>
<sst xmlns="http://schemas.openxmlformats.org/spreadsheetml/2006/main" count="611" uniqueCount="286">
  <si>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</si>
  <si>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</si>
  <si>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</si>
  <si>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</si>
  <si>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</si>
  <si>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</si>
  <si>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</si>
  <si>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</si>
  <si>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</si>
  <si>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</si>
  <si>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</si>
  <si>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</si>
  <si>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</si>
  <si>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</si>
  <si>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</si>
  <si>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</si>
  <si>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</si>
  <si>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</si>
  <si>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</si>
  <si>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</si>
  <si>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</si>
  <si>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</si>
  <si>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</si>
  <si>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</si>
  <si>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</si>
  <si>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</si>
  <si>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</si>
  <si>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</si>
  <si>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</si>
  <si>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</si>
  <si>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</si>
  <si>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</si>
  <si>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</si>
  <si>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</si>
  <si>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</si>
  <si>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</si>
  <si>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</si>
  <si>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</si>
  <si>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</si>
  <si>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</si>
  <si>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</si>
  <si>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</si>
  <si>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</si>
  <si>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</si>
  <si>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</si>
  <si>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</si>
  <si>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</si>
  <si>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</si>
  <si>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</si>
  <si>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</si>
  <si>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</si>
  <si>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</si>
  <si>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</si>
  <si>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</si>
  <si>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</si>
  <si>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</si>
  <si>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</si>
  <si>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</si>
  <si>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</si>
  <si>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</si>
  <si>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</si>
  <si>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</si>
  <si>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</si>
  <si>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</si>
  <si>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</si>
  <si>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</si>
  <si>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</si>
  <si>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</si>
  <si>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</si>
  <si>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</si>
  <si>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</si>
  <si>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</si>
  <si>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</si>
  <si>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</si>
  <si>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</si>
  <si>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</si>
  <si>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</si>
  <si>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</si>
  <si>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</si>
  <si>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</si>
  <si>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</si>
  <si>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</si>
  <si>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</si>
  <si>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</si>
  <si>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</si>
  <si>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</si>
  <si>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</si>
  <si>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</si>
  <si>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</si>
  <si>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</si>
  <si>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</si>
  <si>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</si>
  <si>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</si>
  <si>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</si>
  <si>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The Planes</t>
  </si>
  <si>
    <t>2</t>
  </si>
  <si>
    <t>Roll</t>
  </si>
  <si>
    <t>Perform:  (type)</t>
  </si>
  <si>
    <t>Spell</t>
  </si>
  <si>
    <t>-</t>
  </si>
  <si>
    <t>Gnome</t>
  </si>
  <si>
    <t>Level</t>
  </si>
  <si>
    <t>DC</t>
  </si>
  <si>
    <t>Cast?</t>
  </si>
  <si>
    <t>Skill/Save</t>
  </si>
  <si>
    <t xml:space="preserve">Common, Gnomish, </t>
  </si>
  <si>
    <t>1st</t>
  </si>
  <si>
    <t>2nd</t>
  </si>
  <si>
    <t>3rd</t>
  </si>
  <si>
    <t>4th</t>
  </si>
  <si>
    <t>5th</t>
  </si>
  <si>
    <t>6th</t>
  </si>
  <si>
    <t>7th</t>
  </si>
  <si>
    <t>Subrace:</t>
  </si>
  <si>
    <t>Daily Spells by Level</t>
  </si>
  <si>
    <t>0th</t>
  </si>
  <si>
    <t>Dancing Lights</t>
  </si>
  <si>
    <t>Ghost Sound</t>
  </si>
  <si>
    <t>Prestidigitation</t>
  </si>
  <si>
    <t>Intelligence Bonus</t>
  </si>
  <si>
    <t>Racial Abilities</t>
  </si>
  <si>
    <t>+1 vs. kobolds &amp; goblinoids</t>
  </si>
  <si>
    <t>+4 dodge vs. Giant type</t>
  </si>
  <si>
    <t>Total Daily Spells</t>
  </si>
  <si>
    <t>Flint &amp; Steel</t>
  </si>
  <si>
    <t>Scroll Case</t>
  </si>
  <si>
    <t>Initiative:</t>
  </si>
  <si>
    <t>1d4</t>
  </si>
  <si>
    <t>Bludgeon</t>
  </si>
  <si>
    <t>1d6</t>
  </si>
  <si>
    <t>Ranged Touch Spells</t>
  </si>
  <si>
    <t>Elven, Dwarven, Draconic</t>
  </si>
  <si>
    <t>1d3</t>
  </si>
  <si>
    <t>Gold Pieces</t>
  </si>
  <si>
    <t>Actual Speed:</t>
  </si>
  <si>
    <t>CLev</t>
  </si>
  <si>
    <t>FF AC:</t>
  </si>
  <si>
    <t>Whisper</t>
  </si>
  <si>
    <t>Rogue</t>
  </si>
  <si>
    <t>Darkvision 60’</t>
  </si>
  <si>
    <t>Low-light Vision</t>
  </si>
  <si>
    <t>Male</t>
  </si>
  <si>
    <t>30’</t>
  </si>
  <si>
    <t>Mage Hand</t>
  </si>
  <si>
    <t>Message</t>
  </si>
  <si>
    <t>Silence (on self)</t>
  </si>
  <si>
    <t>Trapfinding</t>
  </si>
  <si>
    <t>Rogue Features</t>
  </si>
  <si>
    <t>Wizard Features</t>
  </si>
  <si>
    <t>Scribe Scroll</t>
  </si>
  <si>
    <t>Summon Familiar</t>
  </si>
  <si>
    <t>Wizard Spells</t>
  </si>
  <si>
    <t>Memorized Spells</t>
  </si>
  <si>
    <t>Diviner</t>
  </si>
  <si>
    <t>Rogue 1</t>
  </si>
  <si>
    <t>Profession:  Locksmith</t>
  </si>
  <si>
    <t>Craft:  Locksmithing</t>
  </si>
  <si>
    <t>Gnome Hammer</t>
  </si>
  <si>
    <t>Simple Weapons, Rogue Weapons</t>
  </si>
  <si>
    <t>Light Armor and Shields (not Tower)</t>
  </si>
  <si>
    <t>Detect Magic</t>
  </si>
  <si>
    <t>Acid Splash</t>
  </si>
  <si>
    <t>Light</t>
  </si>
  <si>
    <t>True Strike</t>
  </si>
  <si>
    <t>Shield</t>
  </si>
  <si>
    <t>Mage Armor</t>
  </si>
  <si>
    <t>Empty Vials &amp; Stoppers</t>
  </si>
  <si>
    <t>Sack</t>
  </si>
  <si>
    <t>Traveller’s Outfit</t>
  </si>
  <si>
    <t>Belt Pouch</t>
  </si>
  <si>
    <t>Thieves’ Tools, Masterwork</t>
  </si>
  <si>
    <t>+2 to Disable Device &amp; Open Locks</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</si>
  <si>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</si>
  <si>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</si>
  <si>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</si>
  <si>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</si>
  <si>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</si>
  <si>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</si>
  <si>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</si>
  <si>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</si>
  <si>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</si>
  <si>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</si>
  <si>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</si>
  <si>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</si>
  <si>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</si>
  <si>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</si>
  <si>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</si>
  <si>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</si>
  <si>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</si>
  <si>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</si>
  <si>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</si>
  <si>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</si>
  <si>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</si>
  <si>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</si>
  <si>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</si>
  <si>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</si>
  <si>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</si>
  <si>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</si>
  <si>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</si>
  <si>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</si>
  <si>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</si>
  <si>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</si>
  <si>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</si>
  <si>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</si>
  <si>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Daze</t>
  </si>
  <si>
    <t>Enchantment</t>
  </si>
  <si>
    <t>1 round</t>
  </si>
  <si>
    <t>60’</t>
  </si>
  <si>
    <t>Detect Poison</t>
  </si>
  <si>
    <t>Divination</t>
  </si>
  <si>
    <t>Personal</t>
  </si>
  <si>
    <t>Flare</t>
  </si>
  <si>
    <t>V</t>
  </si>
  <si>
    <t>Guidance</t>
  </si>
  <si>
    <t>Know Direction</t>
  </si>
  <si>
    <t>V M/DF</t>
  </si>
  <si>
    <t>special</t>
  </si>
  <si>
    <t>Concent.</t>
  </si>
  <si>
    <t>Mending</t>
  </si>
  <si>
    <t>10’</t>
  </si>
  <si>
    <t>Open/Close</t>
  </si>
  <si>
    <t>1 hour</t>
  </si>
  <si>
    <t>Read Magic</t>
  </si>
  <si>
    <t>Resistance</t>
  </si>
  <si>
    <t>V S M/DF</t>
  </si>
  <si>
    <t>Sonic Snap</t>
  </si>
  <si>
    <t>V F</t>
  </si>
  <si>
    <t>1 hr/lvl</t>
  </si>
  <si>
    <t>Sleep</t>
  </si>
  <si>
    <t>Detect Secret Doors</t>
  </si>
  <si>
    <t>Comprehend Languages</t>
  </si>
  <si>
    <t>Whisper Gnome Spells</t>
  </si>
  <si>
    <t>x3</t>
  </si>
  <si>
    <t>Piercing</t>
  </si>
  <si>
    <t>x4</t>
  </si>
  <si>
    <t>Gnome Hooked Hammer, Blunt Head</t>
  </si>
  <si>
    <t>Gnome Hooked Hammer, Hooked Head</t>
  </si>
  <si>
    <t>Diviner Bonus</t>
  </si>
  <si>
    <t>1st:  Darkstalker</t>
  </si>
  <si>
    <t>Evasion (@ 2nd level)</t>
  </si>
  <si>
    <t>Rogue 2</t>
  </si>
  <si>
    <t>Wands, Scrolls and Potions</t>
  </si>
  <si>
    <t>Wand of Magic Missiles</t>
  </si>
  <si>
    <t>Grapple, Unarmed Strike</t>
  </si>
  <si>
    <t>x2</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</si>
  <si>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</si>
  <si>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+3</t>
  </si>
  <si>
    <t>Value</t>
  </si>
  <si>
    <t>Scroll of Bull’s Strength</t>
  </si>
  <si>
    <t>Scroll of Cat’s Grace</t>
  </si>
  <si>
    <t>Scroll of Blur</t>
  </si>
  <si>
    <t>Scroll of Flaming Sphere</t>
  </si>
  <si>
    <t>Scroll of Gust of Wind</t>
  </si>
  <si>
    <t>Reduce Person</t>
  </si>
  <si>
    <t>Protection from Evil</t>
  </si>
  <si>
    <t>Spells per Day</t>
  </si>
  <si>
    <t>Healing Belt</t>
  </si>
  <si>
    <t>See Invisibility</t>
  </si>
  <si>
    <t>PHB</t>
  </si>
  <si>
    <t>Reference</t>
  </si>
  <si>
    <t>Page</t>
  </si>
  <si>
    <t>Sonic Weapon</t>
  </si>
  <si>
    <t>Burning Sword</t>
  </si>
  <si>
    <t>Spell Compendium</t>
  </si>
  <si>
    <t>VS</t>
  </si>
  <si>
    <t>Unseen Seer</t>
  </si>
  <si>
    <t>Sneak Attack 2d6</t>
  </si>
  <si>
    <t>Effective Level</t>
  </si>
  <si>
    <t>Raw Level</t>
  </si>
  <si>
    <t>Caster Class</t>
  </si>
  <si>
    <t>Unseen Seer 1</t>
  </si>
  <si>
    <t>Diviner 1</t>
  </si>
  <si>
    <t>Diviner 2</t>
  </si>
  <si>
    <t>Diviner 3</t>
  </si>
  <si>
    <t>6th:  Craft Wand</t>
  </si>
  <si>
    <t>3rd:  Two-weapon Fighting</t>
  </si>
  <si>
    <t>q</t>
  </si>
  <si>
    <t>Neutral</t>
  </si>
  <si>
    <t>AC:</t>
  </si>
  <si>
    <t>NPC</t>
  </si>
  <si>
    <t>Dredge</t>
  </si>
  <si>
    <t>Sling +1</t>
  </si>
  <si>
    <t>1</t>
  </si>
  <si>
    <t>50’</t>
  </si>
  <si>
    <r>
      <t xml:space="preserve">2 </t>
    </r>
    <r>
      <rPr>
        <i/>
        <sz val="12"/>
        <rFont val="Times New Roman"/>
        <family val="1"/>
      </rPr>
      <t>magic missiles</t>
    </r>
    <r>
      <rPr>
        <sz val="12"/>
        <rFont val="Times New Roman"/>
        <family val="1"/>
      </rPr>
      <t>, 1d4+1 dmg</t>
    </r>
  </si>
  <si>
    <t>“Badnews” Thrambolski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</si>
</sst>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4"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12"/>
      <name val="Times New Roman"/>
      <family val="1"/>
    </font>
    <font>
      <sz val="13"/>
      <name val="Wingdings"/>
      <charset val="2"/>
    </font>
    <font>
      <i/>
      <sz val="18"/>
      <color indexed="53"/>
      <name val="Times New Roman"/>
      <family val="1"/>
    </font>
    <font>
      <b/>
      <sz val="13"/>
      <color rgb="FFFF0000"/>
      <name val="Times New Roman"/>
      <family val="1"/>
    </font>
    <font>
      <b/>
      <sz val="13"/>
      <color rgb="FF7030A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theme="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b/>
      <i/>
      <sz val="12"/>
      <color indexed="81"/>
      <name val="Times New Roman"/>
      <family val="1"/>
    </font>
    <font>
      <i/>
      <sz val="18"/>
      <color indexed="20"/>
      <name val="Times New Roman"/>
      <family val="1"/>
    </font>
    <font>
      <i/>
      <sz val="12"/>
      <color indexed="81"/>
      <name val="Times New Roman"/>
      <family val="1"/>
    </font>
    <font>
      <i/>
      <sz val="18"/>
      <color indexed="57"/>
      <name val="Times New Roman"/>
      <family val="1"/>
    </font>
    <font>
      <i/>
      <sz val="18"/>
      <color indexed="10"/>
      <name val="Times New Roman"/>
      <family val="1"/>
    </font>
    <font>
      <i/>
      <sz val="18"/>
      <color rgb="FFFFC000"/>
      <name val="Times New Roman"/>
      <family val="1"/>
    </font>
    <font>
      <i/>
      <sz val="12"/>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CC66FF"/>
        <bgColor indexed="64"/>
      </patternFill>
    </fill>
  </fills>
  <borders count="13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38" fillId="0" borderId="0"/>
    <xf numFmtId="0" fontId="1" fillId="0" borderId="0"/>
    <xf numFmtId="0" fontId="37" fillId="0" borderId="0" applyFill="0" applyBorder="0"/>
    <xf numFmtId="0" fontId="2" fillId="0" borderId="0"/>
    <xf numFmtId="9" fontId="2" fillId="0" borderId="0" applyFont="0" applyFill="0" applyBorder="0" applyAlignment="0" applyProtection="0"/>
  </cellStyleXfs>
  <cellXfs count="448">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49" fillId="9" borderId="35" xfId="0"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Alignment="1">
      <alignment vertical="center"/>
    </xf>
    <xf numFmtId="0" fontId="2" fillId="0" borderId="83" xfId="0" applyFont="1" applyBorder="1" applyAlignment="1">
      <alignment horizontal="center" vertical="center"/>
    </xf>
    <xf numFmtId="0" fontId="2" fillId="0" borderId="83" xfId="0" quotePrefix="1" applyFont="1" applyBorder="1" applyAlignment="1">
      <alignment horizontal="center" vertical="center" wrapText="1"/>
    </xf>
    <xf numFmtId="49" fontId="2" fillId="0" borderId="83" xfId="2" applyNumberFormat="1" applyFont="1" applyFill="1" applyBorder="1" applyAlignment="1">
      <alignment horizontal="center" vertical="center"/>
    </xf>
    <xf numFmtId="0" fontId="2" fillId="0" borderId="83" xfId="0" applyFont="1" applyBorder="1" applyAlignment="1">
      <alignment horizontal="center" vertical="center" shrinkToFit="1"/>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0" applyFont="1" applyBorder="1" applyAlignment="1">
      <alignment horizontal="center" vertical="center" shrinkToFi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46" xfId="2" applyNumberFormat="1" applyFont="1" applyBorder="1" applyAlignment="1">
      <alignment horizontal="center" vertical="center" shrinkToFit="1"/>
    </xf>
    <xf numFmtId="164" fontId="2" fillId="8" borderId="83" xfId="0" applyNumberFormat="1" applyFont="1" applyFill="1" applyBorder="1" applyAlignment="1">
      <alignment horizontal="center" vertical="center"/>
    </xf>
    <xf numFmtId="0" fontId="4"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7" xfId="0" quotePrefix="1" applyFont="1" applyBorder="1" applyAlignment="1">
      <alignment horizontal="center" vertical="center" wrapText="1"/>
    </xf>
    <xf numFmtId="49" fontId="2" fillId="0" borderId="87" xfId="2" applyNumberFormat="1" applyFont="1" applyFill="1" applyBorder="1" applyAlignment="1">
      <alignment horizontal="center" vertical="center"/>
    </xf>
    <xf numFmtId="0" fontId="2" fillId="0" borderId="87" xfId="0" applyFont="1" applyBorder="1" applyAlignment="1">
      <alignment horizontal="center" vertical="center" shrinkToFit="1"/>
    </xf>
    <xf numFmtId="164" fontId="2" fillId="0" borderId="87" xfId="0" applyNumberFormat="1" applyFont="1" applyBorder="1" applyAlignment="1">
      <alignment horizontal="center" vertical="center"/>
    </xf>
    <xf numFmtId="1" fontId="54" fillId="9" borderId="88" xfId="0" applyNumberFormat="1" applyFont="1" applyFill="1" applyBorder="1" applyAlignment="1">
      <alignment horizontal="center" vertical="center"/>
    </xf>
    <xf numFmtId="1" fontId="2" fillId="0" borderId="88" xfId="0" applyNumberFormat="1" applyFont="1" applyBorder="1" applyAlignment="1">
      <alignment horizontal="center" vertical="center"/>
    </xf>
    <xf numFmtId="1" fontId="54" fillId="9" borderId="84" xfId="0" applyNumberFormat="1" applyFont="1" applyFill="1" applyBorder="1" applyAlignment="1">
      <alignment horizontal="center" vertical="center"/>
    </xf>
    <xf numFmtId="1" fontId="2" fillId="0" borderId="84" xfId="0" applyNumberFormat="1"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5" fillId="0" borderId="91" xfId="0" quotePrefix="1" applyFont="1" applyBorder="1" applyAlignment="1">
      <alignment horizontal="center" vertical="center" wrapText="1"/>
    </xf>
    <xf numFmtId="49" fontId="2" fillId="0" borderId="91" xfId="2" applyNumberFormat="1" applyFont="1" applyFill="1" applyBorder="1" applyAlignment="1">
      <alignment horizontal="center" vertical="center"/>
    </xf>
    <xf numFmtId="0" fontId="2" fillId="0" borderId="91" xfId="0" applyFont="1" applyBorder="1" applyAlignment="1">
      <alignment horizontal="center" vertical="center" shrinkToFit="1"/>
    </xf>
    <xf numFmtId="164" fontId="2" fillId="0" borderId="91" xfId="0" applyNumberFormat="1" applyFont="1" applyBorder="1" applyAlignment="1">
      <alignment horizontal="center" vertical="center"/>
    </xf>
    <xf numFmtId="0" fontId="2" fillId="0" borderId="89" xfId="0" quotePrefix="1" applyFont="1" applyBorder="1" applyAlignment="1">
      <alignment horizontal="center" vertical="center"/>
    </xf>
    <xf numFmtId="0" fontId="2" fillId="0" borderId="85" xfId="0" quotePrefix="1" applyFont="1" applyBorder="1" applyAlignment="1">
      <alignment horizontal="center" vertical="center"/>
    </xf>
    <xf numFmtId="0" fontId="4" fillId="0" borderId="82" xfId="0" applyFont="1" applyBorder="1" applyAlignment="1">
      <alignment horizontal="center" vertical="center"/>
    </xf>
    <xf numFmtId="1" fontId="5" fillId="0" borderId="88" xfId="0" applyNumberFormat="1" applyFont="1" applyBorder="1" applyAlignment="1">
      <alignment horizontal="center" vertical="center"/>
    </xf>
    <xf numFmtId="1" fontId="5" fillId="0" borderId="84" xfId="0" applyNumberFormat="1" applyFont="1" applyBorder="1" applyAlignment="1">
      <alignment horizontal="center" vertical="center"/>
    </xf>
    <xf numFmtId="1" fontId="5" fillId="0" borderId="92" xfId="0" applyNumberFormat="1" applyFont="1" applyBorder="1" applyAlignment="1">
      <alignment horizontal="center" vertical="center"/>
    </xf>
    <xf numFmtId="0" fontId="2" fillId="0" borderId="117" xfId="0" quotePrefix="1" applyFont="1" applyBorder="1" applyAlignment="1">
      <alignment horizontal="center" vertical="center"/>
    </xf>
    <xf numFmtId="164" fontId="2" fillId="0" borderId="54" xfId="0" applyNumberFormat="1" applyFont="1" applyBorder="1" applyAlignment="1">
      <alignment horizontal="center" vertical="center"/>
    </xf>
    <xf numFmtId="164" fontId="2" fillId="8" borderId="34" xfId="0" applyNumberFormat="1" applyFont="1" applyFill="1" applyBorder="1" applyAlignment="1">
      <alignment horizontal="center" vertical="center"/>
    </xf>
    <xf numFmtId="164" fontId="2" fillId="0" borderId="47" xfId="0" applyNumberFormat="1" applyFont="1" applyBorder="1" applyAlignment="1">
      <alignment horizontal="center" vertical="center"/>
    </xf>
    <xf numFmtId="0" fontId="3" fillId="0" borderId="0" xfId="0" applyFont="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5" fillId="0" borderId="0" xfId="0" applyFont="1" applyAlignment="1">
      <alignment horizontal="center" vertical="center"/>
    </xf>
    <xf numFmtId="0" fontId="2" fillId="0" borderId="97" xfId="0" applyFont="1" applyBorder="1" applyAlignment="1">
      <alignment horizontal="center" vertical="center" shrinkToFit="1"/>
    </xf>
    <xf numFmtId="0" fontId="2" fillId="0" borderId="101"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8" xfId="0" applyFont="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39" xfId="0" applyFont="1" applyBorder="1" applyAlignment="1">
      <alignment horizontal="left" vertical="center" shrinkToFit="1"/>
    </xf>
    <xf numFmtId="0" fontId="2" fillId="0" borderId="115" xfId="0" applyFont="1" applyBorder="1" applyAlignment="1">
      <alignment horizontal="center" vertical="center" shrinkToFit="1"/>
    </xf>
    <xf numFmtId="0" fontId="2" fillId="0" borderId="102" xfId="0" applyFont="1" applyBorder="1" applyAlignment="1">
      <alignment horizontal="center" vertical="center" shrinkToFit="1"/>
    </xf>
    <xf numFmtId="164" fontId="5" fillId="0" borderId="102" xfId="0" applyNumberFormat="1" applyFont="1" applyBorder="1" applyAlignment="1">
      <alignment horizontal="center" vertical="center" shrinkToFit="1"/>
    </xf>
    <xf numFmtId="0" fontId="5" fillId="0" borderId="102" xfId="0" applyFont="1" applyBorder="1" applyAlignment="1">
      <alignment horizontal="left" vertical="center"/>
    </xf>
    <xf numFmtId="0" fontId="2" fillId="0" borderId="116" xfId="0" applyFont="1" applyBorder="1" applyAlignment="1">
      <alignment horizontal="left" vertical="center" shrinkToFit="1"/>
    </xf>
    <xf numFmtId="0" fontId="2" fillId="0" borderId="40" xfId="0" applyFont="1" applyBorder="1" applyAlignment="1">
      <alignment horizontal="center" vertical="center" shrinkToFit="1"/>
    </xf>
    <xf numFmtId="164" fontId="5" fillId="0" borderId="0" xfId="0" applyNumberFormat="1" applyFont="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53" fillId="9" borderId="22" xfId="0" applyFont="1" applyFill="1" applyBorder="1" applyAlignment="1">
      <alignment horizontal="center" vertical="center"/>
    </xf>
    <xf numFmtId="0" fontId="22" fillId="7" borderId="19" xfId="0" applyFont="1" applyFill="1" applyBorder="1" applyAlignment="1">
      <alignment horizontal="center" vertical="center"/>
    </xf>
    <xf numFmtId="0" fontId="22" fillId="7" borderId="31" xfId="0" applyFont="1" applyFill="1" applyBorder="1" applyAlignment="1">
      <alignment horizontal="center" vertical="center"/>
    </xf>
    <xf numFmtId="1" fontId="54" fillId="9" borderId="92" xfId="0" applyNumberFormat="1" applyFont="1" applyFill="1" applyBorder="1" applyAlignment="1">
      <alignment horizontal="center" vertical="center"/>
    </xf>
    <xf numFmtId="1" fontId="2" fillId="0" borderId="92" xfId="0" applyNumberFormat="1"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49"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xf>
    <xf numFmtId="1" fontId="2" fillId="0" borderId="46" xfId="0" applyNumberFormat="1" applyFont="1" applyBorder="1" applyAlignment="1">
      <alignment horizontal="center" vertical="center"/>
    </xf>
    <xf numFmtId="1" fontId="54" fillId="9" borderId="24" xfId="0" applyNumberFormat="1" applyFont="1" applyFill="1" applyBorder="1" applyAlignment="1">
      <alignment horizontal="center" vertical="center"/>
    </xf>
    <xf numFmtId="0" fontId="5" fillId="0" borderId="33" xfId="0" applyFont="1" applyBorder="1" applyAlignment="1">
      <alignment horizontal="center" vertical="center"/>
    </xf>
    <xf numFmtId="164" fontId="2" fillId="0" borderId="55" xfId="0" applyNumberFormat="1" applyFont="1" applyBorder="1" applyAlignment="1">
      <alignment horizontal="center" vertical="center"/>
    </xf>
    <xf numFmtId="0" fontId="5" fillId="0" borderId="0" xfId="0" applyFont="1" applyAlignment="1">
      <alignment horizontal="centerContinuous" vertical="center"/>
    </xf>
    <xf numFmtId="0" fontId="22" fillId="7" borderId="22" xfId="0" applyFont="1" applyFill="1" applyBorder="1" applyAlignment="1">
      <alignment horizontal="centerContinuous" vertical="center"/>
    </xf>
    <xf numFmtId="0" fontId="22" fillId="7" borderId="94" xfId="0" applyFont="1" applyFill="1" applyBorder="1" applyAlignment="1">
      <alignment horizontal="centerContinuous" vertical="center"/>
    </xf>
    <xf numFmtId="0" fontId="22" fillId="7" borderId="48" xfId="0" applyFont="1" applyFill="1" applyBorder="1" applyAlignment="1">
      <alignment horizontal="centerContinuous" vertical="center"/>
    </xf>
    <xf numFmtId="0" fontId="5" fillId="0" borderId="13" xfId="0" applyFont="1" applyBorder="1" applyAlignment="1">
      <alignment horizontal="center" vertical="center"/>
    </xf>
    <xf numFmtId="0" fontId="2" fillId="0" borderId="13" xfId="0" quotePrefix="1" applyFont="1" applyBorder="1" applyAlignment="1">
      <alignment horizontal="center" vertical="center"/>
    </xf>
    <xf numFmtId="0" fontId="2" fillId="0" borderId="13" xfId="0" applyFont="1" applyBorder="1" applyAlignment="1">
      <alignment horizontal="center" vertical="center"/>
    </xf>
    <xf numFmtId="9" fontId="2" fillId="0" borderId="13" xfId="0" applyNumberFormat="1" applyFont="1" applyBorder="1" applyAlignment="1">
      <alignment horizontal="center" vertical="center"/>
    </xf>
    <xf numFmtId="49" fontId="2" fillId="0" borderId="13" xfId="0" quotePrefix="1" applyNumberFormat="1" applyFont="1" applyBorder="1" applyAlignment="1">
      <alignment horizontal="center" vertical="center"/>
    </xf>
    <xf numFmtId="164" fontId="2" fillId="0" borderId="52" xfId="0" applyNumberFormat="1" applyFont="1" applyBorder="1" applyAlignment="1">
      <alignment horizontal="centerContinuous" vertical="center"/>
    </xf>
    <xf numFmtId="164" fontId="2" fillId="0" borderId="95" xfId="0" applyNumberFormat="1" applyFont="1" applyBorder="1" applyAlignment="1">
      <alignment horizontal="centerContinuous" vertical="center"/>
    </xf>
    <xf numFmtId="0" fontId="5" fillId="0" borderId="53" xfId="0" quotePrefix="1" applyFont="1" applyBorder="1" applyAlignment="1">
      <alignment horizontal="centerContinuous" vertical="center"/>
    </xf>
    <xf numFmtId="0" fontId="2" fillId="0" borderId="91" xfId="0" quotePrefix="1" applyFont="1" applyBorder="1" applyAlignment="1">
      <alignment horizontal="center" vertical="center"/>
    </xf>
    <xf numFmtId="164" fontId="2" fillId="0" borderId="92" xfId="0" applyNumberFormat="1" applyFont="1" applyBorder="1" applyAlignment="1">
      <alignment horizontal="centerContinuous" vertical="center"/>
    </xf>
    <xf numFmtId="164" fontId="2" fillId="0" borderId="96" xfId="0" applyNumberFormat="1" applyFont="1" applyBorder="1" applyAlignment="1">
      <alignment horizontal="centerContinuous" vertical="center"/>
    </xf>
    <xf numFmtId="0" fontId="5" fillId="0" borderId="93" xfId="0" applyFont="1" applyBorder="1" applyAlignment="1">
      <alignment horizontal="centerContinuous" vertical="center"/>
    </xf>
    <xf numFmtId="0" fontId="19" fillId="0" borderId="0" xfId="0" applyFont="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2" fillId="0" borderId="103" xfId="0" applyFont="1" applyBorder="1" applyAlignment="1">
      <alignment horizontal="centerContinuous" vertical="center"/>
    </xf>
    <xf numFmtId="0" fontId="2" fillId="0" borderId="104" xfId="0" applyFont="1" applyBorder="1" applyAlignment="1">
      <alignment horizontal="centerContinuous" vertical="center"/>
    </xf>
    <xf numFmtId="0" fontId="2" fillId="0" borderId="88" xfId="0" applyFont="1" applyBorder="1" applyAlignment="1">
      <alignment horizontal="centerContinuous" vertical="center"/>
    </xf>
    <xf numFmtId="49" fontId="2" fillId="0" borderId="88" xfId="0" applyNumberFormat="1" applyFont="1" applyBorder="1" applyAlignment="1">
      <alignment horizontal="center" vertical="center"/>
    </xf>
    <xf numFmtId="49" fontId="2" fillId="0" borderId="88" xfId="0" applyNumberFormat="1" applyFont="1" applyBorder="1" applyAlignment="1">
      <alignment horizontal="centerContinuous" vertical="center"/>
    </xf>
    <xf numFmtId="49" fontId="2" fillId="0" borderId="105" xfId="0" applyNumberFormat="1" applyFont="1" applyBorder="1" applyAlignment="1">
      <alignment horizontal="centerContinuous" vertical="center"/>
    </xf>
    <xf numFmtId="0" fontId="2" fillId="0" borderId="106" xfId="0" applyFont="1" applyBorder="1" applyAlignment="1">
      <alignment horizontal="centerContinuous" vertical="center"/>
    </xf>
    <xf numFmtId="0" fontId="2" fillId="0" borderId="107" xfId="0" applyFont="1" applyBorder="1" applyAlignment="1">
      <alignment horizontal="centerContinuous" vertical="center"/>
    </xf>
    <xf numFmtId="0" fontId="2" fillId="0" borderId="108" xfId="0" applyFont="1" applyBorder="1" applyAlignment="1">
      <alignment horizontal="centerContinuous" vertical="center"/>
    </xf>
    <xf numFmtId="0" fontId="2" fillId="0" borderId="84" xfId="0" applyFont="1" applyBorder="1" applyAlignment="1">
      <alignment horizontal="centerContinuous" vertical="center"/>
    </xf>
    <xf numFmtId="164" fontId="2" fillId="0" borderId="83" xfId="0" applyNumberFormat="1" applyFont="1" applyBorder="1" applyAlignment="1">
      <alignment horizontal="center" vertical="center"/>
    </xf>
    <xf numFmtId="49" fontId="2" fillId="0" borderId="84" xfId="0" applyNumberFormat="1" applyFont="1" applyBorder="1" applyAlignment="1">
      <alignment horizontal="center" vertical="center"/>
    </xf>
    <xf numFmtId="49" fontId="2" fillId="0" borderId="84" xfId="0" applyNumberFormat="1" applyFont="1" applyBorder="1" applyAlignment="1">
      <alignment horizontal="centerContinuous" vertical="center"/>
    </xf>
    <xf numFmtId="49" fontId="2" fillId="0" borderId="109" xfId="0" applyNumberFormat="1" applyFont="1" applyBorder="1" applyAlignment="1">
      <alignment horizontal="centerContinuous" vertical="center"/>
    </xf>
    <xf numFmtId="0" fontId="2" fillId="0" borderId="110" xfId="0" applyFont="1" applyBorder="1" applyAlignment="1">
      <alignment horizontal="centerContinuous" vertical="center"/>
    </xf>
    <xf numFmtId="164" fontId="2" fillId="0" borderId="34" xfId="0" applyNumberFormat="1" applyFont="1" applyBorder="1" applyAlignment="1">
      <alignment horizontal="center" vertical="center"/>
    </xf>
    <xf numFmtId="0" fontId="2" fillId="0" borderId="111" xfId="0" applyFont="1" applyBorder="1" applyAlignment="1">
      <alignment horizontal="centerContinuous" vertical="center"/>
    </xf>
    <xf numFmtId="0" fontId="5" fillId="0" borderId="112" xfId="0" applyFont="1" applyBorder="1" applyAlignment="1">
      <alignment horizontal="centerContinuous" vertical="center"/>
    </xf>
    <xf numFmtId="0" fontId="5" fillId="0" borderId="92" xfId="0" applyFont="1" applyBorder="1" applyAlignment="1">
      <alignment horizontal="centerContinuous" vertical="center"/>
    </xf>
    <xf numFmtId="49" fontId="2" fillId="0" borderId="91" xfId="0" applyNumberFormat="1" applyFont="1" applyBorder="1" applyAlignment="1">
      <alignment horizontal="center" vertical="center"/>
    </xf>
    <xf numFmtId="49" fontId="2" fillId="0" borderId="92" xfId="0" applyNumberFormat="1" applyFont="1" applyBorder="1" applyAlignment="1">
      <alignment horizontal="centerContinuous" vertical="center"/>
    </xf>
    <xf numFmtId="49" fontId="2" fillId="0" borderId="96" xfId="0" applyNumberFormat="1" applyFont="1" applyBorder="1" applyAlignment="1">
      <alignment horizontal="centerContinuous" vertical="center"/>
    </xf>
    <xf numFmtId="0" fontId="22" fillId="7" borderId="99" xfId="0" applyFont="1" applyFill="1" applyBorder="1" applyAlignment="1">
      <alignment horizontal="center" vertical="center"/>
    </xf>
    <xf numFmtId="0" fontId="22" fillId="7" borderId="100" xfId="0" applyFont="1" applyFill="1" applyBorder="1" applyAlignment="1">
      <alignment horizontal="centerContinuous" vertical="center"/>
    </xf>
    <xf numFmtId="0" fontId="2" fillId="0" borderId="103" xfId="0" applyFont="1" applyBorder="1" applyAlignment="1">
      <alignment horizontal="centerContinuous" vertical="center" shrinkToFit="1"/>
    </xf>
    <xf numFmtId="0" fontId="22" fillId="0" borderId="105" xfId="0" applyFont="1" applyBorder="1" applyAlignment="1">
      <alignment horizontal="centerContinuous" vertical="center"/>
    </xf>
    <xf numFmtId="0" fontId="2" fillId="0" borderId="107" xfId="0" applyFont="1" applyBorder="1" applyAlignment="1">
      <alignment horizontal="centerContinuous" vertical="center" shrinkToFit="1"/>
    </xf>
    <xf numFmtId="0" fontId="22" fillId="0" borderId="109" xfId="0" applyFont="1" applyBorder="1" applyAlignment="1">
      <alignment horizontal="centerContinuous" vertical="center"/>
    </xf>
    <xf numFmtId="0" fontId="2" fillId="0" borderId="120" xfId="0" applyFont="1" applyBorder="1" applyAlignment="1">
      <alignment horizontal="centerContinuous" vertical="center" shrinkToFit="1"/>
    </xf>
    <xf numFmtId="0" fontId="22" fillId="0" borderId="121" xfId="0" applyFont="1" applyBorder="1" applyAlignment="1">
      <alignment horizontal="centerContinuous" vertical="center"/>
    </xf>
    <xf numFmtId="0" fontId="2" fillId="0" borderId="122" xfId="0" applyFont="1" applyBorder="1" applyAlignment="1">
      <alignment horizontal="centerContinuous" vertical="center"/>
    </xf>
    <xf numFmtId="0" fontId="2" fillId="0" borderId="123" xfId="0" applyFont="1" applyBorder="1" applyAlignment="1">
      <alignment horizontal="centerContinuous" vertical="center"/>
    </xf>
    <xf numFmtId="0" fontId="2" fillId="0" borderId="111" xfId="0" applyFont="1" applyBorder="1" applyAlignment="1">
      <alignment horizontal="centerContinuous" vertical="center" shrinkToFit="1"/>
    </xf>
    <xf numFmtId="0" fontId="22" fillId="0" borderId="96" xfId="0" applyFont="1" applyBorder="1" applyAlignment="1">
      <alignment horizontal="centerContinuous" vertical="center"/>
    </xf>
    <xf numFmtId="0" fontId="2" fillId="0" borderId="92" xfId="0" applyFont="1" applyBorder="1" applyAlignment="1">
      <alignment horizontal="centerContinuous" vertical="center"/>
    </xf>
    <xf numFmtId="0" fontId="2" fillId="0" borderId="93" xfId="0" applyFont="1" applyBorder="1" applyAlignment="1">
      <alignment horizontal="centerContinuous" vertical="center"/>
    </xf>
    <xf numFmtId="0" fontId="7" fillId="0" borderId="0" xfId="0" applyFont="1" applyAlignment="1">
      <alignment horizontal="center" vertical="center" wrapText="1"/>
    </xf>
    <xf numFmtId="0" fontId="51" fillId="0" borderId="31" xfId="0" applyFont="1" applyBorder="1" applyAlignment="1">
      <alignment horizontal="centerContinuous" vertical="center"/>
    </xf>
    <xf numFmtId="0" fontId="7" fillId="0" borderId="0" xfId="0" applyFont="1" applyAlignment="1">
      <alignment vertical="center" wrapText="1"/>
    </xf>
    <xf numFmtId="0" fontId="28" fillId="0" borderId="34" xfId="0" applyFont="1" applyBorder="1" applyAlignment="1">
      <alignment horizontal="centerContinuous" vertical="center"/>
    </xf>
    <xf numFmtId="0" fontId="40" fillId="0" borderId="54" xfId="0" applyFont="1" applyBorder="1" applyAlignment="1">
      <alignment horizontal="center" vertical="center" shrinkToFit="1"/>
    </xf>
    <xf numFmtId="0" fontId="56" fillId="0" borderId="47" xfId="0" applyFont="1" applyBorder="1" applyAlignment="1">
      <alignment horizontal="center" vertical="center" shrinkToFit="1"/>
    </xf>
    <xf numFmtId="0" fontId="40" fillId="0" borderId="55" xfId="0" applyFont="1" applyBorder="1" applyAlignment="1">
      <alignment horizontal="center" vertical="center" shrinkToFit="1"/>
    </xf>
    <xf numFmtId="0" fontId="7" fillId="0" borderId="0" xfId="0" applyFont="1" applyAlignment="1">
      <alignment horizontal="left" vertical="center" wrapText="1"/>
    </xf>
    <xf numFmtId="0" fontId="7" fillId="0" borderId="34" xfId="0" applyFont="1" applyBorder="1" applyAlignment="1">
      <alignment horizontal="centerContinuous" vertical="center"/>
    </xf>
    <xf numFmtId="0" fontId="7" fillId="0" borderId="54" xfId="0" applyFont="1" applyBorder="1" applyAlignment="1">
      <alignment horizontal="centerContinuous" vertical="center"/>
    </xf>
    <xf numFmtId="0" fontId="7" fillId="0" borderId="81" xfId="0" applyFont="1" applyBorder="1" applyAlignment="1">
      <alignment horizontal="centerContinuous" vertical="center"/>
    </xf>
    <xf numFmtId="0" fontId="7" fillId="0" borderId="55" xfId="0" applyFont="1" applyBorder="1" applyAlignment="1">
      <alignment horizontal="centerContinuous" vertical="center"/>
    </xf>
    <xf numFmtId="0" fontId="7" fillId="0" borderId="47" xfId="0" applyFont="1" applyBorder="1" applyAlignment="1">
      <alignment horizontal="centerContinuous" vertical="center"/>
    </xf>
    <xf numFmtId="0" fontId="44" fillId="0" borderId="31" xfId="0" applyFont="1" applyBorder="1" applyAlignment="1">
      <alignment horizontal="centerContinuous" vertical="center"/>
    </xf>
    <xf numFmtId="0" fontId="56" fillId="0" borderId="34" xfId="0" applyFont="1" applyBorder="1" applyAlignment="1">
      <alignment horizontal="center" vertical="center" shrinkToFit="1"/>
    </xf>
    <xf numFmtId="0" fontId="7" fillId="0" borderId="81" xfId="0" quotePrefix="1" applyFont="1" applyBorder="1" applyAlignment="1">
      <alignment horizontal="centerContinuous" vertical="center"/>
    </xf>
    <xf numFmtId="0" fontId="17" fillId="0" borderId="55" xfId="0" applyFont="1" applyBorder="1" applyAlignment="1">
      <alignment horizontal="center" vertical="center" shrinkToFit="1"/>
    </xf>
    <xf numFmtId="0" fontId="7" fillId="0" borderId="55" xfId="0" quotePrefix="1" applyFont="1" applyBorder="1" applyAlignment="1">
      <alignment horizontal="centerContinuous" vertical="center"/>
    </xf>
    <xf numFmtId="0" fontId="51" fillId="0" borderId="60" xfId="0" applyFont="1" applyBorder="1" applyAlignment="1">
      <alignment horizontal="centerContinuous" vertical="center" wrapText="1"/>
    </xf>
    <xf numFmtId="0" fontId="16" fillId="0" borderId="61" xfId="0" applyFont="1" applyBorder="1" applyAlignment="1">
      <alignment horizontal="centerContinuous" vertical="center" wrapText="1"/>
    </xf>
    <xf numFmtId="0" fontId="16" fillId="0" borderId="62" xfId="0" applyFont="1" applyBorder="1" applyAlignment="1">
      <alignment horizontal="centerContinuous" vertical="center" wrapText="1"/>
    </xf>
    <xf numFmtId="0" fontId="2" fillId="0" borderId="0" xfId="0" applyFont="1" applyAlignment="1">
      <alignment vertical="center" wrapText="1"/>
    </xf>
    <xf numFmtId="0" fontId="51" fillId="0" borderId="0" xfId="0" applyFont="1" applyAlignment="1">
      <alignment horizontal="centerContinuous" vertical="center" wrapText="1"/>
    </xf>
    <xf numFmtId="0" fontId="16" fillId="0" borderId="0" xfId="0" applyFont="1" applyAlignment="1">
      <alignment horizontal="centerContinuous" vertical="center" wrapText="1"/>
    </xf>
    <xf numFmtId="0" fontId="42" fillId="0" borderId="0" xfId="0" applyFont="1" applyAlignment="1">
      <alignment horizontal="centerContinuous" vertical="center" wrapText="1"/>
    </xf>
    <xf numFmtId="0" fontId="12" fillId="9" borderId="58" xfId="0" applyFont="1" applyFill="1" applyBorder="1" applyAlignment="1">
      <alignment horizontal="centerContinuous" vertical="center" wrapText="1"/>
    </xf>
    <xf numFmtId="0" fontId="12" fillId="9" borderId="79" xfId="0" applyFont="1" applyFill="1" applyBorder="1" applyAlignment="1">
      <alignment horizontal="center" vertical="center" wrapText="1"/>
    </xf>
    <xf numFmtId="0" fontId="12" fillId="9" borderId="63" xfId="0" applyFont="1" applyFill="1" applyBorder="1" applyAlignment="1">
      <alignment horizontal="center" vertical="center" wrapText="1"/>
    </xf>
    <xf numFmtId="0" fontId="12" fillId="9" borderId="64" xfId="0" applyFont="1" applyFill="1" applyBorder="1" applyAlignment="1">
      <alignment horizontal="center" vertical="center" wrapText="1"/>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43" fillId="5" borderId="27" xfId="2"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0" borderId="69" xfId="0" applyFont="1" applyFill="1" applyBorder="1" applyAlignment="1">
      <alignment horizontal="center" vertical="center" wrapText="1"/>
    </xf>
    <xf numFmtId="0" fontId="2" fillId="10" borderId="70" xfId="0" applyFont="1" applyFill="1" applyBorder="1" applyAlignment="1">
      <alignment horizontal="center" vertical="center" wrapTex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0" borderId="38" xfId="0" applyFont="1" applyFill="1" applyBorder="1" applyAlignment="1">
      <alignment horizontal="center" vertical="center" wrapText="1"/>
    </xf>
    <xf numFmtId="0" fontId="2" fillId="10" borderId="39" xfId="0" applyFont="1" applyFill="1" applyBorder="1" applyAlignment="1">
      <alignment horizontal="center" vertical="center" wrapTex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43" fillId="5" borderId="32" xfId="2" applyNumberFormat="1" applyFont="1" applyFill="1" applyBorder="1" applyAlignment="1">
      <alignment horizontal="center" vertical="center" shrinkToFit="1"/>
    </xf>
    <xf numFmtId="0" fontId="4" fillId="0" borderId="47" xfId="0" applyFont="1" applyBorder="1" applyAlignment="1">
      <alignment horizontal="right" vertical="center"/>
    </xf>
    <xf numFmtId="0" fontId="52" fillId="9" borderId="72" xfId="0" applyFont="1" applyFill="1" applyBorder="1" applyAlignment="1">
      <alignment horizontal="center" vertical="center" wrapText="1"/>
    </xf>
    <xf numFmtId="0" fontId="4" fillId="10" borderId="40" xfId="0" applyFont="1" applyFill="1" applyBorder="1" applyAlignment="1">
      <alignment horizontal="center" vertical="center" wrapText="1"/>
    </xf>
    <xf numFmtId="0" fontId="4" fillId="10" borderId="41" xfId="0" applyFont="1" applyFill="1" applyBorder="1" applyAlignment="1">
      <alignment horizontal="center" vertical="center" wrapText="1"/>
    </xf>
    <xf numFmtId="0" fontId="43" fillId="5" borderId="33" xfId="2" applyNumberFormat="1" applyFont="1" applyFill="1" applyBorder="1" applyAlignment="1">
      <alignment horizontal="center" vertical="center" shrinkToFit="1"/>
    </xf>
    <xf numFmtId="0" fontId="7" fillId="0" borderId="80" xfId="0" applyFont="1" applyBorder="1" applyAlignment="1">
      <alignment horizontal="center" vertical="center"/>
    </xf>
    <xf numFmtId="0" fontId="7" fillId="0" borderId="13" xfId="0" applyFont="1" applyBorder="1" applyAlignment="1">
      <alignment horizontal="center" vertical="center"/>
    </xf>
    <xf numFmtId="49" fontId="7" fillId="0" borderId="13" xfId="0" applyNumberFormat="1" applyFont="1" applyBorder="1" applyAlignment="1">
      <alignment horizontal="center" vertical="center"/>
    </xf>
    <xf numFmtId="0" fontId="43" fillId="5" borderId="56" xfId="2" applyNumberFormat="1" applyFont="1" applyFill="1" applyBorder="1" applyAlignment="1">
      <alignment horizontal="center" vertical="center" shrinkToFit="1"/>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44" xfId="0" applyFont="1" applyBorder="1" applyAlignment="1">
      <alignment horizontal="center" vertical="center"/>
    </xf>
    <xf numFmtId="49" fontId="7" fillId="0" borderId="44" xfId="0" applyNumberFormat="1" applyFont="1" applyBorder="1" applyAlignment="1">
      <alignment horizontal="center" vertical="center"/>
    </xf>
    <xf numFmtId="0" fontId="2" fillId="0" borderId="0" xfId="5" applyAlignment="1">
      <alignment vertical="center"/>
    </xf>
    <xf numFmtId="0" fontId="7" fillId="0" borderId="80" xfId="0" applyFont="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8" xfId="0" applyFont="1" applyBorder="1" applyAlignment="1">
      <alignment horizontal="center" vertical="center" shrinkToFit="1"/>
    </xf>
    <xf numFmtId="0" fontId="26" fillId="0" borderId="23" xfId="0" applyFont="1" applyBorder="1" applyAlignment="1">
      <alignment horizontal="centerContinuous" vertical="center"/>
    </xf>
    <xf numFmtId="0" fontId="16" fillId="0" borderId="0" xfId="0" applyFont="1" applyAlignment="1">
      <alignment horizontal="centerContinuous" vertical="center"/>
    </xf>
    <xf numFmtId="0" fontId="45" fillId="0" borderId="1" xfId="0" applyFont="1" applyBorder="1" applyAlignment="1">
      <alignment vertical="center"/>
    </xf>
    <xf numFmtId="0" fontId="6" fillId="0" borderId="25" xfId="0" applyFont="1" applyBorder="1" applyAlignment="1">
      <alignment horizontal="center" vertical="center"/>
    </xf>
    <xf numFmtId="0" fontId="47" fillId="0" borderId="25" xfId="0" applyFont="1" applyBorder="1" applyAlignment="1">
      <alignment horizontal="center" vertical="center" wrapText="1"/>
    </xf>
    <xf numFmtId="0" fontId="7" fillId="0" borderId="25" xfId="0" applyFont="1" applyBorder="1" applyAlignment="1">
      <alignment horizontal="center" vertical="center" wrapText="1"/>
    </xf>
    <xf numFmtId="1" fontId="7" fillId="0" borderId="25" xfId="0" applyNumberFormat="1" applyFont="1" applyBorder="1" applyAlignment="1">
      <alignment horizontal="center" vertical="center" wrapText="1"/>
    </xf>
    <xf numFmtId="0" fontId="50" fillId="9" borderId="26" xfId="0" applyFont="1" applyFill="1" applyBorder="1" applyAlignment="1">
      <alignment horizontal="center" vertical="center"/>
    </xf>
    <xf numFmtId="49" fontId="7" fillId="0" borderId="25" xfId="0" applyNumberFormat="1" applyFont="1" applyBorder="1" applyAlignment="1">
      <alignment horizontal="center" vertical="center" wrapText="1"/>
    </xf>
    <xf numFmtId="0" fontId="7" fillId="0" borderId="2" xfId="0" quotePrefix="1" applyFont="1" applyBorder="1" applyAlignment="1">
      <alignment horizontal="center" vertical="center"/>
    </xf>
    <xf numFmtId="0" fontId="46" fillId="0" borderId="1" xfId="0" applyFont="1" applyBorder="1" applyAlignment="1">
      <alignment vertical="center"/>
    </xf>
    <xf numFmtId="0" fontId="13" fillId="0" borderId="26" xfId="0" applyFont="1" applyBorder="1" applyAlignment="1">
      <alignment horizontal="center" vertical="center"/>
    </xf>
    <xf numFmtId="0" fontId="47" fillId="0" borderId="58" xfId="0" applyFont="1" applyBorder="1" applyAlignment="1">
      <alignment vertical="center"/>
    </xf>
    <xf numFmtId="0" fontId="6" fillId="0" borderId="59" xfId="0" applyFont="1" applyBorder="1" applyAlignment="1">
      <alignment horizontal="center" vertical="center"/>
    </xf>
    <xf numFmtId="0" fontId="49" fillId="0" borderId="59" xfId="0" applyFont="1" applyBorder="1" applyAlignment="1">
      <alignment horizontal="center" vertical="center" wrapText="1"/>
    </xf>
    <xf numFmtId="0" fontId="7" fillId="0" borderId="59" xfId="0" applyFont="1" applyBorder="1" applyAlignment="1">
      <alignment horizontal="center" vertical="center" wrapText="1"/>
    </xf>
    <xf numFmtId="1" fontId="7" fillId="0" borderId="59" xfId="0" applyNumberFormat="1" applyFont="1" applyBorder="1" applyAlignment="1">
      <alignment horizontal="center" vertical="center" wrapText="1"/>
    </xf>
    <xf numFmtId="0" fontId="50" fillId="9" borderId="59" xfId="0" applyFont="1" applyFill="1" applyBorder="1" applyAlignment="1">
      <alignment horizontal="center" vertical="center"/>
    </xf>
    <xf numFmtId="49" fontId="7" fillId="0" borderId="59" xfId="0" applyNumberFormat="1" applyFont="1" applyBorder="1" applyAlignment="1">
      <alignment horizontal="center" vertical="center" wrapText="1"/>
    </xf>
    <xf numFmtId="0" fontId="7" fillId="0" borderId="64" xfId="0" quotePrefix="1" applyFont="1" applyBorder="1" applyAlignment="1">
      <alignment horizontal="center" vertical="center"/>
    </xf>
    <xf numFmtId="0" fontId="11" fillId="6" borderId="1" xfId="0" applyFont="1" applyFill="1" applyBorder="1" applyAlignment="1">
      <alignment vertical="center"/>
    </xf>
    <xf numFmtId="0" fontId="7" fillId="6" borderId="25" xfId="0"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Font="1" applyFill="1" applyBorder="1" applyAlignment="1">
      <alignment horizontal="center" vertical="center"/>
    </xf>
    <xf numFmtId="0" fontId="11" fillId="6" borderId="26" xfId="0"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Font="1" applyFill="1" applyBorder="1" applyAlignment="1">
      <alignment horizontal="center" vertical="center"/>
    </xf>
    <xf numFmtId="0" fontId="20" fillId="0" borderId="0" xfId="0" applyFont="1" applyAlignment="1">
      <alignment vertical="center"/>
    </xf>
    <xf numFmtId="0" fontId="13" fillId="6" borderId="1" xfId="0" applyFont="1" applyFill="1" applyBorder="1" applyAlignment="1">
      <alignment vertical="center"/>
    </xf>
    <xf numFmtId="49" fontId="25" fillId="6" borderId="25" xfId="0" applyNumberFormat="1" applyFont="1" applyFill="1" applyBorder="1" applyAlignment="1">
      <alignment horizontal="center" vertical="center"/>
    </xf>
    <xf numFmtId="0" fontId="25" fillId="6" borderId="26" xfId="0" applyFont="1" applyFill="1" applyBorder="1" applyAlignment="1">
      <alignment horizontal="center" vertical="center"/>
    </xf>
    <xf numFmtId="0" fontId="13" fillId="6" borderId="26" xfId="0" applyFont="1" applyFill="1" applyBorder="1" applyAlignment="1">
      <alignment horizontal="center" vertical="center"/>
    </xf>
    <xf numFmtId="0" fontId="33" fillId="0" borderId="0" xfId="0" applyFont="1" applyAlignment="1">
      <alignment vertical="center"/>
    </xf>
    <xf numFmtId="0" fontId="14" fillId="0" borderId="1" xfId="0" applyFont="1" applyBorder="1" applyAlignment="1">
      <alignment vertical="center"/>
    </xf>
    <xf numFmtId="49" fontId="24" fillId="0" borderId="25" xfId="0" applyNumberFormat="1" applyFont="1" applyBorder="1" applyAlignment="1">
      <alignment horizontal="center" vertical="center"/>
    </xf>
    <xf numFmtId="0" fontId="24" fillId="0" borderId="26" xfId="0" applyFont="1" applyBorder="1" applyAlignment="1">
      <alignment horizontal="center" vertical="center"/>
    </xf>
    <xf numFmtId="0" fontId="14" fillId="0" borderId="26" xfId="0" applyFont="1" applyBorder="1" applyAlignment="1">
      <alignment horizontal="center" vertical="center"/>
    </xf>
    <xf numFmtId="49" fontId="7" fillId="0" borderId="26" xfId="0" applyNumberFormat="1" applyFont="1" applyBorder="1" applyAlignment="1">
      <alignment horizontal="center" vertical="center"/>
    </xf>
    <xf numFmtId="0" fontId="7" fillId="0" borderId="27" xfId="0" applyFont="1" applyBorder="1" applyAlignment="1">
      <alignment horizontal="center" vertical="center"/>
    </xf>
    <xf numFmtId="0" fontId="31" fillId="0" borderId="0" xfId="0" applyFont="1" applyAlignment="1">
      <alignment vertical="center"/>
    </xf>
    <xf numFmtId="0" fontId="8" fillId="6" borderId="1" xfId="0" applyFont="1" applyFill="1" applyBorder="1" applyAlignment="1">
      <alignment vertical="center"/>
    </xf>
    <xf numFmtId="49" fontId="18" fillId="6" borderId="25" xfId="0" applyNumberFormat="1" applyFont="1" applyFill="1" applyBorder="1" applyAlignment="1">
      <alignment horizontal="center" vertical="center"/>
    </xf>
    <xf numFmtId="0" fontId="18" fillId="6" borderId="26" xfId="0" applyFont="1" applyFill="1" applyBorder="1" applyAlignment="1">
      <alignment horizontal="center" vertical="center"/>
    </xf>
    <xf numFmtId="0" fontId="8" fillId="6" borderId="26" xfId="0" applyFont="1" applyFill="1" applyBorder="1" applyAlignment="1">
      <alignment horizontal="center" vertical="center"/>
    </xf>
    <xf numFmtId="0" fontId="30" fillId="0" borderId="0" xfId="0" applyFont="1" applyAlignment="1">
      <alignment vertical="center"/>
    </xf>
    <xf numFmtId="0" fontId="10"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Font="1" applyFill="1" applyBorder="1" applyAlignment="1">
      <alignment horizontal="center" vertical="center"/>
    </xf>
    <xf numFmtId="0" fontId="10" fillId="6" borderId="26" xfId="0"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32" fillId="0" borderId="0" xfId="0" applyFont="1" applyAlignment="1">
      <alignment vertical="center"/>
    </xf>
    <xf numFmtId="0" fontId="13" fillId="0" borderId="1" xfId="0" applyFont="1" applyBorder="1" applyAlignment="1">
      <alignment vertical="center"/>
    </xf>
    <xf numFmtId="49" fontId="25" fillId="0" borderId="25" xfId="0" applyNumberFormat="1" applyFont="1" applyBorder="1" applyAlignment="1">
      <alignment horizontal="center" vertical="center"/>
    </xf>
    <xf numFmtId="0" fontId="25" fillId="0" borderId="26" xfId="0" applyFont="1" applyBorder="1" applyAlignment="1">
      <alignment horizontal="center" vertical="center"/>
    </xf>
    <xf numFmtId="0" fontId="11" fillId="0" borderId="1" xfId="0" applyFont="1" applyBorder="1" applyAlignment="1">
      <alignment vertical="center"/>
    </xf>
    <xf numFmtId="49" fontId="17" fillId="0" borderId="25" xfId="0" applyNumberFormat="1" applyFont="1" applyBorder="1" applyAlignment="1">
      <alignment horizontal="center" vertical="center"/>
    </xf>
    <xf numFmtId="0" fontId="17" fillId="0" borderId="26" xfId="0" applyFont="1" applyBorder="1" applyAlignment="1">
      <alignment horizontal="center" vertical="center"/>
    </xf>
    <xf numFmtId="0" fontId="11" fillId="0" borderId="26" xfId="0" applyFont="1" applyBorder="1" applyAlignment="1">
      <alignment horizontal="center" vertical="center"/>
    </xf>
    <xf numFmtId="0" fontId="14" fillId="8" borderId="1" xfId="0" applyFont="1" applyFill="1" applyBorder="1" applyAlignment="1">
      <alignment vertical="center"/>
    </xf>
    <xf numFmtId="0" fontId="7" fillId="8" borderId="25" xfId="0" applyFont="1" applyFill="1" applyBorder="1" applyAlignment="1">
      <alignment horizontal="center" vertical="center"/>
    </xf>
    <xf numFmtId="49" fontId="24" fillId="8" borderId="25" xfId="0" applyNumberFormat="1" applyFont="1" applyFill="1" applyBorder="1" applyAlignment="1">
      <alignment horizontal="center" vertical="center"/>
    </xf>
    <xf numFmtId="0" fontId="24" fillId="8" borderId="26" xfId="0" applyFont="1" applyFill="1" applyBorder="1" applyAlignment="1">
      <alignment horizontal="center" vertical="center"/>
    </xf>
    <xf numFmtId="0" fontId="14" fillId="8" borderId="26" xfId="0"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Font="1" applyFill="1" applyBorder="1" applyAlignment="1">
      <alignment horizontal="center" vertical="center"/>
    </xf>
    <xf numFmtId="0" fontId="23" fillId="0" borderId="1" xfId="0" applyFont="1" applyBorder="1" applyAlignment="1">
      <alignment vertical="center"/>
    </xf>
    <xf numFmtId="49" fontId="29" fillId="0" borderId="25" xfId="0" applyNumberFormat="1" applyFont="1" applyBorder="1" applyAlignment="1">
      <alignment horizontal="center" vertical="center"/>
    </xf>
    <xf numFmtId="0" fontId="29" fillId="0" borderId="26" xfId="0" applyFont="1" applyBorder="1" applyAlignment="1">
      <alignment horizontal="center" vertical="center"/>
    </xf>
    <xf numFmtId="0" fontId="23" fillId="0" borderId="26" xfId="0" applyFont="1" applyBorder="1" applyAlignment="1">
      <alignment horizontal="center" vertical="center"/>
    </xf>
    <xf numFmtId="0" fontId="8" fillId="0" borderId="1" xfId="0" applyFont="1" applyBorder="1" applyAlignment="1">
      <alignment vertical="center"/>
    </xf>
    <xf numFmtId="49" fontId="18" fillId="0" borderId="25" xfId="0" applyNumberFormat="1" applyFont="1" applyBorder="1" applyAlignment="1">
      <alignment horizontal="center" vertical="center"/>
    </xf>
    <xf numFmtId="0" fontId="18" fillId="0" borderId="26" xfId="0" applyFont="1" applyBorder="1" applyAlignment="1">
      <alignment horizontal="center" vertical="center"/>
    </xf>
    <xf numFmtId="0" fontId="8" fillId="0" borderId="26" xfId="0" applyFont="1" applyBorder="1" applyAlignment="1">
      <alignment horizontal="center" vertical="center"/>
    </xf>
    <xf numFmtId="0" fontId="11" fillId="8" borderId="1" xfId="0" applyFont="1" applyFill="1" applyBorder="1" applyAlignment="1">
      <alignment vertical="center"/>
    </xf>
    <xf numFmtId="49" fontId="17" fillId="8" borderId="25" xfId="0" applyNumberFormat="1" applyFont="1" applyFill="1" applyBorder="1" applyAlignment="1">
      <alignment horizontal="center" vertical="center"/>
    </xf>
    <xf numFmtId="0" fontId="17" fillId="8" borderId="26" xfId="0" applyFont="1" applyFill="1" applyBorder="1" applyAlignment="1">
      <alignment horizontal="center" vertical="center"/>
    </xf>
    <xf numFmtId="0" fontId="11" fillId="8" borderId="26" xfId="0"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Font="1" applyFill="1" applyBorder="1" applyAlignment="1">
      <alignment horizontal="center" vertical="center"/>
    </xf>
    <xf numFmtId="0" fontId="23" fillId="6" borderId="26" xfId="0" applyFont="1" applyFill="1" applyBorder="1" applyAlignment="1">
      <alignment horizontal="center" vertical="center"/>
    </xf>
    <xf numFmtId="0" fontId="14" fillId="6" borderId="1" xfId="0" applyFont="1" applyFill="1" applyBorder="1" applyAlignment="1">
      <alignment vertical="center"/>
    </xf>
    <xf numFmtId="0" fontId="7" fillId="8" borderId="27" xfId="0" quotePrefix="1" applyFont="1" applyFill="1" applyBorder="1" applyAlignment="1">
      <alignment horizontal="center" vertical="center"/>
    </xf>
    <xf numFmtId="0" fontId="7" fillId="0" borderId="27" xfId="0" quotePrefix="1" applyFont="1" applyBorder="1" applyAlignment="1">
      <alignment horizontal="center" vertical="center"/>
    </xf>
    <xf numFmtId="0" fontId="13" fillId="0" borderId="8" xfId="0" applyFont="1" applyBorder="1" applyAlignment="1">
      <alignment vertical="center"/>
    </xf>
    <xf numFmtId="49" fontId="25" fillId="0" borderId="44" xfId="0" applyNumberFormat="1" applyFont="1" applyBorder="1" applyAlignment="1">
      <alignment horizontal="center" vertical="center"/>
    </xf>
    <xf numFmtId="0" fontId="25" fillId="0" borderId="46" xfId="0" applyFont="1" applyBorder="1" applyAlignment="1">
      <alignment horizontal="center" vertical="center"/>
    </xf>
    <xf numFmtId="0" fontId="13" fillId="0" borderId="46" xfId="0" applyFont="1" applyBorder="1" applyAlignment="1">
      <alignment horizontal="center" vertical="center"/>
    </xf>
    <xf numFmtId="49" fontId="7" fillId="0" borderId="46" xfId="0" applyNumberFormat="1" applyFont="1" applyBorder="1" applyAlignment="1">
      <alignment horizontal="center" vertical="center"/>
    </xf>
    <xf numFmtId="0" fontId="50" fillId="9" borderId="44" xfId="0" applyFont="1" applyFill="1" applyBorder="1" applyAlignment="1">
      <alignment horizontal="center" vertical="center"/>
    </xf>
    <xf numFmtId="0" fontId="7" fillId="0" borderId="33"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48" fillId="2" borderId="65" xfId="0" applyFont="1" applyFill="1" applyBorder="1" applyAlignment="1">
      <alignment horizontal="right" vertical="center"/>
    </xf>
    <xf numFmtId="0" fontId="48" fillId="2" borderId="66" xfId="0" applyFont="1" applyFill="1" applyBorder="1" applyAlignment="1">
      <alignment horizontal="left" vertical="center"/>
    </xf>
    <xf numFmtId="0" fontId="21"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6" fillId="2" borderId="118"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49" fontId="7" fillId="0" borderId="74" xfId="0" applyNumberFormat="1" applyFont="1" applyBorder="1" applyAlignment="1">
      <alignment horizontal="centerContinuous" vertical="center"/>
    </xf>
    <xf numFmtId="0" fontId="2" fillId="0" borderId="76" xfId="0" applyFont="1" applyBorder="1" applyAlignment="1">
      <alignment horizontal="centerContinuous" vertical="center"/>
    </xf>
    <xf numFmtId="0" fontId="6" fillId="4" borderId="113" xfId="0" applyFont="1" applyFill="1" applyBorder="1" applyAlignment="1">
      <alignment horizontal="right" vertical="center"/>
    </xf>
    <xf numFmtId="49" fontId="7" fillId="0" borderId="75" xfId="0" applyNumberFormat="1" applyFont="1" applyBorder="1" applyAlignment="1">
      <alignment horizontal="center" vertical="center"/>
    </xf>
    <xf numFmtId="0" fontId="7" fillId="0" borderId="0" xfId="0" applyFont="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4" xfId="0" applyFont="1" applyBorder="1" applyAlignment="1">
      <alignment horizontal="centerContinuous" vertical="center"/>
    </xf>
    <xf numFmtId="0" fontId="55" fillId="4" borderId="30" xfId="0" applyFont="1" applyFill="1" applyBorder="1" applyAlignment="1">
      <alignment horizontal="right" vertical="center"/>
    </xf>
    <xf numFmtId="0" fontId="7" fillId="0" borderId="12" xfId="0" applyFont="1" applyBorder="1" applyAlignment="1">
      <alignment horizontal="center" vertical="center"/>
    </xf>
    <xf numFmtId="0" fontId="8" fillId="2" borderId="14" xfId="0" applyFont="1" applyFill="1" applyBorder="1" applyAlignment="1">
      <alignment horizontal="right" vertical="center"/>
    </xf>
    <xf numFmtId="0" fontId="7" fillId="0" borderId="15" xfId="0" applyFont="1" applyBorder="1" applyAlignment="1">
      <alignment horizontal="center" vertical="center"/>
    </xf>
    <xf numFmtId="0" fontId="27" fillId="0" borderId="15" xfId="0" applyFont="1" applyBorder="1" applyAlignment="1">
      <alignment horizontal="center" vertical="center"/>
    </xf>
    <xf numFmtId="0" fontId="8" fillId="4" borderId="51" xfId="0" applyFont="1" applyFill="1" applyBorder="1" applyAlignment="1">
      <alignment horizontal="right" vertical="center"/>
    </xf>
    <xf numFmtId="49" fontId="17" fillId="0" borderId="32" xfId="0" applyNumberFormat="1" applyFont="1" applyBorder="1" applyAlignment="1">
      <alignment horizontal="center" vertical="center" shrinkToFit="1"/>
    </xf>
    <xf numFmtId="0" fontId="13" fillId="2" borderId="4" xfId="0" applyFont="1" applyFill="1" applyBorder="1" applyAlignment="1">
      <alignment horizontal="right" vertical="center"/>
    </xf>
    <xf numFmtId="49" fontId="27"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9"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3" fillId="2" borderId="4" xfId="0" applyFont="1" applyFill="1" applyBorder="1" applyAlignment="1">
      <alignment horizontal="right" vertical="center"/>
    </xf>
    <xf numFmtId="49" fontId="7" fillId="0" borderId="28" xfId="0" applyNumberFormat="1" applyFont="1" applyBorder="1" applyAlignment="1">
      <alignment horizontal="center"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7"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164" fontId="22" fillId="3" borderId="124" xfId="0" applyNumberFormat="1" applyFont="1" applyFill="1" applyBorder="1" applyAlignment="1">
      <alignment horizontal="center" vertical="center"/>
    </xf>
    <xf numFmtId="164" fontId="2" fillId="0" borderId="125" xfId="0" applyNumberFormat="1" applyFont="1" applyBorder="1" applyAlignment="1">
      <alignment horizontal="center" vertical="center" shrinkToFit="1"/>
    </xf>
    <xf numFmtId="164" fontId="2" fillId="0" borderId="126" xfId="0" applyNumberFormat="1" applyFont="1" applyBorder="1" applyAlignment="1">
      <alignment horizontal="center" vertical="center" shrinkToFit="1"/>
    </xf>
    <xf numFmtId="164" fontId="5" fillId="0" borderId="126" xfId="0" applyNumberFormat="1" applyFont="1" applyBorder="1" applyAlignment="1">
      <alignment horizontal="center" vertical="center" shrinkToFit="1"/>
    </xf>
    <xf numFmtId="164" fontId="5" fillId="0" borderId="127" xfId="0" applyNumberFormat="1" applyFont="1" applyBorder="1" applyAlignment="1">
      <alignment horizontal="center" vertical="center" shrinkToFit="1"/>
    </xf>
    <xf numFmtId="164" fontId="5" fillId="0" borderId="125" xfId="0" applyNumberFormat="1" applyFont="1" applyBorder="1" applyAlignment="1">
      <alignment horizontal="center" vertical="center" shrinkToFit="1"/>
    </xf>
    <xf numFmtId="164" fontId="5" fillId="0" borderId="128" xfId="0" applyNumberFormat="1"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15" xfId="2" applyNumberFormat="1" applyFont="1" applyBorder="1" applyAlignment="1">
      <alignment horizontal="center" vertical="center" shrinkToFit="1"/>
    </xf>
    <xf numFmtId="0" fontId="4" fillId="0" borderId="16" xfId="0" applyFont="1" applyBorder="1" applyAlignment="1">
      <alignment horizontal="right"/>
    </xf>
    <xf numFmtId="0" fontId="2" fillId="0" borderId="9" xfId="0" applyFont="1" applyBorder="1" applyAlignment="1">
      <alignment horizontal="centerContinuous" wrapText="1"/>
    </xf>
    <xf numFmtId="0" fontId="2" fillId="0" borderId="46" xfId="0" applyFont="1" applyBorder="1" applyAlignment="1">
      <alignment horizontal="centerContinuous" wrapText="1"/>
    </xf>
    <xf numFmtId="0" fontId="2" fillId="0" borderId="10" xfId="0" applyFont="1" applyBorder="1" applyAlignment="1">
      <alignment horizontal="centerContinuous" wrapText="1"/>
    </xf>
    <xf numFmtId="0" fontId="52" fillId="9" borderId="73" xfId="0" applyFont="1" applyFill="1" applyBorder="1" applyAlignment="1">
      <alignment horizontal="right"/>
    </xf>
    <xf numFmtId="0" fontId="52" fillId="9" borderId="131" xfId="0" applyFont="1" applyFill="1" applyBorder="1" applyAlignment="1">
      <alignment horizontal="centerContinuous"/>
    </xf>
    <xf numFmtId="0" fontId="52" fillId="9" borderId="132" xfId="0" applyFont="1" applyFill="1" applyBorder="1" applyAlignment="1">
      <alignment horizontal="centerContinuous"/>
    </xf>
    <xf numFmtId="0" fontId="52" fillId="9" borderId="133" xfId="0" applyFont="1" applyFill="1" applyBorder="1" applyAlignment="1">
      <alignment horizontal="centerContinuous"/>
    </xf>
    <xf numFmtId="0" fontId="2" fillId="0" borderId="45" xfId="0" applyFont="1" applyBorder="1" applyAlignment="1">
      <alignment horizontal="center" vertical="center" shrinkToFit="1"/>
    </xf>
    <xf numFmtId="164" fontId="2" fillId="0" borderId="13" xfId="0" applyNumberFormat="1" applyFont="1" applyBorder="1" applyAlignment="1">
      <alignment horizontal="center" vertical="center"/>
    </xf>
    <xf numFmtId="9" fontId="2" fillId="0" borderId="91" xfId="0" applyNumberFormat="1" applyFont="1" applyBorder="1" applyAlignment="1">
      <alignment horizontal="center" vertical="center"/>
    </xf>
    <xf numFmtId="164" fontId="2" fillId="0" borderId="119" xfId="0" applyNumberFormat="1" applyFont="1" applyBorder="1" applyAlignment="1">
      <alignment horizontal="center" vertical="center"/>
    </xf>
    <xf numFmtId="49" fontId="16" fillId="0" borderId="0" xfId="0" applyNumberFormat="1" applyFont="1" applyAlignment="1">
      <alignment vertical="center"/>
    </xf>
    <xf numFmtId="0" fontId="60" fillId="0" borderId="31" xfId="0" applyFont="1" applyBorder="1" applyAlignment="1">
      <alignment horizontal="centerContinuous" vertical="center" wrapText="1"/>
    </xf>
    <xf numFmtId="0" fontId="61" fillId="0" borderId="31" xfId="0" applyFont="1" applyBorder="1" applyAlignment="1">
      <alignment horizontal="centerContinuous" vertical="center" wrapText="1"/>
    </xf>
    <xf numFmtId="0" fontId="62" fillId="0" borderId="31" xfId="0" applyFont="1" applyBorder="1" applyAlignment="1">
      <alignment horizontal="centerContinuous" vertical="center" wrapText="1"/>
    </xf>
    <xf numFmtId="0" fontId="58" fillId="0" borderId="23" xfId="5" applyFont="1" applyBorder="1" applyAlignment="1">
      <alignment horizontal="centerContinuous" vertical="center"/>
    </xf>
    <xf numFmtId="0" fontId="16" fillId="0" borderId="0" xfId="5" applyFont="1" applyAlignment="1">
      <alignment horizontal="centerContinuous" vertical="center"/>
    </xf>
    <xf numFmtId="0" fontId="12" fillId="11" borderId="77" xfId="5" applyFont="1" applyFill="1" applyBorder="1" applyAlignment="1">
      <alignment horizontal="centerContinuous" vertical="center"/>
    </xf>
    <xf numFmtId="0" fontId="12" fillId="11" borderId="36" xfId="5" applyFont="1" applyFill="1" applyBorder="1" applyAlignment="1">
      <alignment horizontal="center" vertical="center"/>
    </xf>
    <xf numFmtId="0" fontId="22" fillId="11" borderId="36" xfId="5" applyFont="1" applyFill="1" applyBorder="1" applyAlignment="1">
      <alignment horizontal="center" vertical="center"/>
    </xf>
    <xf numFmtId="0" fontId="12" fillId="11" borderId="129" xfId="0" applyFont="1" applyFill="1" applyBorder="1" applyAlignment="1">
      <alignment horizontal="center" vertical="center"/>
    </xf>
    <xf numFmtId="0" fontId="12" fillId="11" borderId="130" xfId="0" applyFont="1" applyFill="1" applyBorder="1" applyAlignment="1">
      <alignment horizontal="centerContinuous" vertical="center"/>
    </xf>
    <xf numFmtId="0" fontId="4" fillId="0" borderId="0" xfId="5" applyFont="1" applyAlignment="1">
      <alignment vertical="center"/>
    </xf>
    <xf numFmtId="0" fontId="7" fillId="12" borderId="13" xfId="0" applyFont="1" applyFill="1" applyBorder="1" applyAlignment="1">
      <alignment horizontal="center" vertical="center"/>
    </xf>
    <xf numFmtId="0" fontId="7" fillId="0" borderId="56" xfId="0" applyFont="1" applyBorder="1" applyAlignment="1">
      <alignment horizontal="center" vertical="center"/>
    </xf>
    <xf numFmtId="0" fontId="7" fillId="12" borderId="25" xfId="0" applyFont="1" applyFill="1" applyBorder="1" applyAlignment="1">
      <alignment horizontal="center" vertical="center"/>
    </xf>
    <xf numFmtId="0" fontId="7" fillId="12" borderId="59" xfId="0" applyFont="1" applyFill="1" applyBorder="1" applyAlignment="1">
      <alignment horizontal="center" vertical="center"/>
    </xf>
    <xf numFmtId="0" fontId="7" fillId="0" borderId="32" xfId="0" applyFont="1" applyBorder="1" applyAlignment="1">
      <alignment horizontal="center" vertical="center"/>
    </xf>
    <xf numFmtId="0" fontId="7" fillId="13" borderId="25" xfId="0" applyFont="1" applyFill="1" applyBorder="1" applyAlignment="1">
      <alignment horizontal="center" vertical="center"/>
    </xf>
    <xf numFmtId="0" fontId="7" fillId="13" borderId="59" xfId="0" applyFont="1" applyFill="1" applyBorder="1" applyAlignment="1">
      <alignment horizontal="center" vertical="center"/>
    </xf>
    <xf numFmtId="0" fontId="7" fillId="14" borderId="25" xfId="0" applyFont="1" applyFill="1" applyBorder="1" applyAlignment="1">
      <alignment horizontal="center" vertical="center"/>
    </xf>
    <xf numFmtId="0" fontId="7" fillId="14" borderId="44" xfId="0" applyFont="1" applyFill="1" applyBorder="1" applyAlignment="1">
      <alignment horizontal="center" vertical="center"/>
    </xf>
    <xf numFmtId="0" fontId="4" fillId="0" borderId="0" xfId="5" applyFont="1" applyAlignment="1">
      <alignment horizontal="right" vertical="center"/>
    </xf>
    <xf numFmtId="0" fontId="2" fillId="0" borderId="0" xfId="5" applyAlignment="1">
      <alignment horizontal="left" vertical="center"/>
    </xf>
    <xf numFmtId="49" fontId="7" fillId="14" borderId="28" xfId="0" applyNumberFormat="1" applyFont="1" applyFill="1" applyBorder="1" applyAlignment="1">
      <alignment horizontal="center" vertical="center"/>
    </xf>
    <xf numFmtId="0" fontId="7" fillId="14" borderId="3" xfId="0" quotePrefix="1" applyFont="1" applyFill="1" applyBorder="1" applyAlignment="1">
      <alignment horizontal="center" vertical="center"/>
    </xf>
    <xf numFmtId="0" fontId="7" fillId="0" borderId="52"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6" xfId="0" applyFont="1" applyBorder="1" applyAlignment="1">
      <alignment horizontal="center" vertical="center"/>
    </xf>
    <xf numFmtId="0" fontId="7" fillId="0" borderId="15" xfId="0" applyFont="1" applyBorder="1" applyAlignment="1">
      <alignment horizontal="center" vertical="center" shrinkToFit="1"/>
    </xf>
    <xf numFmtId="0" fontId="7" fillId="0" borderId="46" xfId="0" applyFont="1" applyBorder="1" applyAlignment="1">
      <alignment horizontal="center" vertical="center" shrinkToFit="1"/>
    </xf>
    <xf numFmtId="0" fontId="2" fillId="15" borderId="86" xfId="0" applyFont="1" applyFill="1" applyBorder="1" applyAlignment="1">
      <alignment horizontal="center" vertical="center"/>
    </xf>
    <xf numFmtId="0" fontId="2" fillId="15" borderId="87" xfId="0" applyFont="1" applyFill="1" applyBorder="1" applyAlignment="1">
      <alignment horizontal="center" vertical="center"/>
    </xf>
    <xf numFmtId="0" fontId="2" fillId="15" borderId="87" xfId="0" quotePrefix="1" applyFont="1" applyFill="1" applyBorder="1" applyAlignment="1">
      <alignment horizontal="center" vertical="center" wrapText="1"/>
    </xf>
    <xf numFmtId="49" fontId="2" fillId="15" borderId="87" xfId="2" applyNumberFormat="1" applyFont="1" applyFill="1" applyBorder="1" applyAlignment="1">
      <alignment horizontal="center" vertical="center"/>
    </xf>
    <xf numFmtId="0" fontId="2" fillId="15" borderId="87" xfId="0" applyFont="1" applyFill="1" applyBorder="1" applyAlignment="1">
      <alignment horizontal="center" vertical="center" shrinkToFit="1"/>
    </xf>
    <xf numFmtId="164" fontId="2" fillId="15" borderId="87" xfId="0" applyNumberFormat="1" applyFont="1" applyFill="1" applyBorder="1" applyAlignment="1">
      <alignment horizontal="center" vertical="center"/>
    </xf>
    <xf numFmtId="164" fontId="5" fillId="15" borderId="88" xfId="0" applyNumberFormat="1" applyFont="1" applyFill="1" applyBorder="1" applyAlignment="1">
      <alignment horizontal="center" vertical="center"/>
    </xf>
    <xf numFmtId="1" fontId="5" fillId="15" borderId="88" xfId="0" applyNumberFormat="1" applyFont="1" applyFill="1" applyBorder="1" applyAlignment="1">
      <alignment horizontal="center" vertical="center"/>
    </xf>
    <xf numFmtId="0" fontId="5" fillId="15" borderId="89" xfId="0" applyFont="1" applyFill="1" applyBorder="1" applyAlignment="1">
      <alignment horizontal="center" vertical="center"/>
    </xf>
    <xf numFmtId="164" fontId="2" fillId="15" borderId="54" xfId="0" applyNumberFormat="1" applyFont="1" applyFill="1" applyBorder="1" applyAlignment="1">
      <alignment horizontal="center"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9" xr:uid="{00000000-0005-0000-0000-000006000000}"/>
    <cellStyle name="Normal 5" xfId="7" xr:uid="{00000000-0005-0000-0000-000007000000}"/>
    <cellStyle name="Percent" xfId="2" builtinId="5"/>
    <cellStyle name="Percent 2" xfId="3" xr:uid="{00000000-0005-0000-0000-000009000000}"/>
    <cellStyle name="Percent 2 2" xfId="10" xr:uid="{00000000-0005-0000-0000-00000A000000}"/>
  </cellStyles>
  <dxfs count="97">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2FD982F9-0F86-4103-8D3F-D9B84748B2AB}"/>
  </tableStyles>
  <colors>
    <mruColors>
      <color rgb="FFCC66FF"/>
      <color rgb="FFCCFFCC"/>
      <color rgb="FF009900"/>
      <color rgb="FF0000FF"/>
      <color rgb="FF00FF00"/>
      <color rgb="FF00CC66"/>
      <color rgb="FF00FF99"/>
      <color rgb="FF66FF99"/>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1</xdr:row>
      <xdr:rowOff>95250</xdr:rowOff>
    </xdr:from>
    <xdr:to>
      <xdr:col>6</xdr:col>
      <xdr:colOff>1171575</xdr:colOff>
      <xdr:row>14</xdr:row>
      <xdr:rowOff>182355</xdr:rowOff>
    </xdr:to>
    <xdr:pic>
      <xdr:nvPicPr>
        <xdr:cNvPr id="6" name="Picture 5" descr="C:\A\Jue\SoF\Images\NPC\Primes\Wee Folk\kayenga defiant.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466725"/>
          <a:ext cx="2152650" cy="2868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15</xdr:row>
      <xdr:rowOff>95248</xdr:rowOff>
    </xdr:from>
    <xdr:to>
      <xdr:col>6</xdr:col>
      <xdr:colOff>1247775</xdr:colOff>
      <xdr:row>22</xdr:row>
      <xdr:rowOff>137159</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57150" y="3592828"/>
          <a:ext cx="6410325" cy="15430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 Mods:  </a:t>
          </a:r>
          <a:r>
            <a:rPr lang="en-US" sz="1200" b="0" i="0" u="none" strike="noStrike" baseline="0">
              <a:solidFill>
                <a:srgbClr val="000000"/>
              </a:solidFill>
              <a:latin typeface="Times New Roman"/>
              <a:cs typeface="Times New Roman"/>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324600" y="0"/>
          <a:ext cx="18954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92297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1</xdr:col>
      <xdr:colOff>495300</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showGridLines="0" tabSelected="1" zoomScaleNormal="100" workbookViewId="0"/>
  </sheetViews>
  <sheetFormatPr defaultColWidth="13" defaultRowHeight="15.6" x14ac:dyDescent="0.3"/>
  <cols>
    <col min="1" max="1" width="15.5" style="324" customWidth="1"/>
    <col min="2" max="2" width="10" style="326" customWidth="1"/>
    <col min="3" max="3" width="5.5" style="326" customWidth="1"/>
    <col min="4" max="4" width="13.69921875" style="324" bestFit="1" customWidth="1"/>
    <col min="5" max="5" width="9.09765625" style="326" bestFit="1" customWidth="1"/>
    <col min="6" max="6" width="14.69921875" style="324" customWidth="1"/>
    <col min="7" max="7" width="17.09765625" style="326" customWidth="1"/>
    <col min="8" max="16384" width="13" style="52"/>
  </cols>
  <sheetData>
    <row r="1" spans="1:7" ht="29.4" thickTop="1" thickBot="1" x14ac:dyDescent="0.35">
      <c r="A1" s="328" t="s">
        <v>280</v>
      </c>
      <c r="B1" s="329" t="s">
        <v>285</v>
      </c>
      <c r="C1" s="330"/>
      <c r="D1" s="331"/>
      <c r="E1" s="332"/>
      <c r="F1" s="331"/>
      <c r="G1" s="333" t="s">
        <v>279</v>
      </c>
    </row>
    <row r="2" spans="1:7" ht="17.399999999999999" thickTop="1" x14ac:dyDescent="0.3">
      <c r="A2" s="334" t="s">
        <v>0</v>
      </c>
      <c r="B2" s="335" t="s">
        <v>100</v>
      </c>
      <c r="C2" s="335"/>
      <c r="D2" s="336" t="s">
        <v>113</v>
      </c>
      <c r="E2" s="337" t="s">
        <v>137</v>
      </c>
      <c r="F2" s="338"/>
      <c r="G2" s="339"/>
    </row>
    <row r="3" spans="1:7" ht="16.8" x14ac:dyDescent="0.3">
      <c r="A3" s="334" t="s">
        <v>63</v>
      </c>
      <c r="B3" s="335" t="s">
        <v>138</v>
      </c>
      <c r="C3" s="335"/>
      <c r="D3" s="336" t="s">
        <v>64</v>
      </c>
      <c r="E3" s="337">
        <v>2</v>
      </c>
      <c r="F3" s="336"/>
      <c r="G3" s="339"/>
    </row>
    <row r="4" spans="1:7" ht="16.8" x14ac:dyDescent="0.3">
      <c r="A4" s="334" t="s">
        <v>63</v>
      </c>
      <c r="B4" s="335" t="s">
        <v>153</v>
      </c>
      <c r="C4" s="335"/>
      <c r="D4" s="336" t="s">
        <v>64</v>
      </c>
      <c r="E4" s="337">
        <v>3</v>
      </c>
      <c r="F4" s="336"/>
      <c r="G4" s="339"/>
    </row>
    <row r="5" spans="1:7" ht="16.8" x14ac:dyDescent="0.3">
      <c r="A5" s="334" t="s">
        <v>63</v>
      </c>
      <c r="B5" s="335" t="s">
        <v>265</v>
      </c>
      <c r="C5" s="335"/>
      <c r="D5" s="336" t="s">
        <v>64</v>
      </c>
      <c r="E5" s="337">
        <v>1</v>
      </c>
      <c r="F5" s="336"/>
      <c r="G5" s="339"/>
    </row>
    <row r="6" spans="1:7" ht="17.399999999999999" thickBot="1" x14ac:dyDescent="0.35">
      <c r="A6" s="334" t="s">
        <v>65</v>
      </c>
      <c r="B6" s="335" t="s">
        <v>277</v>
      </c>
      <c r="C6" s="335"/>
      <c r="D6" s="336" t="s">
        <v>1</v>
      </c>
      <c r="E6" s="337" t="s">
        <v>141</v>
      </c>
      <c r="F6" s="336"/>
      <c r="G6" s="339"/>
    </row>
    <row r="7" spans="1:7" ht="17.399999999999999" thickTop="1" x14ac:dyDescent="0.3">
      <c r="A7" s="340" t="s">
        <v>89</v>
      </c>
      <c r="B7" s="341" t="s">
        <v>246</v>
      </c>
      <c r="C7" s="342"/>
      <c r="D7" s="343" t="s">
        <v>75</v>
      </c>
      <c r="E7" s="344" t="s">
        <v>142</v>
      </c>
      <c r="F7" s="345"/>
      <c r="G7" s="339"/>
    </row>
    <row r="8" spans="1:7" ht="17.399999999999999" thickBot="1" x14ac:dyDescent="0.35">
      <c r="A8" s="346" t="s">
        <v>126</v>
      </c>
      <c r="B8" s="347" t="str">
        <f>C10</f>
        <v>+5</v>
      </c>
      <c r="C8" s="348"/>
      <c r="D8" s="349" t="s">
        <v>134</v>
      </c>
      <c r="E8" s="350" t="s">
        <v>142</v>
      </c>
      <c r="F8" s="345"/>
      <c r="G8" s="339"/>
    </row>
    <row r="9" spans="1:7" ht="17.399999999999999" thickTop="1" x14ac:dyDescent="0.3">
      <c r="A9" s="351" t="s">
        <v>2</v>
      </c>
      <c r="B9" s="352">
        <v>9</v>
      </c>
      <c r="C9" s="353">
        <f>IF(B9&gt;9.9,CONCATENATE("+",ROUNDDOWN((B9-10)/2,0)),ROUNDUP((B9-10)/2,0))</f>
        <v>-1</v>
      </c>
      <c r="D9" s="354" t="s">
        <v>73</v>
      </c>
      <c r="E9" s="355" t="s">
        <v>245</v>
      </c>
      <c r="F9" s="345"/>
      <c r="G9" s="339"/>
    </row>
    <row r="10" spans="1:7" ht="16.8" x14ac:dyDescent="0.3">
      <c r="A10" s="356" t="s">
        <v>3</v>
      </c>
      <c r="B10" s="432">
        <f>16+4</f>
        <v>20</v>
      </c>
      <c r="C10" s="357" t="str">
        <f t="shared" ref="C10:C14" si="0">IF(B10&gt;9.9,CONCATENATE("+",ROUNDDOWN((B10-10)/2,0)),ROUNDUP((B10-10)/2,0))</f>
        <v>+5</v>
      </c>
      <c r="D10" s="358" t="s">
        <v>74</v>
      </c>
      <c r="E10" s="359">
        <f>SUM(Martial!G3:G18)+SUM(Equipment!C3:C14)</f>
        <v>10.3</v>
      </c>
      <c r="F10" s="345"/>
      <c r="G10" s="339"/>
    </row>
    <row r="11" spans="1:7" ht="16.8" x14ac:dyDescent="0.3">
      <c r="A11" s="360" t="s">
        <v>12</v>
      </c>
      <c r="B11" s="361">
        <v>14</v>
      </c>
      <c r="C11" s="362" t="str">
        <f t="shared" si="0"/>
        <v>+2</v>
      </c>
      <c r="D11" s="358" t="s">
        <v>14</v>
      </c>
      <c r="E11" s="363">
        <f>ROUNDUP(((E3*6)*0.75)+((E4*4)*0.75)+((E3+E4)*C11),0)</f>
        <v>28</v>
      </c>
      <c r="F11" s="345"/>
      <c r="G11" s="339"/>
    </row>
    <row r="12" spans="1:7" ht="16.8" x14ac:dyDescent="0.3">
      <c r="A12" s="364" t="s">
        <v>13</v>
      </c>
      <c r="B12" s="361">
        <v>17</v>
      </c>
      <c r="C12" s="357" t="str">
        <f t="shared" si="0"/>
        <v>+3</v>
      </c>
      <c r="D12" s="365" t="s">
        <v>90</v>
      </c>
      <c r="E12" s="431">
        <f>11+C10+4</f>
        <v>20</v>
      </c>
      <c r="F12" s="334"/>
      <c r="G12" s="339"/>
    </row>
    <row r="13" spans="1:7" ht="16.8" x14ac:dyDescent="0.3">
      <c r="A13" s="366" t="s">
        <v>15</v>
      </c>
      <c r="B13" s="361">
        <v>10</v>
      </c>
      <c r="C13" s="357" t="str">
        <f t="shared" si="0"/>
        <v>+0</v>
      </c>
      <c r="D13" s="365" t="s">
        <v>136</v>
      </c>
      <c r="E13" s="367">
        <f>E12-C9</f>
        <v>21</v>
      </c>
      <c r="F13" s="345"/>
      <c r="G13" s="339"/>
    </row>
    <row r="14" spans="1:7" ht="17.399999999999999" thickBot="1" x14ac:dyDescent="0.35">
      <c r="A14" s="368" t="s">
        <v>11</v>
      </c>
      <c r="B14" s="369">
        <v>10</v>
      </c>
      <c r="C14" s="370" t="str">
        <f t="shared" si="0"/>
        <v>+0</v>
      </c>
      <c r="D14" s="371" t="s">
        <v>278</v>
      </c>
      <c r="E14" s="372">
        <f>E12+SUM(Martial!B12:B13)</f>
        <v>24</v>
      </c>
      <c r="F14" s="345"/>
      <c r="G14" s="339"/>
    </row>
    <row r="15" spans="1:7" ht="24" thickTop="1" thickBot="1" x14ac:dyDescent="0.35">
      <c r="A15" s="373" t="s">
        <v>80</v>
      </c>
      <c r="B15" s="374"/>
      <c r="C15" s="374"/>
      <c r="D15" s="375"/>
      <c r="E15" s="408"/>
      <c r="F15" s="375"/>
      <c r="G15" s="376"/>
    </row>
    <row r="16" spans="1:7" s="6" customFormat="1" ht="17.399999999999999" thickTop="1" x14ac:dyDescent="0.3">
      <c r="A16" s="377"/>
      <c r="B16" s="378"/>
      <c r="C16" s="378"/>
      <c r="D16" s="378"/>
      <c r="E16" s="378"/>
      <c r="F16" s="378"/>
      <c r="G16" s="379"/>
    </row>
    <row r="17" spans="1:7" s="6" customFormat="1" ht="16.8" x14ac:dyDescent="0.3">
      <c r="A17" s="380"/>
      <c r="B17" s="381"/>
      <c r="C17" s="381"/>
      <c r="D17" s="381"/>
      <c r="E17" s="381"/>
      <c r="F17" s="381"/>
      <c r="G17" s="382"/>
    </row>
    <row r="18" spans="1:7" s="6" customFormat="1" ht="16.8" x14ac:dyDescent="0.3">
      <c r="A18" s="380"/>
      <c r="B18" s="381"/>
      <c r="C18" s="381"/>
      <c r="D18" s="381"/>
      <c r="E18" s="381"/>
      <c r="F18" s="381"/>
      <c r="G18" s="382"/>
    </row>
    <row r="19" spans="1:7" s="6" customFormat="1" ht="16.8" x14ac:dyDescent="0.3">
      <c r="A19" s="380"/>
      <c r="B19" s="381"/>
      <c r="C19" s="381"/>
      <c r="D19" s="381"/>
      <c r="E19" s="381"/>
      <c r="F19" s="381"/>
      <c r="G19" s="382"/>
    </row>
    <row r="20" spans="1:7" s="6" customFormat="1" ht="16.8" x14ac:dyDescent="0.3">
      <c r="A20" s="380"/>
      <c r="B20" s="381"/>
      <c r="C20" s="381"/>
      <c r="D20" s="381"/>
      <c r="E20" s="381"/>
      <c r="F20" s="381"/>
      <c r="G20" s="382"/>
    </row>
    <row r="21" spans="1:7" s="6" customFormat="1" ht="16.8" x14ac:dyDescent="0.3">
      <c r="A21" s="380"/>
      <c r="B21" s="381"/>
      <c r="C21" s="381"/>
      <c r="D21" s="381"/>
      <c r="E21" s="381"/>
      <c r="F21" s="381"/>
      <c r="G21" s="382"/>
    </row>
    <row r="22" spans="1:7" s="6" customFormat="1" ht="16.8" x14ac:dyDescent="0.3">
      <c r="A22" s="380"/>
      <c r="B22" s="381"/>
      <c r="C22" s="381"/>
      <c r="D22" s="381"/>
      <c r="E22" s="381"/>
      <c r="F22" s="381"/>
      <c r="G22" s="382"/>
    </row>
    <row r="23" spans="1:7" ht="17.399999999999999" thickBot="1" x14ac:dyDescent="0.35">
      <c r="A23" s="383"/>
      <c r="B23" s="384"/>
      <c r="C23" s="384"/>
      <c r="D23" s="384"/>
      <c r="E23" s="384"/>
      <c r="F23" s="384"/>
      <c r="G23" s="385"/>
    </row>
    <row r="24" spans="1:7" ht="16.2" thickTop="1" x14ac:dyDescent="0.3"/>
  </sheetData>
  <phoneticPr fontId="0" type="noConversion"/>
  <conditionalFormatting sqref="E10">
    <cfRule type="cellIs" dxfId="96" priority="1" stopIfTrue="1" operator="greaterThan">
      <formula>50</formula>
    </cfRule>
    <cfRule type="cellIs" dxfId="95" priority="2" stopIfTrue="1" operator="between">
      <formula>25</formula>
      <formula>50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workbookViewId="0">
      <pane ySplit="2" topLeftCell="A3" activePane="bottomLeft" state="frozen"/>
      <selection pane="bottomLeft" activeCell="A3" sqref="A3"/>
    </sheetView>
  </sheetViews>
  <sheetFormatPr defaultColWidth="13" defaultRowHeight="15.6" x14ac:dyDescent="0.3"/>
  <cols>
    <col min="1" max="1" width="24.19921875" style="324" bestFit="1" customWidth="1"/>
    <col min="2" max="2" width="5.8984375" style="324" bestFit="1" customWidth="1"/>
    <col min="3" max="3" width="7.59765625" style="326" hidden="1" customWidth="1"/>
    <col min="4" max="4" width="7.69921875" style="326" hidden="1" customWidth="1"/>
    <col min="5" max="5" width="9.19921875" style="326" bestFit="1" customWidth="1"/>
    <col min="6" max="6" width="9.5" style="326" bestFit="1" customWidth="1"/>
    <col min="7" max="7" width="6" style="326" bestFit="1" customWidth="1"/>
    <col min="8" max="8" width="5.19921875" style="326" bestFit="1" customWidth="1"/>
    <col min="9" max="9" width="6.69921875" style="326" customWidth="1"/>
    <col min="10" max="10" width="31.3984375" style="324" bestFit="1" customWidth="1"/>
    <col min="11" max="16384" width="13" style="52"/>
  </cols>
  <sheetData>
    <row r="1" spans="1:10" ht="23.4" thickBot="1" x14ac:dyDescent="0.35">
      <c r="A1" s="232" t="s">
        <v>10</v>
      </c>
      <c r="B1" s="233"/>
      <c r="C1" s="233"/>
      <c r="D1" s="233"/>
      <c r="E1" s="233"/>
      <c r="F1" s="233"/>
      <c r="G1" s="233"/>
      <c r="H1" s="233"/>
      <c r="I1" s="233"/>
      <c r="J1" s="233"/>
    </row>
    <row r="2" spans="1:10" s="6" customFormat="1" ht="34.200000000000003" thickBot="1" x14ac:dyDescent="0.35">
      <c r="A2" s="1" t="s">
        <v>104</v>
      </c>
      <c r="B2" s="2" t="s">
        <v>29</v>
      </c>
      <c r="C2" s="2" t="s">
        <v>36</v>
      </c>
      <c r="D2" s="2" t="s">
        <v>28</v>
      </c>
      <c r="E2" s="3" t="s">
        <v>61</v>
      </c>
      <c r="F2" s="3" t="s">
        <v>37</v>
      </c>
      <c r="G2" s="3" t="s">
        <v>66</v>
      </c>
      <c r="H2" s="4" t="s">
        <v>96</v>
      </c>
      <c r="I2" s="3" t="s">
        <v>82</v>
      </c>
      <c r="J2" s="5" t="s">
        <v>80</v>
      </c>
    </row>
    <row r="3" spans="1:10" s="6" customFormat="1" ht="16.8" x14ac:dyDescent="0.3">
      <c r="A3" s="234" t="s">
        <v>68</v>
      </c>
      <c r="B3" s="235">
        <v>1</v>
      </c>
      <c r="C3" s="195" t="s">
        <v>31</v>
      </c>
      <c r="D3" s="195" t="str">
        <f>IF(C3="Str",'Personal File'!$C$9,IF(C3="Dex",'Personal File'!$C$10,IF(C3="Con",'Personal File'!$C$11,IF(C3="Int",'Personal File'!$C$12,IF(C3="Wis",'Personal File'!$C$13,IF(C3="Cha",'Personal File'!$C$14))))))</f>
        <v>+2</v>
      </c>
      <c r="E3" s="236" t="str">
        <f t="shared" ref="E3:E6" si="0">CONCATENATE(C3," (",D3,")")</f>
        <v>Con (+2)</v>
      </c>
      <c r="F3" s="237">
        <v>0</v>
      </c>
      <c r="G3" s="238">
        <f t="shared" ref="G3:G42" si="1">B3+D3+F3</f>
        <v>3</v>
      </c>
      <c r="H3" s="239">
        <f t="shared" ref="H3:H40" ca="1" si="2">RANDBETWEEN(1,20)</f>
        <v>17</v>
      </c>
      <c r="I3" s="240">
        <f t="shared" ref="I3:I5" ca="1" si="3">SUM(G3:H3)</f>
        <v>20</v>
      </c>
      <c r="J3" s="241"/>
    </row>
    <row r="4" spans="1:10" s="6" customFormat="1" ht="16.8" x14ac:dyDescent="0.3">
      <c r="A4" s="242" t="s">
        <v>69</v>
      </c>
      <c r="B4" s="235">
        <v>4</v>
      </c>
      <c r="C4" s="195" t="s">
        <v>34</v>
      </c>
      <c r="D4" s="195" t="str">
        <f>IF(C4="Str",'Personal File'!$C$9,IF(C4="Dex",'Personal File'!$C$10,IF(C4="Con",'Personal File'!$C$11,IF(C4="Int",'Personal File'!$C$12,IF(C4="Wis",'Personal File'!$C$13,IF(C4="Cha",'Personal File'!$C$14))))))</f>
        <v>+5</v>
      </c>
      <c r="E4" s="243" t="str">
        <f t="shared" si="0"/>
        <v>Dex (+5)</v>
      </c>
      <c r="F4" s="237">
        <v>0</v>
      </c>
      <c r="G4" s="238">
        <f t="shared" si="1"/>
        <v>9</v>
      </c>
      <c r="H4" s="239">
        <f t="shared" ca="1" si="2"/>
        <v>2</v>
      </c>
      <c r="I4" s="240">
        <f t="shared" ca="1" si="3"/>
        <v>11</v>
      </c>
      <c r="J4" s="241"/>
    </row>
    <row r="5" spans="1:10" s="6" customFormat="1" ht="16.8" x14ac:dyDescent="0.3">
      <c r="A5" s="244" t="s">
        <v>70</v>
      </c>
      <c r="B5" s="245">
        <v>6</v>
      </c>
      <c r="C5" s="211" t="s">
        <v>33</v>
      </c>
      <c r="D5" s="211" t="str">
        <f>IF(C5="Str",'Personal File'!$C$9,IF(C5="Dex",'Personal File'!$C$10,IF(C5="Con",'Personal File'!$C$11,IF(C5="Int",'Personal File'!$C$12,IF(C5="Wis",'Personal File'!$C$13,IF(C5="Cha",'Personal File'!$C$14))))))</f>
        <v>+0</v>
      </c>
      <c r="E5" s="246" t="str">
        <f t="shared" si="0"/>
        <v>Wis (+0)</v>
      </c>
      <c r="F5" s="247">
        <v>0</v>
      </c>
      <c r="G5" s="248">
        <f t="shared" si="1"/>
        <v>6</v>
      </c>
      <c r="H5" s="249">
        <f t="shared" ca="1" si="2"/>
        <v>17</v>
      </c>
      <c r="I5" s="250">
        <f t="shared" ca="1" si="3"/>
        <v>23</v>
      </c>
      <c r="J5" s="251"/>
    </row>
    <row r="6" spans="1:10" s="259" customFormat="1" ht="16.8" x14ac:dyDescent="0.3">
      <c r="A6" s="252" t="s">
        <v>38</v>
      </c>
      <c r="B6" s="253">
        <v>1</v>
      </c>
      <c r="C6" s="254" t="s">
        <v>32</v>
      </c>
      <c r="D6" s="255" t="str">
        <f>IF(C6="Str",'Personal File'!$C$9,IF(C6="Dex",'Personal File'!$C$10,IF(C6="Con",'Personal File'!$C$11,IF(C6="Int",'Personal File'!$C$12,IF(C6="Wis",'Personal File'!$C$13,IF(C6="Cha",'Personal File'!$C$14))))))</f>
        <v>+3</v>
      </c>
      <c r="E6" s="256" t="str">
        <f t="shared" si="0"/>
        <v>Int (+3)</v>
      </c>
      <c r="F6" s="257" t="s">
        <v>62</v>
      </c>
      <c r="G6" s="257">
        <f t="shared" si="1"/>
        <v>4</v>
      </c>
      <c r="H6" s="239">
        <f t="shared" ca="1" si="2"/>
        <v>11</v>
      </c>
      <c r="I6" s="257">
        <f ca="1">SUM(G6:H6)</f>
        <v>15</v>
      </c>
      <c r="J6" s="258"/>
    </row>
    <row r="7" spans="1:10" s="264" customFormat="1" ht="16.8" x14ac:dyDescent="0.3">
      <c r="A7" s="260" t="s">
        <v>39</v>
      </c>
      <c r="B7" s="253">
        <v>2</v>
      </c>
      <c r="C7" s="261" t="s">
        <v>34</v>
      </c>
      <c r="D7" s="262" t="str">
        <f>IF(C7="Str",'Personal File'!$C$9,IF(C7="Dex",'Personal File'!$C$10,IF(C7="Con",'Personal File'!$C$11,IF(C7="Int",'Personal File'!$C$12,IF(C7="Wis",'Personal File'!$C$13,IF(C7="Cha",'Personal File'!$C$14))))))</f>
        <v>+5</v>
      </c>
      <c r="E7" s="263" t="str">
        <f t="shared" ref="E7:E42" si="4">CONCATENATE(C7," (",D7,")")</f>
        <v>Dex (+5)</v>
      </c>
      <c r="F7" s="257" t="s">
        <v>62</v>
      </c>
      <c r="G7" s="257">
        <f t="shared" si="1"/>
        <v>7</v>
      </c>
      <c r="H7" s="239">
        <f t="shared" ca="1" si="2"/>
        <v>13</v>
      </c>
      <c r="I7" s="257">
        <f t="shared" ref="I7" ca="1" si="5">SUM(G7:H7)</f>
        <v>20</v>
      </c>
      <c r="J7" s="258"/>
    </row>
    <row r="8" spans="1:10" s="271" customFormat="1" ht="16.8" x14ac:dyDescent="0.3">
      <c r="A8" s="265" t="s">
        <v>40</v>
      </c>
      <c r="B8" s="195">
        <v>0</v>
      </c>
      <c r="C8" s="266" t="s">
        <v>30</v>
      </c>
      <c r="D8" s="267" t="str">
        <f>IF(C8="Str",'Personal File'!$C$9,IF(C8="Dex",'Personal File'!$C$10,IF(C8="Con",'Personal File'!$C$11,IF(C8="Int",'Personal File'!$C$12,IF(C8="Wis",'Personal File'!$C$13,IF(C8="Cha",'Personal File'!$C$14))))))</f>
        <v>+0</v>
      </c>
      <c r="E8" s="268" t="str">
        <f t="shared" si="4"/>
        <v>Cha (+0)</v>
      </c>
      <c r="F8" s="269" t="s">
        <v>62</v>
      </c>
      <c r="G8" s="269">
        <f t="shared" si="1"/>
        <v>0</v>
      </c>
      <c r="H8" s="239">
        <f t="shared" ca="1" si="2"/>
        <v>13</v>
      </c>
      <c r="I8" s="269">
        <f t="shared" ref="I8:I42" ca="1" si="6">SUM(G8:H8)</f>
        <v>13</v>
      </c>
      <c r="J8" s="270"/>
    </row>
    <row r="9" spans="1:10" s="276" customFormat="1" ht="16.8" x14ac:dyDescent="0.3">
      <c r="A9" s="272" t="s">
        <v>41</v>
      </c>
      <c r="B9" s="253">
        <v>4</v>
      </c>
      <c r="C9" s="273" t="s">
        <v>35</v>
      </c>
      <c r="D9" s="274">
        <f>IF(C9="Str",'Personal File'!$C$9,IF(C9="Dex",'Personal File'!$C$10,IF(C9="Con",'Personal File'!$C$11,IF(C9="Int",'Personal File'!$C$12,IF(C9="Wis",'Personal File'!$C$13,IF(C9="Cha",'Personal File'!$C$14))))))</f>
        <v>-1</v>
      </c>
      <c r="E9" s="275" t="str">
        <f t="shared" si="4"/>
        <v>Str (-1)</v>
      </c>
      <c r="F9" s="257" t="s">
        <v>62</v>
      </c>
      <c r="G9" s="257">
        <f t="shared" si="1"/>
        <v>3</v>
      </c>
      <c r="H9" s="239">
        <f t="shared" ca="1" si="2"/>
        <v>11</v>
      </c>
      <c r="I9" s="257">
        <f t="shared" ca="1" si="6"/>
        <v>14</v>
      </c>
      <c r="J9" s="258"/>
    </row>
    <row r="10" spans="1:10" s="276" customFormat="1" ht="16.8" x14ac:dyDescent="0.3">
      <c r="A10" s="277" t="s">
        <v>16</v>
      </c>
      <c r="B10" s="253">
        <v>3</v>
      </c>
      <c r="C10" s="278" t="s">
        <v>31</v>
      </c>
      <c r="D10" s="279" t="str">
        <f>IF(C10="Str",'Personal File'!$C$9,IF(C10="Dex",'Personal File'!$C$10,IF(C10="Con",'Personal File'!$C$11,IF(C10="Int",'Personal File'!$C$12,IF(C10="Wis",'Personal File'!$C$13,IF(C10="Cha",'Personal File'!$C$14))))))</f>
        <v>+2</v>
      </c>
      <c r="E10" s="280" t="str">
        <f t="shared" si="4"/>
        <v>Con (+2)</v>
      </c>
      <c r="F10" s="257" t="s">
        <v>62</v>
      </c>
      <c r="G10" s="257">
        <f t="shared" si="1"/>
        <v>5</v>
      </c>
      <c r="H10" s="239">
        <f t="shared" ca="1" si="2"/>
        <v>9</v>
      </c>
      <c r="I10" s="257">
        <f t="shared" ca="1" si="6"/>
        <v>14</v>
      </c>
      <c r="J10" s="258"/>
    </row>
    <row r="11" spans="1:10" s="259" customFormat="1" ht="16.8" x14ac:dyDescent="0.3">
      <c r="A11" s="252" t="s">
        <v>156</v>
      </c>
      <c r="B11" s="253">
        <v>1</v>
      </c>
      <c r="C11" s="254" t="s">
        <v>32</v>
      </c>
      <c r="D11" s="255" t="str">
        <f>IF(C11="Str",'Personal File'!$C$9,IF(C11="Dex",'Personal File'!$C$10,IF(C11="Con",'Personal File'!$C$11,IF(C11="Int",'Personal File'!$C$12,IF(C11="Wis",'Personal File'!$C$13,IF(C11="Cha",'Personal File'!$C$14))))))</f>
        <v>+3</v>
      </c>
      <c r="E11" s="256" t="str">
        <f t="shared" si="4"/>
        <v>Int (+3)</v>
      </c>
      <c r="F11" s="257" t="s">
        <v>62</v>
      </c>
      <c r="G11" s="257">
        <f t="shared" si="1"/>
        <v>4</v>
      </c>
      <c r="H11" s="239">
        <f t="shared" ca="1" si="2"/>
        <v>19</v>
      </c>
      <c r="I11" s="281">
        <f t="shared" ca="1" si="6"/>
        <v>23</v>
      </c>
      <c r="J11" s="282"/>
    </row>
    <row r="12" spans="1:10" s="283" customFormat="1" ht="16.8" x14ac:dyDescent="0.3">
      <c r="A12" s="252" t="s">
        <v>42</v>
      </c>
      <c r="B12" s="253">
        <v>1</v>
      </c>
      <c r="C12" s="254" t="s">
        <v>32</v>
      </c>
      <c r="D12" s="255" t="str">
        <f>IF(C12="Str",'Personal File'!$C$9,IF(C12="Dex",'Personal File'!$C$10,IF(C12="Con",'Personal File'!$C$11,IF(C12="Int",'Personal File'!$C$12,IF(C12="Wis",'Personal File'!$C$13,IF(C12="Cha",'Personal File'!$C$14))))))</f>
        <v>+3</v>
      </c>
      <c r="E12" s="256" t="str">
        <f t="shared" si="4"/>
        <v>Int (+3)</v>
      </c>
      <c r="F12" s="257" t="s">
        <v>62</v>
      </c>
      <c r="G12" s="257">
        <f t="shared" si="1"/>
        <v>4</v>
      </c>
      <c r="H12" s="239">
        <f t="shared" ca="1" si="2"/>
        <v>7</v>
      </c>
      <c r="I12" s="257">
        <f t="shared" ca="1" si="6"/>
        <v>11</v>
      </c>
      <c r="J12" s="258"/>
    </row>
    <row r="13" spans="1:10" s="264" customFormat="1" ht="16.8" x14ac:dyDescent="0.3">
      <c r="A13" s="265" t="s">
        <v>43</v>
      </c>
      <c r="B13" s="195">
        <v>0</v>
      </c>
      <c r="C13" s="266" t="s">
        <v>30</v>
      </c>
      <c r="D13" s="267" t="str">
        <f>IF(C13="Str",'Personal File'!$C$9,IF(C13="Dex",'Personal File'!$C$10,IF(C13="Con",'Personal File'!$C$11,IF(C13="Int",'Personal File'!$C$12,IF(C13="Wis",'Personal File'!$C$13,IF(C13="Cha",'Personal File'!$C$14))))))</f>
        <v>+0</v>
      </c>
      <c r="E13" s="268" t="str">
        <f t="shared" si="4"/>
        <v>Cha (+0)</v>
      </c>
      <c r="F13" s="269" t="s">
        <v>62</v>
      </c>
      <c r="G13" s="269">
        <f t="shared" si="1"/>
        <v>0</v>
      </c>
      <c r="H13" s="239">
        <f t="shared" ca="1" si="2"/>
        <v>8</v>
      </c>
      <c r="I13" s="269">
        <f t="shared" ca="1" si="6"/>
        <v>8</v>
      </c>
      <c r="J13" s="270"/>
    </row>
    <row r="14" spans="1:10" s="264" customFormat="1" ht="16.8" x14ac:dyDescent="0.3">
      <c r="A14" s="252" t="s">
        <v>44</v>
      </c>
      <c r="B14" s="253">
        <v>5</v>
      </c>
      <c r="C14" s="254" t="s">
        <v>32</v>
      </c>
      <c r="D14" s="255" t="str">
        <f>IF(C14="Str",'Personal File'!$C$9,IF(C14="Dex",'Personal File'!$C$10,IF(C14="Con",'Personal File'!$C$11,IF(C14="Int",'Personal File'!$C$12,IF(C14="Wis",'Personal File'!$C$13,IF(C14="Cha",'Personal File'!$C$14))))))</f>
        <v>+3</v>
      </c>
      <c r="E14" s="256" t="str">
        <f t="shared" si="4"/>
        <v>Int (+3)</v>
      </c>
      <c r="F14" s="257" t="s">
        <v>95</v>
      </c>
      <c r="G14" s="257">
        <f t="shared" si="1"/>
        <v>10</v>
      </c>
      <c r="H14" s="239">
        <f t="shared" ca="1" si="2"/>
        <v>9</v>
      </c>
      <c r="I14" s="257">
        <f t="shared" ca="1" si="6"/>
        <v>19</v>
      </c>
      <c r="J14" s="258"/>
    </row>
    <row r="15" spans="1:10" s="264" customFormat="1" ht="16.8" x14ac:dyDescent="0.3">
      <c r="A15" s="265" t="s">
        <v>45</v>
      </c>
      <c r="B15" s="195">
        <v>0</v>
      </c>
      <c r="C15" s="266" t="s">
        <v>30</v>
      </c>
      <c r="D15" s="267" t="str">
        <f>IF(C15="Str",'Personal File'!$C$9,IF(C15="Dex",'Personal File'!$C$10,IF(C15="Con",'Personal File'!$C$11,IF(C15="Int",'Personal File'!$C$12,IF(C15="Wis",'Personal File'!$C$13,IF(C15="Cha",'Personal File'!$C$14))))))</f>
        <v>+0</v>
      </c>
      <c r="E15" s="268" t="str">
        <f t="shared" si="4"/>
        <v>Cha (+0)</v>
      </c>
      <c r="F15" s="269" t="s">
        <v>62</v>
      </c>
      <c r="G15" s="269">
        <f t="shared" si="1"/>
        <v>0</v>
      </c>
      <c r="H15" s="239">
        <f t="shared" ca="1" si="2"/>
        <v>8</v>
      </c>
      <c r="I15" s="269">
        <f t="shared" ca="1" si="6"/>
        <v>8</v>
      </c>
      <c r="J15" s="270"/>
    </row>
    <row r="16" spans="1:10" s="264" customFormat="1" ht="16.8" x14ac:dyDescent="0.3">
      <c r="A16" s="284" t="s">
        <v>46</v>
      </c>
      <c r="B16" s="195">
        <v>0</v>
      </c>
      <c r="C16" s="285" t="s">
        <v>34</v>
      </c>
      <c r="D16" s="286" t="str">
        <f>IF(C16="Str",'Personal File'!$C$9,IF(C16="Dex",'Personal File'!$C$10,IF(C16="Con",'Personal File'!$C$11,IF(C16="Int",'Personal File'!$C$12,IF(C16="Wis",'Personal File'!$C$13,IF(C16="Cha",'Personal File'!$C$14))))))</f>
        <v>+5</v>
      </c>
      <c r="E16" s="243" t="str">
        <f t="shared" si="4"/>
        <v>Dex (+5)</v>
      </c>
      <c r="F16" s="269" t="s">
        <v>62</v>
      </c>
      <c r="G16" s="269">
        <f t="shared" si="1"/>
        <v>5</v>
      </c>
      <c r="H16" s="239">
        <f t="shared" ca="1" si="2"/>
        <v>4</v>
      </c>
      <c r="I16" s="269">
        <f t="shared" ca="1" si="6"/>
        <v>9</v>
      </c>
      <c r="J16" s="270"/>
    </row>
    <row r="17" spans="1:10" s="264" customFormat="1" ht="16.8" x14ac:dyDescent="0.3">
      <c r="A17" s="287" t="s">
        <v>47</v>
      </c>
      <c r="B17" s="195">
        <v>0</v>
      </c>
      <c r="C17" s="288" t="s">
        <v>32</v>
      </c>
      <c r="D17" s="289" t="str">
        <f>IF(C17="Str",'Personal File'!$C$9,IF(C17="Dex",'Personal File'!$C$10,IF(C17="Con",'Personal File'!$C$11,IF(C17="Int",'Personal File'!$C$12,IF(C17="Wis",'Personal File'!$C$13,IF(C17="Cha",'Personal File'!$C$14))))))</f>
        <v>+3</v>
      </c>
      <c r="E17" s="290" t="str">
        <f t="shared" si="4"/>
        <v>Int (+3)</v>
      </c>
      <c r="F17" s="269" t="s">
        <v>62</v>
      </c>
      <c r="G17" s="269">
        <f t="shared" si="1"/>
        <v>3</v>
      </c>
      <c r="H17" s="239">
        <f t="shared" ca="1" si="2"/>
        <v>17</v>
      </c>
      <c r="I17" s="269">
        <f t="shared" ca="1" si="6"/>
        <v>20</v>
      </c>
      <c r="J17" s="270"/>
    </row>
    <row r="18" spans="1:10" s="264" customFormat="1" ht="16.8" x14ac:dyDescent="0.3">
      <c r="A18" s="265" t="s">
        <v>48</v>
      </c>
      <c r="B18" s="195">
        <v>0</v>
      </c>
      <c r="C18" s="266" t="s">
        <v>30</v>
      </c>
      <c r="D18" s="267" t="str">
        <f>IF(C18="Str",'Personal File'!$C$9,IF(C18="Dex",'Personal File'!$C$10,IF(C18="Con",'Personal File'!$C$11,IF(C18="Int",'Personal File'!$C$12,IF(C18="Wis",'Personal File'!$C$13,IF(C18="Cha",'Personal File'!$C$14))))))</f>
        <v>+0</v>
      </c>
      <c r="E18" s="268" t="str">
        <f t="shared" si="4"/>
        <v>Cha (+0)</v>
      </c>
      <c r="F18" s="269" t="s">
        <v>62</v>
      </c>
      <c r="G18" s="269">
        <f t="shared" si="1"/>
        <v>0</v>
      </c>
      <c r="H18" s="239">
        <f t="shared" ca="1" si="2"/>
        <v>4</v>
      </c>
      <c r="I18" s="269">
        <f t="shared" ca="1" si="6"/>
        <v>4</v>
      </c>
      <c r="J18" s="270"/>
    </row>
    <row r="19" spans="1:10" s="264" customFormat="1" ht="16.8" x14ac:dyDescent="0.3">
      <c r="A19" s="291" t="s">
        <v>18</v>
      </c>
      <c r="B19" s="292">
        <v>0</v>
      </c>
      <c r="C19" s="293" t="s">
        <v>30</v>
      </c>
      <c r="D19" s="294" t="str">
        <f>IF(C19="Str",'Personal File'!$C$9,IF(C19="Dex",'Personal File'!$C$10,IF(C19="Con",'Personal File'!$C$11,IF(C19="Int",'Personal File'!$C$12,IF(C19="Wis",'Personal File'!$C$13,IF(C19="Cha",'Personal File'!$C$14))))))</f>
        <v>+0</v>
      </c>
      <c r="E19" s="295" t="str">
        <f t="shared" si="4"/>
        <v>Cha (+0)</v>
      </c>
      <c r="F19" s="296" t="s">
        <v>62</v>
      </c>
      <c r="G19" s="296">
        <f t="shared" si="1"/>
        <v>0</v>
      </c>
      <c r="H19" s="239">
        <f t="shared" ca="1" si="2"/>
        <v>15</v>
      </c>
      <c r="I19" s="296">
        <f t="shared" ca="1" si="6"/>
        <v>15</v>
      </c>
      <c r="J19" s="297"/>
    </row>
    <row r="20" spans="1:10" s="264" customFormat="1" ht="16.8" x14ac:dyDescent="0.3">
      <c r="A20" s="298" t="s">
        <v>49</v>
      </c>
      <c r="B20" s="195">
        <v>0</v>
      </c>
      <c r="C20" s="299" t="s">
        <v>33</v>
      </c>
      <c r="D20" s="300" t="str">
        <f>IF(C20="Str",'Personal File'!$C$9,IF(C20="Dex",'Personal File'!$C$10,IF(C20="Con",'Personal File'!$C$11,IF(C20="Int",'Personal File'!$C$12,IF(C20="Wis",'Personal File'!$C$13,IF(C20="Cha",'Personal File'!$C$14))))))</f>
        <v>+0</v>
      </c>
      <c r="E20" s="301" t="str">
        <f t="shared" si="4"/>
        <v>Wis (+0)</v>
      </c>
      <c r="F20" s="269" t="s">
        <v>62</v>
      </c>
      <c r="G20" s="269">
        <f t="shared" si="1"/>
        <v>0</v>
      </c>
      <c r="H20" s="239">
        <f t="shared" ca="1" si="2"/>
        <v>16</v>
      </c>
      <c r="I20" s="269">
        <f t="shared" ca="1" si="6"/>
        <v>16</v>
      </c>
      <c r="J20" s="270"/>
    </row>
    <row r="21" spans="1:10" s="264" customFormat="1" ht="16.8" x14ac:dyDescent="0.3">
      <c r="A21" s="260" t="s">
        <v>50</v>
      </c>
      <c r="B21" s="253">
        <v>8</v>
      </c>
      <c r="C21" s="261" t="s">
        <v>34</v>
      </c>
      <c r="D21" s="262" t="str">
        <f>IF(C21="Str",'Personal File'!$C$9,IF(C21="Dex",'Personal File'!$C$10,IF(C21="Con",'Personal File'!$C$11,IF(C21="Int",'Personal File'!$C$12,IF(C21="Wis",'Personal File'!$C$13,IF(C21="Cha",'Personal File'!$C$14))))))</f>
        <v>+5</v>
      </c>
      <c r="E21" s="263" t="str">
        <f t="shared" si="4"/>
        <v>Dex (+5)</v>
      </c>
      <c r="F21" s="257" t="s">
        <v>174</v>
      </c>
      <c r="G21" s="257">
        <f t="shared" si="1"/>
        <v>21</v>
      </c>
      <c r="H21" s="239">
        <f t="shared" ca="1" si="2"/>
        <v>14</v>
      </c>
      <c r="I21" s="257">
        <f t="shared" ca="1" si="6"/>
        <v>35</v>
      </c>
      <c r="J21" s="258"/>
    </row>
    <row r="22" spans="1:10" s="264" customFormat="1" ht="16.8" x14ac:dyDescent="0.3">
      <c r="A22" s="265" t="s">
        <v>51</v>
      </c>
      <c r="B22" s="195">
        <v>0</v>
      </c>
      <c r="C22" s="266" t="s">
        <v>30</v>
      </c>
      <c r="D22" s="267" t="str">
        <f>IF(C22="Str",'Personal File'!$C$9,IF(C22="Dex",'Personal File'!$C$10,IF(C22="Con",'Personal File'!$C$11,IF(C22="Int",'Personal File'!$C$12,IF(C22="Wis",'Personal File'!$C$13,IF(C22="Cha",'Personal File'!$C$14))))))</f>
        <v>+0</v>
      </c>
      <c r="E22" s="268" t="str">
        <f t="shared" si="4"/>
        <v>Cha (+0)</v>
      </c>
      <c r="F22" s="269" t="s">
        <v>62</v>
      </c>
      <c r="G22" s="269">
        <f t="shared" si="1"/>
        <v>0</v>
      </c>
      <c r="H22" s="239">
        <f t="shared" ca="1" si="2"/>
        <v>1</v>
      </c>
      <c r="I22" s="269">
        <f t="shared" ca="1" si="6"/>
        <v>1</v>
      </c>
      <c r="J22" s="270"/>
    </row>
    <row r="23" spans="1:10" s="264" customFormat="1" ht="16.8" x14ac:dyDescent="0.3">
      <c r="A23" s="302" t="s">
        <v>52</v>
      </c>
      <c r="B23" s="195">
        <v>0</v>
      </c>
      <c r="C23" s="303" t="s">
        <v>35</v>
      </c>
      <c r="D23" s="304">
        <f>IF(C23="Str",'Personal File'!$C$9,IF(C23="Dex",'Personal File'!$C$10,IF(C23="Con",'Personal File'!$C$11,IF(C23="Int",'Personal File'!$C$12,IF(C23="Wis",'Personal File'!$C$13,IF(C23="Cha",'Personal File'!$C$14))))))</f>
        <v>-1</v>
      </c>
      <c r="E23" s="305" t="str">
        <f t="shared" si="4"/>
        <v>Str (-1)</v>
      </c>
      <c r="F23" s="269" t="s">
        <v>62</v>
      </c>
      <c r="G23" s="269">
        <f t="shared" si="1"/>
        <v>-1</v>
      </c>
      <c r="H23" s="239">
        <f t="shared" ca="1" si="2"/>
        <v>20</v>
      </c>
      <c r="I23" s="269">
        <f t="shared" ca="1" si="6"/>
        <v>19</v>
      </c>
      <c r="J23" s="270"/>
    </row>
    <row r="24" spans="1:10" s="264" customFormat="1" ht="16.8" x14ac:dyDescent="0.3">
      <c r="A24" s="252" t="s">
        <v>86</v>
      </c>
      <c r="B24" s="253">
        <v>1</v>
      </c>
      <c r="C24" s="254" t="s">
        <v>32</v>
      </c>
      <c r="D24" s="255" t="str">
        <f>IF(C24="Str",'Personal File'!$C$9,IF(C24="Dex",'Personal File'!$C$10,IF(C24="Con",'Personal File'!$C$11,IF(C24="Int",'Personal File'!$C$12,IF(C24="Wis",'Personal File'!$C$13,IF(C24="Cha",'Personal File'!$C$14))))))</f>
        <v>+3</v>
      </c>
      <c r="E24" s="256" t="str">
        <f t="shared" si="4"/>
        <v>Int (+3)</v>
      </c>
      <c r="F24" s="257" t="s">
        <v>62</v>
      </c>
      <c r="G24" s="257">
        <f t="shared" si="1"/>
        <v>4</v>
      </c>
      <c r="H24" s="239">
        <f t="shared" ca="1" si="2"/>
        <v>17</v>
      </c>
      <c r="I24" s="257">
        <f t="shared" ca="1" si="6"/>
        <v>21</v>
      </c>
      <c r="J24" s="258"/>
    </row>
    <row r="25" spans="1:10" s="264" customFormat="1" ht="16.8" x14ac:dyDescent="0.3">
      <c r="A25" s="252" t="s">
        <v>94</v>
      </c>
      <c r="B25" s="253">
        <v>1</v>
      </c>
      <c r="C25" s="254" t="s">
        <v>32</v>
      </c>
      <c r="D25" s="255" t="str">
        <f>IF(C25="Str",'Personal File'!$C$9,IF(C25="Dex",'Personal File'!$C$10,IF(C25="Con",'Personal File'!$C$11,IF(C25="Int",'Personal File'!$C$12,IF(C25="Wis",'Personal File'!$C$13,IF(C25="Cha",'Personal File'!$C$14))))))</f>
        <v>+3</v>
      </c>
      <c r="E25" s="256" t="str">
        <f t="shared" ref="E25" si="7">CONCATENATE(C25," (",D25,")")</f>
        <v>Int (+3)</v>
      </c>
      <c r="F25" s="257" t="s">
        <v>62</v>
      </c>
      <c r="G25" s="257">
        <f t="shared" si="1"/>
        <v>4</v>
      </c>
      <c r="H25" s="239">
        <f t="shared" ca="1" si="2"/>
        <v>8</v>
      </c>
      <c r="I25" s="257">
        <f t="shared" ref="I25" ca="1" si="8">SUM(G25:H25)</f>
        <v>12</v>
      </c>
      <c r="J25" s="258"/>
    </row>
    <row r="26" spans="1:10" s="264" customFormat="1" ht="16.8" x14ac:dyDescent="0.3">
      <c r="A26" s="310" t="s">
        <v>53</v>
      </c>
      <c r="B26" s="253">
        <v>6</v>
      </c>
      <c r="C26" s="311" t="s">
        <v>33</v>
      </c>
      <c r="D26" s="312" t="str">
        <f>IF(C26="Str",'Personal File'!$C$9,IF(C26="Dex",'Personal File'!$C$10,IF(C26="Con",'Personal File'!$C$11,IF(C26="Int",'Personal File'!$C$12,IF(C26="Wis",'Personal File'!$C$13,IF(C26="Cha",'Personal File'!$C$14))))))</f>
        <v>+0</v>
      </c>
      <c r="E26" s="313" t="str">
        <f t="shared" si="4"/>
        <v>Wis (+0)</v>
      </c>
      <c r="F26" s="257" t="s">
        <v>95</v>
      </c>
      <c r="G26" s="257">
        <f t="shared" si="1"/>
        <v>8</v>
      </c>
      <c r="H26" s="239">
        <f t="shared" ca="1" si="2"/>
        <v>16</v>
      </c>
      <c r="I26" s="257">
        <f t="shared" ca="1" si="6"/>
        <v>24</v>
      </c>
      <c r="J26" s="258"/>
    </row>
    <row r="27" spans="1:10" s="264" customFormat="1" ht="16.8" x14ac:dyDescent="0.3">
      <c r="A27" s="260" t="s">
        <v>19</v>
      </c>
      <c r="B27" s="253">
        <v>6</v>
      </c>
      <c r="C27" s="261" t="s">
        <v>34</v>
      </c>
      <c r="D27" s="262" t="str">
        <f>IF(C27="Str",'Personal File'!$C$9,IF(C27="Dex",'Personal File'!$C$10,IF(C27="Con",'Personal File'!$C$11,IF(C27="Int",'Personal File'!$C$12,IF(C27="Wis",'Personal File'!$C$13,IF(C27="Cha",'Personal File'!$C$14))))))</f>
        <v>+5</v>
      </c>
      <c r="E27" s="263" t="str">
        <f t="shared" si="4"/>
        <v>Dex (+5)</v>
      </c>
      <c r="F27" s="257" t="s">
        <v>173</v>
      </c>
      <c r="G27" s="257">
        <f t="shared" si="1"/>
        <v>15</v>
      </c>
      <c r="H27" s="239">
        <f t="shared" ca="1" si="2"/>
        <v>19</v>
      </c>
      <c r="I27" s="257">
        <f t="shared" ca="1" si="6"/>
        <v>34</v>
      </c>
      <c r="J27" s="258"/>
    </row>
    <row r="28" spans="1:10" s="264" customFormat="1" ht="16.8" x14ac:dyDescent="0.3">
      <c r="A28" s="260" t="s">
        <v>54</v>
      </c>
      <c r="B28" s="253">
        <v>5</v>
      </c>
      <c r="C28" s="261" t="s">
        <v>34</v>
      </c>
      <c r="D28" s="262" t="str">
        <f>IF(C28="Str",'Personal File'!$C$9,IF(C28="Dex",'Personal File'!$C$10,IF(C28="Con",'Personal File'!$C$11,IF(C28="Int",'Personal File'!$C$12,IF(C28="Wis",'Personal File'!$C$13,IF(C28="Cha",'Personal File'!$C$14))))))</f>
        <v>+5</v>
      </c>
      <c r="E28" s="263" t="str">
        <f t="shared" si="4"/>
        <v>Dex (+5)</v>
      </c>
      <c r="F28" s="257" t="s">
        <v>95</v>
      </c>
      <c r="G28" s="257">
        <f t="shared" si="1"/>
        <v>12</v>
      </c>
      <c r="H28" s="239">
        <f t="shared" ca="1" si="2"/>
        <v>13</v>
      </c>
      <c r="I28" s="257">
        <f t="shared" ca="1" si="6"/>
        <v>25</v>
      </c>
      <c r="J28" s="258"/>
    </row>
    <row r="29" spans="1:10" ht="16.8" x14ac:dyDescent="0.3">
      <c r="A29" s="265" t="s">
        <v>97</v>
      </c>
      <c r="B29" s="195">
        <v>0</v>
      </c>
      <c r="C29" s="266" t="s">
        <v>30</v>
      </c>
      <c r="D29" s="267" t="str">
        <f>IF(C29="Str",'Personal File'!$C$9,IF(C29="Dex",'Personal File'!$C$10,IF(C29="Con",'Personal File'!$C$11,IF(C29="Int",'Personal File'!$C$12,IF(C29="Wis",'Personal File'!$C$13,IF(C29="Cha",'Personal File'!$C$14))))))</f>
        <v>+0</v>
      </c>
      <c r="E29" s="268" t="str">
        <f t="shared" si="4"/>
        <v>Cha (+0)</v>
      </c>
      <c r="F29" s="269" t="s">
        <v>62</v>
      </c>
      <c r="G29" s="269">
        <f t="shared" si="1"/>
        <v>0</v>
      </c>
      <c r="H29" s="239">
        <f t="shared" ca="1" si="2"/>
        <v>6</v>
      </c>
      <c r="I29" s="269">
        <f t="shared" ca="1" si="6"/>
        <v>6</v>
      </c>
      <c r="J29" s="270"/>
    </row>
    <row r="30" spans="1:10" ht="16.8" x14ac:dyDescent="0.3">
      <c r="A30" s="314" t="s">
        <v>155</v>
      </c>
      <c r="B30" s="253">
        <v>1</v>
      </c>
      <c r="C30" s="311" t="s">
        <v>33</v>
      </c>
      <c r="D30" s="312" t="str">
        <f>IF(C30="Str",'Personal File'!$C$9,IF(C30="Dex",'Personal File'!$C$10,IF(C30="Con",'Personal File'!$C$11,IF(C30="Int",'Personal File'!$C$12,IF(C30="Wis",'Personal File'!$C$13,IF(C30="Cha",'Personal File'!$C$14))))))</f>
        <v>+0</v>
      </c>
      <c r="E30" s="313" t="str">
        <f t="shared" ref="E30" si="9">CONCATENATE(C30," (",D30,")")</f>
        <v>Wis (+0)</v>
      </c>
      <c r="F30" s="257" t="s">
        <v>62</v>
      </c>
      <c r="G30" s="257">
        <f t="shared" si="1"/>
        <v>1</v>
      </c>
      <c r="H30" s="239">
        <f t="shared" ca="1" si="2"/>
        <v>7</v>
      </c>
      <c r="I30" s="257">
        <f t="shared" ca="1" si="6"/>
        <v>8</v>
      </c>
      <c r="J30" s="258"/>
    </row>
    <row r="31" spans="1:10" ht="16.8" x14ac:dyDescent="0.3">
      <c r="A31" s="284" t="s">
        <v>20</v>
      </c>
      <c r="B31" s="195">
        <v>0</v>
      </c>
      <c r="C31" s="285" t="s">
        <v>34</v>
      </c>
      <c r="D31" s="286" t="str">
        <f>IF(C31="Str",'Personal File'!$C$9,IF(C31="Dex",'Personal File'!$C$10,IF(C31="Con",'Personal File'!$C$11,IF(C31="Int",'Personal File'!$C$12,IF(C31="Wis",'Personal File'!$C$13,IF(C31="Cha",'Personal File'!$C$14))))))</f>
        <v>+5</v>
      </c>
      <c r="E31" s="243" t="str">
        <f t="shared" si="4"/>
        <v>Dex (+5)</v>
      </c>
      <c r="F31" s="269" t="s">
        <v>62</v>
      </c>
      <c r="G31" s="269">
        <f t="shared" si="1"/>
        <v>5</v>
      </c>
      <c r="H31" s="239">
        <f t="shared" ca="1" si="2"/>
        <v>10</v>
      </c>
      <c r="I31" s="269">
        <f t="shared" ca="1" si="6"/>
        <v>15</v>
      </c>
      <c r="J31" s="270"/>
    </row>
    <row r="32" spans="1:10" ht="16.8" x14ac:dyDescent="0.3">
      <c r="A32" s="252" t="s">
        <v>21</v>
      </c>
      <c r="B32" s="253">
        <v>9</v>
      </c>
      <c r="C32" s="254" t="s">
        <v>32</v>
      </c>
      <c r="D32" s="255" t="str">
        <f>IF(C32="Str",'Personal File'!$C$9,IF(C32="Dex",'Personal File'!$C$10,IF(C32="Con",'Personal File'!$C$11,IF(C32="Int",'Personal File'!$C$12,IF(C32="Wis",'Personal File'!$C$13,IF(C32="Cha",'Personal File'!$C$14))))))</f>
        <v>+3</v>
      </c>
      <c r="E32" s="256" t="str">
        <f t="shared" si="4"/>
        <v>Int (+3)</v>
      </c>
      <c r="F32" s="257" t="s">
        <v>62</v>
      </c>
      <c r="G32" s="257">
        <f t="shared" si="1"/>
        <v>12</v>
      </c>
      <c r="H32" s="239">
        <f t="shared" ca="1" si="2"/>
        <v>13</v>
      </c>
      <c r="I32" s="257">
        <f t="shared" ca="1" si="6"/>
        <v>25</v>
      </c>
      <c r="J32" s="258"/>
    </row>
    <row r="33" spans="1:10" ht="16.8" x14ac:dyDescent="0.3">
      <c r="A33" s="310" t="s">
        <v>55</v>
      </c>
      <c r="B33" s="253">
        <v>4</v>
      </c>
      <c r="C33" s="311" t="s">
        <v>33</v>
      </c>
      <c r="D33" s="312" t="str">
        <f>IF(C33="Str",'Personal File'!$C$9,IF(C33="Dex",'Personal File'!$C$10,IF(C33="Con",'Personal File'!$C$11,IF(C33="Int",'Personal File'!$C$12,IF(C33="Wis",'Personal File'!$C$13,IF(C33="Cha",'Personal File'!$C$14))))))</f>
        <v>+0</v>
      </c>
      <c r="E33" s="313" t="str">
        <f t="shared" si="4"/>
        <v>Wis (+0)</v>
      </c>
      <c r="F33" s="257" t="s">
        <v>62</v>
      </c>
      <c r="G33" s="257">
        <f t="shared" si="1"/>
        <v>4</v>
      </c>
      <c r="H33" s="239">
        <f t="shared" ca="1" si="2"/>
        <v>6</v>
      </c>
      <c r="I33" s="257">
        <f t="shared" ca="1" si="6"/>
        <v>10</v>
      </c>
      <c r="J33" s="258"/>
    </row>
    <row r="34" spans="1:10" ht="16.8" x14ac:dyDescent="0.3">
      <c r="A34" s="260" t="s">
        <v>87</v>
      </c>
      <c r="B34" s="253">
        <v>1</v>
      </c>
      <c r="C34" s="261" t="s">
        <v>34</v>
      </c>
      <c r="D34" s="262" t="str">
        <f>IF(C34="Str",'Personal File'!$C$9,IF(C34="Dex",'Personal File'!$C$10,IF(C34="Con",'Personal File'!$C$11,IF(C34="Int",'Personal File'!$C$12,IF(C34="Wis",'Personal File'!$C$13,IF(C34="Cha",'Personal File'!$C$14))))))</f>
        <v>+5</v>
      </c>
      <c r="E34" s="263" t="str">
        <f t="shared" si="4"/>
        <v>Dex (+5)</v>
      </c>
      <c r="F34" s="257" t="s">
        <v>62</v>
      </c>
      <c r="G34" s="257">
        <f t="shared" si="1"/>
        <v>6</v>
      </c>
      <c r="H34" s="239">
        <f t="shared" ca="1" si="2"/>
        <v>20</v>
      </c>
      <c r="I34" s="257">
        <f t="shared" ca="1" si="6"/>
        <v>26</v>
      </c>
      <c r="J34" s="258"/>
    </row>
    <row r="35" spans="1:10" ht="16.8" x14ac:dyDescent="0.3">
      <c r="A35" s="306" t="s">
        <v>85</v>
      </c>
      <c r="B35" s="292">
        <v>0</v>
      </c>
      <c r="C35" s="307" t="s">
        <v>32</v>
      </c>
      <c r="D35" s="308" t="str">
        <f>IF(C35="Str",'Personal File'!$C$9,IF(C35="Dex",'Personal File'!$C$10,IF(C35="Con",'Personal File'!$C$11,IF(C35="Int",'Personal File'!$C$12,IF(C35="Wis",'Personal File'!$C$13,IF(C35="Cha",'Personal File'!$C$14))))))</f>
        <v>+3</v>
      </c>
      <c r="E35" s="309" t="str">
        <f t="shared" si="4"/>
        <v>Int (+3)</v>
      </c>
      <c r="F35" s="296" t="s">
        <v>62</v>
      </c>
      <c r="G35" s="296">
        <f t="shared" si="1"/>
        <v>3</v>
      </c>
      <c r="H35" s="239">
        <f t="shared" ca="1" si="2"/>
        <v>12</v>
      </c>
      <c r="I35" s="296">
        <f t="shared" ca="1" si="6"/>
        <v>15</v>
      </c>
      <c r="J35" s="315"/>
    </row>
    <row r="36" spans="1:10" ht="16.8" x14ac:dyDescent="0.3">
      <c r="A36" s="252" t="s">
        <v>56</v>
      </c>
      <c r="B36" s="253">
        <v>8</v>
      </c>
      <c r="C36" s="254" t="s">
        <v>32</v>
      </c>
      <c r="D36" s="255" t="str">
        <f>IF(C36="Str",'Personal File'!$C$9,IF(C36="Dex",'Personal File'!$C$10,IF(C36="Con",'Personal File'!$C$11,IF(C36="Int",'Personal File'!$C$12,IF(C36="Wis",'Personal File'!$C$13,IF(C36="Cha",'Personal File'!$C$14))))))</f>
        <v>+3</v>
      </c>
      <c r="E36" s="256" t="str">
        <f t="shared" si="4"/>
        <v>Int (+3)</v>
      </c>
      <c r="F36" s="257" t="s">
        <v>62</v>
      </c>
      <c r="G36" s="257">
        <f t="shared" si="1"/>
        <v>11</v>
      </c>
      <c r="H36" s="239">
        <f t="shared" ca="1" si="2"/>
        <v>10</v>
      </c>
      <c r="I36" s="257">
        <f t="shared" ca="1" si="6"/>
        <v>21</v>
      </c>
      <c r="J36" s="282"/>
    </row>
    <row r="37" spans="1:10" ht="16.8" x14ac:dyDescent="0.3">
      <c r="A37" s="310" t="s">
        <v>57</v>
      </c>
      <c r="B37" s="253">
        <v>9</v>
      </c>
      <c r="C37" s="311" t="s">
        <v>33</v>
      </c>
      <c r="D37" s="312" t="str">
        <f>IF(C37="Str",'Personal File'!$C$9,IF(C37="Dex",'Personal File'!$C$10,IF(C37="Con",'Personal File'!$C$11,IF(C37="Int",'Personal File'!$C$12,IF(C37="Wis",'Personal File'!$C$13,IF(C37="Cha",'Personal File'!$C$14))))))</f>
        <v>+0</v>
      </c>
      <c r="E37" s="313" t="str">
        <f t="shared" si="4"/>
        <v>Wis (+0)</v>
      </c>
      <c r="F37" s="257" t="s">
        <v>95</v>
      </c>
      <c r="G37" s="257">
        <f t="shared" si="1"/>
        <v>11</v>
      </c>
      <c r="H37" s="239">
        <f t="shared" ca="1" si="2"/>
        <v>6</v>
      </c>
      <c r="I37" s="257">
        <f t="shared" ca="1" si="6"/>
        <v>17</v>
      </c>
      <c r="J37" s="258"/>
    </row>
    <row r="38" spans="1:10" ht="16.8" x14ac:dyDescent="0.3">
      <c r="A38" s="298" t="s">
        <v>88</v>
      </c>
      <c r="B38" s="195">
        <v>0</v>
      </c>
      <c r="C38" s="299" t="s">
        <v>33</v>
      </c>
      <c r="D38" s="300" t="str">
        <f>IF(C38="Str",'Personal File'!$C$9,IF(C38="Dex",'Personal File'!$C$10,IF(C38="Con",'Personal File'!$C$11,IF(C38="Int",'Personal File'!$C$12,IF(C38="Wis",'Personal File'!$C$13,IF(C38="Cha",'Personal File'!$C$14))))))</f>
        <v>+0</v>
      </c>
      <c r="E38" s="301" t="str">
        <f t="shared" si="4"/>
        <v>Wis (+0)</v>
      </c>
      <c r="F38" s="269" t="s">
        <v>62</v>
      </c>
      <c r="G38" s="269">
        <f t="shared" si="1"/>
        <v>0</v>
      </c>
      <c r="H38" s="239">
        <f t="shared" ca="1" si="2"/>
        <v>19</v>
      </c>
      <c r="I38" s="269">
        <f t="shared" ca="1" si="6"/>
        <v>19</v>
      </c>
      <c r="J38" s="316"/>
    </row>
    <row r="39" spans="1:10" ht="16.8" x14ac:dyDescent="0.3">
      <c r="A39" s="302" t="s">
        <v>22</v>
      </c>
      <c r="B39" s="195">
        <v>0</v>
      </c>
      <c r="C39" s="303" t="s">
        <v>35</v>
      </c>
      <c r="D39" s="304">
        <f>IF(C39="Str",'Personal File'!$C$9,IF(C39="Dex",'Personal File'!$C$10,IF(C39="Con",'Personal File'!$C$11,IF(C39="Int",'Personal File'!$C$12,IF(C39="Wis",'Personal File'!$C$13,IF(C39="Cha",'Personal File'!$C$14))))))</f>
        <v>-1</v>
      </c>
      <c r="E39" s="305" t="str">
        <f t="shared" si="4"/>
        <v>Str (-1)</v>
      </c>
      <c r="F39" s="269" t="s">
        <v>62</v>
      </c>
      <c r="G39" s="269">
        <f t="shared" si="1"/>
        <v>-1</v>
      </c>
      <c r="H39" s="239">
        <f t="shared" ca="1" si="2"/>
        <v>17</v>
      </c>
      <c r="I39" s="269">
        <f t="shared" ca="1" si="6"/>
        <v>16</v>
      </c>
      <c r="J39" s="270"/>
    </row>
    <row r="40" spans="1:10" ht="16.8" x14ac:dyDescent="0.3">
      <c r="A40" s="260" t="s">
        <v>58</v>
      </c>
      <c r="B40" s="253">
        <v>3</v>
      </c>
      <c r="C40" s="261" t="s">
        <v>34</v>
      </c>
      <c r="D40" s="262" t="str">
        <f>IF(C40="Str",'Personal File'!$C$9,IF(C40="Dex",'Personal File'!$C$10,IF(C40="Con",'Personal File'!$C$11,IF(C40="Int",'Personal File'!$C$12,IF(C40="Wis",'Personal File'!$C$13,IF(C40="Cha",'Personal File'!$C$14))))))</f>
        <v>+5</v>
      </c>
      <c r="E40" s="263" t="str">
        <f t="shared" si="4"/>
        <v>Dex (+5)</v>
      </c>
      <c r="F40" s="257" t="s">
        <v>62</v>
      </c>
      <c r="G40" s="257">
        <f t="shared" si="1"/>
        <v>8</v>
      </c>
      <c r="H40" s="239">
        <f t="shared" ca="1" si="2"/>
        <v>1</v>
      </c>
      <c r="I40" s="257">
        <f t="shared" ca="1" si="6"/>
        <v>9</v>
      </c>
      <c r="J40" s="258"/>
    </row>
    <row r="41" spans="1:10" ht="16.8" x14ac:dyDescent="0.3">
      <c r="A41" s="291" t="s">
        <v>59</v>
      </c>
      <c r="B41" s="292">
        <v>0</v>
      </c>
      <c r="C41" s="293" t="s">
        <v>30</v>
      </c>
      <c r="D41" s="294" t="str">
        <f>IF(C41="Str",'Personal File'!$C$9,IF(C41="Dex",'Personal File'!$C$10,IF(C41="Con",'Personal File'!$C$11,IF(C41="Int",'Personal File'!$C$12,IF(C41="Wis",'Personal File'!$C$13,IF(C41="Cha",'Personal File'!$C$14))))))</f>
        <v>+0</v>
      </c>
      <c r="E41" s="295" t="str">
        <f t="shared" si="4"/>
        <v>Cha (+0)</v>
      </c>
      <c r="F41" s="296" t="s">
        <v>62</v>
      </c>
      <c r="G41" s="296">
        <f t="shared" si="1"/>
        <v>0</v>
      </c>
      <c r="H41" s="239">
        <f t="shared" ref="H41:H42" ca="1" si="10">RANDBETWEEN(1,20)</f>
        <v>5</v>
      </c>
      <c r="I41" s="296">
        <f t="shared" ca="1" si="6"/>
        <v>5</v>
      </c>
      <c r="J41" s="297"/>
    </row>
    <row r="42" spans="1:10" ht="17.399999999999999" thickBot="1" x14ac:dyDescent="0.35">
      <c r="A42" s="317" t="s">
        <v>60</v>
      </c>
      <c r="B42" s="225">
        <v>0</v>
      </c>
      <c r="C42" s="318" t="s">
        <v>34</v>
      </c>
      <c r="D42" s="319" t="str">
        <f>IF(C42="Str",'Personal File'!$C$9,IF(C42="Dex",'Personal File'!$C$10,IF(C42="Con",'Personal File'!$C$11,IF(C42="Int",'Personal File'!$C$12,IF(C42="Wis",'Personal File'!$C$13,IF(C42="Cha",'Personal File'!$C$14))))))</f>
        <v>+5</v>
      </c>
      <c r="E42" s="320" t="str">
        <f t="shared" si="4"/>
        <v>Dex (+5)</v>
      </c>
      <c r="F42" s="321" t="s">
        <v>62</v>
      </c>
      <c r="G42" s="321">
        <f t="shared" si="1"/>
        <v>5</v>
      </c>
      <c r="H42" s="322">
        <f t="shared" ca="1" si="10"/>
        <v>8</v>
      </c>
      <c r="I42" s="321">
        <f t="shared" ca="1" si="6"/>
        <v>13</v>
      </c>
      <c r="J42" s="323"/>
    </row>
    <row r="43" spans="1:10" ht="16.2" thickTop="1" x14ac:dyDescent="0.3">
      <c r="B43" s="325">
        <f>SUM(B6:B42)</f>
        <v>79</v>
      </c>
      <c r="E43" s="325">
        <f>SUM(E44:E49)</f>
        <v>79</v>
      </c>
    </row>
    <row r="44" spans="1:10" x14ac:dyDescent="0.3">
      <c r="B44" s="325"/>
      <c r="E44" s="57">
        <v>44</v>
      </c>
      <c r="F44" s="327" t="s">
        <v>154</v>
      </c>
    </row>
    <row r="45" spans="1:10" x14ac:dyDescent="0.3">
      <c r="E45" s="57">
        <v>5</v>
      </c>
      <c r="F45" s="327" t="s">
        <v>271</v>
      </c>
    </row>
    <row r="46" spans="1:10" x14ac:dyDescent="0.3">
      <c r="E46" s="57">
        <v>11</v>
      </c>
      <c r="F46" s="327" t="s">
        <v>240</v>
      </c>
    </row>
    <row r="47" spans="1:10" x14ac:dyDescent="0.3">
      <c r="E47" s="57">
        <v>5</v>
      </c>
      <c r="F47" s="327" t="s">
        <v>272</v>
      </c>
    </row>
    <row r="48" spans="1:10" x14ac:dyDescent="0.3">
      <c r="E48" s="57">
        <v>5</v>
      </c>
      <c r="F48" s="327" t="s">
        <v>273</v>
      </c>
    </row>
    <row r="49" spans="5:6" x14ac:dyDescent="0.3">
      <c r="E49" s="57">
        <v>9</v>
      </c>
      <c r="F49" s="327" t="s">
        <v>270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
  <sheetViews>
    <sheetView showGridLines="0" workbookViewId="0">
      <pane ySplit="2" topLeftCell="A3" activePane="bottomLeft" state="frozen"/>
      <selection pane="bottomLeft" activeCell="A3" sqref="A3"/>
    </sheetView>
  </sheetViews>
  <sheetFormatPr defaultColWidth="13" defaultRowHeight="15.6" x14ac:dyDescent="0.3"/>
  <cols>
    <col min="1" max="1" width="21.69921875" style="429" bestFit="1" customWidth="1"/>
    <col min="2" max="2" width="6.19921875" style="429" bestFit="1" customWidth="1"/>
    <col min="3" max="3" width="13.3984375" style="430" bestFit="1" customWidth="1"/>
    <col min="4" max="4" width="11.19921875" style="430" bestFit="1" customWidth="1"/>
    <col min="5" max="5" width="7.19921875" style="430" bestFit="1" customWidth="1"/>
    <col min="6" max="6" width="13.19921875" style="430" bestFit="1" customWidth="1"/>
    <col min="7" max="7" width="10.19921875" style="430" bestFit="1" customWidth="1"/>
    <col min="8" max="8" width="17.59765625" style="429" bestFit="1" customWidth="1"/>
    <col min="9" max="9" width="6.5" style="227" bestFit="1" customWidth="1"/>
    <col min="10" max="16384" width="13" style="227"/>
  </cols>
  <sheetData>
    <row r="1" spans="1:9" ht="23.4" thickBot="1" x14ac:dyDescent="0.35">
      <c r="A1" s="412" t="s">
        <v>198</v>
      </c>
      <c r="B1" s="413"/>
      <c r="C1" s="413"/>
      <c r="D1" s="413"/>
      <c r="E1" s="413"/>
      <c r="F1" s="413"/>
      <c r="G1" s="413"/>
      <c r="H1" s="413"/>
    </row>
    <row r="2" spans="1:9" s="419" customFormat="1" ht="17.399999999999999" thickBot="1" x14ac:dyDescent="0.35">
      <c r="A2" s="414" t="s">
        <v>98</v>
      </c>
      <c r="B2" s="415" t="s">
        <v>101</v>
      </c>
      <c r="C2" s="415" t="s">
        <v>175</v>
      </c>
      <c r="D2" s="416" t="s">
        <v>176</v>
      </c>
      <c r="E2" s="416" t="s">
        <v>177</v>
      </c>
      <c r="F2" s="415" t="s">
        <v>178</v>
      </c>
      <c r="G2" s="415" t="s">
        <v>179</v>
      </c>
      <c r="H2" s="417" t="s">
        <v>259</v>
      </c>
      <c r="I2" s="418" t="s">
        <v>260</v>
      </c>
    </row>
    <row r="3" spans="1:9" ht="16.8" x14ac:dyDescent="0.3">
      <c r="A3" s="228" t="s">
        <v>161</v>
      </c>
      <c r="B3" s="420">
        <v>0</v>
      </c>
      <c r="C3" s="15" t="s">
        <v>180</v>
      </c>
      <c r="D3" s="16" t="s">
        <v>181</v>
      </c>
      <c r="E3" s="433" t="s">
        <v>182</v>
      </c>
      <c r="F3" s="17" t="s">
        <v>183</v>
      </c>
      <c r="G3" s="17" t="s">
        <v>184</v>
      </c>
      <c r="H3" s="17" t="s">
        <v>258</v>
      </c>
      <c r="I3" s="421">
        <v>196</v>
      </c>
    </row>
    <row r="4" spans="1:9" ht="16.8" x14ac:dyDescent="0.3">
      <c r="A4" s="194" t="s">
        <v>199</v>
      </c>
      <c r="B4" s="422">
        <v>0</v>
      </c>
      <c r="C4" s="18" t="s">
        <v>200</v>
      </c>
      <c r="D4" s="12" t="s">
        <v>181</v>
      </c>
      <c r="E4" s="434" t="s">
        <v>182</v>
      </c>
      <c r="F4" s="13" t="s">
        <v>201</v>
      </c>
      <c r="G4" s="13" t="s">
        <v>202</v>
      </c>
      <c r="H4" s="13" t="s">
        <v>258</v>
      </c>
      <c r="I4" s="270">
        <v>201</v>
      </c>
    </row>
    <row r="5" spans="1:9" ht="16.8" x14ac:dyDescent="0.3">
      <c r="A5" s="194" t="s">
        <v>116</v>
      </c>
      <c r="B5" s="422">
        <v>0</v>
      </c>
      <c r="C5" s="18" t="s">
        <v>203</v>
      </c>
      <c r="D5" s="12" t="s">
        <v>181</v>
      </c>
      <c r="E5" s="12" t="s">
        <v>182</v>
      </c>
      <c r="F5" s="13" t="s">
        <v>190</v>
      </c>
      <c r="G5" s="13" t="s">
        <v>194</v>
      </c>
      <c r="H5" s="13" t="s">
        <v>258</v>
      </c>
      <c r="I5" s="270">
        <v>216</v>
      </c>
    </row>
    <row r="6" spans="1:9" ht="16.8" x14ac:dyDescent="0.3">
      <c r="A6" s="194" t="s">
        <v>204</v>
      </c>
      <c r="B6" s="422">
        <v>0</v>
      </c>
      <c r="C6" s="18" t="s">
        <v>205</v>
      </c>
      <c r="D6" s="12" t="s">
        <v>195</v>
      </c>
      <c r="E6" s="434" t="s">
        <v>182</v>
      </c>
      <c r="F6" s="13" t="s">
        <v>183</v>
      </c>
      <c r="G6" s="13" t="s">
        <v>206</v>
      </c>
      <c r="H6" s="13" t="s">
        <v>258</v>
      </c>
      <c r="I6" s="270">
        <v>217</v>
      </c>
    </row>
    <row r="7" spans="1:9" ht="16.8" x14ac:dyDescent="0.3">
      <c r="A7" s="194" t="s">
        <v>160</v>
      </c>
      <c r="B7" s="422">
        <v>0</v>
      </c>
      <c r="C7" s="18" t="s">
        <v>200</v>
      </c>
      <c r="D7" s="12" t="s">
        <v>181</v>
      </c>
      <c r="E7" s="12" t="s">
        <v>182</v>
      </c>
      <c r="F7" s="13" t="s">
        <v>207</v>
      </c>
      <c r="G7" s="13" t="s">
        <v>196</v>
      </c>
      <c r="H7" s="13" t="s">
        <v>258</v>
      </c>
      <c r="I7" s="270">
        <v>219</v>
      </c>
    </row>
    <row r="8" spans="1:9" ht="16.8" x14ac:dyDescent="0.3">
      <c r="A8" s="194" t="s">
        <v>208</v>
      </c>
      <c r="B8" s="422">
        <v>0</v>
      </c>
      <c r="C8" s="19" t="s">
        <v>209</v>
      </c>
      <c r="D8" s="12" t="s">
        <v>181</v>
      </c>
      <c r="E8" s="434" t="s">
        <v>182</v>
      </c>
      <c r="F8" s="13" t="s">
        <v>183</v>
      </c>
      <c r="G8" s="13" t="s">
        <v>184</v>
      </c>
      <c r="H8" s="13" t="s">
        <v>258</v>
      </c>
      <c r="I8" s="270">
        <v>219</v>
      </c>
    </row>
    <row r="9" spans="1:9" ht="16.8" x14ac:dyDescent="0.3">
      <c r="A9" s="194" t="s">
        <v>185</v>
      </c>
      <c r="B9" s="422">
        <v>0</v>
      </c>
      <c r="C9" s="18" t="s">
        <v>186</v>
      </c>
      <c r="D9" s="11" t="s">
        <v>181</v>
      </c>
      <c r="E9" s="435" t="s">
        <v>182</v>
      </c>
      <c r="F9" s="229" t="s">
        <v>183</v>
      </c>
      <c r="G9" s="229" t="s">
        <v>184</v>
      </c>
      <c r="H9" s="229" t="s">
        <v>258</v>
      </c>
      <c r="I9" s="270">
        <v>78</v>
      </c>
    </row>
    <row r="10" spans="1:9" ht="16.8" x14ac:dyDescent="0.3">
      <c r="A10" s="194" t="s">
        <v>211</v>
      </c>
      <c r="B10" s="422">
        <v>0</v>
      </c>
      <c r="C10" s="19" t="s">
        <v>186</v>
      </c>
      <c r="D10" s="12" t="s">
        <v>212</v>
      </c>
      <c r="E10" s="434" t="s">
        <v>182</v>
      </c>
      <c r="F10" s="13" t="s">
        <v>183</v>
      </c>
      <c r="G10" s="13" t="s">
        <v>184</v>
      </c>
      <c r="H10" s="13" t="s">
        <v>258</v>
      </c>
      <c r="I10" s="270">
        <v>232</v>
      </c>
    </row>
    <row r="11" spans="1:9" ht="16.8" x14ac:dyDescent="0.3">
      <c r="A11" s="194" t="s">
        <v>117</v>
      </c>
      <c r="B11" s="422">
        <v>0</v>
      </c>
      <c r="C11" s="18" t="s">
        <v>203</v>
      </c>
      <c r="D11" s="12" t="s">
        <v>195</v>
      </c>
      <c r="E11" s="434" t="s">
        <v>182</v>
      </c>
      <c r="F11" s="13" t="s">
        <v>183</v>
      </c>
      <c r="G11" s="13" t="s">
        <v>197</v>
      </c>
      <c r="H11" s="13" t="s">
        <v>258</v>
      </c>
      <c r="I11" s="270">
        <v>235</v>
      </c>
    </row>
    <row r="12" spans="1:9" ht="16.8" x14ac:dyDescent="0.3">
      <c r="A12" s="194" t="s">
        <v>213</v>
      </c>
      <c r="B12" s="422">
        <v>0</v>
      </c>
      <c r="C12" s="19" t="s">
        <v>209</v>
      </c>
      <c r="D12" s="12" t="s">
        <v>181</v>
      </c>
      <c r="E12" s="434" t="s">
        <v>182</v>
      </c>
      <c r="F12" s="13" t="s">
        <v>188</v>
      </c>
      <c r="G12" s="13" t="s">
        <v>194</v>
      </c>
      <c r="H12" s="13" t="s">
        <v>258</v>
      </c>
      <c r="I12" s="316">
        <v>238</v>
      </c>
    </row>
    <row r="13" spans="1:9" ht="16.8" x14ac:dyDescent="0.3">
      <c r="A13" s="194" t="s">
        <v>214</v>
      </c>
      <c r="B13" s="422">
        <v>0</v>
      </c>
      <c r="C13" s="19" t="s">
        <v>209</v>
      </c>
      <c r="D13" s="12" t="s">
        <v>181</v>
      </c>
      <c r="E13" s="434" t="s">
        <v>182</v>
      </c>
      <c r="F13" s="13" t="s">
        <v>210</v>
      </c>
      <c r="G13" s="13" t="s">
        <v>184</v>
      </c>
      <c r="H13" s="13" t="s">
        <v>258</v>
      </c>
      <c r="I13" s="270">
        <v>246</v>
      </c>
    </row>
    <row r="14" spans="1:9" ht="16.8" x14ac:dyDescent="0.3">
      <c r="A14" s="194" t="s">
        <v>162</v>
      </c>
      <c r="B14" s="422">
        <v>0</v>
      </c>
      <c r="C14" s="19" t="s">
        <v>186</v>
      </c>
      <c r="D14" s="12" t="s">
        <v>215</v>
      </c>
      <c r="E14" s="434" t="s">
        <v>182</v>
      </c>
      <c r="F14" s="13" t="s">
        <v>188</v>
      </c>
      <c r="G14" s="13" t="s">
        <v>191</v>
      </c>
      <c r="H14" s="13" t="s">
        <v>258</v>
      </c>
      <c r="I14" s="270">
        <v>248</v>
      </c>
    </row>
    <row r="15" spans="1:9" ht="16.8" x14ac:dyDescent="0.3">
      <c r="A15" s="194" t="s">
        <v>143</v>
      </c>
      <c r="B15" s="422">
        <v>0</v>
      </c>
      <c r="C15" s="18" t="s">
        <v>187</v>
      </c>
      <c r="D15" s="12" t="s">
        <v>181</v>
      </c>
      <c r="E15" s="434" t="s">
        <v>182</v>
      </c>
      <c r="F15" s="13" t="s">
        <v>183</v>
      </c>
      <c r="G15" s="13" t="s">
        <v>217</v>
      </c>
      <c r="H15" s="13" t="s">
        <v>258</v>
      </c>
      <c r="I15" s="270">
        <v>249</v>
      </c>
    </row>
    <row r="16" spans="1:9" ht="16.8" x14ac:dyDescent="0.3">
      <c r="A16" s="194" t="s">
        <v>218</v>
      </c>
      <c r="B16" s="422">
        <v>0</v>
      </c>
      <c r="C16" s="19" t="s">
        <v>187</v>
      </c>
      <c r="D16" s="12" t="s">
        <v>181</v>
      </c>
      <c r="E16" s="434" t="s">
        <v>182</v>
      </c>
      <c r="F16" s="13" t="s">
        <v>219</v>
      </c>
      <c r="G16" s="13" t="s">
        <v>184</v>
      </c>
      <c r="H16" s="13" t="s">
        <v>258</v>
      </c>
      <c r="I16" s="270">
        <v>253</v>
      </c>
    </row>
    <row r="17" spans="1:9" ht="16.8" x14ac:dyDescent="0.3">
      <c r="A17" s="194" t="s">
        <v>144</v>
      </c>
      <c r="B17" s="422">
        <v>0</v>
      </c>
      <c r="C17" s="18" t="s">
        <v>187</v>
      </c>
      <c r="D17" s="12" t="s">
        <v>189</v>
      </c>
      <c r="E17" s="434" t="s">
        <v>182</v>
      </c>
      <c r="F17" s="13" t="s">
        <v>190</v>
      </c>
      <c r="G17" s="13" t="s">
        <v>191</v>
      </c>
      <c r="H17" s="13" t="s">
        <v>258</v>
      </c>
      <c r="I17" s="270">
        <v>253</v>
      </c>
    </row>
    <row r="18" spans="1:9" ht="16.8" x14ac:dyDescent="0.3">
      <c r="A18" s="194" t="s">
        <v>220</v>
      </c>
      <c r="B18" s="422">
        <v>0</v>
      </c>
      <c r="C18" s="18" t="s">
        <v>187</v>
      </c>
      <c r="D18" s="12" t="s">
        <v>189</v>
      </c>
      <c r="E18" s="434" t="s">
        <v>182</v>
      </c>
      <c r="F18" s="13" t="s">
        <v>183</v>
      </c>
      <c r="G18" s="13" t="s">
        <v>184</v>
      </c>
      <c r="H18" s="13" t="s">
        <v>258</v>
      </c>
      <c r="I18" s="270">
        <v>258</v>
      </c>
    </row>
    <row r="19" spans="1:9" ht="16.8" x14ac:dyDescent="0.3">
      <c r="A19" s="194" t="s">
        <v>118</v>
      </c>
      <c r="B19" s="422">
        <v>0</v>
      </c>
      <c r="C19" s="18" t="s">
        <v>200</v>
      </c>
      <c r="D19" s="12" t="s">
        <v>181</v>
      </c>
      <c r="E19" s="434" t="s">
        <v>182</v>
      </c>
      <c r="F19" s="13" t="s">
        <v>219</v>
      </c>
      <c r="G19" s="13" t="s">
        <v>221</v>
      </c>
      <c r="H19" s="13" t="s">
        <v>258</v>
      </c>
      <c r="I19" s="270">
        <v>264</v>
      </c>
    </row>
    <row r="20" spans="1:9" ht="16.8" x14ac:dyDescent="0.3">
      <c r="A20" s="194" t="s">
        <v>192</v>
      </c>
      <c r="B20" s="422">
        <v>0</v>
      </c>
      <c r="C20" s="18" t="s">
        <v>180</v>
      </c>
      <c r="D20" s="12" t="s">
        <v>181</v>
      </c>
      <c r="E20" s="434" t="s">
        <v>182</v>
      </c>
      <c r="F20" s="13" t="s">
        <v>183</v>
      </c>
      <c r="G20" s="13" t="s">
        <v>184</v>
      </c>
      <c r="H20" s="13" t="s">
        <v>258</v>
      </c>
      <c r="I20" s="270">
        <v>269</v>
      </c>
    </row>
    <row r="21" spans="1:9" ht="16.8" x14ac:dyDescent="0.3">
      <c r="A21" s="194" t="s">
        <v>222</v>
      </c>
      <c r="B21" s="422">
        <v>0</v>
      </c>
      <c r="C21" s="19" t="s">
        <v>200</v>
      </c>
      <c r="D21" s="12" t="s">
        <v>189</v>
      </c>
      <c r="E21" s="434" t="s">
        <v>182</v>
      </c>
      <c r="F21" s="13" t="s">
        <v>210</v>
      </c>
      <c r="G21" s="13" t="s">
        <v>191</v>
      </c>
      <c r="H21" s="13" t="s">
        <v>258</v>
      </c>
      <c r="I21" s="270">
        <v>269</v>
      </c>
    </row>
    <row r="22" spans="1:9" ht="16.8" x14ac:dyDescent="0.3">
      <c r="A22" s="194" t="s">
        <v>223</v>
      </c>
      <c r="B22" s="422">
        <v>0</v>
      </c>
      <c r="C22" s="18" t="s">
        <v>193</v>
      </c>
      <c r="D22" s="12" t="s">
        <v>224</v>
      </c>
      <c r="E22" s="434" t="s">
        <v>182</v>
      </c>
      <c r="F22" s="13" t="s">
        <v>188</v>
      </c>
      <c r="G22" s="13" t="s">
        <v>194</v>
      </c>
      <c r="H22" s="13" t="s">
        <v>258</v>
      </c>
      <c r="I22" s="270">
        <v>272</v>
      </c>
    </row>
    <row r="23" spans="1:9" ht="16.8" x14ac:dyDescent="0.3">
      <c r="A23" s="210" t="s">
        <v>225</v>
      </c>
      <c r="B23" s="423">
        <v>0</v>
      </c>
      <c r="C23" s="394" t="s">
        <v>186</v>
      </c>
      <c r="D23" s="14" t="s">
        <v>181</v>
      </c>
      <c r="E23" s="436" t="s">
        <v>182</v>
      </c>
      <c r="F23" s="230" t="s">
        <v>183</v>
      </c>
      <c r="G23" s="230" t="s">
        <v>184</v>
      </c>
      <c r="H23" s="230" t="s">
        <v>258</v>
      </c>
      <c r="I23" s="424">
        <v>195</v>
      </c>
    </row>
    <row r="24" spans="1:9" ht="16.8" x14ac:dyDescent="0.3">
      <c r="A24" s="194" t="s">
        <v>230</v>
      </c>
      <c r="B24" s="425">
        <v>1</v>
      </c>
      <c r="C24" s="19" t="s">
        <v>209</v>
      </c>
      <c r="D24" s="12" t="s">
        <v>224</v>
      </c>
      <c r="E24" s="434" t="s">
        <v>182</v>
      </c>
      <c r="F24" s="13" t="s">
        <v>210</v>
      </c>
      <c r="G24" s="13" t="s">
        <v>191</v>
      </c>
      <c r="H24" s="13" t="s">
        <v>258</v>
      </c>
      <c r="I24" s="270">
        <v>212</v>
      </c>
    </row>
    <row r="25" spans="1:9" ht="16.8" x14ac:dyDescent="0.3">
      <c r="A25" s="194" t="s">
        <v>229</v>
      </c>
      <c r="B25" s="425">
        <v>1</v>
      </c>
      <c r="C25" s="19" t="s">
        <v>209</v>
      </c>
      <c r="D25" s="12" t="s">
        <v>181</v>
      </c>
      <c r="E25" s="434" t="s">
        <v>182</v>
      </c>
      <c r="F25" s="13" t="s">
        <v>207</v>
      </c>
      <c r="G25" s="13" t="s">
        <v>196</v>
      </c>
      <c r="H25" s="13" t="s">
        <v>258</v>
      </c>
      <c r="I25" s="270">
        <v>220</v>
      </c>
    </row>
    <row r="26" spans="1:9" ht="16.8" x14ac:dyDescent="0.3">
      <c r="A26" s="194" t="s">
        <v>165</v>
      </c>
      <c r="B26" s="425">
        <v>1</v>
      </c>
      <c r="C26" s="19" t="s">
        <v>180</v>
      </c>
      <c r="D26" s="12" t="s">
        <v>189</v>
      </c>
      <c r="E26" s="434" t="s">
        <v>182</v>
      </c>
      <c r="F26" s="13" t="s">
        <v>188</v>
      </c>
      <c r="G26" s="13" t="s">
        <v>227</v>
      </c>
      <c r="H26" s="13" t="s">
        <v>258</v>
      </c>
      <c r="I26" s="270">
        <v>249</v>
      </c>
    </row>
    <row r="27" spans="1:9" ht="16.8" x14ac:dyDescent="0.3">
      <c r="A27" s="194" t="s">
        <v>254</v>
      </c>
      <c r="B27" s="425">
        <v>1</v>
      </c>
      <c r="C27" s="19" t="s">
        <v>193</v>
      </c>
      <c r="D27" s="12" t="s">
        <v>224</v>
      </c>
      <c r="E27" s="434" t="s">
        <v>182</v>
      </c>
      <c r="F27" s="13" t="s">
        <v>188</v>
      </c>
      <c r="G27" s="13" t="s">
        <v>196</v>
      </c>
      <c r="H27" s="13" t="s">
        <v>258</v>
      </c>
      <c r="I27" s="316">
        <v>266</v>
      </c>
    </row>
    <row r="28" spans="1:9" ht="16.8" x14ac:dyDescent="0.3">
      <c r="A28" s="194" t="s">
        <v>253</v>
      </c>
      <c r="B28" s="425">
        <v>1</v>
      </c>
      <c r="C28" s="19" t="s">
        <v>187</v>
      </c>
      <c r="D28" s="12" t="s">
        <v>195</v>
      </c>
      <c r="E28" s="434" t="s">
        <v>182</v>
      </c>
      <c r="F28" s="13" t="s">
        <v>183</v>
      </c>
      <c r="G28" s="13" t="s">
        <v>196</v>
      </c>
      <c r="H28" s="13" t="s">
        <v>258</v>
      </c>
      <c r="I28" s="270">
        <v>269</v>
      </c>
    </row>
    <row r="29" spans="1:9" ht="16.8" x14ac:dyDescent="0.3">
      <c r="A29" s="194" t="s">
        <v>164</v>
      </c>
      <c r="B29" s="425">
        <v>1</v>
      </c>
      <c r="C29" s="19" t="s">
        <v>193</v>
      </c>
      <c r="D29" s="12" t="s">
        <v>181</v>
      </c>
      <c r="E29" s="434" t="s">
        <v>182</v>
      </c>
      <c r="F29" s="13" t="s">
        <v>210</v>
      </c>
      <c r="G29" s="13" t="s">
        <v>196</v>
      </c>
      <c r="H29" s="13" t="s">
        <v>258</v>
      </c>
      <c r="I29" s="393">
        <v>278</v>
      </c>
    </row>
    <row r="30" spans="1:9" ht="16.8" x14ac:dyDescent="0.3">
      <c r="A30" s="194" t="s">
        <v>228</v>
      </c>
      <c r="B30" s="425">
        <v>1</v>
      </c>
      <c r="C30" s="19" t="s">
        <v>205</v>
      </c>
      <c r="D30" s="12" t="s">
        <v>224</v>
      </c>
      <c r="E30" s="434" t="s">
        <v>182</v>
      </c>
      <c r="F30" s="13" t="s">
        <v>190</v>
      </c>
      <c r="G30" s="13" t="s">
        <v>196</v>
      </c>
      <c r="H30" s="13" t="s">
        <v>258</v>
      </c>
      <c r="I30" s="270">
        <v>280</v>
      </c>
    </row>
    <row r="31" spans="1:9" ht="16.8" x14ac:dyDescent="0.3">
      <c r="A31" s="210" t="s">
        <v>163</v>
      </c>
      <c r="B31" s="426">
        <v>1</v>
      </c>
      <c r="C31" s="394" t="s">
        <v>209</v>
      </c>
      <c r="D31" s="14" t="s">
        <v>226</v>
      </c>
      <c r="E31" s="436" t="s">
        <v>182</v>
      </c>
      <c r="F31" s="395" t="s">
        <v>210</v>
      </c>
      <c r="G31" s="395" t="s">
        <v>216</v>
      </c>
      <c r="H31" s="395" t="s">
        <v>258</v>
      </c>
      <c r="I31" s="424">
        <v>296</v>
      </c>
    </row>
    <row r="32" spans="1:9" ht="16.8" x14ac:dyDescent="0.3">
      <c r="A32" s="194" t="s">
        <v>257</v>
      </c>
      <c r="B32" s="427">
        <v>2</v>
      </c>
      <c r="C32" s="19" t="s">
        <v>209</v>
      </c>
      <c r="D32" s="12" t="s">
        <v>195</v>
      </c>
      <c r="E32" s="434" t="s">
        <v>182</v>
      </c>
      <c r="F32" s="13" t="s">
        <v>190</v>
      </c>
      <c r="G32" s="13" t="s">
        <v>191</v>
      </c>
      <c r="H32" s="13" t="s">
        <v>258</v>
      </c>
      <c r="I32" s="393">
        <v>275</v>
      </c>
    </row>
    <row r="33" spans="1:9" ht="16.8" x14ac:dyDescent="0.3">
      <c r="A33" s="194" t="s">
        <v>261</v>
      </c>
      <c r="B33" s="427">
        <v>2</v>
      </c>
      <c r="C33" s="19" t="s">
        <v>187</v>
      </c>
      <c r="D33" s="12" t="s">
        <v>212</v>
      </c>
      <c r="E33" s="434" t="s">
        <v>182</v>
      </c>
      <c r="F33" s="13" t="s">
        <v>188</v>
      </c>
      <c r="G33" s="13" t="s">
        <v>196</v>
      </c>
      <c r="H33" s="13" t="s">
        <v>263</v>
      </c>
      <c r="I33" s="270">
        <v>157</v>
      </c>
    </row>
    <row r="34" spans="1:9" ht="17.399999999999999" thickBot="1" x14ac:dyDescent="0.35">
      <c r="A34" s="231" t="s">
        <v>262</v>
      </c>
      <c r="B34" s="428">
        <v>2</v>
      </c>
      <c r="C34" s="21" t="s">
        <v>186</v>
      </c>
      <c r="D34" s="20" t="s">
        <v>264</v>
      </c>
      <c r="E34" s="437" t="s">
        <v>182</v>
      </c>
      <c r="F34" s="22" t="s">
        <v>188</v>
      </c>
      <c r="G34" s="22" t="s">
        <v>196</v>
      </c>
      <c r="H34" s="22" t="s">
        <v>263</v>
      </c>
      <c r="I34" s="323">
        <v>41</v>
      </c>
    </row>
    <row r="35" spans="1:9" ht="16.2" thickTop="1" x14ac:dyDescent="0.3"/>
  </sheetData>
  <sortState xmlns:xlrd2="http://schemas.microsoft.com/office/spreadsheetml/2017/richdata2" ref="A3:H30">
    <sortCondition ref="B3:B30"/>
    <sortCondition ref="A3:A30"/>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showGridLines="0" workbookViewId="0"/>
  </sheetViews>
  <sheetFormatPr defaultColWidth="10.59765625" defaultRowHeight="16.8" x14ac:dyDescent="0.3"/>
  <cols>
    <col min="1" max="1" width="15.296875" style="163" bestFit="1" customWidth="1"/>
    <col min="2" max="2" width="6.19921875" style="163" bestFit="1" customWidth="1"/>
    <col min="3" max="3" width="4.09765625" style="163" bestFit="1" customWidth="1"/>
    <col min="4" max="4" width="6.3984375" style="163" bestFit="1" customWidth="1"/>
    <col min="5" max="5" width="1.8984375" style="163" customWidth="1"/>
    <col min="6" max="6" width="16.5" style="163" bestFit="1" customWidth="1"/>
    <col min="7" max="7" width="3.5" style="163" bestFit="1" customWidth="1"/>
    <col min="8" max="8" width="3.3984375" style="163" bestFit="1" customWidth="1"/>
    <col min="9" max="9" width="3.8984375" style="163" bestFit="1" customWidth="1"/>
    <col min="10" max="10" width="3.59765625" style="163" bestFit="1" customWidth="1"/>
    <col min="11" max="14" width="3.5" style="163" bestFit="1" customWidth="1"/>
    <col min="15" max="16384" width="10.59765625" style="163"/>
  </cols>
  <sheetData>
    <row r="1" spans="1:14" ht="24" thickTop="1" thickBot="1" x14ac:dyDescent="0.35">
      <c r="A1" s="179" t="s">
        <v>152</v>
      </c>
      <c r="B1" s="180"/>
      <c r="C1" s="180"/>
      <c r="D1" s="181"/>
      <c r="F1" s="182"/>
      <c r="G1" s="183" t="s">
        <v>255</v>
      </c>
      <c r="H1" s="183"/>
      <c r="I1" s="184"/>
      <c r="J1" s="185"/>
      <c r="K1" s="184"/>
      <c r="L1" s="184"/>
      <c r="M1" s="184"/>
      <c r="N1" s="185"/>
    </row>
    <row r="2" spans="1:14" ht="17.399999999999999" thickTop="1" x14ac:dyDescent="0.3">
      <c r="A2" s="186" t="s">
        <v>98</v>
      </c>
      <c r="B2" s="187" t="s">
        <v>101</v>
      </c>
      <c r="C2" s="188" t="s">
        <v>102</v>
      </c>
      <c r="D2" s="189" t="s">
        <v>103</v>
      </c>
      <c r="F2" s="182"/>
      <c r="G2" s="190" t="s">
        <v>114</v>
      </c>
      <c r="H2" s="191"/>
      <c r="I2" s="192"/>
      <c r="J2" s="192"/>
      <c r="K2" s="192"/>
      <c r="L2" s="192"/>
      <c r="M2" s="192"/>
      <c r="N2" s="193"/>
    </row>
    <row r="3" spans="1:14" ht="17.399999999999999" thickBot="1" x14ac:dyDescent="0.35">
      <c r="A3" s="194" t="s">
        <v>160</v>
      </c>
      <c r="B3" s="195">
        <v>0</v>
      </c>
      <c r="C3" s="196">
        <f>10+B3+'Personal File'!$C$12</f>
        <v>13</v>
      </c>
      <c r="D3" s="197" t="s">
        <v>276</v>
      </c>
      <c r="F3" s="182"/>
      <c r="G3" s="198" t="s">
        <v>115</v>
      </c>
      <c r="H3" s="199" t="s">
        <v>106</v>
      </c>
      <c r="I3" s="199" t="s">
        <v>107</v>
      </c>
      <c r="J3" s="199" t="s">
        <v>108</v>
      </c>
      <c r="K3" s="199" t="s">
        <v>109</v>
      </c>
      <c r="L3" s="199" t="s">
        <v>110</v>
      </c>
      <c r="M3" s="199" t="s">
        <v>111</v>
      </c>
      <c r="N3" s="200" t="s">
        <v>112</v>
      </c>
    </row>
    <row r="4" spans="1:14" ht="17.399999999999999" thickTop="1" x14ac:dyDescent="0.3">
      <c r="A4" s="194" t="s">
        <v>161</v>
      </c>
      <c r="B4" s="195">
        <v>0</v>
      </c>
      <c r="C4" s="196">
        <f>10+B4+'Personal File'!$C$12</f>
        <v>13</v>
      </c>
      <c r="D4" s="197" t="s">
        <v>276</v>
      </c>
      <c r="F4" s="201" t="s">
        <v>151</v>
      </c>
      <c r="G4" s="202">
        <v>4</v>
      </c>
      <c r="H4" s="203">
        <v>3</v>
      </c>
      <c r="I4" s="203">
        <v>2</v>
      </c>
      <c r="J4" s="204">
        <v>0</v>
      </c>
      <c r="K4" s="204">
        <v>0</v>
      </c>
      <c r="L4" s="204">
        <v>0</v>
      </c>
      <c r="M4" s="204">
        <v>0</v>
      </c>
      <c r="N4" s="205">
        <v>0</v>
      </c>
    </row>
    <row r="5" spans="1:14" x14ac:dyDescent="0.3">
      <c r="A5" s="194" t="s">
        <v>161</v>
      </c>
      <c r="B5" s="195">
        <v>0</v>
      </c>
      <c r="C5" s="196">
        <f>10+B5+'Personal File'!$C$12</f>
        <v>13</v>
      </c>
      <c r="D5" s="197" t="s">
        <v>276</v>
      </c>
      <c r="F5" s="206" t="s">
        <v>237</v>
      </c>
      <c r="G5" s="207">
        <v>0</v>
      </c>
      <c r="H5" s="207">
        <v>1</v>
      </c>
      <c r="I5" s="207">
        <v>1</v>
      </c>
      <c r="J5" s="208">
        <v>1</v>
      </c>
      <c r="K5" s="208">
        <v>1</v>
      </c>
      <c r="L5" s="208">
        <v>1</v>
      </c>
      <c r="M5" s="208">
        <v>1</v>
      </c>
      <c r="N5" s="209">
        <v>1</v>
      </c>
    </row>
    <row r="6" spans="1:14" x14ac:dyDescent="0.3">
      <c r="A6" s="194" t="s">
        <v>218</v>
      </c>
      <c r="B6" s="195">
        <v>0</v>
      </c>
      <c r="C6" s="196">
        <f>10+B6+'Personal File'!$C$12</f>
        <v>13</v>
      </c>
      <c r="D6" s="197" t="s">
        <v>276</v>
      </c>
      <c r="F6" s="206" t="s">
        <v>119</v>
      </c>
      <c r="G6" s="207">
        <v>0</v>
      </c>
      <c r="H6" s="207">
        <v>1</v>
      </c>
      <c r="I6" s="207">
        <v>1</v>
      </c>
      <c r="J6" s="208">
        <v>1</v>
      </c>
      <c r="K6" s="208">
        <v>0</v>
      </c>
      <c r="L6" s="208">
        <v>0</v>
      </c>
      <c r="M6" s="208">
        <v>0</v>
      </c>
      <c r="N6" s="209">
        <v>0</v>
      </c>
    </row>
    <row r="7" spans="1:14" ht="17.399999999999999" thickBot="1" x14ac:dyDescent="0.35">
      <c r="A7" s="210" t="s">
        <v>222</v>
      </c>
      <c r="B7" s="211">
        <v>0</v>
      </c>
      <c r="C7" s="212">
        <f>10+B7+'Personal File'!$C$12</f>
        <v>13</v>
      </c>
      <c r="D7" s="213" t="s">
        <v>276</v>
      </c>
      <c r="F7" s="214" t="s">
        <v>123</v>
      </c>
      <c r="G7" s="215">
        <f t="shared" ref="G7:H7" si="0">SUM(G4:G6)</f>
        <v>4</v>
      </c>
      <c r="H7" s="215">
        <f t="shared" si="0"/>
        <v>5</v>
      </c>
      <c r="I7" s="215">
        <f t="shared" ref="I7" si="1">SUM(I4:I6)</f>
        <v>4</v>
      </c>
      <c r="J7" s="216">
        <v>0</v>
      </c>
      <c r="K7" s="216">
        <v>0</v>
      </c>
      <c r="L7" s="216">
        <v>0</v>
      </c>
      <c r="M7" s="216">
        <v>0</v>
      </c>
      <c r="N7" s="217">
        <v>0</v>
      </c>
    </row>
    <row r="8" spans="1:14" ht="18" thickTop="1" thickBot="1" x14ac:dyDescent="0.35">
      <c r="A8" s="194" t="s">
        <v>165</v>
      </c>
      <c r="B8" s="195">
        <v>1</v>
      </c>
      <c r="C8" s="196">
        <f>10+B8+'Personal File'!$C$12</f>
        <v>14</v>
      </c>
      <c r="D8" s="197" t="s">
        <v>276</v>
      </c>
    </row>
    <row r="9" spans="1:14" ht="17.399999999999999" thickTop="1" x14ac:dyDescent="0.3">
      <c r="A9" s="194" t="s">
        <v>164</v>
      </c>
      <c r="B9" s="195">
        <v>1</v>
      </c>
      <c r="C9" s="196">
        <f>10+B9+'Personal File'!$C$12</f>
        <v>14</v>
      </c>
      <c r="D9" s="197" t="s">
        <v>276</v>
      </c>
      <c r="F9" s="400" t="s">
        <v>269</v>
      </c>
      <c r="G9" s="401" t="s">
        <v>268</v>
      </c>
      <c r="H9" s="401"/>
      <c r="I9" s="401"/>
      <c r="J9" s="401"/>
      <c r="K9" s="402" t="s">
        <v>267</v>
      </c>
      <c r="L9" s="402"/>
      <c r="M9" s="401"/>
      <c r="N9" s="403"/>
    </row>
    <row r="10" spans="1:14" ht="17.399999999999999" thickBot="1" x14ac:dyDescent="0.35">
      <c r="A10" s="194" t="s">
        <v>163</v>
      </c>
      <c r="B10" s="195">
        <v>1</v>
      </c>
      <c r="C10" s="196">
        <f>10+B10+'Personal File'!$C$12</f>
        <v>14</v>
      </c>
      <c r="D10" s="197" t="s">
        <v>276</v>
      </c>
      <c r="F10" s="396" t="s">
        <v>153</v>
      </c>
      <c r="G10" s="397">
        <f>'Personal File'!E4</f>
        <v>3</v>
      </c>
      <c r="H10" s="397"/>
      <c r="I10" s="397"/>
      <c r="J10" s="397"/>
      <c r="K10" s="398">
        <f>G10+1</f>
        <v>4</v>
      </c>
      <c r="L10" s="398"/>
      <c r="M10" s="397"/>
      <c r="N10" s="399"/>
    </row>
    <row r="11" spans="1:14" ht="17.399999999999999" thickTop="1" x14ac:dyDescent="0.3">
      <c r="A11" s="194" t="s">
        <v>163</v>
      </c>
      <c r="B11" s="195">
        <v>1</v>
      </c>
      <c r="C11" s="196">
        <f>10+B11+'Personal File'!$C$12</f>
        <v>14</v>
      </c>
      <c r="D11" s="197" t="s">
        <v>276</v>
      </c>
    </row>
    <row r="12" spans="1:14" x14ac:dyDescent="0.3">
      <c r="A12" s="210" t="s">
        <v>253</v>
      </c>
      <c r="B12" s="211">
        <v>1</v>
      </c>
      <c r="C12" s="212">
        <f>10+B12+'Personal File'!$C$12</f>
        <v>14</v>
      </c>
      <c r="D12" s="213" t="s">
        <v>276</v>
      </c>
    </row>
    <row r="13" spans="1:14" x14ac:dyDescent="0.3">
      <c r="A13" s="194" t="s">
        <v>257</v>
      </c>
      <c r="B13" s="195">
        <v>2</v>
      </c>
      <c r="C13" s="196">
        <f>10+B13+'Personal File'!$C$12</f>
        <v>15</v>
      </c>
      <c r="D13" s="197" t="s">
        <v>276</v>
      </c>
    </row>
    <row r="14" spans="1:14" x14ac:dyDescent="0.3">
      <c r="A14" s="194" t="s">
        <v>261</v>
      </c>
      <c r="B14" s="195">
        <v>2</v>
      </c>
      <c r="C14" s="196">
        <f>10+B14+'Personal File'!$C$12</f>
        <v>15</v>
      </c>
      <c r="D14" s="197" t="s">
        <v>276</v>
      </c>
    </row>
    <row r="15" spans="1:14" x14ac:dyDescent="0.3">
      <c r="A15" s="194" t="s">
        <v>261</v>
      </c>
      <c r="B15" s="195">
        <v>2</v>
      </c>
      <c r="C15" s="196">
        <f>10+B15+'Personal File'!$C$12</f>
        <v>15</v>
      </c>
      <c r="D15" s="197" t="s">
        <v>276</v>
      </c>
    </row>
    <row r="16" spans="1:14" ht="17.399999999999999" thickBot="1" x14ac:dyDescent="0.35">
      <c r="A16" s="231" t="s">
        <v>262</v>
      </c>
      <c r="B16" s="225">
        <v>2</v>
      </c>
      <c r="C16" s="226">
        <f>10+B16+'Personal File'!$C$12</f>
        <v>15</v>
      </c>
      <c r="D16" s="218" t="s">
        <v>276</v>
      </c>
    </row>
    <row r="17" spans="1:4" ht="18" thickTop="1" thickBot="1" x14ac:dyDescent="0.35"/>
    <row r="18" spans="1:4" ht="24" thickTop="1" thickBot="1" x14ac:dyDescent="0.35">
      <c r="A18" s="179" t="s">
        <v>231</v>
      </c>
      <c r="B18" s="180"/>
      <c r="C18" s="180"/>
      <c r="D18" s="181"/>
    </row>
    <row r="19" spans="1:4" ht="17.399999999999999" thickTop="1" x14ac:dyDescent="0.3">
      <c r="A19" s="186" t="s">
        <v>98</v>
      </c>
      <c r="B19" s="187" t="s">
        <v>101</v>
      </c>
      <c r="C19" s="188" t="s">
        <v>102</v>
      </c>
      <c r="D19" s="189" t="s">
        <v>103</v>
      </c>
    </row>
    <row r="20" spans="1:4" x14ac:dyDescent="0.3">
      <c r="A20" s="219" t="s">
        <v>117</v>
      </c>
      <c r="B20" s="220">
        <v>0</v>
      </c>
      <c r="C20" s="221">
        <f>10+B20+'Personal File'!$C$12+1</f>
        <v>14</v>
      </c>
      <c r="D20" s="222" t="s">
        <v>276</v>
      </c>
    </row>
    <row r="21" spans="1:4" x14ac:dyDescent="0.3">
      <c r="A21" s="223" t="s">
        <v>143</v>
      </c>
      <c r="B21" s="195">
        <v>0</v>
      </c>
      <c r="C21" s="195">
        <f>10+B21+'Personal File'!$C$12+1</f>
        <v>14</v>
      </c>
      <c r="D21" s="197" t="s">
        <v>276</v>
      </c>
    </row>
    <row r="22" spans="1:4" x14ac:dyDescent="0.3">
      <c r="A22" s="223" t="s">
        <v>144</v>
      </c>
      <c r="B22" s="195">
        <v>0</v>
      </c>
      <c r="C22" s="195">
        <f>10+B22+'Personal File'!$C$12+1</f>
        <v>14</v>
      </c>
      <c r="D22" s="197" t="s">
        <v>276</v>
      </c>
    </row>
    <row r="23" spans="1:4" ht="17.399999999999999" thickBot="1" x14ac:dyDescent="0.35">
      <c r="A23" s="224" t="s">
        <v>145</v>
      </c>
      <c r="B23" s="225">
        <v>0</v>
      </c>
      <c r="C23" s="226">
        <f>10+B23+'Personal File'!$C$12+1</f>
        <v>14</v>
      </c>
      <c r="D23" s="218" t="s">
        <v>276</v>
      </c>
    </row>
    <row r="24" spans="1:4" ht="17.399999999999999" thickTop="1" x14ac:dyDescent="0.3"/>
  </sheetData>
  <conditionalFormatting sqref="B16">
    <cfRule type="cellIs" dxfId="94" priority="388" stopIfTrue="1" operator="greaterThanOrEqual">
      <formula>#REF!</formula>
    </cfRule>
  </conditionalFormatting>
  <conditionalFormatting sqref="B17">
    <cfRule type="cellIs" dxfId="93" priority="378" stopIfTrue="1" operator="greaterThanOrEqual">
      <formula>#REF!</formula>
    </cfRule>
  </conditionalFormatting>
  <conditionalFormatting sqref="B17:B18">
    <cfRule type="cellIs" dxfId="92" priority="366" stopIfTrue="1" operator="greaterThanOrEqual">
      <formula>#REF!</formula>
    </cfRule>
    <cfRule type="cellIs" dxfId="91" priority="354" stopIfTrue="1" operator="greaterThanOrEqual">
      <formula>#REF!</formula>
    </cfRule>
  </conditionalFormatting>
  <conditionalFormatting sqref="B17:B19">
    <cfRule type="cellIs" dxfId="90" priority="336" stopIfTrue="1" operator="greaterThanOrEqual">
      <formula>#REF!</formula>
    </cfRule>
  </conditionalFormatting>
  <conditionalFormatting sqref="B17:B20">
    <cfRule type="cellIs" dxfId="89" priority="186" stopIfTrue="1" operator="greaterThanOrEqual">
      <formula>#REF!</formula>
    </cfRule>
    <cfRule type="cellIs" dxfId="88" priority="282" stopIfTrue="1" operator="greaterThanOrEqual">
      <formula>#REF!</formula>
    </cfRule>
  </conditionalFormatting>
  <conditionalFormatting sqref="B18">
    <cfRule type="cellIs" dxfId="87" priority="330" stopIfTrue="1" operator="greaterThanOrEqual">
      <formula>#REF!</formula>
    </cfRule>
  </conditionalFormatting>
  <conditionalFormatting sqref="B18:B19">
    <cfRule type="cellIs" dxfId="86" priority="270" stopIfTrue="1" operator="greaterThanOrEqual">
      <formula>#REF!</formula>
    </cfRule>
    <cfRule type="cellIs" dxfId="85" priority="258" stopIfTrue="1" operator="greaterThanOrEqual">
      <formula>#REF!</formula>
    </cfRule>
    <cfRule type="cellIs" dxfId="84" priority="162" stopIfTrue="1" operator="greaterThanOrEqual">
      <formula>#REF!</formula>
    </cfRule>
    <cfRule type="cellIs" dxfId="83" priority="318" stopIfTrue="1" operator="greaterThanOrEqual">
      <formula>#REF!</formula>
    </cfRule>
    <cfRule type="cellIs" dxfId="82" priority="306" stopIfTrue="1" operator="greaterThanOrEqual">
      <formula>#REF!</formula>
    </cfRule>
  </conditionalFormatting>
  <conditionalFormatting sqref="B18:B20">
    <cfRule type="cellIs" dxfId="81" priority="240" stopIfTrue="1" operator="greaterThanOrEqual">
      <formula>#REF!</formula>
    </cfRule>
    <cfRule type="cellIs" dxfId="80" priority="144" stopIfTrue="1" operator="greaterThanOrEqual">
      <formula>#REF!</formula>
    </cfRule>
  </conditionalFormatting>
  <conditionalFormatting sqref="B18:B21">
    <cfRule type="cellIs" dxfId="79" priority="90" stopIfTrue="1" operator="greaterThanOrEqual">
      <formula>#REF!</formula>
    </cfRule>
    <cfRule type="cellIs" dxfId="78" priority="174" stopIfTrue="1" operator="greaterThanOrEqual">
      <formula>#REF!</formula>
    </cfRule>
  </conditionalFormatting>
  <conditionalFormatting sqref="B19">
    <cfRule type="cellIs" dxfId="77" priority="234" stopIfTrue="1" operator="greaterThanOrEqual">
      <formula>#REF!</formula>
    </cfRule>
    <cfRule type="cellIs" dxfId="76" priority="138" stopIfTrue="1" operator="greaterThanOrEqual">
      <formula>#REF!</formula>
    </cfRule>
  </conditionalFormatting>
  <conditionalFormatting sqref="B19:B20">
    <cfRule type="cellIs" dxfId="75" priority="66" stopIfTrue="1" operator="greaterThanOrEqual">
      <formula>#REF!</formula>
    </cfRule>
    <cfRule type="cellIs" dxfId="74" priority="126" stopIfTrue="1" operator="greaterThanOrEqual">
      <formula>#REF!</formula>
    </cfRule>
    <cfRule type="cellIs" dxfId="73" priority="78" stopIfTrue="1" operator="greaterThanOrEqual">
      <formula>#REF!</formula>
    </cfRule>
    <cfRule type="cellIs" dxfId="72" priority="222" stopIfTrue="1" operator="greaterThanOrEqual">
      <formula>#REF!</formula>
    </cfRule>
    <cfRule type="cellIs" dxfId="71" priority="114" stopIfTrue="1" operator="greaterThanOrEqual">
      <formula>#REF!</formula>
    </cfRule>
  </conditionalFormatting>
  <conditionalFormatting sqref="B19:B21">
    <cfRule type="cellIs" dxfId="70" priority="48" stopIfTrue="1" operator="greaterThanOrEqual">
      <formula>#REF!</formula>
    </cfRule>
  </conditionalFormatting>
  <conditionalFormatting sqref="B20">
    <cfRule type="cellIs" dxfId="69" priority="42" stopIfTrue="1" operator="greaterThanOrEqual">
      <formula>#REF!</formula>
    </cfRule>
  </conditionalFormatting>
  <conditionalFormatting sqref="B20:B21">
    <cfRule type="cellIs" dxfId="68" priority="30" stopIfTrue="1" operator="greaterThanOrEqual">
      <formula>#REF!</formula>
    </cfRule>
    <cfRule type="cellIs" dxfId="67" priority="18" stopIfTrue="1" operator="greaterThanOrEqual">
      <formula>#REF!</formula>
    </cfRule>
  </conditionalFormatting>
  <conditionalFormatting sqref="B21:B22">
    <cfRule type="cellIs" dxfId="66" priority="6" stopIfTrue="1" operator="greaterThanOrEqual">
      <formula>#REF!</formula>
    </cfRule>
  </conditionalFormatting>
  <conditionalFormatting sqref="B14:C21">
    <cfRule type="cellIs" dxfId="65" priority="380" stopIfTrue="1" operator="equal">
      <formula>"þ"</formula>
    </cfRule>
  </conditionalFormatting>
  <conditionalFormatting sqref="B17:C17">
    <cfRule type="cellIs" dxfId="64" priority="374" stopIfTrue="1" operator="equal">
      <formula>"þ"</formula>
    </cfRule>
  </conditionalFormatting>
  <conditionalFormatting sqref="B17:C18">
    <cfRule type="cellIs" dxfId="63" priority="362" stopIfTrue="1" operator="equal">
      <formula>"þ"</formula>
    </cfRule>
    <cfRule type="cellIs" dxfId="62" priority="350" stopIfTrue="1" operator="equal">
      <formula>"þ"</formula>
    </cfRule>
  </conditionalFormatting>
  <conditionalFormatting sqref="B17:C19">
    <cfRule type="cellIs" dxfId="61" priority="332" stopIfTrue="1" operator="equal">
      <formula>"þ"</formula>
    </cfRule>
  </conditionalFormatting>
  <conditionalFormatting sqref="B17:C20">
    <cfRule type="cellIs" dxfId="60" priority="182" stopIfTrue="1" operator="equal">
      <formula>"þ"</formula>
    </cfRule>
    <cfRule type="cellIs" dxfId="59" priority="278" stopIfTrue="1" operator="equal">
      <formula>"þ"</formula>
    </cfRule>
  </conditionalFormatting>
  <conditionalFormatting sqref="B18:C18">
    <cfRule type="cellIs" dxfId="58" priority="326" stopIfTrue="1" operator="equal">
      <formula>"þ"</formula>
    </cfRule>
  </conditionalFormatting>
  <conditionalFormatting sqref="B18:C19">
    <cfRule type="cellIs" dxfId="57" priority="266" stopIfTrue="1" operator="equal">
      <formula>"þ"</formula>
    </cfRule>
    <cfRule type="cellIs" dxfId="56" priority="314" stopIfTrue="1" operator="equal">
      <formula>"þ"</formula>
    </cfRule>
    <cfRule type="cellIs" dxfId="55" priority="158" stopIfTrue="1" operator="equal">
      <formula>"þ"</formula>
    </cfRule>
    <cfRule type="cellIs" dxfId="54" priority="302" stopIfTrue="1" operator="equal">
      <formula>"þ"</formula>
    </cfRule>
    <cfRule type="cellIs" dxfId="53" priority="254" stopIfTrue="1" operator="equal">
      <formula>"þ"</formula>
    </cfRule>
  </conditionalFormatting>
  <conditionalFormatting sqref="B18:C20">
    <cfRule type="cellIs" dxfId="52" priority="236" stopIfTrue="1" operator="equal">
      <formula>"þ"</formula>
    </cfRule>
    <cfRule type="cellIs" dxfId="51" priority="140" stopIfTrue="1" operator="equal">
      <formula>"þ"</formula>
    </cfRule>
  </conditionalFormatting>
  <conditionalFormatting sqref="B18:C21">
    <cfRule type="cellIs" dxfId="50" priority="170" stopIfTrue="1" operator="equal">
      <formula>"þ"</formula>
    </cfRule>
    <cfRule type="cellIs" dxfId="49" priority="86" stopIfTrue="1" operator="equal">
      <formula>"þ"</formula>
    </cfRule>
  </conditionalFormatting>
  <conditionalFormatting sqref="B19:C19">
    <cfRule type="cellIs" dxfId="48" priority="230" stopIfTrue="1" operator="equal">
      <formula>"þ"</formula>
    </cfRule>
    <cfRule type="cellIs" dxfId="47" priority="134" stopIfTrue="1" operator="equal">
      <formula>"þ"</formula>
    </cfRule>
  </conditionalFormatting>
  <conditionalFormatting sqref="B19:C20">
    <cfRule type="cellIs" dxfId="46" priority="110" stopIfTrue="1" operator="equal">
      <formula>"þ"</formula>
    </cfRule>
    <cfRule type="cellIs" dxfId="45" priority="218" stopIfTrue="1" operator="equal">
      <formula>"þ"</formula>
    </cfRule>
    <cfRule type="cellIs" dxfId="44" priority="122" stopIfTrue="1" operator="equal">
      <formula>"þ"</formula>
    </cfRule>
    <cfRule type="cellIs" dxfId="43" priority="74" stopIfTrue="1" operator="equal">
      <formula>"þ"</formula>
    </cfRule>
    <cfRule type="cellIs" dxfId="42" priority="62" stopIfTrue="1" operator="equal">
      <formula>"þ"</formula>
    </cfRule>
  </conditionalFormatting>
  <conditionalFormatting sqref="B19:C21">
    <cfRule type="cellIs" dxfId="41" priority="44" stopIfTrue="1" operator="equal">
      <formula>"þ"</formula>
    </cfRule>
  </conditionalFormatting>
  <conditionalFormatting sqref="B20:C20">
    <cfRule type="cellIs" dxfId="40" priority="38" stopIfTrue="1" operator="equal">
      <formula>"þ"</formula>
    </cfRule>
  </conditionalFormatting>
  <conditionalFormatting sqref="B20:C21">
    <cfRule type="cellIs" dxfId="39" priority="26" stopIfTrue="1" operator="equal">
      <formula>"þ"</formula>
    </cfRule>
    <cfRule type="cellIs" dxfId="38" priority="14" stopIfTrue="1" operator="equal">
      <formula>"þ"</formula>
    </cfRule>
  </conditionalFormatting>
  <conditionalFormatting sqref="B21:C22">
    <cfRule type="cellIs" dxfId="37" priority="2" stopIfTrue="1" operator="equal">
      <formula>"þ"</formula>
    </cfRule>
  </conditionalFormatting>
  <conditionalFormatting sqref="B17:D17">
    <cfRule type="cellIs" dxfId="36" priority="383" stopIfTrue="1" operator="equal">
      <formula>"þ"</formula>
    </cfRule>
  </conditionalFormatting>
  <conditionalFormatting sqref="B18:D18">
    <cfRule type="cellIs" dxfId="35" priority="335" stopIfTrue="1" operator="equal">
      <formula>"þ"</formula>
    </cfRule>
    <cfRule type="cellIs" dxfId="34" priority="191" stopIfTrue="1" operator="equal">
      <formula>"þ"</formula>
    </cfRule>
    <cfRule type="cellIs" dxfId="33" priority="287" stopIfTrue="1" operator="equal">
      <formula>"þ"</formula>
    </cfRule>
    <cfRule type="cellIs" dxfId="32" priority="371" stopIfTrue="1" operator="equal">
      <formula>"þ"</formula>
    </cfRule>
  </conditionalFormatting>
  <conditionalFormatting sqref="B18:D19">
    <cfRule type="cellIs" dxfId="31" priority="359" stopIfTrue="1" operator="equal">
      <formula>"þ"</formula>
    </cfRule>
  </conditionalFormatting>
  <conditionalFormatting sqref="B19:D19">
    <cfRule type="cellIs" dxfId="30" priority="347" stopIfTrue="1" operator="equal">
      <formula>"þ"</formula>
    </cfRule>
    <cfRule type="cellIs" dxfId="29" priority="95" stopIfTrue="1" operator="equal">
      <formula>"þ"</formula>
    </cfRule>
    <cfRule type="cellIs" dxfId="28" priority="179" stopIfTrue="1" operator="equal">
      <formula>"þ"</formula>
    </cfRule>
    <cfRule type="cellIs" dxfId="27" priority="239" stopIfTrue="1" operator="equal">
      <formula>"þ"</formula>
    </cfRule>
    <cfRule type="cellIs" dxfId="26" priority="143" stopIfTrue="1" operator="equal">
      <formula>"þ"</formula>
    </cfRule>
    <cfRule type="cellIs" dxfId="25" priority="275" stopIfTrue="1" operator="equal">
      <formula>"þ"</formula>
    </cfRule>
  </conditionalFormatting>
  <conditionalFormatting sqref="B19:D20">
    <cfRule type="cellIs" dxfId="24" priority="167" stopIfTrue="1" operator="equal">
      <formula>"þ"</formula>
    </cfRule>
    <cfRule type="cellIs" dxfId="23" priority="323" stopIfTrue="1" operator="equal">
      <formula>"þ"</formula>
    </cfRule>
    <cfRule type="cellIs" dxfId="22" priority="311" stopIfTrue="1" operator="equal">
      <formula>"þ"</formula>
    </cfRule>
  </conditionalFormatting>
  <conditionalFormatting sqref="B19:D21">
    <cfRule type="cellIs" dxfId="21" priority="263" stopIfTrue="1" operator="equal">
      <formula>"þ"</formula>
    </cfRule>
  </conditionalFormatting>
  <conditionalFormatting sqref="B20:D20">
    <cfRule type="cellIs" dxfId="20" priority="83" stopIfTrue="1" operator="equal">
      <formula>"þ"</formula>
    </cfRule>
    <cfRule type="cellIs" dxfId="19" priority="155" stopIfTrue="1" operator="equal">
      <formula>"þ"</formula>
    </cfRule>
    <cfRule type="cellIs" dxfId="18" priority="299" stopIfTrue="1" operator="equal">
      <formula>"þ"</formula>
    </cfRule>
    <cfRule type="cellIs" dxfId="17" priority="47" stopIfTrue="1" operator="equal">
      <formula>"þ"</formula>
    </cfRule>
    <cfRule type="cellIs" dxfId="16" priority="251" stopIfTrue="1" operator="equal">
      <formula>"þ"</formula>
    </cfRule>
  </conditionalFormatting>
  <conditionalFormatting sqref="B20:D21">
    <cfRule type="cellIs" dxfId="15" priority="227" stopIfTrue="1" operator="equal">
      <formula>"þ"</formula>
    </cfRule>
    <cfRule type="cellIs" dxfId="14" priority="203" stopIfTrue="1" operator="equal">
      <formula>"þ"</formula>
    </cfRule>
    <cfRule type="cellIs" dxfId="13" priority="119" stopIfTrue="1" operator="equal">
      <formula>"þ"</formula>
    </cfRule>
  </conditionalFormatting>
  <conditionalFormatting sqref="B20:D22">
    <cfRule type="cellIs" dxfId="12" priority="131" stopIfTrue="1" operator="equal">
      <formula>"þ"</formula>
    </cfRule>
    <cfRule type="cellIs" dxfId="11" priority="71" stopIfTrue="1" operator="equal">
      <formula>"þ"</formula>
    </cfRule>
  </conditionalFormatting>
  <conditionalFormatting sqref="B21:D21">
    <cfRule type="cellIs" dxfId="10" priority="107" stopIfTrue="1" operator="equal">
      <formula>"þ"</formula>
    </cfRule>
    <cfRule type="cellIs" dxfId="9" priority="59" stopIfTrue="1" operator="equal">
      <formula>"þ"</formula>
    </cfRule>
  </conditionalFormatting>
  <conditionalFormatting sqref="B21:D22">
    <cfRule type="cellIs" dxfId="8" priority="23" stopIfTrue="1" operator="equal">
      <formula>"þ"</formula>
    </cfRule>
    <cfRule type="cellIs" dxfId="7" priority="35" stopIfTrue="1" operator="equal">
      <formula>"þ"</formula>
    </cfRule>
  </conditionalFormatting>
  <conditionalFormatting sqref="B22:D22">
    <cfRule type="cellIs" dxfId="6" priority="11" stopIfTrue="1" operator="equal">
      <formula>"þ"</formula>
    </cfRule>
  </conditionalFormatting>
  <conditionalFormatting sqref="B23:D23">
    <cfRule type="cellIs" dxfId="5" priority="5" stopIfTrue="1" operator="equal">
      <formula>"þ"</formula>
    </cfRule>
  </conditionalFormatting>
  <conditionalFormatting sqref="D3:D22">
    <cfRule type="cellIs" dxfId="4"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5"/>
  <sheetViews>
    <sheetView showGridLines="0" workbookViewId="0"/>
  </sheetViews>
  <sheetFormatPr defaultColWidth="10.59765625" defaultRowHeight="16.8" x14ac:dyDescent="0.3"/>
  <cols>
    <col min="1" max="1" width="33.09765625" style="168" bestFit="1" customWidth="1"/>
    <col min="2" max="2" width="2.59765625" style="161" customWidth="1"/>
    <col min="3" max="3" width="26.3984375" style="163" bestFit="1" customWidth="1"/>
    <col min="4" max="16384" width="10.59765625" style="163"/>
  </cols>
  <sheetData>
    <row r="1" spans="1:3" ht="24" thickTop="1" thickBot="1" x14ac:dyDescent="0.35">
      <c r="A1" s="174" t="s">
        <v>93</v>
      </c>
      <c r="C1" s="162" t="s">
        <v>148</v>
      </c>
    </row>
    <row r="2" spans="1:3" x14ac:dyDescent="0.3">
      <c r="A2" s="164" t="s">
        <v>238</v>
      </c>
      <c r="C2" s="165" t="s">
        <v>149</v>
      </c>
    </row>
    <row r="3" spans="1:3" ht="17.399999999999999" thickBot="1" x14ac:dyDescent="0.35">
      <c r="A3" s="175" t="s">
        <v>275</v>
      </c>
      <c r="C3" s="167" t="s">
        <v>150</v>
      </c>
    </row>
    <row r="4" spans="1:3" ht="18" thickTop="1" thickBot="1" x14ac:dyDescent="0.35">
      <c r="A4" s="166" t="s">
        <v>274</v>
      </c>
      <c r="C4" s="168"/>
    </row>
    <row r="5" spans="1:3" ht="24" thickTop="1" thickBot="1" x14ac:dyDescent="0.35">
      <c r="C5" s="409" t="s">
        <v>76</v>
      </c>
    </row>
    <row r="6" spans="1:3" ht="24" thickTop="1" thickBot="1" x14ac:dyDescent="0.35">
      <c r="A6" s="410" t="s">
        <v>91</v>
      </c>
      <c r="C6" s="170" t="s">
        <v>105</v>
      </c>
    </row>
    <row r="7" spans="1:3" ht="17.399999999999999" thickBot="1" x14ac:dyDescent="0.35">
      <c r="A7" s="169" t="s">
        <v>158</v>
      </c>
      <c r="C7" s="172" t="s">
        <v>131</v>
      </c>
    </row>
    <row r="8" spans="1:3" ht="18" thickTop="1" thickBot="1" x14ac:dyDescent="0.35">
      <c r="A8" s="171" t="s">
        <v>157</v>
      </c>
      <c r="C8" s="168"/>
    </row>
    <row r="9" spans="1:3" ht="24" thickTop="1" thickBot="1" x14ac:dyDescent="0.35">
      <c r="A9" s="173" t="s">
        <v>159</v>
      </c>
      <c r="C9" s="411" t="s">
        <v>120</v>
      </c>
    </row>
    <row r="10" spans="1:3" ht="18" thickTop="1" thickBot="1" x14ac:dyDescent="0.35">
      <c r="C10" s="171" t="s">
        <v>140</v>
      </c>
    </row>
    <row r="11" spans="1:3" ht="24" thickTop="1" thickBot="1" x14ac:dyDescent="0.35">
      <c r="A11" s="174" t="s">
        <v>147</v>
      </c>
      <c r="C11" s="171" t="s">
        <v>139</v>
      </c>
    </row>
    <row r="12" spans="1:3" x14ac:dyDescent="0.3">
      <c r="A12" s="175" t="s">
        <v>239</v>
      </c>
      <c r="C12" s="176" t="s">
        <v>121</v>
      </c>
    </row>
    <row r="13" spans="1:3" ht="17.399999999999999" thickBot="1" x14ac:dyDescent="0.35">
      <c r="A13" s="175" t="s">
        <v>266</v>
      </c>
      <c r="C13" s="178" t="s">
        <v>122</v>
      </c>
    </row>
    <row r="14" spans="1:3" ht="18" thickTop="1" thickBot="1" x14ac:dyDescent="0.35">
      <c r="A14" s="177" t="s">
        <v>146</v>
      </c>
    </row>
    <row r="15" spans="1:3" ht="17.399999999999999"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
  <sheetViews>
    <sheetView showGridLines="0" workbookViewId="0"/>
  </sheetViews>
  <sheetFormatPr defaultColWidth="13" defaultRowHeight="15.6" x14ac:dyDescent="0.3"/>
  <cols>
    <col min="1" max="1" width="35.09765625" style="57" bestFit="1" customWidth="1"/>
    <col min="2" max="2" width="8.59765625" style="57" customWidth="1"/>
    <col min="3" max="3" width="6.19921875" style="57" bestFit="1" customWidth="1"/>
    <col min="4" max="4" width="6.69921875" style="57" customWidth="1"/>
    <col min="5" max="5" width="8.5" style="57" bestFit="1" customWidth="1"/>
    <col min="6" max="6" width="8.8984375" style="57" bestFit="1" customWidth="1"/>
    <col min="7" max="7" width="4.5" style="57" bestFit="1" customWidth="1"/>
    <col min="8" max="8" width="5.59765625" style="57" bestFit="1" customWidth="1"/>
    <col min="9" max="9" width="5.5" style="57" bestFit="1" customWidth="1"/>
    <col min="10" max="10" width="6.19921875" style="57" bestFit="1" customWidth="1"/>
    <col min="11" max="11" width="24.19921875" style="57" bestFit="1" customWidth="1"/>
    <col min="12" max="12" width="3.3984375" style="52" customWidth="1"/>
    <col min="13" max="13" width="6.3984375" style="52" bestFit="1" customWidth="1"/>
    <col min="14" max="16384" width="13" style="52"/>
  </cols>
  <sheetData>
    <row r="1" spans="1:13" ht="23.4" thickBot="1" x14ac:dyDescent="0.35">
      <c r="A1" s="50" t="s">
        <v>23</v>
      </c>
      <c r="B1" s="50"/>
      <c r="C1" s="50"/>
      <c r="D1" s="50"/>
      <c r="E1" s="50"/>
      <c r="F1" s="50"/>
      <c r="G1" s="50"/>
      <c r="H1" s="50"/>
      <c r="I1" s="50"/>
      <c r="J1" s="50"/>
      <c r="K1" s="50"/>
    </row>
    <row r="2" spans="1:13" ht="16.8" thickTop="1" thickBot="1" x14ac:dyDescent="0.35">
      <c r="A2" s="88" t="s">
        <v>4</v>
      </c>
      <c r="B2" s="89" t="s">
        <v>5</v>
      </c>
      <c r="C2" s="89" t="s">
        <v>25</v>
      </c>
      <c r="D2" s="89" t="s">
        <v>26</v>
      </c>
      <c r="E2" s="90" t="s">
        <v>67</v>
      </c>
      <c r="F2" s="89" t="s">
        <v>24</v>
      </c>
      <c r="G2" s="89" t="s">
        <v>27</v>
      </c>
      <c r="H2" s="91" t="s">
        <v>92</v>
      </c>
      <c r="I2" s="92" t="s">
        <v>96</v>
      </c>
      <c r="J2" s="91" t="s">
        <v>82</v>
      </c>
      <c r="K2" s="93" t="s">
        <v>80</v>
      </c>
      <c r="M2" s="94" t="s">
        <v>247</v>
      </c>
    </row>
    <row r="3" spans="1:13" x14ac:dyDescent="0.3">
      <c r="A3" s="24" t="s">
        <v>236</v>
      </c>
      <c r="B3" s="25" t="s">
        <v>129</v>
      </c>
      <c r="C3" s="26">
        <f>'Personal File'!$C$9</f>
        <v>-1</v>
      </c>
      <c r="D3" s="27">
        <v>0</v>
      </c>
      <c r="E3" s="27" t="s">
        <v>232</v>
      </c>
      <c r="F3" s="28" t="s">
        <v>128</v>
      </c>
      <c r="G3" s="29">
        <v>3</v>
      </c>
      <c r="H3" s="43">
        <f>'Personal File'!$B$7+'Personal File'!$C$9+D3</f>
        <v>2</v>
      </c>
      <c r="I3" s="30">
        <f t="shared" ref="I3" ca="1" si="0">RANDBETWEEN(1,20)</f>
        <v>8</v>
      </c>
      <c r="J3" s="31">
        <f t="shared" ref="J3" ca="1" si="1">I3+RIGHT(H3,1)</f>
        <v>10</v>
      </c>
      <c r="K3" s="40" t="s">
        <v>121</v>
      </c>
      <c r="M3" s="47">
        <v>3</v>
      </c>
    </row>
    <row r="4" spans="1:13" x14ac:dyDescent="0.3">
      <c r="A4" s="42" t="s">
        <v>235</v>
      </c>
      <c r="B4" s="7" t="s">
        <v>127</v>
      </c>
      <c r="C4" s="8">
        <f>'Personal File'!$C$9</f>
        <v>-1</v>
      </c>
      <c r="D4" s="9">
        <v>0</v>
      </c>
      <c r="E4" s="9" t="s">
        <v>234</v>
      </c>
      <c r="F4" s="10" t="s">
        <v>233</v>
      </c>
      <c r="G4" s="23"/>
      <c r="H4" s="44">
        <f>'Personal File'!$B$7+'Personal File'!$C$9+D4</f>
        <v>2</v>
      </c>
      <c r="I4" s="32">
        <f t="shared" ref="I4:I5" ca="1" si="2">RANDBETWEEN(1,20)</f>
        <v>1</v>
      </c>
      <c r="J4" s="33">
        <f t="shared" ref="J4:J5" ca="1" si="3">I4+RIGHT(H4,1)</f>
        <v>3</v>
      </c>
      <c r="K4" s="41" t="s">
        <v>121</v>
      </c>
      <c r="M4" s="48"/>
    </row>
    <row r="5" spans="1:13" ht="16.2" thickBot="1" x14ac:dyDescent="0.35">
      <c r="A5" s="34" t="s">
        <v>243</v>
      </c>
      <c r="B5" s="35" t="s">
        <v>132</v>
      </c>
      <c r="C5" s="36">
        <f>'Personal File'!$C$9</f>
        <v>-1</v>
      </c>
      <c r="D5" s="37" t="s">
        <v>62</v>
      </c>
      <c r="E5" s="37" t="s">
        <v>244</v>
      </c>
      <c r="F5" s="38" t="s">
        <v>128</v>
      </c>
      <c r="G5" s="39">
        <v>0</v>
      </c>
      <c r="H5" s="45">
        <f>'Personal File'!$B$7+'Personal File'!$C$9+D5</f>
        <v>2</v>
      </c>
      <c r="I5" s="95">
        <f t="shared" ca="1" si="2"/>
        <v>4</v>
      </c>
      <c r="J5" s="96">
        <f t="shared" ca="1" si="3"/>
        <v>6</v>
      </c>
      <c r="K5" s="46" t="s">
        <v>121</v>
      </c>
      <c r="M5" s="49">
        <v>0</v>
      </c>
    </row>
    <row r="6" spans="1:13" ht="6" customHeight="1" thickTop="1" thickBot="1" x14ac:dyDescent="0.35">
      <c r="I6" s="97"/>
      <c r="J6" s="97"/>
      <c r="M6" s="57"/>
    </row>
    <row r="7" spans="1:13" ht="16.8" thickTop="1" thickBot="1" x14ac:dyDescent="0.35">
      <c r="A7" s="88" t="s">
        <v>7</v>
      </c>
      <c r="B7" s="89" t="s">
        <v>8</v>
      </c>
      <c r="C7" s="89" t="s">
        <v>25</v>
      </c>
      <c r="D7" s="89" t="s">
        <v>26</v>
      </c>
      <c r="E7" s="90" t="s">
        <v>67</v>
      </c>
      <c r="F7" s="89" t="s">
        <v>9</v>
      </c>
      <c r="G7" s="89" t="s">
        <v>27</v>
      </c>
      <c r="H7" s="91" t="s">
        <v>92</v>
      </c>
      <c r="I7" s="92" t="s">
        <v>96</v>
      </c>
      <c r="J7" s="91" t="s">
        <v>82</v>
      </c>
      <c r="K7" s="93" t="s">
        <v>80</v>
      </c>
      <c r="M7" s="94" t="s">
        <v>247</v>
      </c>
    </row>
    <row r="8" spans="1:13" x14ac:dyDescent="0.3">
      <c r="A8" s="438" t="s">
        <v>130</v>
      </c>
      <c r="B8" s="439" t="s">
        <v>99</v>
      </c>
      <c r="C8" s="440" t="s">
        <v>99</v>
      </c>
      <c r="D8" s="441" t="s">
        <v>62</v>
      </c>
      <c r="E8" s="441" t="s">
        <v>99</v>
      </c>
      <c r="F8" s="442" t="s">
        <v>99</v>
      </c>
      <c r="G8" s="443" t="s">
        <v>99</v>
      </c>
      <c r="H8" s="444" t="str">
        <f>CONCATENATE("+",RIGHT('Personal File'!$B$7,1)+RIGHT('Personal File'!$C$10)+D8)</f>
        <v>+8</v>
      </c>
      <c r="I8" s="30">
        <f t="shared" ref="I8" ca="1" si="4">RANDBETWEEN(1,20)</f>
        <v>14</v>
      </c>
      <c r="J8" s="445">
        <f t="shared" ref="J8" ca="1" si="5">I8+RIGHT(H8,1)</f>
        <v>22</v>
      </c>
      <c r="K8" s="446" t="s">
        <v>121</v>
      </c>
      <c r="M8" s="447" t="s">
        <v>99</v>
      </c>
    </row>
    <row r="9" spans="1:13" ht="16.2" thickBot="1" x14ac:dyDescent="0.35">
      <c r="A9" s="98" t="s">
        <v>281</v>
      </c>
      <c r="B9" s="99" t="s">
        <v>132</v>
      </c>
      <c r="C9" s="99">
        <v>1</v>
      </c>
      <c r="D9" s="100" t="s">
        <v>282</v>
      </c>
      <c r="E9" s="99" t="s">
        <v>244</v>
      </c>
      <c r="F9" s="100" t="s">
        <v>283</v>
      </c>
      <c r="G9" s="101">
        <v>0</v>
      </c>
      <c r="H9" s="102" t="str">
        <f>CONCATENATE("+",RIGHT('Personal File'!$B$7,1)+RIGHT('Personal File'!$C$10)+D9)</f>
        <v>+9</v>
      </c>
      <c r="I9" s="103">
        <f t="shared" ref="I9" ca="1" si="6">RANDBETWEEN(1,20)</f>
        <v>17</v>
      </c>
      <c r="J9" s="102">
        <f t="shared" ref="J9" ca="1" si="7">I9+RIGHT(H9,1)</f>
        <v>26</v>
      </c>
      <c r="K9" s="104"/>
      <c r="M9" s="105"/>
    </row>
    <row r="10" spans="1:13" ht="6" customHeight="1" thickTop="1" thickBot="1" x14ac:dyDescent="0.35">
      <c r="D10" s="106"/>
      <c r="E10" s="106"/>
      <c r="G10" s="87"/>
      <c r="H10" s="87"/>
      <c r="I10" s="97"/>
      <c r="J10" s="87"/>
      <c r="M10" s="87"/>
    </row>
    <row r="11" spans="1:13" ht="16.8" thickTop="1" thickBot="1" x14ac:dyDescent="0.35">
      <c r="A11" s="88" t="s">
        <v>71</v>
      </c>
      <c r="B11" s="89" t="s">
        <v>17</v>
      </c>
      <c r="C11" s="89" t="s">
        <v>34</v>
      </c>
      <c r="D11" s="89" t="s">
        <v>82</v>
      </c>
      <c r="E11" s="89" t="s">
        <v>83</v>
      </c>
      <c r="F11" s="89" t="s">
        <v>84</v>
      </c>
      <c r="G11" s="89" t="s">
        <v>27</v>
      </c>
      <c r="H11" s="107" t="s">
        <v>80</v>
      </c>
      <c r="I11" s="108"/>
      <c r="J11" s="108"/>
      <c r="K11" s="109"/>
      <c r="M11" s="94" t="s">
        <v>247</v>
      </c>
    </row>
    <row r="12" spans="1:13" x14ac:dyDescent="0.3">
      <c r="A12" s="404" t="s">
        <v>165</v>
      </c>
      <c r="B12" s="110">
        <v>4</v>
      </c>
      <c r="C12" s="111" t="s">
        <v>99</v>
      </c>
      <c r="D12" s="112" t="s">
        <v>99</v>
      </c>
      <c r="E12" s="113" t="s">
        <v>99</v>
      </c>
      <c r="F12" s="114" t="s">
        <v>99</v>
      </c>
      <c r="G12" s="405" t="s">
        <v>99</v>
      </c>
      <c r="H12" s="115"/>
      <c r="I12" s="116"/>
      <c r="J12" s="116"/>
      <c r="K12" s="117"/>
      <c r="M12" s="407" t="s">
        <v>99</v>
      </c>
    </row>
    <row r="13" spans="1:13" ht="16.2" thickBot="1" x14ac:dyDescent="0.35">
      <c r="A13" s="34"/>
      <c r="B13" s="35"/>
      <c r="C13" s="118"/>
      <c r="D13" s="35"/>
      <c r="E13" s="406"/>
      <c r="F13" s="35"/>
      <c r="G13" s="39"/>
      <c r="H13" s="119"/>
      <c r="I13" s="120"/>
      <c r="J13" s="120"/>
      <c r="K13" s="121"/>
      <c r="M13" s="49"/>
    </row>
    <row r="14" spans="1:13" ht="6.75" customHeight="1" thickTop="1" thickBot="1" x14ac:dyDescent="0.35">
      <c r="M14" s="57"/>
    </row>
    <row r="15" spans="1:13" ht="16.8" thickTop="1" thickBot="1" x14ac:dyDescent="0.35">
      <c r="A15" s="122"/>
      <c r="B15" s="87"/>
      <c r="D15" s="123" t="s">
        <v>72</v>
      </c>
      <c r="E15" s="124"/>
      <c r="F15" s="107" t="s">
        <v>6</v>
      </c>
      <c r="G15" s="89" t="s">
        <v>27</v>
      </c>
      <c r="H15" s="91" t="s">
        <v>92</v>
      </c>
      <c r="I15" s="107" t="s">
        <v>80</v>
      </c>
      <c r="J15" s="108"/>
      <c r="K15" s="109"/>
      <c r="M15" s="94" t="s">
        <v>247</v>
      </c>
    </row>
    <row r="16" spans="1:13" x14ac:dyDescent="0.3">
      <c r="A16" s="122"/>
      <c r="B16" s="87"/>
      <c r="D16" s="125"/>
      <c r="E16" s="126"/>
      <c r="F16" s="127"/>
      <c r="G16" s="29"/>
      <c r="H16" s="128"/>
      <c r="I16" s="129"/>
      <c r="J16" s="130"/>
      <c r="K16" s="131"/>
      <c r="M16" s="47"/>
    </row>
    <row r="17" spans="1:13" x14ac:dyDescent="0.3">
      <c r="A17" s="122"/>
      <c r="B17" s="87"/>
      <c r="D17" s="132"/>
      <c r="E17" s="133"/>
      <c r="F17" s="134"/>
      <c r="G17" s="135"/>
      <c r="H17" s="136"/>
      <c r="I17" s="137"/>
      <c r="J17" s="138"/>
      <c r="K17" s="139"/>
      <c r="M17" s="140"/>
    </row>
    <row r="18" spans="1:13" ht="16.2" thickBot="1" x14ac:dyDescent="0.35">
      <c r="A18" s="122"/>
      <c r="B18" s="87"/>
      <c r="D18" s="141"/>
      <c r="E18" s="142"/>
      <c r="F18" s="143"/>
      <c r="G18" s="39"/>
      <c r="H18" s="144"/>
      <c r="I18" s="145"/>
      <c r="J18" s="146"/>
      <c r="K18" s="121"/>
      <c r="M18" s="49"/>
    </row>
    <row r="19" spans="1:13" ht="16.8" thickTop="1" thickBot="1" x14ac:dyDescent="0.35"/>
    <row r="20" spans="1:13" ht="16.8" thickTop="1" thickBot="1" x14ac:dyDescent="0.35">
      <c r="D20" s="123" t="s">
        <v>241</v>
      </c>
      <c r="E20" s="108"/>
      <c r="F20" s="108"/>
      <c r="G20" s="147" t="s">
        <v>6</v>
      </c>
      <c r="H20" s="147" t="s">
        <v>101</v>
      </c>
      <c r="I20" s="147" t="s">
        <v>135</v>
      </c>
      <c r="J20" s="148" t="s">
        <v>80</v>
      </c>
      <c r="K20" s="109"/>
      <c r="M20" s="94" t="s">
        <v>247</v>
      </c>
    </row>
    <row r="21" spans="1:13" x14ac:dyDescent="0.3">
      <c r="D21" s="149" t="s">
        <v>242</v>
      </c>
      <c r="E21" s="150"/>
      <c r="F21" s="150"/>
      <c r="G21" s="25">
        <v>16</v>
      </c>
      <c r="H21" s="25">
        <v>1</v>
      </c>
      <c r="I21" s="25">
        <v>5</v>
      </c>
      <c r="J21" s="127" t="s">
        <v>284</v>
      </c>
      <c r="K21" s="131"/>
      <c r="M21" s="47">
        <f>25*I21*H21*G21</f>
        <v>2000</v>
      </c>
    </row>
    <row r="22" spans="1:13" x14ac:dyDescent="0.3">
      <c r="D22" s="151" t="s">
        <v>248</v>
      </c>
      <c r="E22" s="152"/>
      <c r="F22" s="152"/>
      <c r="G22" s="7">
        <v>1</v>
      </c>
      <c r="H22" s="7">
        <v>2</v>
      </c>
      <c r="I22" s="7">
        <v>4</v>
      </c>
      <c r="J22" s="134"/>
      <c r="K22" s="139"/>
      <c r="M22" s="140">
        <f>150*G22</f>
        <v>150</v>
      </c>
    </row>
    <row r="23" spans="1:13" x14ac:dyDescent="0.3">
      <c r="D23" s="151" t="s">
        <v>249</v>
      </c>
      <c r="E23" s="152"/>
      <c r="F23" s="152"/>
      <c r="G23" s="7">
        <v>0</v>
      </c>
      <c r="H23" s="7">
        <v>2</v>
      </c>
      <c r="I23" s="7">
        <v>4</v>
      </c>
      <c r="J23" s="134"/>
      <c r="K23" s="139"/>
      <c r="M23" s="140">
        <f>150*G23</f>
        <v>0</v>
      </c>
    </row>
    <row r="24" spans="1:13" x14ac:dyDescent="0.3">
      <c r="D24" s="151" t="s">
        <v>252</v>
      </c>
      <c r="E24" s="152"/>
      <c r="F24" s="152"/>
      <c r="G24" s="7">
        <v>1</v>
      </c>
      <c r="H24" s="7">
        <v>2</v>
      </c>
      <c r="I24" s="7">
        <v>4</v>
      </c>
      <c r="J24" s="134"/>
      <c r="K24" s="139"/>
      <c r="M24" s="140">
        <f t="shared" ref="M24:M26" si="8">150*G24</f>
        <v>150</v>
      </c>
    </row>
    <row r="25" spans="1:13" x14ac:dyDescent="0.3">
      <c r="D25" s="153" t="s">
        <v>250</v>
      </c>
      <c r="E25" s="154"/>
      <c r="F25" s="154"/>
      <c r="G25" s="7">
        <v>1</v>
      </c>
      <c r="H25" s="7">
        <v>2</v>
      </c>
      <c r="I25" s="7">
        <v>4</v>
      </c>
      <c r="J25" s="155"/>
      <c r="K25" s="156"/>
      <c r="M25" s="140">
        <f t="shared" si="8"/>
        <v>150</v>
      </c>
    </row>
    <row r="26" spans="1:13" ht="16.2" thickBot="1" x14ac:dyDescent="0.35">
      <c r="D26" s="157" t="s">
        <v>251</v>
      </c>
      <c r="E26" s="158"/>
      <c r="F26" s="158"/>
      <c r="G26" s="35">
        <v>0</v>
      </c>
      <c r="H26" s="35">
        <v>2</v>
      </c>
      <c r="I26" s="35">
        <v>4</v>
      </c>
      <c r="J26" s="159"/>
      <c r="K26" s="160"/>
      <c r="M26" s="49">
        <f t="shared" si="8"/>
        <v>0</v>
      </c>
    </row>
    <row r="27" spans="1:13" ht="16.2" thickTop="1" x14ac:dyDescent="0.3"/>
  </sheetData>
  <sortState xmlns:xlrd2="http://schemas.microsoft.com/office/spreadsheetml/2017/richdata2" ref="D19:K37">
    <sortCondition ref="I19:I37"/>
    <sortCondition ref="D19:D37"/>
  </sortState>
  <phoneticPr fontId="0" type="noConversion"/>
  <conditionalFormatting sqref="I3:I5">
    <cfRule type="cellIs" dxfId="3" priority="3" operator="equal">
      <formula>20</formula>
    </cfRule>
    <cfRule type="cellIs" dxfId="2" priority="4" operator="equal">
      <formula>1</formula>
    </cfRule>
  </conditionalFormatting>
  <conditionalFormatting sqref="I8:I9">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showGridLines="0" workbookViewId="0"/>
  </sheetViews>
  <sheetFormatPr defaultColWidth="13" defaultRowHeight="15.6" x14ac:dyDescent="0.3"/>
  <cols>
    <col min="1" max="1" width="26.59765625" style="57" bestFit="1" customWidth="1"/>
    <col min="2" max="2" width="4.5" style="57" bestFit="1" customWidth="1"/>
    <col min="3" max="3" width="5.59765625" style="87" bestFit="1" customWidth="1"/>
    <col min="4" max="5" width="26.59765625" style="52" customWidth="1"/>
    <col min="6" max="6" width="2.09765625" style="52" customWidth="1"/>
    <col min="7" max="7" width="5.69921875" style="52" bestFit="1" customWidth="1"/>
    <col min="8" max="16384" width="13" style="52"/>
  </cols>
  <sheetData>
    <row r="1" spans="1:7" ht="23.4" thickBot="1" x14ac:dyDescent="0.35">
      <c r="A1" s="50" t="s">
        <v>77</v>
      </c>
      <c r="B1" s="50"/>
      <c r="C1" s="51"/>
      <c r="D1" s="50"/>
      <c r="E1" s="50"/>
    </row>
    <row r="2" spans="1:7" s="57" customFormat="1" ht="16.8" thickTop="1" thickBot="1" x14ac:dyDescent="0.35">
      <c r="A2" s="53" t="s">
        <v>78</v>
      </c>
      <c r="B2" s="53" t="s">
        <v>6</v>
      </c>
      <c r="C2" s="54" t="s">
        <v>27</v>
      </c>
      <c r="D2" s="55" t="s">
        <v>79</v>
      </c>
      <c r="E2" s="56" t="s">
        <v>80</v>
      </c>
      <c r="G2" s="386" t="s">
        <v>247</v>
      </c>
    </row>
    <row r="3" spans="1:7" x14ac:dyDescent="0.3">
      <c r="A3" s="58" t="s">
        <v>168</v>
      </c>
      <c r="B3" s="59">
        <v>1</v>
      </c>
      <c r="C3" s="60">
        <v>1.25</v>
      </c>
      <c r="D3" s="61"/>
      <c r="E3" s="62"/>
      <c r="G3" s="387">
        <v>0</v>
      </c>
    </row>
    <row r="4" spans="1:7" x14ac:dyDescent="0.3">
      <c r="A4" s="63" t="s">
        <v>169</v>
      </c>
      <c r="B4" s="64">
        <v>1</v>
      </c>
      <c r="C4" s="65">
        <v>0.25</v>
      </c>
      <c r="D4" s="66"/>
      <c r="E4" s="67"/>
      <c r="G4" s="388">
        <v>0</v>
      </c>
    </row>
    <row r="5" spans="1:7" x14ac:dyDescent="0.3">
      <c r="A5" s="63" t="s">
        <v>256</v>
      </c>
      <c r="B5" s="64">
        <v>1</v>
      </c>
      <c r="C5" s="65">
        <v>2</v>
      </c>
      <c r="D5" s="66"/>
      <c r="E5" s="67"/>
      <c r="G5" s="388">
        <v>750</v>
      </c>
    </row>
    <row r="6" spans="1:7" x14ac:dyDescent="0.3">
      <c r="A6" s="63" t="s">
        <v>167</v>
      </c>
      <c r="B6" s="64">
        <v>1</v>
      </c>
      <c r="C6" s="68">
        <f>0.25*B6</f>
        <v>0.25</v>
      </c>
      <c r="D6" s="66"/>
      <c r="E6" s="67"/>
      <c r="G6" s="389">
        <v>0</v>
      </c>
    </row>
    <row r="7" spans="1:7" ht="16.2" thickBot="1" x14ac:dyDescent="0.35">
      <c r="A7" s="69" t="s">
        <v>172</v>
      </c>
      <c r="B7" s="70">
        <v>1</v>
      </c>
      <c r="C7" s="71">
        <v>1</v>
      </c>
      <c r="D7" s="72"/>
      <c r="E7" s="73"/>
      <c r="G7" s="390">
        <v>0</v>
      </c>
    </row>
    <row r="8" spans="1:7" ht="24" thickTop="1" thickBot="1" x14ac:dyDescent="0.35">
      <c r="A8" s="50" t="s">
        <v>81</v>
      </c>
      <c r="B8" s="50"/>
      <c r="C8" s="74"/>
      <c r="D8" s="50"/>
      <c r="E8" s="75"/>
      <c r="G8" s="74"/>
    </row>
    <row r="9" spans="1:7" ht="16.8" thickTop="1" thickBot="1" x14ac:dyDescent="0.35">
      <c r="A9" s="53" t="s">
        <v>78</v>
      </c>
      <c r="B9" s="53" t="s">
        <v>6</v>
      </c>
      <c r="C9" s="54" t="s">
        <v>27</v>
      </c>
      <c r="D9" s="55" t="s">
        <v>79</v>
      </c>
      <c r="E9" s="56" t="s">
        <v>80</v>
      </c>
      <c r="G9" s="386" t="s">
        <v>247</v>
      </c>
    </row>
    <row r="10" spans="1:7" x14ac:dyDescent="0.3">
      <c r="A10" s="58" t="s">
        <v>125</v>
      </c>
      <c r="B10" s="76">
        <v>1</v>
      </c>
      <c r="C10" s="77">
        <v>0.5</v>
      </c>
      <c r="D10" s="78"/>
      <c r="E10" s="62"/>
      <c r="G10" s="391">
        <v>0</v>
      </c>
    </row>
    <row r="11" spans="1:7" x14ac:dyDescent="0.3">
      <c r="A11" s="63" t="s">
        <v>133</v>
      </c>
      <c r="B11" s="79">
        <v>5</v>
      </c>
      <c r="C11" s="68">
        <f>B11/100</f>
        <v>0.05</v>
      </c>
      <c r="D11" s="66"/>
      <c r="E11" s="80"/>
      <c r="G11" s="389">
        <v>0</v>
      </c>
    </row>
    <row r="12" spans="1:7" x14ac:dyDescent="0.3">
      <c r="A12" s="81" t="s">
        <v>170</v>
      </c>
      <c r="B12" s="82">
        <v>1</v>
      </c>
      <c r="C12" s="83">
        <v>2</v>
      </c>
      <c r="D12" s="84" t="s">
        <v>171</v>
      </c>
      <c r="E12" s="85"/>
      <c r="G12" s="392">
        <v>150</v>
      </c>
    </row>
    <row r="13" spans="1:7" x14ac:dyDescent="0.3">
      <c r="A13" s="81" t="s">
        <v>124</v>
      </c>
      <c r="B13" s="82">
        <v>1</v>
      </c>
      <c r="C13" s="83">
        <v>0</v>
      </c>
      <c r="D13" s="84"/>
      <c r="E13" s="85"/>
      <c r="G13" s="392">
        <v>0</v>
      </c>
    </row>
    <row r="14" spans="1:7" ht="16.2" thickBot="1" x14ac:dyDescent="0.35">
      <c r="A14" s="69" t="s">
        <v>166</v>
      </c>
      <c r="B14" s="86">
        <v>4</v>
      </c>
      <c r="C14" s="71">
        <v>0</v>
      </c>
      <c r="D14" s="72"/>
      <c r="E14" s="73"/>
      <c r="G14" s="390">
        <v>0</v>
      </c>
    </row>
    <row r="15" spans="1:7" ht="16.2" thickTop="1" x14ac:dyDescent="0.3"/>
  </sheetData>
  <sortState xmlns:xlrd2="http://schemas.microsoft.com/office/spreadsheetml/2017/richdata2" ref="A40:D52">
    <sortCondition ref="A40:A52"/>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2024-07-31T20:13:34Z</dcterms:modified>
</cp:coreProperties>
</file>