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oL\Used\Characters\Part I\Chapter 5\"/>
    </mc:Choice>
  </mc:AlternateContent>
  <xr:revisionPtr revIDLastSave="0" documentId="13_ncr:1_{16E16164-736E-447D-A0B6-72F3EF4F786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F8" i="6" l="1"/>
  <c r="H11" i="15"/>
  <c r="E42" i="15"/>
  <c r="H3" i="15" l="1"/>
  <c r="H4" i="15"/>
  <c r="H5" i="15"/>
  <c r="H6" i="15"/>
  <c r="F7" i="15"/>
  <c r="H7" i="15"/>
  <c r="H8" i="15"/>
  <c r="F9" i="15"/>
  <c r="H9" i="15"/>
  <c r="H10" i="15"/>
  <c r="H12" i="15"/>
  <c r="H13" i="15"/>
  <c r="H14" i="15"/>
  <c r="H15" i="15"/>
  <c r="B6" i="4" l="1"/>
  <c r="G16" i="6" l="1"/>
  <c r="G17" i="6"/>
  <c r="I3" i="6" l="1"/>
  <c r="G18" i="6" l="1"/>
  <c r="I8" i="6" l="1"/>
  <c r="I9" i="6"/>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F33" i="15"/>
  <c r="F39" i="15"/>
  <c r="F26" i="15"/>
  <c r="F23" i="15"/>
  <c r="F21" i="15"/>
  <c r="F16" i="15"/>
  <c r="B42" i="15" l="1"/>
  <c r="E9" i="4" l="1"/>
  <c r="I4" i="6"/>
  <c r="I5" i="6"/>
  <c r="C13" i="4" l="1"/>
  <c r="C12" i="4"/>
  <c r="D5" i="15" s="1"/>
  <c r="C11" i="4"/>
  <c r="C10" i="4"/>
  <c r="C9" i="4"/>
  <c r="C8" i="4"/>
  <c r="D9" i="15" l="1"/>
  <c r="H3" i="6"/>
  <c r="J3" i="6" s="1"/>
  <c r="C9" i="6"/>
  <c r="H4" i="6"/>
  <c r="J4" i="6" s="1"/>
  <c r="H5" i="6"/>
  <c r="J5" i="6" s="1"/>
  <c r="C8" i="6"/>
  <c r="D4" i="15"/>
  <c r="D7" i="15"/>
  <c r="H9" i="6"/>
  <c r="J9" i="6" s="1"/>
  <c r="H8" i="6"/>
  <c r="J8" i="6" s="1"/>
  <c r="E10" i="4"/>
  <c r="D3" i="15"/>
  <c r="D10" i="15"/>
  <c r="D6" i="15"/>
  <c r="D14" i="15"/>
  <c r="D12" i="15"/>
  <c r="D11" i="15"/>
  <c r="E5" i="15"/>
  <c r="G5" i="15"/>
  <c r="I5" i="15" s="1"/>
  <c r="D8" i="15"/>
  <c r="D13" i="15"/>
  <c r="D15" i="15"/>
  <c r="C4" i="6"/>
  <c r="C3" i="6"/>
  <c r="E11" i="4"/>
  <c r="E13" i="4" s="1"/>
  <c r="E12" i="4" s="1"/>
  <c r="B7" i="4"/>
  <c r="H41" i="15"/>
  <c r="G12" i="15" l="1"/>
  <c r="I12" i="15" s="1"/>
  <c r="E12" i="15"/>
  <c r="E7" i="15"/>
  <c r="G7" i="15"/>
  <c r="I7" i="15" s="1"/>
  <c r="G14" i="15"/>
  <c r="I14" i="15" s="1"/>
  <c r="E14" i="15"/>
  <c r="E4" i="15"/>
  <c r="G4" i="15"/>
  <c r="I4" i="15" s="1"/>
  <c r="G15" i="15"/>
  <c r="I15" i="15" s="1"/>
  <c r="E15" i="15"/>
  <c r="E6" i="15"/>
  <c r="G6" i="15"/>
  <c r="I6" i="15" s="1"/>
  <c r="E13" i="15"/>
  <c r="G13" i="15"/>
  <c r="I13" i="15" s="1"/>
  <c r="E10" i="15"/>
  <c r="G10" i="15"/>
  <c r="I10" i="15" s="1"/>
  <c r="E8" i="15"/>
  <c r="G8" i="15"/>
  <c r="I8" i="15" s="1"/>
  <c r="E3" i="15"/>
  <c r="G3" i="15"/>
  <c r="I3" i="15" s="1"/>
  <c r="G11" i="15"/>
  <c r="I11" i="15" s="1"/>
  <c r="E11" i="15"/>
  <c r="E9" i="15"/>
  <c r="G9" i="15"/>
  <c r="I9" i="15" s="1"/>
  <c r="D29" i="15"/>
  <c r="E29" i="15" l="1"/>
  <c r="G29" i="15"/>
  <c r="D35" i="15"/>
  <c r="D19" i="15"/>
  <c r="D37" i="15"/>
  <c r="D34" i="15"/>
  <c r="D39" i="15"/>
  <c r="D36" i="15"/>
  <c r="D38" i="15"/>
  <c r="D31" i="15"/>
  <c r="D40" i="15"/>
  <c r="D27" i="15"/>
  <c r="D33" i="15"/>
  <c r="D24" i="15"/>
  <c r="D41" i="15"/>
  <c r="D32" i="15"/>
  <c r="D30" i="15"/>
  <c r="D28" i="15"/>
  <c r="D26" i="15"/>
  <c r="D25" i="15"/>
  <c r="D23" i="15"/>
  <c r="D22" i="15"/>
  <c r="D21" i="15"/>
  <c r="D20" i="15"/>
  <c r="D18" i="15"/>
  <c r="D17" i="15"/>
  <c r="D16" i="15"/>
  <c r="I29" i="15" l="1"/>
  <c r="E16" i="15"/>
  <c r="G16" i="15"/>
  <c r="E17" i="15"/>
  <c r="G17" i="15"/>
  <c r="E20" i="15"/>
  <c r="G20" i="15"/>
  <c r="E22" i="15"/>
  <c r="G22" i="15"/>
  <c r="E25" i="15"/>
  <c r="G25" i="15"/>
  <c r="E28" i="15"/>
  <c r="G28" i="15"/>
  <c r="E32" i="15"/>
  <c r="G32" i="15"/>
  <c r="E24" i="15"/>
  <c r="G24" i="15"/>
  <c r="E27" i="15"/>
  <c r="G27" i="15"/>
  <c r="E31" i="15"/>
  <c r="G31" i="15"/>
  <c r="E36" i="15"/>
  <c r="G36" i="15"/>
  <c r="E37" i="15"/>
  <c r="G37" i="15"/>
  <c r="E18" i="15"/>
  <c r="G18" i="15"/>
  <c r="E21" i="15"/>
  <c r="G21" i="15"/>
  <c r="E23" i="15"/>
  <c r="G23" i="15"/>
  <c r="E26" i="15"/>
  <c r="G26" i="15"/>
  <c r="E30" i="15"/>
  <c r="G30" i="15"/>
  <c r="E41" i="15"/>
  <c r="G41" i="15"/>
  <c r="E33" i="15"/>
  <c r="G33" i="15"/>
  <c r="E40" i="15"/>
  <c r="G40" i="15"/>
  <c r="E38" i="15"/>
  <c r="G38" i="15"/>
  <c r="E39" i="15"/>
  <c r="G39" i="15"/>
  <c r="E34" i="15"/>
  <c r="G34" i="15"/>
  <c r="E19" i="15"/>
  <c r="G19" i="15"/>
  <c r="E35" i="15"/>
  <c r="G35" i="15"/>
  <c r="I35" i="15" l="1"/>
  <c r="I19" i="15"/>
  <c r="I34" i="15"/>
  <c r="I39" i="15"/>
  <c r="I38" i="15"/>
  <c r="I40" i="15"/>
  <c r="I33" i="15"/>
  <c r="I41" i="15"/>
  <c r="I30" i="15"/>
  <c r="I26" i="15"/>
  <c r="I23" i="15"/>
  <c r="I21" i="15"/>
  <c r="I18" i="15"/>
  <c r="I37" i="15"/>
  <c r="I36" i="15"/>
  <c r="I31" i="15"/>
  <c r="I27" i="15"/>
  <c r="I24" i="15"/>
  <c r="I32" i="15"/>
  <c r="I28" i="15"/>
  <c r="I25" i="15"/>
  <c r="I22" i="15"/>
  <c r="I20" i="15"/>
  <c r="I17"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sz val="12"/>
            <color indexed="81"/>
            <rFont val="Times New Roman"/>
            <family val="1"/>
          </rPr>
          <t>Improved Initiative +4
Blooded +2</t>
        </r>
      </text>
    </comment>
    <comment ref="E8" authorId="0" shapeId="0" xr:uid="{00000000-0006-0000-0000-000002000000}">
      <text>
        <r>
          <rPr>
            <sz val="12"/>
            <color indexed="81"/>
            <rFont val="Times New Roman"/>
            <family val="1"/>
          </rPr>
          <t>See PHB 162</t>
        </r>
      </text>
    </comment>
    <comment ref="E10" authorId="0" shapeId="0" xr:uid="{00000000-0006-0000-0000-000003000000}">
      <text>
        <r>
          <rPr>
            <sz val="12"/>
            <color indexed="81"/>
            <rFont val="Times New Roman"/>
            <family val="1"/>
          </rPr>
          <t>[(5 * 10 Fighter) * 75%]
+ (5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Cloak of Resistance +1</t>
        </r>
      </text>
    </comment>
    <comment ref="F4" authorId="0" shapeId="0" xr:uid="{00000000-0006-0000-0100-000002000000}">
      <text>
        <r>
          <rPr>
            <sz val="12"/>
            <color indexed="81"/>
            <rFont val="Times New Roman"/>
            <family val="1"/>
          </rPr>
          <t>Cloak of Resistance +1</t>
        </r>
      </text>
    </comment>
    <comment ref="F5" authorId="0" shapeId="0" xr:uid="{00000000-0006-0000-0100-000003000000}">
      <text>
        <r>
          <rPr>
            <sz val="12"/>
            <color indexed="81"/>
            <rFont val="Times New Roman"/>
            <family val="1"/>
          </rPr>
          <t>Cloak of Resistance +1</t>
        </r>
      </text>
    </comment>
    <comment ref="F7" authorId="0" shapeId="0" xr:uid="{00000000-0006-0000-0100-000004000000}">
      <text>
        <r>
          <rPr>
            <sz val="12"/>
            <color indexed="81"/>
            <rFont val="Times New Roman"/>
            <family val="1"/>
          </rPr>
          <t>Chain Shirt</t>
        </r>
      </text>
    </comment>
    <comment ref="F9" authorId="0" shapeId="0" xr:uid="{00000000-0006-0000-0100-000005000000}">
      <text>
        <r>
          <rPr>
            <sz val="12"/>
            <color indexed="81"/>
            <rFont val="Times New Roman"/>
            <family val="1"/>
          </rPr>
          <t>Chain Shirt</t>
        </r>
      </text>
    </comment>
    <comment ref="F16" authorId="0" shapeId="0" xr:uid="{00000000-0006-0000-0100-000006000000}">
      <text>
        <r>
          <rPr>
            <sz val="12"/>
            <color indexed="81"/>
            <rFont val="Times New Roman"/>
            <family val="1"/>
          </rPr>
          <t>Chain Shirt</t>
        </r>
      </text>
    </comment>
    <comment ref="F21" authorId="0" shapeId="0" xr:uid="{00000000-0006-0000-0100-000007000000}">
      <text>
        <r>
          <rPr>
            <sz val="12"/>
            <color indexed="81"/>
            <rFont val="Times New Roman"/>
            <family val="1"/>
          </rPr>
          <t>Chain Shirt</t>
        </r>
      </text>
    </comment>
    <comment ref="F23" authorId="0" shapeId="0" xr:uid="{00000000-0006-0000-0100-000008000000}">
      <text>
        <r>
          <rPr>
            <sz val="12"/>
            <color indexed="81"/>
            <rFont val="Times New Roman"/>
            <family val="1"/>
          </rPr>
          <t>Chain Shirt</t>
        </r>
      </text>
    </comment>
    <comment ref="F26" authorId="0" shapeId="0" xr:uid="{00000000-0006-0000-0100-000009000000}">
      <text>
        <r>
          <rPr>
            <sz val="12"/>
            <color indexed="81"/>
            <rFont val="Times New Roman"/>
            <family val="1"/>
          </rPr>
          <t>Chain Shirt</t>
        </r>
      </text>
    </comment>
    <comment ref="F33" authorId="0" shapeId="0" xr:uid="{00000000-0006-0000-0100-00000A000000}">
      <text>
        <r>
          <rPr>
            <sz val="12"/>
            <color indexed="81"/>
            <rFont val="Times New Roman"/>
            <family val="1"/>
          </rPr>
          <t>Chain Shirt</t>
        </r>
      </text>
    </comment>
    <comment ref="F39" authorId="0" shapeId="0" xr:uid="{00000000-0006-0000-0100-00000B000000}">
      <text>
        <r>
          <rPr>
            <sz val="12"/>
            <color indexed="81"/>
            <rFont val="Times New Roman"/>
            <family val="1"/>
          </rPr>
          <t>Chain Shirt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shapeId="0" xr:uid="{00000000-0006-0000-0200-000002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4" authorId="0" shapeId="0" xr:uid="{00000000-0006-0000-0200-000003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5" authorId="0" shapeId="0" xr:uid="{00000000-0006-0000-0200-00000400000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6" authorId="0" shapeId="0" xr:uid="{00000000-0006-0000-0200-00000500000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A7" authorId="0" shapeId="0" xr:uid="{00000000-0006-0000-0200-00000600000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A8" authorId="0" shapeId="0" xr:uid="{00000000-0006-0000-0200-00000700000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1½).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300-00000100000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12th
</t>
        </r>
        <r>
          <rPr>
            <b/>
            <sz val="12"/>
            <color indexed="81"/>
            <rFont val="Times New Roman"/>
            <family val="1"/>
          </rPr>
          <t xml:space="preserve">Aura:  </t>
        </r>
        <r>
          <rPr>
            <sz val="12"/>
            <color indexed="81"/>
            <rFont val="Times New Roman"/>
            <family val="1"/>
          </rPr>
          <t xml:space="preserve">Strong; (DC 21) necromancy
</t>
        </r>
        <r>
          <rPr>
            <b/>
            <sz val="12"/>
            <color indexed="81"/>
            <rFont val="Times New Roman"/>
            <family val="1"/>
          </rPr>
          <t xml:space="preserve">Activation:  </t>
        </r>
        <r>
          <rPr>
            <sz val="12"/>
            <color indexed="81"/>
            <rFont val="Times New Roman"/>
            <family val="1"/>
          </rPr>
          <t xml:space="preserve">Standard (command) and —
</t>
        </r>
        <r>
          <rPr>
            <b/>
            <sz val="12"/>
            <color indexed="81"/>
            <rFont val="Times New Roman"/>
            <family val="1"/>
          </rPr>
          <t xml:space="preserve">Synergy Prerequisite:  </t>
        </r>
        <r>
          <rPr>
            <sz val="12"/>
            <color indexed="81"/>
            <rFont val="Times New Roman"/>
            <family val="1"/>
          </rPr>
          <t xml:space="preserve">Profane
This black iron weapon is decorated with dozens of silver skulls.  Runic phrases describing vile acts run along its blade or haft and glow when it is wielded.
A profane burst weapon functions as a profane weapon (see above).
In addition, the weapon explodes with negative energy on a successful critical hit, dealing extra negative energy damage as set out in the table below.  (This effect activates even if the target is not normally subject to extra damage from critical hits.)
A profane burst weapon deals even more damage to good outsiders on a successful critical hit.  This burst does not harm you or any creature other than the target if you are undead; otherwise, you take 1d4 points of Constitution damage (or Charisma damage if you have no Constitution score).  This is a continuous effect and requires no activation. Even if the weapon has not been activated to deal extra damage because of the profane property, the weapon still deals its extra negative energy damage on a successful critical hit.
MIC 40
</t>
        </r>
      </text>
    </comment>
    <comment ref="E3" authorId="0" shapeId="0" xr:uid="{00000000-0006-0000-0300-000002000000}">
      <text>
        <r>
          <rPr>
            <sz val="12"/>
            <color indexed="81"/>
            <rFont val="Times New Roman"/>
            <family val="1"/>
          </rPr>
          <t>The weapon explodes with negative energy on a successful critical hit, dealing extra negative energy damage as set out in the table below.  (This effect activates even if the target is not normally subject to extra damage from critical hits.)  A profane burst weapon deals even more damage to good outsiders on a successful critical hit.
MIC 40</t>
        </r>
      </text>
    </comment>
    <comment ref="C8" authorId="0" shapeId="0" xr:uid="{00000000-0006-0000-0300-000003000000}">
      <text>
        <r>
          <rPr>
            <sz val="12"/>
            <color indexed="81"/>
            <rFont val="Times New Roman"/>
            <family val="1"/>
          </rPr>
          <t>Strength + Weapon Specialization bonuses</t>
        </r>
      </text>
    </comment>
    <comment ref="F8" authorId="0" shapeId="0" xr:uid="{00000000-0006-0000-0300-000004000000}">
      <text>
        <r>
          <rPr>
            <sz val="12"/>
            <color indexed="81"/>
            <rFont val="Times New Roman"/>
            <family val="1"/>
          </rPr>
          <t>Far Shot feat.</t>
        </r>
      </text>
    </comment>
    <comment ref="C9" authorId="0" shapeId="0" xr:uid="{00000000-0006-0000-0300-000005000000}">
      <text>
        <r>
          <rPr>
            <sz val="12"/>
            <color indexed="81"/>
            <rFont val="Times New Roman"/>
            <family val="1"/>
          </rPr>
          <t>Strength + Weapon Specialization bonuses</t>
        </r>
      </text>
    </comment>
    <comment ref="D11" authorId="0" shapeId="0" xr:uid="{00000000-0006-0000-0300-000006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<sst xmlns="http://schemas.openxmlformats.org/spreadsheetml/2006/main" count="274" uniqueCount="166">
  <si>
    <t>Race:</t>
  </si>
  <si>
    <t>Sex:</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</si>
  <si>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</si>
  <si>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</si>
  <si>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</si>
  <si>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</si>
  <si>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</si>
  <si>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</si>
  <si>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</si>
  <si>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</si>
  <si>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</si>
  <si>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</si>
  <si>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</si>
  <si>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</si>
  <si>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</si>
  <si>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</si>
  <si>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</si>
  <si>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</si>
  <si>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</si>
  <si>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</si>
  <si>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</si>
  <si>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</si>
  <si>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</si>
  <si>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</si>
  <si>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</si>
  <si>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</si>
  <si>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</si>
  <si>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</si>
  <si>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</si>
  <si>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</si>
  <si>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</si>
  <si>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</si>
  <si>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</si>
  <si>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</si>
  <si>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</si>
  <si>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</si>
  <si>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</si>
  <si>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</si>
  <si>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</si>
  <si>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</si>
  <si>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</si>
  <si>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</si>
  <si>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</si>
  <si>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</si>
  <si>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</si>
  <si>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</si>
  <si>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</si>
  <si>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</si>
  <si>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</si>
  <si>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</si>
  <si>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</si>
  <si>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</si>
  <si>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</si>
  <si>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</si>
  <si>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</si>
  <si>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</si>
  <si>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</si>
  <si>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</si>
  <si>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</si>
  <si>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</si>
  <si>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</si>
  <si>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</si>
  <si>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</si>
  <si>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</si>
  <si>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</si>
  <si>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</si>
  <si>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</si>
  <si>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</si>
  <si>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</si>
  <si>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</si>
  <si>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</si>
  <si>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</si>
  <si>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</si>
  <si>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</si>
  <si>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</si>
  <si>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</si>
  <si>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</si>
  <si>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</si>
  <si>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</si>
  <si>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</si>
  <si>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</si>
  <si>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</si>
  <si>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</si>
  <si>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</si>
  <si>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</si>
  <si>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</si>
  <si>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</si>
  <si>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</si>
  <si>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</si>
  <si>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</si>
  <si>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</si>
  <si>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</si>
  <si>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</si>
  <si>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Touch AC:</t>
  </si>
  <si>
    <t>Weapon Proficiencies</t>
  </si>
  <si>
    <t>Atk</t>
  </si>
  <si>
    <t>Feats</t>
  </si>
  <si>
    <t>Knowledge:  Local</t>
  </si>
  <si>
    <t>x3</t>
  </si>
  <si>
    <t>Slashing</t>
  </si>
  <si>
    <t>Roll</t>
  </si>
  <si>
    <t>Male</t>
  </si>
  <si>
    <t>Fighter</t>
  </si>
  <si>
    <t>Initiative:</t>
  </si>
  <si>
    <t>Fighter 1</t>
  </si>
  <si>
    <t>Fighter 2</t>
  </si>
  <si>
    <t>CROSS-CLASS</t>
  </si>
  <si>
    <t>FF AC:</t>
  </si>
  <si>
    <t>Actual Speed:</t>
  </si>
  <si>
    <t>Perform:  [type]</t>
  </si>
  <si>
    <t>Profession:  [type]</t>
  </si>
  <si>
    <t>All Armor and Shields</t>
  </si>
  <si>
    <t>All Simple &amp; Martial Weapons</t>
  </si>
  <si>
    <t>Ravensblood</t>
  </si>
  <si>
    <t>Elf</t>
  </si>
  <si>
    <t>Subrace:</t>
  </si>
  <si>
    <t>30’</t>
  </si>
  <si>
    <t>Fighter 1:  Rapid Shot</t>
  </si>
  <si>
    <t>1st:  Weapon Focus - Composite Longbow</t>
  </si>
  <si>
    <t>1d8</t>
  </si>
  <si>
    <t>19-20/x2</t>
  </si>
  <si>
    <t>Arrows</t>
  </si>
  <si>
    <t>Alchemist Arrows</t>
  </si>
  <si>
    <t>Common, Elven</t>
  </si>
  <si>
    <t>Racial Abilities</t>
  </si>
  <si>
    <t>+2 versus Enchantments</t>
  </si>
  <si>
    <t>Immunity to Sleep</t>
  </si>
  <si>
    <t>Low-light Vision</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</si>
  <si>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</si>
  <si>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Add +1 bonus within 30’</t>
  </si>
  <si>
    <t>Comp Longbow, Rapid Shot</t>
  </si>
  <si>
    <t>Grapple, Unarmed Strike</t>
  </si>
  <si>
    <t>1d3</t>
  </si>
  <si>
    <t>Bludgeon</t>
  </si>
  <si>
    <t>x2</t>
  </si>
  <si>
    <t>Fighter 3</t>
  </si>
  <si>
    <t>Value</t>
  </si>
  <si>
    <t>Loincloth</t>
  </si>
  <si>
    <t>½</t>
  </si>
  <si>
    <t>Mithral Chain Shirt</t>
  </si>
  <si>
    <t>Sleep Arrows</t>
  </si>
  <si>
    <t>Scrolls and Potions</t>
  </si>
  <si>
    <t>Level</t>
  </si>
  <si>
    <t>CLev</t>
  </si>
  <si>
    <t>Sun</t>
  </si>
  <si>
    <t>+2 (elf) vs. Enchantments</t>
  </si>
  <si>
    <t>Fighter 4</t>
  </si>
  <si>
    <t>Fighter 2:  Precise Shot</t>
  </si>
  <si>
    <t>3rd:  Point Blank Shot</t>
  </si>
  <si>
    <t>Potion of Cat’s Grace</t>
  </si>
  <si>
    <t>1</t>
  </si>
  <si>
    <t>2</t>
  </si>
  <si>
    <t>4</t>
  </si>
  <si>
    <t>Potion of Cure Moderate Wounds</t>
  </si>
  <si>
    <t>Cloak of Resistance +1</t>
  </si>
  <si>
    <t>Fighter 3:  Weapon Specializaton - Composite Longbow</t>
  </si>
  <si>
    <t>Fighter 5</t>
  </si>
  <si>
    <t>Fighter 6</t>
  </si>
  <si>
    <t>Craft:  Bowmaking</t>
  </si>
  <si>
    <t>6th:  Quick Draw</t>
  </si>
  <si>
    <t>Fighter 4:  Far Shot</t>
  </si>
  <si>
    <t>NPC</t>
  </si>
  <si>
    <t>Chaotic Evil</t>
  </si>
  <si>
    <t>2d6</t>
  </si>
  <si>
    <t>Greatsword of the Profane Burst</t>
  </si>
  <si>
    <t>Composite Longbow of Distance Str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</si>
</sst>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3"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53"/>
      <name val="Times New Roman"/>
      <family val="1"/>
    </font>
    <font>
      <b/>
      <i/>
      <sz val="16"/>
      <color indexed="57"/>
      <name val="Times New Roman"/>
      <family val="1"/>
    </font>
    <font>
      <b/>
      <i/>
      <sz val="16"/>
      <color indexed="10"/>
      <name val="Times New Roman"/>
      <family val="1"/>
    </font>
    <font>
      <i/>
      <sz val="14"/>
      <color indexed="17"/>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00"/>
        <bgColor indexed="64"/>
      </patternFill>
    </fill>
  </fills>
  <borders count="10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cellStyleXfs>
  <cellXfs count="328">
    <xf numFmtId="0" fontId="0" fillId="0" borderId="0" xfId="0"/>
    <xf numFmtId="0" fontId="11" fillId="3" borderId="59" xfId="0" applyFont="1" applyFill="1" applyBorder="1" applyAlignment="1">
      <alignment horizontal="centerContinuous" vertical="center"/>
    </xf>
    <xf numFmtId="0" fontId="11" fillId="3" borderId="35"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60" xfId="0" applyFont="1" applyFill="1" applyBorder="1" applyAlignment="1">
      <alignment horizontal="center" vertical="center"/>
    </xf>
    <xf numFmtId="164" fontId="1" fillId="0" borderId="70" xfId="0" applyNumberFormat="1" applyFont="1" applyBorder="1" applyAlignment="1">
      <alignment horizontal="center" vertical="center"/>
    </xf>
    <xf numFmtId="164" fontId="1" fillId="0" borderId="68" xfId="0" applyNumberFormat="1" applyFont="1" applyBorder="1" applyAlignment="1">
      <alignment horizontal="center" vertical="center"/>
    </xf>
    <xf numFmtId="0" fontId="1" fillId="0" borderId="77" xfId="0" applyFont="1" applyBorder="1" applyAlignment="1">
      <alignment horizontal="center" vertical="center"/>
    </xf>
    <xf numFmtId="164" fontId="4" fillId="0" borderId="77" xfId="0" applyNumberFormat="1" applyFont="1" applyBorder="1" applyAlignment="1">
      <alignment horizontal="center" vertical="center"/>
    </xf>
    <xf numFmtId="0" fontId="50" fillId="0" borderId="30" xfId="0" applyFont="1" applyBorder="1" applyAlignment="1">
      <alignment horizontal="centerContinuous" vertical="center" wrapText="1"/>
    </xf>
    <xf numFmtId="0" fontId="51" fillId="0" borderId="30" xfId="0" applyFont="1" applyBorder="1" applyAlignment="1">
      <alignment horizontal="centerContinuous" vertical="center" wrapText="1"/>
    </xf>
    <xf numFmtId="0" fontId="44" fillId="9" borderId="34" xfId="0" applyFont="1" applyFill="1" applyBorder="1" applyAlignment="1">
      <alignment horizontal="center" vertical="center" wrapText="1"/>
    </xf>
    <xf numFmtId="0" fontId="52" fillId="0" borderId="30" xfId="0" applyFont="1" applyBorder="1" applyAlignment="1">
      <alignment horizontal="centerContinuous" vertical="center" wrapText="1"/>
    </xf>
    <xf numFmtId="164" fontId="1" fillId="0" borderId="56"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4" fillId="0" borderId="51" xfId="0" applyNumberFormat="1" applyFont="1" applyBorder="1" applyAlignment="1">
      <alignment horizontal="center" vertical="center"/>
    </xf>
    <xf numFmtId="0" fontId="40" fillId="2" borderId="85" xfId="0" applyFont="1" applyFill="1" applyBorder="1" applyAlignment="1">
      <alignment horizontal="left" vertical="center"/>
    </xf>
    <xf numFmtId="0" fontId="20" fillId="2" borderId="85" xfId="0" applyFont="1" applyFill="1" applyBorder="1" applyAlignment="1">
      <alignment horizontal="left" vertical="center"/>
    </xf>
    <xf numFmtId="0" fontId="3" fillId="2" borderId="85" xfId="0" applyFont="1" applyFill="1" applyBorder="1" applyAlignment="1">
      <alignment horizontal="centerContinuous" vertical="center"/>
    </xf>
    <xf numFmtId="0" fontId="47" fillId="2" borderId="86" xfId="1" applyFont="1" applyFill="1" applyBorder="1" applyAlignment="1" applyProtection="1">
      <alignment horizontal="right" vertical="center"/>
    </xf>
    <xf numFmtId="0" fontId="4" fillId="0" borderId="0" xfId="0" applyFont="1" applyAlignment="1">
      <alignment vertical="center"/>
    </xf>
    <xf numFmtId="0" fontId="5" fillId="0" borderId="1" xfId="0" applyFont="1" applyBorder="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8" borderId="1" xfId="0" applyFont="1" applyFill="1" applyBorder="1" applyAlignment="1">
      <alignment horizontal="right" vertical="center"/>
    </xf>
    <xf numFmtId="0" fontId="6" fillId="8" borderId="0" xfId="0" applyFont="1" applyFill="1" applyAlignment="1">
      <alignment horizontal="center" vertical="center"/>
    </xf>
    <xf numFmtId="0" fontId="5" fillId="8" borderId="0" xfId="0" applyFont="1" applyFill="1" applyAlignment="1">
      <alignment horizontal="right" vertical="center"/>
    </xf>
    <xf numFmtId="0" fontId="5" fillId="4" borderId="64" xfId="0" applyFont="1" applyFill="1" applyBorder="1" applyAlignment="1">
      <alignment horizontal="right" vertical="center"/>
    </xf>
    <xf numFmtId="0" fontId="1" fillId="0" borderId="88" xfId="0" applyFont="1" applyBorder="1" applyAlignment="1">
      <alignment horizontal="centerContinuous" vertical="center"/>
    </xf>
    <xf numFmtId="0" fontId="5" fillId="4" borderId="65" xfId="0" applyFont="1" applyFill="1" applyBorder="1" applyAlignment="1">
      <alignment horizontal="right" vertical="center"/>
    </xf>
    <xf numFmtId="49" fontId="6" fillId="0" borderId="66" xfId="0" applyNumberFormat="1" applyFont="1" applyBorder="1" applyAlignment="1">
      <alignment horizontal="center" vertical="center"/>
    </xf>
    <xf numFmtId="0" fontId="6" fillId="0" borderId="0" xfId="0" applyFont="1" applyAlignment="1">
      <alignment horizontal="left" vertical="center"/>
    </xf>
    <xf numFmtId="49" fontId="1" fillId="0" borderId="23" xfId="0" applyNumberFormat="1" applyFont="1" applyBorder="1" applyAlignment="1">
      <alignment horizontal="centerContinuous" vertical="center"/>
    </xf>
    <xf numFmtId="0" fontId="1" fillId="0" borderId="89" xfId="0" applyFont="1" applyBorder="1" applyAlignment="1">
      <alignment horizontal="centerContinuous" vertical="center"/>
    </xf>
    <xf numFmtId="0" fontId="48" fillId="4" borderId="29" xfId="0" applyFont="1" applyFill="1" applyBorder="1" applyAlignment="1">
      <alignment horizontal="right" vertical="center"/>
    </xf>
    <xf numFmtId="0" fontId="6" fillId="0" borderId="12" xfId="0" applyFont="1" applyBorder="1" applyAlignment="1">
      <alignment horizontal="center" vertical="center"/>
    </xf>
    <xf numFmtId="0" fontId="7" fillId="2" borderId="13" xfId="0" applyFont="1" applyFill="1" applyBorder="1" applyAlignment="1">
      <alignment horizontal="right" vertical="center"/>
    </xf>
    <xf numFmtId="0" fontId="6" fillId="0" borderId="14" xfId="0" applyFont="1" applyBorder="1" applyAlignment="1">
      <alignment horizontal="center" vertical="center"/>
    </xf>
    <xf numFmtId="0" fontId="26" fillId="0" borderId="14" xfId="0" applyFont="1" applyBorder="1" applyAlignment="1">
      <alignment horizontal="center" vertical="center"/>
    </xf>
    <xf numFmtId="0" fontId="7" fillId="4" borderId="55" xfId="0" applyFont="1" applyFill="1" applyBorder="1" applyAlignment="1">
      <alignment horizontal="right" vertical="center"/>
    </xf>
    <xf numFmtId="49" fontId="16" fillId="0" borderId="31" xfId="0" applyNumberFormat="1" applyFont="1" applyBorder="1" applyAlignment="1">
      <alignment horizontal="center" vertical="center" shrinkToFit="1"/>
    </xf>
    <xf numFmtId="0" fontId="12"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7" fillId="4" borderId="53" xfId="0" applyFont="1" applyFill="1" applyBorder="1" applyAlignment="1">
      <alignment horizontal="right" vertical="center"/>
    </xf>
    <xf numFmtId="164" fontId="5" fillId="5"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3" xfId="0" applyFont="1" applyFill="1" applyBorder="1" applyAlignment="1">
      <alignment horizontal="right" vertical="center"/>
    </xf>
    <xf numFmtId="49" fontId="6" fillId="0" borderId="27" xfId="0" applyNumberFormat="1" applyFont="1" applyBorder="1" applyAlignment="1">
      <alignment horizontal="center"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6" fillId="0" borderId="27" xfId="0" applyFont="1" applyBorder="1" applyAlignment="1">
      <alignment horizontal="center"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6" fillId="0" borderId="23" xfId="0" applyNumberFormat="1" applyFont="1" applyBorder="1" applyAlignment="1">
      <alignment horizontal="center" vertical="center"/>
    </xf>
    <xf numFmtId="0" fontId="10" fillId="4" borderId="54" xfId="0" applyFont="1" applyFill="1" applyBorder="1" applyAlignment="1">
      <alignment horizontal="right" vertical="center"/>
    </xf>
    <xf numFmtId="49" fontId="6" fillId="0" borderId="12" xfId="0" applyNumberFormat="1" applyFont="1" applyBorder="1" applyAlignment="1">
      <alignment horizontal="center" vertical="center"/>
    </xf>
    <xf numFmtId="0" fontId="2" fillId="0" borderId="1"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25" fillId="0" borderId="22" xfId="0" applyFont="1" applyBorder="1" applyAlignment="1">
      <alignment horizontal="centerContinuous" vertical="center"/>
    </xf>
    <xf numFmtId="0" fontId="15" fillId="0" borderId="0" xfId="0" applyFont="1" applyAlignment="1">
      <alignment horizontal="centerContinuous" vertical="center"/>
    </xf>
    <xf numFmtId="0" fontId="41" fillId="0" borderId="1"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horizontal="center" vertical="center"/>
    </xf>
    <xf numFmtId="0" fontId="42" fillId="0" borderId="24" xfId="0" applyFont="1" applyBorder="1" applyAlignment="1">
      <alignment horizontal="center" vertical="center" wrapText="1"/>
    </xf>
    <xf numFmtId="0" fontId="6" fillId="0" borderId="24" xfId="0" applyFont="1" applyBorder="1" applyAlignment="1">
      <alignment horizontal="center" vertical="center" wrapText="1"/>
    </xf>
    <xf numFmtId="1" fontId="6" fillId="0" borderId="24" xfId="0" applyNumberFormat="1" applyFont="1" applyBorder="1" applyAlignment="1">
      <alignment horizontal="center" vertical="center" wrapText="1"/>
    </xf>
    <xf numFmtId="0" fontId="44" fillId="9" borderId="25" xfId="0" applyFont="1" applyFill="1" applyBorder="1" applyAlignment="1">
      <alignment horizontal="center" vertical="center"/>
    </xf>
    <xf numFmtId="49" fontId="6" fillId="0" borderId="24" xfId="0" applyNumberFormat="1" applyFont="1" applyBorder="1" applyAlignment="1">
      <alignment horizontal="center" vertical="center" wrapText="1"/>
    </xf>
    <xf numFmtId="0" fontId="1" fillId="0" borderId="2" xfId="0" quotePrefix="1" applyFont="1" applyBorder="1" applyAlignment="1">
      <alignment horizontal="center" vertical="center"/>
    </xf>
    <xf numFmtId="0" fontId="43" fillId="0" borderId="1" xfId="0" applyFont="1" applyBorder="1" applyAlignment="1">
      <alignment vertical="center"/>
    </xf>
    <xf numFmtId="0" fontId="12" fillId="0" borderId="25" xfId="0" applyFont="1" applyBorder="1" applyAlignment="1">
      <alignment horizontal="center" vertical="center"/>
    </xf>
    <xf numFmtId="0" fontId="42" fillId="0" borderId="61" xfId="0" applyFont="1" applyBorder="1" applyAlignment="1">
      <alignment vertical="center"/>
    </xf>
    <xf numFmtId="0" fontId="5" fillId="0" borderId="62" xfId="0" applyFont="1" applyBorder="1" applyAlignment="1">
      <alignment horizontal="center" vertical="center"/>
    </xf>
    <xf numFmtId="0" fontId="6" fillId="0" borderId="62" xfId="0" applyFont="1" applyBorder="1" applyAlignment="1">
      <alignment horizontal="center" vertical="center"/>
    </xf>
    <xf numFmtId="0" fontId="44" fillId="0" borderId="62" xfId="0" applyFont="1" applyBorder="1" applyAlignment="1">
      <alignment horizontal="center" vertical="center" wrapText="1"/>
    </xf>
    <xf numFmtId="0" fontId="6" fillId="0" borderId="62" xfId="0" applyFont="1" applyBorder="1" applyAlignment="1">
      <alignment horizontal="center" vertical="center" wrapText="1"/>
    </xf>
    <xf numFmtId="1" fontId="6" fillId="0" borderId="62" xfId="0" applyNumberFormat="1" applyFont="1" applyBorder="1" applyAlignment="1">
      <alignment horizontal="center" vertical="center" wrapText="1"/>
    </xf>
    <xf numFmtId="0" fontId="44" fillId="9" borderId="62" xfId="0" applyFont="1" applyFill="1" applyBorder="1" applyAlignment="1">
      <alignment horizontal="center" vertical="center"/>
    </xf>
    <xf numFmtId="49" fontId="6" fillId="0" borderId="62" xfId="0" applyNumberFormat="1" applyFont="1" applyBorder="1" applyAlignment="1">
      <alignment horizontal="center" vertical="center" wrapText="1"/>
    </xf>
    <xf numFmtId="0" fontId="1" fillId="0" borderId="63" xfId="0" quotePrefix="1" applyFont="1" applyBorder="1" applyAlignment="1">
      <alignment horizontal="center" vertical="center"/>
    </xf>
    <xf numFmtId="0" fontId="10" fillId="0" borderId="1" xfId="0" applyFont="1" applyBorder="1" applyAlignment="1">
      <alignment vertical="center"/>
    </xf>
    <xf numFmtId="49" fontId="16" fillId="0" borderId="24" xfId="0" applyNumberFormat="1" applyFont="1" applyBorder="1" applyAlignment="1">
      <alignment horizontal="center" vertical="center"/>
    </xf>
    <xf numFmtId="0" fontId="16" fillId="0" borderId="25" xfId="0" applyFont="1" applyBorder="1" applyAlignment="1">
      <alignment horizontal="center" vertical="center"/>
    </xf>
    <xf numFmtId="0" fontId="10" fillId="0" borderId="25" xfId="0" applyFont="1" applyBorder="1" applyAlignment="1">
      <alignment horizontal="center" vertical="center"/>
    </xf>
    <xf numFmtId="49" fontId="6" fillId="0" borderId="25" xfId="0" applyNumberFormat="1" applyFont="1" applyBorder="1" applyAlignment="1">
      <alignment horizontal="center" vertical="center"/>
    </xf>
    <xf numFmtId="0" fontId="6" fillId="0" borderId="26" xfId="0" applyFont="1" applyBorder="1" applyAlignment="1">
      <alignment horizontal="center" vertical="center"/>
    </xf>
    <xf numFmtId="0" fontId="19" fillId="0" borderId="0" xfId="0" applyFont="1" applyAlignment="1">
      <alignment vertical="center"/>
    </xf>
    <xf numFmtId="0" fontId="12" fillId="0" borderId="1" xfId="0" applyFont="1" applyBorder="1" applyAlignment="1">
      <alignment vertical="center"/>
    </xf>
    <xf numFmtId="49" fontId="24" fillId="0" borderId="24" xfId="0" applyNumberFormat="1" applyFont="1" applyBorder="1" applyAlignment="1">
      <alignment horizontal="center" vertical="center"/>
    </xf>
    <xf numFmtId="0" fontId="24" fillId="0" borderId="25" xfId="0" applyFont="1" applyBorder="1" applyAlignment="1">
      <alignment horizontal="center" vertical="center"/>
    </xf>
    <xf numFmtId="0" fontId="6" fillId="0" borderId="25" xfId="0" applyFont="1" applyBorder="1" applyAlignment="1">
      <alignment horizontal="center" vertical="center"/>
    </xf>
    <xf numFmtId="0" fontId="32" fillId="0" borderId="0" xfId="0" applyFont="1" applyAlignment="1">
      <alignment vertical="center"/>
    </xf>
    <xf numFmtId="0" fontId="13"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13" fillId="0" borderId="25" xfId="0" applyFont="1" applyBorder="1" applyAlignment="1">
      <alignment horizontal="center" vertical="center"/>
    </xf>
    <xf numFmtId="0" fontId="30" fillId="0" borderId="0" xfId="0" applyFont="1" applyAlignment="1">
      <alignment vertical="center"/>
    </xf>
    <xf numFmtId="0" fontId="7" fillId="0" borderId="1" xfId="0" applyFont="1" applyBorder="1" applyAlignment="1">
      <alignment vertical="center"/>
    </xf>
    <xf numFmtId="49"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7" fillId="0" borderId="25" xfId="0" applyFont="1" applyBorder="1" applyAlignment="1">
      <alignment horizontal="center" vertical="center"/>
    </xf>
    <xf numFmtId="0" fontId="29" fillId="0" borderId="0" xfId="0" applyFont="1" applyAlignment="1">
      <alignment vertical="center"/>
    </xf>
    <xf numFmtId="0" fontId="9" fillId="0" borderId="1" xfId="0" applyFont="1" applyBorder="1" applyAlignment="1">
      <alignment vertical="center"/>
    </xf>
    <xf numFmtId="49" fontId="27" fillId="0" borderId="24" xfId="0" applyNumberFormat="1" applyFont="1" applyBorder="1" applyAlignment="1">
      <alignment horizontal="center" vertical="center"/>
    </xf>
    <xf numFmtId="0" fontId="27" fillId="0" borderId="25" xfId="0" applyFont="1" applyBorder="1" applyAlignment="1">
      <alignment horizontal="center" vertical="center"/>
    </xf>
    <xf numFmtId="0" fontId="9" fillId="0" borderId="25" xfId="0" applyFont="1" applyBorder="1" applyAlignment="1">
      <alignment horizontal="center" vertical="center"/>
    </xf>
    <xf numFmtId="0" fontId="10" fillId="8" borderId="1" xfId="0" applyFont="1" applyFill="1" applyBorder="1" applyAlignment="1">
      <alignment vertical="center"/>
    </xf>
    <xf numFmtId="0" fontId="6" fillId="8" borderId="24" xfId="0" applyFont="1" applyFill="1" applyBorder="1" applyAlignment="1">
      <alignment horizontal="center" vertical="center"/>
    </xf>
    <xf numFmtId="49" fontId="16" fillId="8" borderId="24" xfId="0" applyNumberFormat="1" applyFont="1" applyFill="1" applyBorder="1" applyAlignment="1">
      <alignment horizontal="center" vertical="center"/>
    </xf>
    <xf numFmtId="0" fontId="16" fillId="8" borderId="25" xfId="0" applyFont="1" applyFill="1" applyBorder="1" applyAlignment="1">
      <alignment horizontal="center" vertical="center"/>
    </xf>
    <xf numFmtId="0" fontId="10" fillId="8" borderId="25" xfId="0"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Font="1" applyFill="1" applyBorder="1" applyAlignment="1">
      <alignment horizontal="center" vertical="center"/>
    </xf>
    <xf numFmtId="0" fontId="31" fillId="0" borderId="0" xfId="0" applyFont="1" applyAlignment="1">
      <alignment vertical="center"/>
    </xf>
    <xf numFmtId="0" fontId="22" fillId="0" borderId="1" xfId="0" applyFont="1" applyBorder="1" applyAlignment="1">
      <alignment vertical="center"/>
    </xf>
    <xf numFmtId="49" fontId="28" fillId="0" borderId="24" xfId="0" applyNumberFormat="1" applyFont="1" applyBorder="1" applyAlignment="1">
      <alignment horizontal="center" vertical="center"/>
    </xf>
    <xf numFmtId="0" fontId="28" fillId="0" borderId="25" xfId="0" applyFont="1" applyBorder="1" applyAlignment="1">
      <alignment horizontal="center" vertical="center"/>
    </xf>
    <xf numFmtId="0" fontId="22" fillId="0" borderId="25" xfId="0" applyFont="1" applyBorder="1" applyAlignment="1">
      <alignment horizontal="center" vertical="center"/>
    </xf>
    <xf numFmtId="0" fontId="22" fillId="6" borderId="1" xfId="0" applyFont="1" applyFill="1" applyBorder="1" applyAlignment="1">
      <alignment vertical="center"/>
    </xf>
    <xf numFmtId="0" fontId="6" fillId="6" borderId="24" xfId="0" applyFont="1" applyFill="1" applyBorder="1" applyAlignment="1">
      <alignment horizontal="center" vertical="center"/>
    </xf>
    <xf numFmtId="49" fontId="28" fillId="6" borderId="24" xfId="0" applyNumberFormat="1" applyFont="1" applyFill="1" applyBorder="1" applyAlignment="1">
      <alignment horizontal="center" vertical="center"/>
    </xf>
    <xf numFmtId="0" fontId="28" fillId="6" borderId="25" xfId="0" applyFont="1" applyFill="1" applyBorder="1" applyAlignment="1">
      <alignment horizontal="center" vertical="center"/>
    </xf>
    <xf numFmtId="0" fontId="22" fillId="6" borderId="25" xfId="0"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Font="1" applyFill="1" applyBorder="1" applyAlignment="1">
      <alignment horizontal="center" vertical="center"/>
    </xf>
    <xf numFmtId="0" fontId="12" fillId="8" borderId="25" xfId="0" applyFont="1" applyFill="1" applyBorder="1" applyAlignment="1">
      <alignment horizontal="center" vertical="center"/>
    </xf>
    <xf numFmtId="0" fontId="13"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Font="1" applyFill="1" applyBorder="1" applyAlignment="1">
      <alignment horizontal="center" vertical="center"/>
    </xf>
    <xf numFmtId="0" fontId="22" fillId="8" borderId="25" xfId="0" applyFont="1" applyFill="1" applyBorder="1" applyAlignment="1">
      <alignment horizontal="center" vertical="center"/>
    </xf>
    <xf numFmtId="0" fontId="10" fillId="6" borderId="1" xfId="0" applyFont="1" applyFill="1" applyBorder="1" applyAlignment="1">
      <alignment vertical="center"/>
    </xf>
    <xf numFmtId="49" fontId="16" fillId="6" borderId="24" xfId="0" applyNumberFormat="1" applyFont="1" applyFill="1" applyBorder="1" applyAlignment="1">
      <alignment horizontal="center" vertical="center"/>
    </xf>
    <xf numFmtId="0" fontId="16" fillId="6" borderId="25" xfId="0" applyFont="1" applyFill="1" applyBorder="1" applyAlignment="1">
      <alignment horizontal="center" vertical="center"/>
    </xf>
    <xf numFmtId="0" fontId="10" fillId="6" borderId="25" xfId="0" applyFont="1" applyFill="1" applyBorder="1" applyAlignment="1">
      <alignment horizontal="center" vertical="center"/>
    </xf>
    <xf numFmtId="0" fontId="6" fillId="8" borderId="26" xfId="0" quotePrefix="1" applyFont="1" applyFill="1" applyBorder="1" applyAlignment="1">
      <alignment horizontal="center" vertical="center"/>
    </xf>
    <xf numFmtId="49" fontId="23" fillId="8" borderId="24" xfId="0" applyNumberFormat="1" applyFont="1" applyFill="1" applyBorder="1" applyAlignment="1">
      <alignment horizontal="center" vertical="center"/>
    </xf>
    <xf numFmtId="0" fontId="23" fillId="8" borderId="25" xfId="0" applyFont="1" applyFill="1" applyBorder="1" applyAlignment="1">
      <alignment horizontal="center" vertical="center"/>
    </xf>
    <xf numFmtId="0" fontId="13" fillId="8" borderId="25" xfId="0" applyFont="1" applyFill="1" applyBorder="1" applyAlignment="1">
      <alignment horizontal="center" vertical="center"/>
    </xf>
    <xf numFmtId="0" fontId="12" fillId="0" borderId="8" xfId="0" applyFont="1" applyBorder="1" applyAlignment="1">
      <alignment vertical="center"/>
    </xf>
    <xf numFmtId="0" fontId="6" fillId="0" borderId="49" xfId="0" applyFont="1" applyBorder="1" applyAlignment="1">
      <alignment horizontal="center" vertical="center"/>
    </xf>
    <xf numFmtId="49" fontId="24" fillId="0" borderId="49" xfId="0" applyNumberFormat="1" applyFont="1" applyBorder="1" applyAlignment="1">
      <alignment horizontal="center" vertical="center"/>
    </xf>
    <xf numFmtId="0" fontId="24" fillId="0" borderId="50" xfId="0" applyFont="1" applyBorder="1" applyAlignment="1">
      <alignment horizontal="center" vertical="center"/>
    </xf>
    <xf numFmtId="0" fontId="12" fillId="0" borderId="50" xfId="0" applyFont="1" applyBorder="1" applyAlignment="1">
      <alignment horizontal="center" vertical="center"/>
    </xf>
    <xf numFmtId="49" fontId="6" fillId="0" borderId="50" xfId="0" applyNumberFormat="1" applyFont="1" applyBorder="1" applyAlignment="1">
      <alignment horizontal="center" vertical="center"/>
    </xf>
    <xf numFmtId="0" fontId="44" fillId="9" borderId="49" xfId="0" applyFont="1" applyFill="1" applyBorder="1" applyAlignment="1">
      <alignment horizontal="center" vertical="center"/>
    </xf>
    <xf numFmtId="0" fontId="6" fillId="0" borderId="3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49" fillId="0" borderId="30" xfId="0" applyFont="1" applyBorder="1" applyAlignment="1">
      <alignment horizontal="centerContinuous" vertical="center"/>
    </xf>
    <xf numFmtId="0" fontId="6" fillId="0" borderId="0" xfId="0" applyFont="1" applyAlignment="1">
      <alignment vertical="center" wrapText="1"/>
    </xf>
    <xf numFmtId="0" fontId="38" fillId="0" borderId="33" xfId="0" applyFont="1" applyBorder="1" applyAlignment="1">
      <alignment horizontal="centerContinuous" vertical="center"/>
    </xf>
    <xf numFmtId="0" fontId="38" fillId="0" borderId="105" xfId="0" applyFont="1" applyBorder="1" applyAlignment="1">
      <alignment horizontal="centerContinuous" vertical="center"/>
    </xf>
    <xf numFmtId="0" fontId="38" fillId="0" borderId="33" xfId="0" applyFont="1" applyBorder="1" applyAlignment="1">
      <alignment horizontal="center" vertical="center" shrinkToFit="1"/>
    </xf>
    <xf numFmtId="0" fontId="38" fillId="0" borderId="51" xfId="0" applyFont="1" applyBorder="1" applyAlignment="1">
      <alignment horizontal="centerContinuous" vertical="center"/>
    </xf>
    <xf numFmtId="0" fontId="6" fillId="0" borderId="0" xfId="0" applyFont="1" applyAlignment="1">
      <alignment horizontal="left" vertical="center" wrapText="1"/>
    </xf>
    <xf numFmtId="0" fontId="6" fillId="0" borderId="56" xfId="0" applyFont="1" applyBorder="1" applyAlignment="1">
      <alignment horizontal="centerContinuous" vertical="center"/>
    </xf>
    <xf numFmtId="0" fontId="6" fillId="0" borderId="51" xfId="0" applyFont="1" applyBorder="1" applyAlignment="1">
      <alignment horizontal="centerContinuous" vertical="center"/>
    </xf>
    <xf numFmtId="0" fontId="6" fillId="0" borderId="57" xfId="0" applyFont="1" applyBorder="1" applyAlignment="1">
      <alignment horizontal="centerContinuous" vertical="center"/>
    </xf>
    <xf numFmtId="0" fontId="6" fillId="0" borderId="94" xfId="0" quotePrefix="1" applyFont="1" applyBorder="1" applyAlignment="1">
      <alignment horizontal="centerContinuous" vertical="center"/>
    </xf>
    <xf numFmtId="0" fontId="6" fillId="0" borderId="94" xfId="0" applyFont="1" applyBorder="1" applyAlignment="1">
      <alignment horizontal="centerContinuous" vertical="center"/>
    </xf>
    <xf numFmtId="0" fontId="6" fillId="0" borderId="51" xfId="0" quotePrefix="1" applyFont="1" applyBorder="1" applyAlignment="1">
      <alignment horizontal="centerContinuous" vertical="center"/>
    </xf>
    <xf numFmtId="0" fontId="2" fillId="0" borderId="0" xfId="0" applyFont="1" applyAlignment="1">
      <alignment horizontal="centerContinuous" vertical="center"/>
    </xf>
    <xf numFmtId="0" fontId="21" fillId="7" borderId="17" xfId="0" applyFont="1" applyFill="1" applyBorder="1" applyAlignment="1">
      <alignment horizontal="center" vertical="center"/>
    </xf>
    <xf numFmtId="49" fontId="21" fillId="7" borderId="17" xfId="0" applyNumberFormat="1" applyFont="1" applyFill="1" applyBorder="1" applyAlignment="1">
      <alignment horizontal="center" vertical="center"/>
    </xf>
    <xf numFmtId="0" fontId="21" fillId="7" borderId="21" xfId="0" applyFont="1" applyFill="1" applyBorder="1" applyAlignment="1">
      <alignment horizontal="center" vertical="center"/>
    </xf>
    <xf numFmtId="0" fontId="45" fillId="9" borderId="21"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30" xfId="0" applyFont="1" applyFill="1" applyBorder="1" applyAlignment="1">
      <alignment horizontal="center" vertical="center"/>
    </xf>
    <xf numFmtId="1" fontId="46" fillId="9" borderId="78" xfId="0" applyNumberFormat="1" applyFont="1" applyFill="1" applyBorder="1" applyAlignment="1">
      <alignment horizontal="center" vertical="center"/>
    </xf>
    <xf numFmtId="1" fontId="1" fillId="0" borderId="78" xfId="0" applyNumberFormat="1" applyFont="1" applyBorder="1" applyAlignment="1">
      <alignment horizontal="center" vertical="center"/>
    </xf>
    <xf numFmtId="0" fontId="4" fillId="0" borderId="0" xfId="0" applyFont="1" applyAlignment="1">
      <alignment horizontal="center" vertical="center"/>
    </xf>
    <xf numFmtId="0" fontId="1" fillId="0" borderId="91" xfId="0" applyFont="1" applyBorder="1" applyAlignment="1">
      <alignment horizontal="center" vertical="center"/>
    </xf>
    <xf numFmtId="49" fontId="1" fillId="0" borderId="91" xfId="0" applyNumberFormat="1" applyFont="1" applyBorder="1" applyAlignment="1">
      <alignment horizontal="center" vertical="center"/>
    </xf>
    <xf numFmtId="164" fontId="1" fillId="0" borderId="91" xfId="0" applyNumberFormat="1" applyFont="1" applyBorder="1" applyAlignment="1">
      <alignment horizontal="center" vertical="center"/>
    </xf>
    <xf numFmtId="164" fontId="1" fillId="0" borderId="92" xfId="0" applyNumberFormat="1" applyFont="1" applyBorder="1" applyAlignment="1">
      <alignment horizontal="center" vertical="center"/>
    </xf>
    <xf numFmtId="1" fontId="46" fillId="9" borderId="92" xfId="0" applyNumberFormat="1" applyFont="1" applyFill="1" applyBorder="1" applyAlignment="1">
      <alignment horizontal="center" vertical="center"/>
    </xf>
    <xf numFmtId="1" fontId="1" fillId="0" borderId="92" xfId="0" applyNumberFormat="1" applyFont="1" applyBorder="1" applyAlignment="1">
      <alignment horizontal="center" vertical="center"/>
    </xf>
    <xf numFmtId="0" fontId="1" fillId="0" borderId="93" xfId="0" applyFont="1" applyBorder="1" applyAlignment="1">
      <alignment horizontal="center" vertical="center"/>
    </xf>
    <xf numFmtId="164" fontId="1" fillId="0" borderId="106" xfId="0" applyNumberFormat="1" applyFont="1" applyBorder="1" applyAlignment="1">
      <alignment horizontal="center" vertical="center"/>
    </xf>
    <xf numFmtId="0" fontId="1" fillId="0" borderId="77" xfId="0" quotePrefix="1" applyFont="1" applyBorder="1" applyAlignment="1">
      <alignment horizontal="center" vertical="center"/>
    </xf>
    <xf numFmtId="49" fontId="1" fillId="0" borderId="77" xfId="0" applyNumberFormat="1" applyFont="1" applyBorder="1" applyAlignment="1">
      <alignment horizontal="center" vertical="center"/>
    </xf>
    <xf numFmtId="0" fontId="1" fillId="8" borderId="77" xfId="0" applyFont="1" applyFill="1" applyBorder="1" applyAlignment="1">
      <alignment horizontal="center" vertical="center"/>
    </xf>
    <xf numFmtId="49" fontId="1" fillId="8" borderId="77" xfId="0" applyNumberFormat="1" applyFont="1" applyFill="1" applyBorder="1" applyAlignment="1">
      <alignment horizontal="center" vertical="center"/>
    </xf>
    <xf numFmtId="164" fontId="1" fillId="8" borderId="77" xfId="0" applyNumberFormat="1" applyFont="1" applyFill="1" applyBorder="1" applyAlignment="1">
      <alignment horizontal="center" vertical="center"/>
    </xf>
    <xf numFmtId="164" fontId="1" fillId="0" borderId="78" xfId="0" applyNumberFormat="1" applyFont="1" applyBorder="1" applyAlignment="1">
      <alignment horizontal="center" vertical="center"/>
    </xf>
    <xf numFmtId="0" fontId="1" fillId="0" borderId="79" xfId="0" applyFont="1" applyBorder="1" applyAlignment="1">
      <alignment horizontal="center" vertical="center"/>
    </xf>
    <xf numFmtId="164" fontId="1" fillId="8" borderId="51" xfId="0" applyNumberFormat="1" applyFont="1" applyFill="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1" fillId="7" borderId="21"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2" xfId="0" applyFont="1" applyFill="1" applyBorder="1" applyAlignment="1">
      <alignment horizontal="centerContinuous" vertical="center"/>
    </xf>
    <xf numFmtId="0" fontId="1" fillId="0" borderId="103" xfId="0" applyFont="1" applyBorder="1" applyAlignment="1">
      <alignment horizontal="center" vertical="center"/>
    </xf>
    <xf numFmtId="9" fontId="1" fillId="0" borderId="103" xfId="0" applyNumberFormat="1" applyFont="1" applyBorder="1" applyAlignment="1">
      <alignment horizontal="center" vertical="center"/>
    </xf>
    <xf numFmtId="164" fontId="1" fillId="0" borderId="103" xfId="0" applyNumberFormat="1" applyFont="1" applyBorder="1" applyAlignment="1">
      <alignment horizontal="center" vertical="center"/>
    </xf>
    <xf numFmtId="164" fontId="1" fillId="0" borderId="71" xfId="0" applyNumberFormat="1" applyFont="1" applyBorder="1" applyAlignment="1">
      <alignment horizontal="centerContinuous" vertical="center"/>
    </xf>
    <xf numFmtId="164" fontId="1" fillId="0" borderId="80" xfId="0" applyNumberFormat="1" applyFont="1" applyBorder="1" applyAlignment="1">
      <alignment horizontal="centerContinuous" vertical="center"/>
    </xf>
    <xf numFmtId="0" fontId="4" fillId="0" borderId="81" xfId="0" quotePrefix="1" applyFont="1" applyBorder="1" applyAlignment="1">
      <alignment horizontal="centerContinuous" vertical="center"/>
    </xf>
    <xf numFmtId="164" fontId="4" fillId="0" borderId="56" xfId="0" applyNumberFormat="1" applyFont="1" applyBorder="1" applyAlignment="1">
      <alignment horizontal="center" vertical="center"/>
    </xf>
    <xf numFmtId="0" fontId="4" fillId="0" borderId="77" xfId="0" applyFont="1" applyBorder="1" applyAlignment="1">
      <alignment horizontal="center" vertical="center"/>
    </xf>
    <xf numFmtId="9" fontId="4" fillId="0" borderId="77" xfId="0" applyNumberFormat="1" applyFont="1" applyBorder="1" applyAlignment="1">
      <alignment horizontal="center" vertical="center"/>
    </xf>
    <xf numFmtId="164" fontId="4" fillId="0" borderId="78" xfId="0" applyNumberFormat="1" applyFont="1" applyBorder="1" applyAlignment="1">
      <alignment horizontal="centerContinuous" vertical="center"/>
    </xf>
    <xf numFmtId="164" fontId="4" fillId="0" borderId="82" xfId="0" applyNumberFormat="1" applyFont="1" applyBorder="1" applyAlignment="1">
      <alignment horizontal="centerContinuous" vertical="center"/>
    </xf>
    <xf numFmtId="0" fontId="4" fillId="0" borderId="83" xfId="0" applyFont="1" applyBorder="1" applyAlignment="1">
      <alignment horizontal="centerContinuous" vertical="center"/>
    </xf>
    <xf numFmtId="0" fontId="21" fillId="7" borderId="19" xfId="0" applyFont="1" applyFill="1" applyBorder="1" applyAlignment="1">
      <alignment horizontal="centerContinuous" vertical="center"/>
    </xf>
    <xf numFmtId="0" fontId="21" fillId="7" borderId="20" xfId="0" applyFont="1" applyFill="1" applyBorder="1" applyAlignment="1">
      <alignment horizontal="centerContinuous" vertical="center"/>
    </xf>
    <xf numFmtId="0" fontId="1" fillId="0" borderId="98" xfId="0" applyFont="1" applyBorder="1" applyAlignment="1">
      <alignment horizontal="centerContinuous" vertical="center"/>
    </xf>
    <xf numFmtId="0" fontId="1" fillId="0" borderId="99" xfId="0" applyFont="1" applyBorder="1" applyAlignment="1">
      <alignment horizontal="centerContinuous" vertical="center"/>
    </xf>
    <xf numFmtId="0" fontId="1" fillId="0" borderId="71" xfId="0" applyFont="1" applyBorder="1" applyAlignment="1">
      <alignment horizontal="centerContinuous" vertical="center"/>
    </xf>
    <xf numFmtId="49" fontId="1" fillId="0" borderId="71" xfId="0" applyNumberFormat="1" applyFont="1" applyBorder="1" applyAlignment="1">
      <alignment horizontal="center" vertical="center"/>
    </xf>
    <xf numFmtId="49" fontId="1" fillId="0" borderId="71" xfId="0" applyNumberFormat="1" applyFont="1" applyBorder="1" applyAlignment="1">
      <alignment horizontal="centerContinuous" vertical="center"/>
    </xf>
    <xf numFmtId="49" fontId="1" fillId="0" borderId="80" xfId="0" applyNumberFormat="1" applyFont="1" applyBorder="1" applyAlignment="1">
      <alignment horizontal="centerContinuous" vertical="center"/>
    </xf>
    <xf numFmtId="0" fontId="1" fillId="0" borderId="81" xfId="0" applyFont="1" applyBorder="1" applyAlignment="1">
      <alignment horizontal="centerContinuous" vertical="center"/>
    </xf>
    <xf numFmtId="0" fontId="1" fillId="0" borderId="37" xfId="0" applyFont="1" applyBorder="1" applyAlignment="1">
      <alignment horizontal="centerContinuous" vertical="center"/>
    </xf>
    <xf numFmtId="0" fontId="1" fillId="0" borderId="100" xfId="0" applyFont="1" applyBorder="1" applyAlignment="1">
      <alignment horizontal="centerContinuous" vertical="center"/>
    </xf>
    <xf numFmtId="0" fontId="1" fillId="0" borderId="74" xfId="0" applyFont="1" applyBorder="1" applyAlignment="1">
      <alignment horizontal="centerContinuous" vertical="center"/>
    </xf>
    <xf numFmtId="49" fontId="1" fillId="0" borderId="74" xfId="0" applyNumberFormat="1" applyFont="1" applyBorder="1" applyAlignment="1">
      <alignment horizontal="center" vertical="center"/>
    </xf>
    <xf numFmtId="49" fontId="1" fillId="0" borderId="74" xfId="0" applyNumberFormat="1" applyFont="1" applyBorder="1" applyAlignment="1">
      <alignment horizontal="centerContinuous" vertical="center"/>
    </xf>
    <xf numFmtId="49" fontId="1" fillId="0" borderId="95" xfId="0" applyNumberFormat="1" applyFont="1" applyBorder="1" applyAlignment="1">
      <alignment horizontal="centerContinuous" vertical="center"/>
    </xf>
    <xf numFmtId="0" fontId="1" fillId="0" borderId="101" xfId="0" applyFont="1" applyBorder="1" applyAlignment="1">
      <alignment horizontal="centerContinuous" vertical="center"/>
    </xf>
    <xf numFmtId="0" fontId="1" fillId="0" borderId="45" xfId="0" applyFont="1" applyBorder="1" applyAlignment="1">
      <alignment horizontal="centerContinuous" vertical="center"/>
    </xf>
    <xf numFmtId="0" fontId="4" fillId="0" borderId="102" xfId="0" applyFont="1" applyBorder="1" applyAlignment="1">
      <alignment horizontal="centerContinuous" vertical="center"/>
    </xf>
    <xf numFmtId="0" fontId="4" fillId="0" borderId="78" xfId="0" applyFont="1" applyBorder="1" applyAlignment="1">
      <alignment horizontal="centerContinuous" vertical="center"/>
    </xf>
    <xf numFmtId="49" fontId="1" fillId="0" borderId="78" xfId="0" applyNumberFormat="1" applyFont="1" applyBorder="1" applyAlignment="1">
      <alignment horizontal="center" vertical="center"/>
    </xf>
    <xf numFmtId="49" fontId="1" fillId="0" borderId="78" xfId="0" applyNumberFormat="1" applyFont="1" applyBorder="1" applyAlignment="1">
      <alignment horizontal="centerContinuous" vertical="center"/>
    </xf>
    <xf numFmtId="49" fontId="1" fillId="0" borderId="82" xfId="0" applyNumberFormat="1" applyFont="1" applyBorder="1" applyAlignment="1">
      <alignment horizontal="centerContinuous" vertical="center"/>
    </xf>
    <xf numFmtId="0" fontId="1" fillId="0" borderId="83" xfId="0" applyFont="1" applyBorder="1" applyAlignment="1">
      <alignment horizontal="centerContinuous" vertical="center"/>
    </xf>
    <xf numFmtId="0" fontId="21" fillId="7" borderId="104" xfId="0" applyFont="1" applyFill="1" applyBorder="1" applyAlignment="1">
      <alignment horizontal="center" vertical="center"/>
    </xf>
    <xf numFmtId="0" fontId="1" fillId="0" borderId="1" xfId="0" applyFont="1" applyBorder="1" applyAlignment="1">
      <alignment horizontal="centerContinuous" vertical="center" shrinkToFit="1"/>
    </xf>
    <xf numFmtId="0" fontId="21" fillId="0" borderId="0" xfId="0" applyFont="1" applyAlignment="1">
      <alignment horizontal="centerContinuous" vertical="center"/>
    </xf>
    <xf numFmtId="0" fontId="1" fillId="0" borderId="24" xfId="0" applyFont="1" applyBorder="1" applyAlignment="1">
      <alignment horizontal="center" vertical="center"/>
    </xf>
    <xf numFmtId="49" fontId="1" fillId="0" borderId="25" xfId="0" applyNumberFormat="1" applyFont="1" applyBorder="1" applyAlignment="1">
      <alignment horizontal="centerContinuous" vertical="center"/>
    </xf>
    <xf numFmtId="0" fontId="1" fillId="0" borderId="2" xfId="0" applyFont="1" applyBorder="1" applyAlignment="1">
      <alignment horizontal="centerContinuous" vertical="center"/>
    </xf>
    <xf numFmtId="0" fontId="1" fillId="0" borderId="0" xfId="0" applyFont="1" applyAlignment="1">
      <alignment vertical="center"/>
    </xf>
    <xf numFmtId="0" fontId="1" fillId="0" borderId="45" xfId="0" applyFont="1" applyBorder="1" applyAlignment="1">
      <alignment horizontal="centerContinuous" vertical="center" shrinkToFit="1"/>
    </xf>
    <xf numFmtId="0" fontId="1" fillId="0" borderId="82" xfId="0" applyFont="1" applyBorder="1" applyAlignment="1">
      <alignment horizontal="centerContinuous" vertical="center"/>
    </xf>
    <xf numFmtId="164" fontId="2" fillId="0" borderId="0" xfId="0" applyNumberFormat="1" applyFont="1" applyAlignment="1">
      <alignment horizontal="centerContinuous" vertical="center"/>
    </xf>
    <xf numFmtId="0" fontId="21" fillId="3" borderId="34" xfId="0" applyFont="1" applyFill="1" applyBorder="1" applyAlignment="1">
      <alignment horizontal="center" vertical="center"/>
    </xf>
    <xf numFmtId="164" fontId="21" fillId="3" borderId="35" xfId="0" applyNumberFormat="1" applyFont="1" applyFill="1" applyBorder="1" applyAlignment="1">
      <alignment horizontal="center" vertical="center"/>
    </xf>
    <xf numFmtId="0" fontId="21" fillId="3" borderId="34" xfId="0" applyFont="1" applyFill="1" applyBorder="1" applyAlignment="1">
      <alignment horizontal="right" vertical="center"/>
    </xf>
    <xf numFmtId="0" fontId="21" fillId="3" borderId="36"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37" xfId="0" applyFont="1" applyBorder="1" applyAlignment="1">
      <alignment horizontal="center" vertical="center" shrinkToFit="1"/>
    </xf>
    <xf numFmtId="0" fontId="1" fillId="0" borderId="96" xfId="0" applyFont="1" applyBorder="1" applyAlignment="1">
      <alignment horizontal="center" vertical="center" shrinkToFit="1"/>
    </xf>
    <xf numFmtId="164" fontId="1" fillId="0" borderId="38" xfId="0" applyNumberFormat="1" applyFont="1" applyBorder="1" applyAlignment="1">
      <alignment horizontal="center" vertical="center" shrinkToFit="1"/>
    </xf>
    <xf numFmtId="0" fontId="4"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3" xfId="0" applyNumberFormat="1" applyFont="1" applyBorder="1" applyAlignment="1">
      <alignment horizontal="center" vertical="center" shrinkToFit="1"/>
    </xf>
    <xf numFmtId="0" fontId="1" fillId="0" borderId="9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164" fontId="4" fillId="0" borderId="51" xfId="0" applyNumberFormat="1" applyFont="1" applyBorder="1" applyAlignment="1">
      <alignment horizontal="center"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0" fontId="1" fillId="0" borderId="58"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2" xfId="0" applyNumberFormat="1" applyFont="1" applyBorder="1" applyAlignment="1">
      <alignment horizontal="center" vertical="center" shrinkToFit="1"/>
    </xf>
    <xf numFmtId="0" fontId="1" fillId="0" borderId="43" xfId="0" applyFont="1" applyBorder="1" applyAlignment="1">
      <alignment horizontal="left" vertical="center"/>
    </xf>
    <xf numFmtId="164" fontId="1" fillId="0" borderId="105"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1" fillId="0" borderId="47" xfId="0" applyFont="1" applyBorder="1" applyAlignment="1">
      <alignment horizontal="left" vertical="center"/>
    </xf>
    <xf numFmtId="0" fontId="6" fillId="0" borderId="87" xfId="0" applyFont="1" applyBorder="1" applyAlignment="1">
      <alignment horizontal="centerContinuous" vertical="center"/>
    </xf>
    <xf numFmtId="0" fontId="1" fillId="10" borderId="91" xfId="0" applyFont="1" applyFill="1" applyBorder="1" applyAlignment="1">
      <alignment horizontal="center" vertical="center"/>
    </xf>
    <xf numFmtId="0" fontId="21" fillId="7" borderId="16" xfId="0" applyFont="1" applyFill="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0" xfId="0" quotePrefix="1" applyFont="1" applyBorder="1" applyAlignment="1">
      <alignment horizontal="center" vertical="center"/>
    </xf>
    <xf numFmtId="49" fontId="1" fillId="0" borderId="70" xfId="2" applyNumberFormat="1" applyFont="1" applyFill="1" applyBorder="1" applyAlignment="1">
      <alignment horizontal="center" vertical="center"/>
    </xf>
    <xf numFmtId="49" fontId="1" fillId="10" borderId="70" xfId="2" applyNumberFormat="1" applyFont="1" applyFill="1" applyBorder="1" applyAlignment="1">
      <alignment horizontal="center" vertical="center"/>
    </xf>
    <xf numFmtId="0" fontId="1" fillId="0" borderId="70" xfId="0" applyFont="1" applyBorder="1" applyAlignment="1">
      <alignment horizontal="center" vertical="center" shrinkToFit="1"/>
    </xf>
    <xf numFmtId="164" fontId="4" fillId="0" borderId="71" xfId="0" applyNumberFormat="1" applyFont="1" applyBorder="1" applyAlignment="1">
      <alignment horizontal="center" vertical="center"/>
    </xf>
    <xf numFmtId="1" fontId="46" fillId="9" borderId="71" xfId="0" applyNumberFormat="1" applyFont="1" applyFill="1" applyBorder="1" applyAlignment="1">
      <alignment horizontal="center" vertical="center"/>
    </xf>
    <xf numFmtId="1" fontId="1" fillId="0" borderId="71" xfId="0" applyNumberFormat="1" applyFont="1" applyBorder="1" applyAlignment="1">
      <alignment horizontal="center" vertical="center"/>
    </xf>
    <xf numFmtId="0" fontId="4" fillId="0" borderId="72" xfId="0" applyFont="1" applyBorder="1" applyAlignment="1">
      <alignment horizontal="center" vertical="center"/>
    </xf>
    <xf numFmtId="0" fontId="1" fillId="0" borderId="73" xfId="0" applyFont="1" applyBorder="1" applyAlignment="1">
      <alignment horizontal="center" vertical="center"/>
    </xf>
    <xf numFmtId="0" fontId="1" fillId="0" borderId="68" xfId="0" applyFont="1" applyBorder="1" applyAlignment="1">
      <alignment horizontal="center" vertical="center"/>
    </xf>
    <xf numFmtId="0" fontId="1" fillId="0" borderId="68" xfId="0" quotePrefix="1" applyFont="1" applyBorder="1" applyAlignment="1">
      <alignment horizontal="center" vertical="center"/>
    </xf>
    <xf numFmtId="49" fontId="1" fillId="0" borderId="68" xfId="2" applyNumberFormat="1" applyFont="1" applyFill="1" applyBorder="1" applyAlignment="1">
      <alignment horizontal="center" vertical="center"/>
    </xf>
    <xf numFmtId="0" fontId="1" fillId="0" borderId="68" xfId="0" applyFont="1" applyBorder="1" applyAlignment="1">
      <alignment horizontal="center" vertical="center" shrinkToFit="1"/>
    </xf>
    <xf numFmtId="164" fontId="4" fillId="0" borderId="74" xfId="0" applyNumberFormat="1" applyFont="1" applyBorder="1" applyAlignment="1">
      <alignment horizontal="center" vertical="center"/>
    </xf>
    <xf numFmtId="1" fontId="46" fillId="9" borderId="74" xfId="0" applyNumberFormat="1" applyFont="1" applyFill="1" applyBorder="1" applyAlignment="1">
      <alignment horizontal="center" vertical="center"/>
    </xf>
    <xf numFmtId="1" fontId="1" fillId="0" borderId="68" xfId="0" applyNumberFormat="1" applyFont="1" applyBorder="1" applyAlignment="1">
      <alignment horizontal="center" vertical="center"/>
    </xf>
    <xf numFmtId="0" fontId="4" fillId="0" borderId="75" xfId="0" applyFont="1" applyBorder="1" applyAlignment="1">
      <alignment horizontal="center" vertical="center"/>
    </xf>
    <xf numFmtId="0" fontId="1" fillId="0" borderId="76" xfId="0" applyFont="1" applyBorder="1" applyAlignment="1">
      <alignment horizontal="center" vertical="center"/>
    </xf>
    <xf numFmtId="0" fontId="4" fillId="0" borderId="77" xfId="0" quotePrefix="1" applyFont="1" applyBorder="1" applyAlignment="1">
      <alignment horizontal="center" vertical="center"/>
    </xf>
    <xf numFmtId="49" fontId="4" fillId="0" borderId="77" xfId="2" applyNumberFormat="1" applyFont="1" applyBorder="1" applyAlignment="1">
      <alignment horizontal="center" vertical="center"/>
    </xf>
    <xf numFmtId="49" fontId="1" fillId="0" borderId="77" xfId="2" applyNumberFormat="1" applyFont="1" applyBorder="1" applyAlignment="1">
      <alignment horizontal="center" vertical="center"/>
    </xf>
    <xf numFmtId="0" fontId="1" fillId="0" borderId="77" xfId="0" applyFont="1" applyBorder="1" applyAlignment="1">
      <alignment horizontal="center" vertical="center" shrinkToFit="1"/>
    </xf>
    <xf numFmtId="164" fontId="4" fillId="0" borderId="78" xfId="0" applyNumberFormat="1" applyFont="1" applyBorder="1" applyAlignment="1">
      <alignment horizontal="center" vertical="center"/>
    </xf>
    <xf numFmtId="0" fontId="3" fillId="0" borderId="79" xfId="0" applyFont="1" applyBorder="1" applyAlignment="1">
      <alignment horizontal="center" vertical="center"/>
    </xf>
    <xf numFmtId="0" fontId="3" fillId="0" borderId="76" xfId="0" applyFont="1" applyBorder="1" applyAlignment="1">
      <alignment horizontal="center" vertical="center"/>
    </xf>
    <xf numFmtId="0" fontId="18" fillId="0" borderId="0" xfId="0" applyFont="1" applyAlignment="1">
      <alignment horizontal="right" vertical="center"/>
    </xf>
    <xf numFmtId="0" fontId="6" fillId="0" borderId="0" xfId="0" applyFont="1" applyAlignment="1">
      <alignment horizontal="centerContinuous" vertical="center"/>
    </xf>
    <xf numFmtId="0" fontId="6" fillId="8" borderId="0" xfId="0" applyFont="1" applyFill="1" applyAlignment="1">
      <alignment horizontal="centerContinuous" vertical="center"/>
    </xf>
    <xf numFmtId="0" fontId="1" fillId="0" borderId="90" xfId="0" applyFont="1" applyBorder="1" applyAlignment="1">
      <alignment horizontal="center" vertical="center"/>
    </xf>
    <xf numFmtId="0" fontId="1" fillId="0" borderId="69" xfId="0" applyFont="1" applyBorder="1" applyAlignment="1">
      <alignment horizontal="center" vertical="center" shrinkToFit="1"/>
    </xf>
    <xf numFmtId="0" fontId="5" fillId="4" borderId="11" xfId="0" applyFont="1" applyFill="1" applyBorder="1" applyAlignment="1">
      <alignment horizontal="right" vertical="center"/>
    </xf>
    <xf numFmtId="0" fontId="40" fillId="2" borderId="84" xfId="0" applyFont="1" applyFill="1" applyBorder="1" applyAlignment="1">
      <alignment vertical="center"/>
    </xf>
    <xf numFmtId="0" fontId="6" fillId="10" borderId="3" xfId="0" quotePrefix="1" applyFont="1" applyFill="1" applyBorder="1" applyAlignment="1">
      <alignment horizontal="center" vertical="center"/>
    </xf>
  </cellXfs>
  <cellStyles count="7">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Percent" xfId="2" builtinId="5"/>
    <cellStyle name="Percent 2" xfId="3" xr:uid="{00000000-0005-0000-0000-000006000000}"/>
  </cellStyles>
  <dxfs count="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3CE0BA68-7094-4298-A8FA-0DCA758816FE}"/>
  </tableStyles>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1285875</xdr:colOff>
      <xdr:row>22</xdr:row>
      <xdr:rowOff>171450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7625" y="3305175"/>
          <a:ext cx="7096125" cy="18097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41076</xdr:colOff>
      <xdr:row>1</xdr:row>
      <xdr:rowOff>47625</xdr:rowOff>
    </xdr:from>
    <xdr:to>
      <xdr:col>6</xdr:col>
      <xdr:colOff>1257299</xdr:colOff>
      <xdr:row>20</xdr:row>
      <xdr:rowOff>55032</xdr:rowOff>
    </xdr:to>
    <xdr:pic>
      <xdr:nvPicPr>
        <xdr:cNvPr id="3" name="Picture 2" descr="C:\A\Jue\SoF\Images\NPC\Primes\Elves &amp; Fey\boyden new.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001" y="419100"/>
          <a:ext cx="2340173" cy="416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2</xdr:col>
      <xdr:colOff>30480</xdr:colOff>
      <xdr:row>3</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showGridLines="0" tabSelected="1" zoomScaleNormal="100" workbookViewId="0"/>
  </sheetViews>
  <sheetFormatPr defaultColWidth="13" defaultRowHeight="15.6" x14ac:dyDescent="0.3"/>
  <cols>
    <col min="1" max="1" width="16.19921875" style="76" customWidth="1"/>
    <col min="2" max="2" width="10" style="77" customWidth="1"/>
    <col min="3" max="3" width="6.09765625" style="77" customWidth="1"/>
    <col min="4" max="4" width="13.69921875" style="76" bestFit="1" customWidth="1"/>
    <col min="5" max="5" width="10.8984375" style="77" bestFit="1" customWidth="1"/>
    <col min="6" max="6" width="14.69921875" style="76" customWidth="1"/>
    <col min="7" max="7" width="17.09765625" style="77" customWidth="1"/>
    <col min="8" max="16384" width="13" style="20"/>
  </cols>
  <sheetData>
    <row r="1" spans="1:7" ht="29.4" thickTop="1" thickBot="1" x14ac:dyDescent="0.35">
      <c r="A1" s="326" t="s">
        <v>113</v>
      </c>
      <c r="B1" s="16"/>
      <c r="C1" s="17"/>
      <c r="D1" s="18"/>
      <c r="E1" s="16"/>
      <c r="F1" s="18"/>
      <c r="G1" s="19" t="s">
        <v>161</v>
      </c>
    </row>
    <row r="2" spans="1:7" ht="17.399999999999999" thickTop="1" x14ac:dyDescent="0.3">
      <c r="A2" s="21" t="s">
        <v>0</v>
      </c>
      <c r="B2" s="321" t="s">
        <v>114</v>
      </c>
      <c r="C2" s="321"/>
      <c r="D2" s="24" t="s">
        <v>115</v>
      </c>
      <c r="E2" s="23" t="s">
        <v>144</v>
      </c>
      <c r="F2" s="25"/>
      <c r="G2" s="26"/>
    </row>
    <row r="3" spans="1:7" ht="16.8" x14ac:dyDescent="0.3">
      <c r="A3" s="27" t="s">
        <v>67</v>
      </c>
      <c r="B3" s="322"/>
      <c r="C3" s="322"/>
      <c r="D3" s="29" t="s">
        <v>68</v>
      </c>
      <c r="E3" s="28"/>
      <c r="F3" s="24"/>
      <c r="G3" s="26"/>
    </row>
    <row r="4" spans="1:7" ht="16.8" x14ac:dyDescent="0.3">
      <c r="A4" s="21" t="s">
        <v>67</v>
      </c>
      <c r="B4" s="321" t="s">
        <v>102</v>
      </c>
      <c r="C4" s="321"/>
      <c r="D4" s="24" t="s">
        <v>68</v>
      </c>
      <c r="E4" s="23">
        <v>5</v>
      </c>
      <c r="F4" s="24"/>
      <c r="G4" s="26"/>
    </row>
    <row r="5" spans="1:7" ht="17.399999999999999" thickBot="1" x14ac:dyDescent="0.35">
      <c r="A5" s="21" t="s">
        <v>69</v>
      </c>
      <c r="B5" s="321" t="s">
        <v>162</v>
      </c>
      <c r="C5" s="321"/>
      <c r="D5" s="24" t="s">
        <v>1</v>
      </c>
      <c r="E5" s="23" t="s">
        <v>101</v>
      </c>
      <c r="F5" s="24"/>
      <c r="G5" s="26"/>
    </row>
    <row r="6" spans="1:7" ht="17.399999999999999" thickTop="1" x14ac:dyDescent="0.3">
      <c r="A6" s="30" t="s">
        <v>92</v>
      </c>
      <c r="B6" s="290" t="str">
        <f>CONCATENATE("+",E4)</f>
        <v>+5</v>
      </c>
      <c r="C6" s="31"/>
      <c r="D6" s="32" t="s">
        <v>79</v>
      </c>
      <c r="E6" s="33" t="s">
        <v>116</v>
      </c>
      <c r="F6" s="34"/>
      <c r="G6" s="26"/>
    </row>
    <row r="7" spans="1:7" ht="17.399999999999999" thickBot="1" x14ac:dyDescent="0.35">
      <c r="A7" s="325" t="s">
        <v>103</v>
      </c>
      <c r="B7" s="35" t="str">
        <f>C9</f>
        <v>+6</v>
      </c>
      <c r="C7" s="36"/>
      <c r="D7" s="37" t="s">
        <v>108</v>
      </c>
      <c r="E7" s="38" t="s">
        <v>116</v>
      </c>
      <c r="F7" s="34"/>
      <c r="G7" s="26"/>
    </row>
    <row r="8" spans="1:7" ht="17.399999999999999" thickTop="1" x14ac:dyDescent="0.3">
      <c r="A8" s="39" t="s">
        <v>2</v>
      </c>
      <c r="B8" s="40">
        <v>14</v>
      </c>
      <c r="C8" s="41" t="str">
        <f t="shared" ref="C8:C13" si="0">IF(B8&gt;9.9,CONCATENATE("+",ROUNDDOWN((B8-10)/2,0)),ROUNDUP((B8-10)/2,0))</f>
        <v>+2</v>
      </c>
      <c r="D8" s="42" t="s">
        <v>77</v>
      </c>
      <c r="E8" s="43" t="s">
        <v>128</v>
      </c>
      <c r="F8" s="34"/>
      <c r="G8" s="26"/>
    </row>
    <row r="9" spans="1:7" ht="16.8" x14ac:dyDescent="0.3">
      <c r="A9" s="44" t="s">
        <v>3</v>
      </c>
      <c r="B9" s="327">
        <f>18+4</f>
        <v>22</v>
      </c>
      <c r="C9" s="45" t="str">
        <f t="shared" si="0"/>
        <v>+6</v>
      </c>
      <c r="D9" s="46" t="s">
        <v>78</v>
      </c>
      <c r="E9" s="47">
        <f>SUM(Martial!G3:G18)+SUM(Equipment!C3:C17)</f>
        <v>25.799999999999997</v>
      </c>
      <c r="F9" s="34"/>
      <c r="G9" s="26"/>
    </row>
    <row r="10" spans="1:7" ht="16.8" x14ac:dyDescent="0.3">
      <c r="A10" s="48" t="s">
        <v>14</v>
      </c>
      <c r="B10" s="49">
        <v>12</v>
      </c>
      <c r="C10" s="50" t="str">
        <f t="shared" si="0"/>
        <v>+1</v>
      </c>
      <c r="D10" s="46" t="s">
        <v>16</v>
      </c>
      <c r="E10" s="51">
        <f>ROUNDUP(((E3*12)*0.75)+((E4*10)*0.75)+(E3*C10),0)</f>
        <v>38</v>
      </c>
      <c r="F10" s="34"/>
      <c r="G10" s="26"/>
    </row>
    <row r="11" spans="1:7" ht="16.8" x14ac:dyDescent="0.3">
      <c r="A11" s="52" t="s">
        <v>15</v>
      </c>
      <c r="B11" s="49">
        <v>10</v>
      </c>
      <c r="C11" s="45" t="str">
        <f t="shared" si="0"/>
        <v>+0</v>
      </c>
      <c r="D11" s="53" t="s">
        <v>93</v>
      </c>
      <c r="E11" s="54">
        <f>10+C9</f>
        <v>16</v>
      </c>
      <c r="F11" s="21"/>
      <c r="G11" s="26"/>
    </row>
    <row r="12" spans="1:7" ht="16.8" x14ac:dyDescent="0.3">
      <c r="A12" s="55" t="s">
        <v>17</v>
      </c>
      <c r="B12" s="56">
        <v>10</v>
      </c>
      <c r="C12" s="45" t="str">
        <f t="shared" si="0"/>
        <v>+0</v>
      </c>
      <c r="D12" s="53" t="s">
        <v>107</v>
      </c>
      <c r="E12" s="57">
        <f>E13-C9</f>
        <v>16</v>
      </c>
      <c r="F12" s="34"/>
      <c r="G12" s="26"/>
    </row>
    <row r="13" spans="1:7" ht="17.399999999999999" thickBot="1" x14ac:dyDescent="0.35">
      <c r="A13" s="58" t="s">
        <v>13</v>
      </c>
      <c r="B13" s="59">
        <v>10</v>
      </c>
      <c r="C13" s="60" t="str">
        <f t="shared" si="0"/>
        <v>+0</v>
      </c>
      <c r="D13" s="61" t="s">
        <v>66</v>
      </c>
      <c r="E13" s="62">
        <f>E11+SUM(Martial!B12:B13)</f>
        <v>22</v>
      </c>
      <c r="F13" s="34"/>
      <c r="G13" s="26"/>
    </row>
    <row r="14" spans="1:7" ht="24" thickTop="1" thickBot="1" x14ac:dyDescent="0.35">
      <c r="A14" s="63" t="s">
        <v>27</v>
      </c>
      <c r="B14" s="64"/>
      <c r="C14" s="64"/>
      <c r="D14" s="65"/>
      <c r="E14" s="65"/>
      <c r="F14" s="65"/>
      <c r="G14" s="66"/>
    </row>
    <row r="15" spans="1:7" s="70" customFormat="1" ht="17.399999999999999" thickTop="1" x14ac:dyDescent="0.3">
      <c r="A15" s="67"/>
      <c r="B15" s="68"/>
      <c r="C15" s="68"/>
      <c r="D15" s="68"/>
      <c r="E15" s="68"/>
      <c r="F15" s="68"/>
      <c r="G15" s="69"/>
    </row>
    <row r="16" spans="1:7" s="70" customFormat="1" ht="16.8" x14ac:dyDescent="0.3">
      <c r="A16" s="71"/>
      <c r="B16" s="22"/>
      <c r="C16" s="22"/>
      <c r="D16" s="22"/>
      <c r="E16" s="22"/>
      <c r="F16" s="22"/>
      <c r="G16" s="72"/>
    </row>
    <row r="17" spans="1:8" s="70" customFormat="1" ht="16.8" x14ac:dyDescent="0.3">
      <c r="A17" s="71"/>
      <c r="B17" s="22"/>
      <c r="C17" s="22"/>
      <c r="D17" s="22"/>
      <c r="E17" s="22"/>
      <c r="F17" s="22"/>
      <c r="G17" s="72"/>
    </row>
    <row r="18" spans="1:8" s="70" customFormat="1" ht="16.8" x14ac:dyDescent="0.3">
      <c r="A18" s="71"/>
      <c r="B18" s="22"/>
      <c r="C18" s="22"/>
      <c r="D18" s="22"/>
      <c r="E18" s="22"/>
      <c r="F18" s="22"/>
      <c r="G18" s="72"/>
    </row>
    <row r="19" spans="1:8" s="70" customFormat="1" ht="16.8" x14ac:dyDescent="0.3">
      <c r="A19" s="71"/>
      <c r="B19" s="22"/>
      <c r="C19" s="22"/>
      <c r="D19" s="22"/>
      <c r="E19" s="22"/>
      <c r="F19" s="22"/>
      <c r="G19" s="72"/>
    </row>
    <row r="20" spans="1:8" s="70" customFormat="1" ht="16.8" x14ac:dyDescent="0.3">
      <c r="A20" s="71"/>
      <c r="B20" s="22"/>
      <c r="C20" s="22"/>
      <c r="D20" s="22"/>
      <c r="E20" s="22"/>
      <c r="F20" s="22"/>
      <c r="G20" s="72"/>
    </row>
    <row r="21" spans="1:8" s="70" customFormat="1" ht="16.8" x14ac:dyDescent="0.3">
      <c r="A21" s="71"/>
      <c r="B21" s="22"/>
      <c r="C21" s="22"/>
      <c r="D21" s="22"/>
      <c r="E21" s="22"/>
      <c r="F21" s="22"/>
      <c r="G21" s="72"/>
    </row>
    <row r="22" spans="1:8" s="70" customFormat="1" ht="16.8" x14ac:dyDescent="0.3">
      <c r="A22" s="71"/>
      <c r="B22" s="22"/>
      <c r="C22" s="22"/>
      <c r="D22" s="22"/>
      <c r="E22" s="22"/>
      <c r="F22" s="22"/>
      <c r="G22" s="72"/>
    </row>
    <row r="23" spans="1:8" ht="17.399999999999999" thickBot="1" x14ac:dyDescent="0.35">
      <c r="A23" s="73"/>
      <c r="B23" s="74"/>
      <c r="C23" s="74"/>
      <c r="D23" s="74"/>
      <c r="E23" s="74"/>
      <c r="F23" s="74"/>
      <c r="G23" s="75"/>
      <c r="H23" s="70"/>
    </row>
    <row r="24" spans="1:8" ht="16.2" thickTop="1" x14ac:dyDescent="0.3"/>
  </sheetData>
  <phoneticPr fontId="0" type="noConversion"/>
  <conditionalFormatting sqref="E9">
    <cfRule type="cellIs" dxfId="7" priority="4" stopIfTrue="1" operator="greaterThan">
      <formula>116</formula>
    </cfRule>
    <cfRule type="cellIs" dxfId="6"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pane ySplit="2" topLeftCell="A3" activePane="bottomLeft" state="frozen"/>
      <selection pane="bottomLeft" activeCell="A3" sqref="A3"/>
    </sheetView>
  </sheetViews>
  <sheetFormatPr defaultColWidth="13" defaultRowHeight="15.6" x14ac:dyDescent="0.3"/>
  <cols>
    <col min="1" max="1" width="19.59765625" style="76" bestFit="1" customWidth="1"/>
    <col min="2" max="2" width="5.8984375" style="76" bestFit="1" customWidth="1"/>
    <col min="3" max="3" width="7.59765625" style="77" hidden="1" customWidth="1"/>
    <col min="4" max="4" width="5.8984375" style="77" hidden="1" customWidth="1"/>
    <col min="5" max="5" width="9.19921875" style="77" bestFit="1" customWidth="1"/>
    <col min="6" max="6" width="7.59765625" style="77" bestFit="1" customWidth="1"/>
    <col min="7" max="7" width="6" style="77" bestFit="1" customWidth="1"/>
    <col min="8" max="8" width="5.19921875" style="77" bestFit="1" customWidth="1"/>
    <col min="9" max="9" width="6.8984375" style="77" bestFit="1" customWidth="1"/>
    <col min="10" max="10" width="31.5" style="76" bestFit="1" customWidth="1"/>
    <col min="11" max="16384" width="13" style="20"/>
  </cols>
  <sheetData>
    <row r="1" spans="1:10" ht="23.4" thickBot="1" x14ac:dyDescent="0.35">
      <c r="A1" s="78" t="s">
        <v>12</v>
      </c>
      <c r="B1" s="79"/>
      <c r="C1" s="79"/>
      <c r="D1" s="79"/>
      <c r="E1" s="79"/>
      <c r="F1" s="79"/>
      <c r="G1" s="79"/>
      <c r="H1" s="79"/>
      <c r="I1" s="79"/>
      <c r="J1" s="79"/>
    </row>
    <row r="2" spans="1:10" s="70" customFormat="1" ht="34.200000000000003" thickBot="1" x14ac:dyDescent="0.35">
      <c r="A2" s="1" t="s">
        <v>4</v>
      </c>
      <c r="B2" s="2" t="s">
        <v>32</v>
      </c>
      <c r="C2" s="2" t="s">
        <v>39</v>
      </c>
      <c r="D2" s="2" t="s">
        <v>31</v>
      </c>
      <c r="E2" s="3" t="s">
        <v>64</v>
      </c>
      <c r="F2" s="3" t="s">
        <v>40</v>
      </c>
      <c r="G2" s="3" t="s">
        <v>70</v>
      </c>
      <c r="H2" s="11" t="s">
        <v>100</v>
      </c>
      <c r="I2" s="2" t="s">
        <v>86</v>
      </c>
      <c r="J2" s="4" t="s">
        <v>5</v>
      </c>
    </row>
    <row r="3" spans="1:10" s="70" customFormat="1" ht="16.8" x14ac:dyDescent="0.3">
      <c r="A3" s="80" t="s">
        <v>72</v>
      </c>
      <c r="B3" s="81">
        <v>4</v>
      </c>
      <c r="C3" s="82" t="s">
        <v>34</v>
      </c>
      <c r="D3" s="82" t="str">
        <f>IF(C3="Str",'Personal File'!$C$8,IF(C3="Dex",'Personal File'!$C$9,IF(C3="Con",'Personal File'!$C$10,IF(C3="Int",'Personal File'!$C$11,IF(C3="Wis",'Personal File'!$C$12,IF(C3="Cha",'Personal File'!$C$13))))))</f>
        <v>+1</v>
      </c>
      <c r="E3" s="83" t="str">
        <f t="shared" ref="E3:E5" si="0">CONCATENATE(C3," (",D3,")")</f>
        <v>Con (+1)</v>
      </c>
      <c r="F3" s="84">
        <v>1</v>
      </c>
      <c r="G3" s="85">
        <f t="shared" ref="G3:G41" si="1">B3+D3+F3</f>
        <v>6</v>
      </c>
      <c r="H3" s="86">
        <f t="shared" ref="H3:H5" ca="1" si="2">RANDBETWEEN(1,20)</f>
        <v>8</v>
      </c>
      <c r="I3" s="87">
        <f t="shared" ref="I3:I5" ca="1" si="3">SUM(G3:H3)</f>
        <v>14</v>
      </c>
      <c r="J3" s="88" t="s">
        <v>145</v>
      </c>
    </row>
    <row r="4" spans="1:10" s="70" customFormat="1" ht="16.8" x14ac:dyDescent="0.3">
      <c r="A4" s="89" t="s">
        <v>73</v>
      </c>
      <c r="B4" s="81">
        <v>1</v>
      </c>
      <c r="C4" s="82" t="s">
        <v>37</v>
      </c>
      <c r="D4" s="82" t="str">
        <f>IF(C4="Str",'Personal File'!$C$8,IF(C4="Dex",'Personal File'!$C$9,IF(C4="Con",'Personal File'!$C$10,IF(C4="Int",'Personal File'!$C$11,IF(C4="Wis",'Personal File'!$C$12,IF(C4="Cha",'Personal File'!$C$13))))))</f>
        <v>+6</v>
      </c>
      <c r="E4" s="90" t="str">
        <f t="shared" si="0"/>
        <v>Dex (+6)</v>
      </c>
      <c r="F4" s="84">
        <v>1</v>
      </c>
      <c r="G4" s="85">
        <f t="shared" si="1"/>
        <v>8</v>
      </c>
      <c r="H4" s="86">
        <f t="shared" ca="1" si="2"/>
        <v>9</v>
      </c>
      <c r="I4" s="87">
        <f t="shared" ca="1" si="3"/>
        <v>17</v>
      </c>
      <c r="J4" s="88" t="s">
        <v>145</v>
      </c>
    </row>
    <row r="5" spans="1:10" s="70" customFormat="1" ht="16.8" x14ac:dyDescent="0.3">
      <c r="A5" s="91" t="s">
        <v>74</v>
      </c>
      <c r="B5" s="92">
        <v>1</v>
      </c>
      <c r="C5" s="93" t="s">
        <v>36</v>
      </c>
      <c r="D5" s="93" t="str">
        <f>IF(C5="Str",'Personal File'!$C$8,IF(C5="Dex",'Personal File'!$C$9,IF(C5="Con",'Personal File'!$C$10,IF(C5="Int",'Personal File'!$C$11,IF(C5="Wis",'Personal File'!$C$12,IF(C5="Cha",'Personal File'!$C$13))))))</f>
        <v>+0</v>
      </c>
      <c r="E5" s="94" t="str">
        <f t="shared" si="0"/>
        <v>Wis (+0)</v>
      </c>
      <c r="F5" s="95">
        <v>1</v>
      </c>
      <c r="G5" s="96">
        <f t="shared" si="1"/>
        <v>2</v>
      </c>
      <c r="H5" s="97">
        <f t="shared" ca="1" si="2"/>
        <v>18</v>
      </c>
      <c r="I5" s="98">
        <f t="shared" ca="1" si="3"/>
        <v>20</v>
      </c>
      <c r="J5" s="99" t="s">
        <v>145</v>
      </c>
    </row>
    <row r="6" spans="1:10" s="106" customFormat="1" ht="16.8" x14ac:dyDescent="0.3">
      <c r="A6" s="100" t="s">
        <v>41</v>
      </c>
      <c r="B6" s="82">
        <v>0</v>
      </c>
      <c r="C6" s="101" t="s">
        <v>35</v>
      </c>
      <c r="D6" s="102" t="str">
        <f>IF(C6="Str",'Personal File'!$C$8,IF(C6="Dex",'Personal File'!$C$9,IF(C6="Con",'Personal File'!$C$10,IF(C6="Int",'Personal File'!$C$11,IF(C6="Wis",'Personal File'!$C$12,IF(C6="Cha",'Personal File'!$C$13))))))</f>
        <v>+0</v>
      </c>
      <c r="E6" s="103" t="str">
        <f t="shared" ref="E6:E41" si="4">CONCATENATE(C6," (",D6,")")</f>
        <v>Int (+0)</v>
      </c>
      <c r="F6" s="104" t="s">
        <v>65</v>
      </c>
      <c r="G6" s="104">
        <f t="shared" si="1"/>
        <v>0</v>
      </c>
      <c r="H6" s="86">
        <f ca="1">RANDBETWEEN(1,20)</f>
        <v>5</v>
      </c>
      <c r="I6" s="104">
        <f t="shared" ref="I6:I7" ca="1" si="5">SUM(G6:H6)</f>
        <v>5</v>
      </c>
      <c r="J6" s="105"/>
    </row>
    <row r="7" spans="1:10" s="111" customFormat="1" ht="16.8" x14ac:dyDescent="0.3">
      <c r="A7" s="107" t="s">
        <v>42</v>
      </c>
      <c r="B7" s="82">
        <v>0</v>
      </c>
      <c r="C7" s="108" t="s">
        <v>37</v>
      </c>
      <c r="D7" s="109" t="str">
        <f>IF(C7="Str",'Personal File'!$C$8,IF(C7="Dex",'Personal File'!$C$9,IF(C7="Con",'Personal File'!$C$10,IF(C7="Int",'Personal File'!$C$11,IF(C7="Wis",'Personal File'!$C$12,IF(C7="Cha",'Personal File'!$C$13))))))</f>
        <v>+6</v>
      </c>
      <c r="E7" s="90" t="str">
        <f t="shared" si="4"/>
        <v>Dex (+6)</v>
      </c>
      <c r="F7" s="110">
        <f>SUM(Martial!$D$12:$D$13)</f>
        <v>0</v>
      </c>
      <c r="G7" s="104">
        <f t="shared" si="1"/>
        <v>6</v>
      </c>
      <c r="H7" s="86">
        <f ca="1">RANDBETWEEN(1,20)</f>
        <v>13</v>
      </c>
      <c r="I7" s="104">
        <f t="shared" ca="1" si="5"/>
        <v>19</v>
      </c>
      <c r="J7" s="105"/>
    </row>
    <row r="8" spans="1:10" s="116" customFormat="1" ht="16.8" x14ac:dyDescent="0.3">
      <c r="A8" s="112" t="s">
        <v>43</v>
      </c>
      <c r="B8" s="82">
        <v>0</v>
      </c>
      <c r="C8" s="113" t="s">
        <v>33</v>
      </c>
      <c r="D8" s="114" t="str">
        <f>IF(C8="Str",'Personal File'!$C$8,IF(C8="Dex",'Personal File'!$C$9,IF(C8="Con",'Personal File'!$C$10,IF(C8="Int",'Personal File'!$C$11,IF(C8="Wis",'Personal File'!$C$12,IF(C8="Cha",'Personal File'!$C$13))))))</f>
        <v>+0</v>
      </c>
      <c r="E8" s="115" t="str">
        <f t="shared" si="4"/>
        <v>Cha (+0)</v>
      </c>
      <c r="F8" s="104" t="s">
        <v>65</v>
      </c>
      <c r="G8" s="104">
        <f t="shared" si="1"/>
        <v>0</v>
      </c>
      <c r="H8" s="86">
        <f t="shared" ref="H8:H41" ca="1" si="6">RANDBETWEEN(1,20)</f>
        <v>10</v>
      </c>
      <c r="I8" s="104">
        <f t="shared" ref="I8:I41" ca="1" si="7">SUM(G8:H8)</f>
        <v>10</v>
      </c>
      <c r="J8" s="105"/>
    </row>
    <row r="9" spans="1:10" s="121" customFormat="1" ht="16.8" x14ac:dyDescent="0.3">
      <c r="A9" s="117" t="s">
        <v>44</v>
      </c>
      <c r="B9" s="82">
        <v>0</v>
      </c>
      <c r="C9" s="118" t="s">
        <v>38</v>
      </c>
      <c r="D9" s="119" t="str">
        <f>IF(C9="Str",'Personal File'!$C$8,IF(C9="Dex",'Personal File'!$C$9,IF(C9="Con",'Personal File'!$C$10,IF(C9="Int",'Personal File'!$C$11,IF(C9="Wis",'Personal File'!$C$12,IF(C9="Cha",'Personal File'!$C$13))))))</f>
        <v>+2</v>
      </c>
      <c r="E9" s="120" t="str">
        <f t="shared" si="4"/>
        <v>Str (+2)</v>
      </c>
      <c r="F9" s="104">
        <f>SUM(Martial!$D$12:$D$13)</f>
        <v>0</v>
      </c>
      <c r="G9" s="104">
        <f t="shared" si="1"/>
        <v>2</v>
      </c>
      <c r="H9" s="86">
        <f t="shared" ca="1" si="6"/>
        <v>1</v>
      </c>
      <c r="I9" s="104">
        <f t="shared" ca="1" si="7"/>
        <v>3</v>
      </c>
      <c r="J9" s="105"/>
    </row>
    <row r="10" spans="1:10" s="121" customFormat="1" ht="16.8" x14ac:dyDescent="0.3">
      <c r="A10" s="122" t="s">
        <v>18</v>
      </c>
      <c r="B10" s="82">
        <v>0</v>
      </c>
      <c r="C10" s="123" t="s">
        <v>34</v>
      </c>
      <c r="D10" s="124" t="str">
        <f>IF(C10="Str",'Personal File'!$C$8,IF(C10="Dex",'Personal File'!$C$9,IF(C10="Con",'Personal File'!$C$10,IF(C10="Int",'Personal File'!$C$11,IF(C10="Wis",'Personal File'!$C$12,IF(C10="Cha",'Personal File'!$C$13))))))</f>
        <v>+1</v>
      </c>
      <c r="E10" s="125" t="str">
        <f t="shared" si="4"/>
        <v>Con (+1)</v>
      </c>
      <c r="F10" s="104" t="s">
        <v>65</v>
      </c>
      <c r="G10" s="104">
        <f t="shared" si="1"/>
        <v>1</v>
      </c>
      <c r="H10" s="86">
        <f t="shared" ca="1" si="6"/>
        <v>16</v>
      </c>
      <c r="I10" s="104">
        <f t="shared" ca="1" si="7"/>
        <v>17</v>
      </c>
      <c r="J10" s="105"/>
    </row>
    <row r="11" spans="1:10" s="106" customFormat="1" ht="16.8" x14ac:dyDescent="0.3">
      <c r="A11" s="153" t="s">
        <v>158</v>
      </c>
      <c r="B11" s="139">
        <v>1</v>
      </c>
      <c r="C11" s="154" t="s">
        <v>35</v>
      </c>
      <c r="D11" s="155" t="str">
        <f>IF(C11="Str",'Personal File'!$C$8,IF(C11="Dex",'Personal File'!$C$9,IF(C11="Con",'Personal File'!$C$10,IF(C11="Int",'Personal File'!$C$11,IF(C11="Wis",'Personal File'!$C$12,IF(C11="Cha",'Personal File'!$C$13))))))</f>
        <v>+0</v>
      </c>
      <c r="E11" s="156" t="str">
        <f t="shared" ref="E11" si="8">CONCATENATE(C11," (",D11,")")</f>
        <v>Int (+0)</v>
      </c>
      <c r="F11" s="143" t="s">
        <v>65</v>
      </c>
      <c r="G11" s="143">
        <f t="shared" si="1"/>
        <v>1</v>
      </c>
      <c r="H11" s="86">
        <f t="shared" ca="1" si="6"/>
        <v>3</v>
      </c>
      <c r="I11" s="143">
        <f t="shared" ca="1" si="7"/>
        <v>4</v>
      </c>
      <c r="J11" s="144"/>
    </row>
    <row r="12" spans="1:10" s="133" customFormat="1" ht="16.8" x14ac:dyDescent="0.3">
      <c r="A12" s="126" t="s">
        <v>45</v>
      </c>
      <c r="B12" s="127">
        <v>0</v>
      </c>
      <c r="C12" s="128" t="s">
        <v>35</v>
      </c>
      <c r="D12" s="129" t="str">
        <f>IF(C12="Str",'Personal File'!$C$8,IF(C12="Dex",'Personal File'!$C$9,IF(C12="Con",'Personal File'!$C$10,IF(C12="Int",'Personal File'!$C$11,IF(C12="Wis",'Personal File'!$C$12,IF(C12="Cha",'Personal File'!$C$13))))))</f>
        <v>+0</v>
      </c>
      <c r="E12" s="130" t="str">
        <f t="shared" si="4"/>
        <v>Int (+0)</v>
      </c>
      <c r="F12" s="131" t="s">
        <v>65</v>
      </c>
      <c r="G12" s="131">
        <f t="shared" si="1"/>
        <v>0</v>
      </c>
      <c r="H12" s="86">
        <f t="shared" ca="1" si="6"/>
        <v>17</v>
      </c>
      <c r="I12" s="131">
        <f t="shared" ca="1" si="7"/>
        <v>17</v>
      </c>
      <c r="J12" s="132"/>
    </row>
    <row r="13" spans="1:10" s="111" customFormat="1" ht="16.8" x14ac:dyDescent="0.3">
      <c r="A13" s="112" t="s">
        <v>46</v>
      </c>
      <c r="B13" s="82">
        <v>0</v>
      </c>
      <c r="C13" s="113" t="s">
        <v>33</v>
      </c>
      <c r="D13" s="114" t="str">
        <f>IF(C13="Str",'Personal File'!$C$8,IF(C13="Dex",'Personal File'!$C$9,IF(C13="Con",'Personal File'!$C$10,IF(C13="Int",'Personal File'!$C$11,IF(C13="Wis",'Personal File'!$C$12,IF(C13="Cha",'Personal File'!$C$13))))))</f>
        <v>+0</v>
      </c>
      <c r="E13" s="115" t="str">
        <f t="shared" si="4"/>
        <v>Cha (+0)</v>
      </c>
      <c r="F13" s="104" t="s">
        <v>65</v>
      </c>
      <c r="G13" s="104">
        <f t="shared" si="1"/>
        <v>0</v>
      </c>
      <c r="H13" s="86">
        <f t="shared" ca="1" si="6"/>
        <v>7</v>
      </c>
      <c r="I13" s="104">
        <f t="shared" ca="1" si="7"/>
        <v>7</v>
      </c>
      <c r="J13" s="105"/>
    </row>
    <row r="14" spans="1:10" s="111" customFormat="1" ht="16.8" x14ac:dyDescent="0.3">
      <c r="A14" s="126" t="s">
        <v>47</v>
      </c>
      <c r="B14" s="127">
        <v>0</v>
      </c>
      <c r="C14" s="128" t="s">
        <v>35</v>
      </c>
      <c r="D14" s="129" t="str">
        <f>IF(C14="Str",'Personal File'!$C$8,IF(C14="Dex",'Personal File'!$C$9,IF(C14="Con",'Personal File'!$C$10,IF(C14="Int",'Personal File'!$C$11,IF(C14="Wis",'Personal File'!$C$12,IF(C14="Cha",'Personal File'!$C$13))))))</f>
        <v>+0</v>
      </c>
      <c r="E14" s="130" t="str">
        <f t="shared" si="4"/>
        <v>Int (+0)</v>
      </c>
      <c r="F14" s="131" t="s">
        <v>65</v>
      </c>
      <c r="G14" s="131">
        <f t="shared" si="1"/>
        <v>0</v>
      </c>
      <c r="H14" s="86">
        <f t="shared" ca="1" si="6"/>
        <v>6</v>
      </c>
      <c r="I14" s="131">
        <f t="shared" ca="1" si="7"/>
        <v>6</v>
      </c>
      <c r="J14" s="132"/>
    </row>
    <row r="15" spans="1:10" s="111" customFormat="1" ht="16.8" x14ac:dyDescent="0.3">
      <c r="A15" s="112" t="s">
        <v>48</v>
      </c>
      <c r="B15" s="82">
        <v>0</v>
      </c>
      <c r="C15" s="113" t="s">
        <v>33</v>
      </c>
      <c r="D15" s="114" t="str">
        <f>IF(C15="Str",'Personal File'!$C$8,IF(C15="Dex",'Personal File'!$C$9,IF(C15="Con",'Personal File'!$C$10,IF(C15="Int",'Personal File'!$C$11,IF(C15="Wis",'Personal File'!$C$12,IF(C15="Cha",'Personal File'!$C$13))))))</f>
        <v>+0</v>
      </c>
      <c r="E15" s="115" t="str">
        <f t="shared" si="4"/>
        <v>Cha (+0)</v>
      </c>
      <c r="F15" s="104" t="s">
        <v>65</v>
      </c>
      <c r="G15" s="104">
        <f t="shared" si="1"/>
        <v>0</v>
      </c>
      <c r="H15" s="86">
        <f t="shared" ca="1" si="6"/>
        <v>1</v>
      </c>
      <c r="I15" s="104">
        <f t="shared" ca="1" si="7"/>
        <v>1</v>
      </c>
      <c r="J15" s="105"/>
    </row>
    <row r="16" spans="1:10" s="111" customFormat="1" ht="16.8" x14ac:dyDescent="0.3">
      <c r="A16" s="107" t="s">
        <v>49</v>
      </c>
      <c r="B16" s="82">
        <v>0</v>
      </c>
      <c r="C16" s="108" t="s">
        <v>37</v>
      </c>
      <c r="D16" s="109" t="str">
        <f>IF(C16="Str",'Personal File'!$C$8,IF(C16="Dex",'Personal File'!$C$9,IF(C16="Con",'Personal File'!$C$10,IF(C16="Int",'Personal File'!$C$11,IF(C16="Wis",'Personal File'!$C$12,IF(C16="Cha",'Personal File'!$C$13))))))</f>
        <v>+6</v>
      </c>
      <c r="E16" s="90" t="str">
        <f t="shared" si="4"/>
        <v>Dex (+6)</v>
      </c>
      <c r="F16" s="104">
        <f>SUM(Martial!$D$12:$D$13)</f>
        <v>0</v>
      </c>
      <c r="G16" s="104">
        <f t="shared" si="1"/>
        <v>6</v>
      </c>
      <c r="H16" s="86">
        <f t="shared" ca="1" si="6"/>
        <v>5</v>
      </c>
      <c r="I16" s="104">
        <f t="shared" ca="1" si="7"/>
        <v>11</v>
      </c>
      <c r="J16" s="105"/>
    </row>
    <row r="17" spans="1:10" s="111" customFormat="1" ht="16.8" x14ac:dyDescent="0.3">
      <c r="A17" s="100" t="s">
        <v>50</v>
      </c>
      <c r="B17" s="82">
        <v>0</v>
      </c>
      <c r="C17" s="101" t="s">
        <v>35</v>
      </c>
      <c r="D17" s="102" t="str">
        <f>IF(C17="Str",'Personal File'!$C$8,IF(C17="Dex",'Personal File'!$C$9,IF(C17="Con",'Personal File'!$C$10,IF(C17="Int",'Personal File'!$C$11,IF(C17="Wis",'Personal File'!$C$12,IF(C17="Cha",'Personal File'!$C$13))))))</f>
        <v>+0</v>
      </c>
      <c r="E17" s="103" t="str">
        <f t="shared" si="4"/>
        <v>Int (+0)</v>
      </c>
      <c r="F17" s="104" t="s">
        <v>65</v>
      </c>
      <c r="G17" s="104">
        <f t="shared" si="1"/>
        <v>0</v>
      </c>
      <c r="H17" s="86">
        <f t="shared" ca="1" si="6"/>
        <v>7</v>
      </c>
      <c r="I17" s="104">
        <f t="shared" ca="1" si="7"/>
        <v>7</v>
      </c>
      <c r="J17" s="105"/>
    </row>
    <row r="18" spans="1:10" s="111" customFormat="1" ht="16.8" x14ac:dyDescent="0.3">
      <c r="A18" s="112" t="s">
        <v>51</v>
      </c>
      <c r="B18" s="82">
        <v>0</v>
      </c>
      <c r="C18" s="113" t="s">
        <v>33</v>
      </c>
      <c r="D18" s="114" t="str">
        <f>IF(C18="Str",'Personal File'!$C$8,IF(C18="Dex",'Personal File'!$C$9,IF(C18="Con",'Personal File'!$C$10,IF(C18="Int",'Personal File'!$C$11,IF(C18="Wis",'Personal File'!$C$12,IF(C18="Cha",'Personal File'!$C$13))))))</f>
        <v>+0</v>
      </c>
      <c r="E18" s="115" t="str">
        <f t="shared" si="4"/>
        <v>Cha (+0)</v>
      </c>
      <c r="F18" s="104" t="s">
        <v>65</v>
      </c>
      <c r="G18" s="104">
        <f t="shared" si="1"/>
        <v>0</v>
      </c>
      <c r="H18" s="86">
        <f t="shared" ca="1" si="6"/>
        <v>16</v>
      </c>
      <c r="I18" s="104">
        <f t="shared" ca="1" si="7"/>
        <v>16</v>
      </c>
      <c r="J18" s="105"/>
    </row>
    <row r="19" spans="1:10" s="111" customFormat="1" ht="16.8" x14ac:dyDescent="0.3">
      <c r="A19" s="112" t="s">
        <v>20</v>
      </c>
      <c r="B19" s="82">
        <v>0</v>
      </c>
      <c r="C19" s="113" t="s">
        <v>33</v>
      </c>
      <c r="D19" s="114" t="str">
        <f>IF(C19="Str",'Personal File'!$C$8,IF(C19="Dex",'Personal File'!$C$9,IF(C19="Con",'Personal File'!$C$10,IF(C19="Int",'Personal File'!$C$11,IF(C19="Wis",'Personal File'!$C$12,IF(C19="Cha",'Personal File'!$C$13))))))</f>
        <v>+0</v>
      </c>
      <c r="E19" s="115" t="str">
        <f t="shared" si="4"/>
        <v>Cha (+0)</v>
      </c>
      <c r="F19" s="104" t="s">
        <v>65</v>
      </c>
      <c r="G19" s="104">
        <f t="shared" si="1"/>
        <v>0</v>
      </c>
      <c r="H19" s="86">
        <f t="shared" ca="1" si="6"/>
        <v>3</v>
      </c>
      <c r="I19" s="104">
        <f t="shared" ca="1" si="7"/>
        <v>3</v>
      </c>
      <c r="J19" s="105"/>
    </row>
    <row r="20" spans="1:10" s="111" customFormat="1" ht="16.8" x14ac:dyDescent="0.3">
      <c r="A20" s="134" t="s">
        <v>52</v>
      </c>
      <c r="B20" s="82">
        <v>0</v>
      </c>
      <c r="C20" s="135" t="s">
        <v>36</v>
      </c>
      <c r="D20" s="136" t="str">
        <f>IF(C20="Str",'Personal File'!$C$8,IF(C20="Dex",'Personal File'!$C$9,IF(C20="Con",'Personal File'!$C$10,IF(C20="Int",'Personal File'!$C$11,IF(C20="Wis",'Personal File'!$C$12,IF(C20="Cha",'Personal File'!$C$13))))))</f>
        <v>+0</v>
      </c>
      <c r="E20" s="137" t="str">
        <f t="shared" si="4"/>
        <v>Wis (+0)</v>
      </c>
      <c r="F20" s="104" t="s">
        <v>65</v>
      </c>
      <c r="G20" s="104">
        <f t="shared" si="1"/>
        <v>0</v>
      </c>
      <c r="H20" s="86">
        <f t="shared" ca="1" si="6"/>
        <v>2</v>
      </c>
      <c r="I20" s="104">
        <f t="shared" ca="1" si="7"/>
        <v>2</v>
      </c>
      <c r="J20" s="105"/>
    </row>
    <row r="21" spans="1:10" s="111" customFormat="1" ht="16.8" x14ac:dyDescent="0.3">
      <c r="A21" s="107" t="s">
        <v>53</v>
      </c>
      <c r="B21" s="82">
        <v>0</v>
      </c>
      <c r="C21" s="108" t="s">
        <v>37</v>
      </c>
      <c r="D21" s="109" t="str">
        <f>IF(C21="Str",'Personal File'!$C$8,IF(C21="Dex",'Personal File'!$C$9,IF(C21="Con",'Personal File'!$C$10,IF(C21="Int",'Personal File'!$C$11,IF(C21="Wis",'Personal File'!$C$12,IF(C21="Cha",'Personal File'!$C$13))))))</f>
        <v>+6</v>
      </c>
      <c r="E21" s="90" t="str">
        <f t="shared" si="4"/>
        <v>Dex (+6)</v>
      </c>
      <c r="F21" s="104">
        <f>SUM(Martial!$D$12:$D$13)</f>
        <v>0</v>
      </c>
      <c r="G21" s="104">
        <f t="shared" si="1"/>
        <v>6</v>
      </c>
      <c r="H21" s="86">
        <f t="shared" ca="1" si="6"/>
        <v>13</v>
      </c>
      <c r="I21" s="104">
        <f t="shared" ca="1" si="7"/>
        <v>19</v>
      </c>
      <c r="J21" s="105"/>
    </row>
    <row r="22" spans="1:10" s="111" customFormat="1" ht="16.8" x14ac:dyDescent="0.3">
      <c r="A22" s="112" t="s">
        <v>54</v>
      </c>
      <c r="B22" s="82">
        <v>0</v>
      </c>
      <c r="C22" s="113" t="s">
        <v>33</v>
      </c>
      <c r="D22" s="114" t="str">
        <f>IF(C22="Str",'Personal File'!$C$8,IF(C22="Dex",'Personal File'!$C$9,IF(C22="Con",'Personal File'!$C$10,IF(C22="Int",'Personal File'!$C$11,IF(C22="Wis",'Personal File'!$C$12,IF(C22="Cha",'Personal File'!$C$13))))))</f>
        <v>+0</v>
      </c>
      <c r="E22" s="115" t="str">
        <f t="shared" si="4"/>
        <v>Cha (+0)</v>
      </c>
      <c r="F22" s="104" t="s">
        <v>65</v>
      </c>
      <c r="G22" s="104">
        <f t="shared" si="1"/>
        <v>0</v>
      </c>
      <c r="H22" s="86">
        <f t="shared" ca="1" si="6"/>
        <v>16</v>
      </c>
      <c r="I22" s="104">
        <f t="shared" ca="1" si="7"/>
        <v>16</v>
      </c>
      <c r="J22" s="105"/>
    </row>
    <row r="23" spans="1:10" s="111" customFormat="1" ht="16.8" x14ac:dyDescent="0.3">
      <c r="A23" s="117" t="s">
        <v>55</v>
      </c>
      <c r="B23" s="82">
        <v>0</v>
      </c>
      <c r="C23" s="118" t="s">
        <v>38</v>
      </c>
      <c r="D23" s="119" t="str">
        <f>IF(C23="Str",'Personal File'!$C$8,IF(C23="Dex",'Personal File'!$C$9,IF(C23="Con",'Personal File'!$C$10,IF(C23="Int",'Personal File'!$C$11,IF(C23="Wis",'Personal File'!$C$12,IF(C23="Cha",'Personal File'!$C$13))))))</f>
        <v>+2</v>
      </c>
      <c r="E23" s="120" t="str">
        <f t="shared" si="4"/>
        <v>Str (+2)</v>
      </c>
      <c r="F23" s="104">
        <f>SUM(Martial!$D$12:$D$13)</f>
        <v>0</v>
      </c>
      <c r="G23" s="104">
        <f t="shared" si="1"/>
        <v>2</v>
      </c>
      <c r="H23" s="86">
        <f t="shared" ca="1" si="6"/>
        <v>9</v>
      </c>
      <c r="I23" s="104">
        <f t="shared" ca="1" si="7"/>
        <v>11</v>
      </c>
      <c r="J23" s="105"/>
    </row>
    <row r="24" spans="1:10" s="111" customFormat="1" ht="16.8" x14ac:dyDescent="0.3">
      <c r="A24" s="126" t="s">
        <v>97</v>
      </c>
      <c r="B24" s="127">
        <v>0</v>
      </c>
      <c r="C24" s="128" t="s">
        <v>35</v>
      </c>
      <c r="D24" s="129" t="str">
        <f>IF(C24="Str",'Personal File'!$C$8,IF(C24="Dex",'Personal File'!$C$9,IF(C24="Con",'Personal File'!$C$10,IF(C24="Int",'Personal File'!$C$11,IF(C24="Wis",'Personal File'!$C$12,IF(C24="Cha",'Personal File'!$C$13))))))</f>
        <v>+0</v>
      </c>
      <c r="E24" s="130" t="str">
        <f t="shared" si="4"/>
        <v>Int (+0)</v>
      </c>
      <c r="F24" s="131" t="s">
        <v>65</v>
      </c>
      <c r="G24" s="131">
        <f t="shared" si="1"/>
        <v>0</v>
      </c>
      <c r="H24" s="86">
        <f t="shared" ca="1" si="6"/>
        <v>20</v>
      </c>
      <c r="I24" s="131">
        <f t="shared" ca="1" si="7"/>
        <v>20</v>
      </c>
      <c r="J24" s="132"/>
    </row>
    <row r="25" spans="1:10" s="111" customFormat="1" ht="16.8" x14ac:dyDescent="0.3">
      <c r="A25" s="138" t="s">
        <v>56</v>
      </c>
      <c r="B25" s="139">
        <v>4</v>
      </c>
      <c r="C25" s="140" t="s">
        <v>36</v>
      </c>
      <c r="D25" s="141" t="str">
        <f>IF(C25="Str",'Personal File'!$C$8,IF(C25="Dex",'Personal File'!$C$9,IF(C25="Con",'Personal File'!$C$10,IF(C25="Int",'Personal File'!$C$11,IF(C25="Wis",'Personal File'!$C$12,IF(C25="Cha",'Personal File'!$C$13))))))</f>
        <v>+0</v>
      </c>
      <c r="E25" s="142" t="str">
        <f t="shared" si="4"/>
        <v>Wis (+0)</v>
      </c>
      <c r="F25" s="143" t="s">
        <v>65</v>
      </c>
      <c r="G25" s="143">
        <f t="shared" si="1"/>
        <v>4</v>
      </c>
      <c r="H25" s="86">
        <f t="shared" ca="1" si="6"/>
        <v>9</v>
      </c>
      <c r="I25" s="143">
        <f t="shared" ca="1" si="7"/>
        <v>13</v>
      </c>
      <c r="J25" s="144"/>
    </row>
    <row r="26" spans="1:10" s="111" customFormat="1" ht="16.8" x14ac:dyDescent="0.3">
      <c r="A26" s="107" t="s">
        <v>21</v>
      </c>
      <c r="B26" s="82">
        <v>0</v>
      </c>
      <c r="C26" s="108" t="s">
        <v>37</v>
      </c>
      <c r="D26" s="109" t="str">
        <f>IF(C26="Str",'Personal File'!$C$8,IF(C26="Dex",'Personal File'!$C$9,IF(C26="Con",'Personal File'!$C$10,IF(C26="Int",'Personal File'!$C$11,IF(C26="Wis",'Personal File'!$C$12,IF(C26="Cha",'Personal File'!$C$13))))))</f>
        <v>+6</v>
      </c>
      <c r="E26" s="90" t="str">
        <f t="shared" si="4"/>
        <v>Dex (+6)</v>
      </c>
      <c r="F26" s="104">
        <f>SUM(Martial!$D$12:$D$13)</f>
        <v>0</v>
      </c>
      <c r="G26" s="104">
        <f t="shared" si="1"/>
        <v>6</v>
      </c>
      <c r="H26" s="86">
        <f t="shared" ca="1" si="6"/>
        <v>4</v>
      </c>
      <c r="I26" s="104">
        <f t="shared" ca="1" si="7"/>
        <v>10</v>
      </c>
      <c r="J26" s="105"/>
    </row>
    <row r="27" spans="1:10" s="111" customFormat="1" ht="16.8" x14ac:dyDescent="0.3">
      <c r="A27" s="145" t="s">
        <v>57</v>
      </c>
      <c r="B27" s="127">
        <v>0</v>
      </c>
      <c r="C27" s="146" t="s">
        <v>37</v>
      </c>
      <c r="D27" s="147" t="str">
        <f>IF(C27="Str",'Personal File'!$C$8,IF(C27="Dex",'Personal File'!$C$9,IF(C27="Con",'Personal File'!$C$10,IF(C27="Int",'Personal File'!$C$11,IF(C27="Wis",'Personal File'!$C$12,IF(C27="Cha",'Personal File'!$C$13))))))</f>
        <v>+6</v>
      </c>
      <c r="E27" s="148" t="str">
        <f t="shared" si="4"/>
        <v>Dex (+6)</v>
      </c>
      <c r="F27" s="131" t="s">
        <v>65</v>
      </c>
      <c r="G27" s="131">
        <f t="shared" si="1"/>
        <v>6</v>
      </c>
      <c r="H27" s="86">
        <f t="shared" ca="1" si="6"/>
        <v>4</v>
      </c>
      <c r="I27" s="131">
        <f t="shared" ca="1" si="7"/>
        <v>10</v>
      </c>
      <c r="J27" s="132"/>
    </row>
    <row r="28" spans="1:10" ht="16.8" x14ac:dyDescent="0.3">
      <c r="A28" s="112" t="s">
        <v>109</v>
      </c>
      <c r="B28" s="82">
        <v>0</v>
      </c>
      <c r="C28" s="113" t="s">
        <v>33</v>
      </c>
      <c r="D28" s="114" t="str">
        <f>IF(C28="Str",'Personal File'!$C$8,IF(C28="Dex",'Personal File'!$C$9,IF(C28="Con",'Personal File'!$C$10,IF(C28="Int",'Personal File'!$C$11,IF(C28="Wis",'Personal File'!$C$12,IF(C28="Cha",'Personal File'!$C$13))))))</f>
        <v>+0</v>
      </c>
      <c r="E28" s="115" t="str">
        <f t="shared" si="4"/>
        <v>Cha (+0)</v>
      </c>
      <c r="F28" s="104" t="s">
        <v>65</v>
      </c>
      <c r="G28" s="104">
        <f t="shared" si="1"/>
        <v>0</v>
      </c>
      <c r="H28" s="86">
        <f t="shared" ca="1" si="6"/>
        <v>15</v>
      </c>
      <c r="I28" s="104">
        <f t="shared" ca="1" si="7"/>
        <v>15</v>
      </c>
      <c r="J28" s="105"/>
    </row>
    <row r="29" spans="1:10" ht="16.8" x14ac:dyDescent="0.3">
      <c r="A29" s="149" t="s">
        <v>110</v>
      </c>
      <c r="B29" s="127">
        <v>0</v>
      </c>
      <c r="C29" s="150" t="s">
        <v>36</v>
      </c>
      <c r="D29" s="151" t="str">
        <f>IF(C29="Str",'Personal File'!$C$8,IF(C29="Dex",'Personal File'!$C$9,IF(C29="Con",'Personal File'!$C$10,IF(C29="Int",'Personal File'!$C$11,IF(C29="Wis",'Personal File'!$C$12,IF(C29="Cha",'Personal File'!$C$13))))))</f>
        <v>+0</v>
      </c>
      <c r="E29" s="152" t="str">
        <f t="shared" ref="E29" si="9">CONCATENATE(C29," (",D29,")")</f>
        <v>Wis (+0)</v>
      </c>
      <c r="F29" s="131" t="s">
        <v>65</v>
      </c>
      <c r="G29" s="131">
        <f t="shared" si="1"/>
        <v>0</v>
      </c>
      <c r="H29" s="86">
        <f t="shared" ca="1" si="6"/>
        <v>8</v>
      </c>
      <c r="I29" s="131">
        <f t="shared" ca="1" si="7"/>
        <v>8</v>
      </c>
      <c r="J29" s="132"/>
    </row>
    <row r="30" spans="1:10" ht="16.8" x14ac:dyDescent="0.3">
      <c r="A30" s="107" t="s">
        <v>22</v>
      </c>
      <c r="B30" s="82">
        <v>0</v>
      </c>
      <c r="C30" s="108" t="s">
        <v>37</v>
      </c>
      <c r="D30" s="109" t="str">
        <f>IF(C30="Str",'Personal File'!$C$8,IF(C30="Dex",'Personal File'!$C$9,IF(C30="Con",'Personal File'!$C$10,IF(C30="Int",'Personal File'!$C$11,IF(C30="Wis",'Personal File'!$C$12,IF(C30="Cha",'Personal File'!$C$13))))))</f>
        <v>+6</v>
      </c>
      <c r="E30" s="90" t="str">
        <f t="shared" si="4"/>
        <v>Dex (+6)</v>
      </c>
      <c r="F30" s="104" t="s">
        <v>65</v>
      </c>
      <c r="G30" s="104">
        <f t="shared" si="1"/>
        <v>6</v>
      </c>
      <c r="H30" s="86">
        <f t="shared" ca="1" si="6"/>
        <v>3</v>
      </c>
      <c r="I30" s="104">
        <f t="shared" ca="1" si="7"/>
        <v>9</v>
      </c>
      <c r="J30" s="105"/>
    </row>
    <row r="31" spans="1:10" ht="16.8" x14ac:dyDescent="0.3">
      <c r="A31" s="153" t="s">
        <v>23</v>
      </c>
      <c r="B31" s="139">
        <v>1</v>
      </c>
      <c r="C31" s="154" t="s">
        <v>35</v>
      </c>
      <c r="D31" s="155" t="str">
        <f>IF(C31="Str",'Personal File'!$C$8,IF(C31="Dex",'Personal File'!$C$9,IF(C31="Con",'Personal File'!$C$10,IF(C31="Int",'Personal File'!$C$11,IF(C31="Wis",'Personal File'!$C$12,IF(C31="Cha",'Personal File'!$C$13))))))</f>
        <v>+0</v>
      </c>
      <c r="E31" s="156" t="str">
        <f t="shared" si="4"/>
        <v>Int (+0)</v>
      </c>
      <c r="F31" s="143" t="s">
        <v>65</v>
      </c>
      <c r="G31" s="143">
        <f t="shared" si="1"/>
        <v>1</v>
      </c>
      <c r="H31" s="86">
        <f t="shared" ca="1" si="6"/>
        <v>13</v>
      </c>
      <c r="I31" s="143">
        <f t="shared" ca="1" si="7"/>
        <v>14</v>
      </c>
      <c r="J31" s="144" t="s">
        <v>106</v>
      </c>
    </row>
    <row r="32" spans="1:10" ht="16.8" x14ac:dyDescent="0.3">
      <c r="A32" s="134" t="s">
        <v>58</v>
      </c>
      <c r="B32" s="82">
        <v>0</v>
      </c>
      <c r="C32" s="135" t="s">
        <v>36</v>
      </c>
      <c r="D32" s="136" t="str">
        <f>IF(C32="Str",'Personal File'!$C$8,IF(C32="Dex",'Personal File'!$C$9,IF(C32="Con",'Personal File'!$C$10,IF(C32="Int",'Personal File'!$C$11,IF(C32="Wis",'Personal File'!$C$12,IF(C32="Cha",'Personal File'!$C$13))))))</f>
        <v>+0</v>
      </c>
      <c r="E32" s="137" t="str">
        <f t="shared" si="4"/>
        <v>Wis (+0)</v>
      </c>
      <c r="F32" s="104" t="s">
        <v>65</v>
      </c>
      <c r="G32" s="104">
        <f t="shared" si="1"/>
        <v>0</v>
      </c>
      <c r="H32" s="86">
        <f t="shared" ca="1" si="6"/>
        <v>13</v>
      </c>
      <c r="I32" s="104">
        <f t="shared" ca="1" si="7"/>
        <v>13</v>
      </c>
      <c r="J32" s="105"/>
    </row>
    <row r="33" spans="1:10" ht="16.8" x14ac:dyDescent="0.3">
      <c r="A33" s="145" t="s">
        <v>90</v>
      </c>
      <c r="B33" s="127">
        <v>0</v>
      </c>
      <c r="C33" s="146" t="s">
        <v>37</v>
      </c>
      <c r="D33" s="147" t="str">
        <f>IF(C33="Str",'Personal File'!$C$8,IF(C33="Dex",'Personal File'!$C$9,IF(C33="Con",'Personal File'!$C$10,IF(C33="Int",'Personal File'!$C$11,IF(C33="Wis",'Personal File'!$C$12,IF(C33="Cha",'Personal File'!$C$13))))))</f>
        <v>+6</v>
      </c>
      <c r="E33" s="148" t="str">
        <f t="shared" si="4"/>
        <v>Dex (+6)</v>
      </c>
      <c r="F33" s="131">
        <f>SUM(Martial!$D$12:$D$13)</f>
        <v>0</v>
      </c>
      <c r="G33" s="131">
        <f t="shared" si="1"/>
        <v>6</v>
      </c>
      <c r="H33" s="86">
        <f t="shared" ca="1" si="6"/>
        <v>6</v>
      </c>
      <c r="I33" s="131">
        <f t="shared" ca="1" si="7"/>
        <v>12</v>
      </c>
      <c r="J33" s="132"/>
    </row>
    <row r="34" spans="1:10" ht="16.8" x14ac:dyDescent="0.3">
      <c r="A34" s="126" t="s">
        <v>89</v>
      </c>
      <c r="B34" s="127">
        <v>0</v>
      </c>
      <c r="C34" s="128" t="s">
        <v>35</v>
      </c>
      <c r="D34" s="129" t="str">
        <f>IF(C34="Str",'Personal File'!$C$8,IF(C34="Dex",'Personal File'!$C$9,IF(C34="Con",'Personal File'!$C$10,IF(C34="Int",'Personal File'!$C$11,IF(C34="Wis",'Personal File'!$C$12,IF(C34="Cha",'Personal File'!$C$13))))))</f>
        <v>+0</v>
      </c>
      <c r="E34" s="130" t="str">
        <f t="shared" si="4"/>
        <v>Int (+0)</v>
      </c>
      <c r="F34" s="131" t="s">
        <v>65</v>
      </c>
      <c r="G34" s="131">
        <f t="shared" si="1"/>
        <v>0</v>
      </c>
      <c r="H34" s="86">
        <f t="shared" ca="1" si="6"/>
        <v>10</v>
      </c>
      <c r="I34" s="131">
        <f t="shared" ca="1" si="7"/>
        <v>10</v>
      </c>
      <c r="J34" s="157"/>
    </row>
    <row r="35" spans="1:10" ht="16.8" x14ac:dyDescent="0.3">
      <c r="A35" s="126" t="s">
        <v>59</v>
      </c>
      <c r="B35" s="127">
        <v>0</v>
      </c>
      <c r="C35" s="128" t="s">
        <v>35</v>
      </c>
      <c r="D35" s="129" t="str">
        <f>IF(C35="Str",'Personal File'!$C$8,IF(C35="Dex",'Personal File'!$C$9,IF(C35="Con",'Personal File'!$C$10,IF(C35="Int",'Personal File'!$C$11,IF(C35="Wis",'Personal File'!$C$12,IF(C35="Cha",'Personal File'!$C$13))))))</f>
        <v>+0</v>
      </c>
      <c r="E35" s="130" t="str">
        <f t="shared" si="4"/>
        <v>Int (+0)</v>
      </c>
      <c r="F35" s="131" t="s">
        <v>65</v>
      </c>
      <c r="G35" s="131">
        <f t="shared" si="1"/>
        <v>0</v>
      </c>
      <c r="H35" s="86">
        <f t="shared" ca="1" si="6"/>
        <v>9</v>
      </c>
      <c r="I35" s="131">
        <f t="shared" ca="1" si="7"/>
        <v>9</v>
      </c>
      <c r="J35" s="157"/>
    </row>
    <row r="36" spans="1:10" ht="16.8" x14ac:dyDescent="0.3">
      <c r="A36" s="138" t="s">
        <v>60</v>
      </c>
      <c r="B36" s="139">
        <v>1</v>
      </c>
      <c r="C36" s="140" t="s">
        <v>36</v>
      </c>
      <c r="D36" s="141" t="str">
        <f>IF(C36="Str",'Personal File'!$C$8,IF(C36="Dex",'Personal File'!$C$9,IF(C36="Con",'Personal File'!$C$10,IF(C36="Int",'Personal File'!$C$11,IF(C36="Wis",'Personal File'!$C$12,IF(C36="Cha",'Personal File'!$C$13))))))</f>
        <v>+0</v>
      </c>
      <c r="E36" s="142" t="str">
        <f t="shared" si="4"/>
        <v>Wis (+0)</v>
      </c>
      <c r="F36" s="143" t="s">
        <v>65</v>
      </c>
      <c r="G36" s="143">
        <f t="shared" si="1"/>
        <v>1</v>
      </c>
      <c r="H36" s="86">
        <f t="shared" ca="1" si="6"/>
        <v>12</v>
      </c>
      <c r="I36" s="143">
        <f t="shared" ca="1" si="7"/>
        <v>13</v>
      </c>
      <c r="J36" s="144" t="s">
        <v>106</v>
      </c>
    </row>
    <row r="37" spans="1:10" ht="16.8" x14ac:dyDescent="0.3">
      <c r="A37" s="134" t="s">
        <v>91</v>
      </c>
      <c r="B37" s="82">
        <v>0</v>
      </c>
      <c r="C37" s="135" t="s">
        <v>36</v>
      </c>
      <c r="D37" s="136" t="str">
        <f>IF(C37="Str",'Personal File'!$C$8,IF(C37="Dex",'Personal File'!$C$9,IF(C37="Con",'Personal File'!$C$10,IF(C37="Int",'Personal File'!$C$11,IF(C37="Wis",'Personal File'!$C$12,IF(C37="Cha",'Personal File'!$C$13))))))</f>
        <v>+0</v>
      </c>
      <c r="E37" s="137" t="str">
        <f t="shared" si="4"/>
        <v>Wis (+0)</v>
      </c>
      <c r="F37" s="104" t="s">
        <v>65</v>
      </c>
      <c r="G37" s="104">
        <f t="shared" si="1"/>
        <v>0</v>
      </c>
      <c r="H37" s="86">
        <f t="shared" ca="1" si="6"/>
        <v>17</v>
      </c>
      <c r="I37" s="104">
        <f t="shared" ca="1" si="7"/>
        <v>17</v>
      </c>
      <c r="J37" s="105"/>
    </row>
    <row r="38" spans="1:10" ht="16.8" x14ac:dyDescent="0.3">
      <c r="A38" s="117" t="s">
        <v>24</v>
      </c>
      <c r="B38" s="82">
        <v>0</v>
      </c>
      <c r="C38" s="118" t="s">
        <v>38</v>
      </c>
      <c r="D38" s="119" t="str">
        <f>IF(C38="Str",'Personal File'!$C$8,IF(C38="Dex",'Personal File'!$C$9,IF(C38="Con",'Personal File'!$C$10,IF(C38="Int",'Personal File'!$C$11,IF(C38="Wis",'Personal File'!$C$12,IF(C38="Cha",'Personal File'!$C$13))))))</f>
        <v>+2</v>
      </c>
      <c r="E38" s="120" t="str">
        <f t="shared" si="4"/>
        <v>Str (+2)</v>
      </c>
      <c r="F38" s="104" t="s">
        <v>65</v>
      </c>
      <c r="G38" s="104">
        <f t="shared" si="1"/>
        <v>2</v>
      </c>
      <c r="H38" s="86">
        <f t="shared" ca="1" si="6"/>
        <v>1</v>
      </c>
      <c r="I38" s="104">
        <f t="shared" ca="1" si="7"/>
        <v>3</v>
      </c>
      <c r="J38" s="105"/>
    </row>
    <row r="39" spans="1:10" ht="16.8" x14ac:dyDescent="0.3">
      <c r="A39" s="145" t="s">
        <v>61</v>
      </c>
      <c r="B39" s="127">
        <v>0</v>
      </c>
      <c r="C39" s="146" t="s">
        <v>37</v>
      </c>
      <c r="D39" s="147" t="str">
        <f>IF(C39="Str",'Personal File'!$C$8,IF(C39="Dex",'Personal File'!$C$9,IF(C39="Con",'Personal File'!$C$10,IF(C39="Int",'Personal File'!$C$11,IF(C39="Wis",'Personal File'!$C$12,IF(C39="Cha",'Personal File'!$C$13))))))</f>
        <v>+6</v>
      </c>
      <c r="E39" s="148" t="str">
        <f t="shared" si="4"/>
        <v>Dex (+6)</v>
      </c>
      <c r="F39" s="131">
        <f>SUM(Martial!$D$12:$D$13)</f>
        <v>0</v>
      </c>
      <c r="G39" s="131">
        <f t="shared" si="1"/>
        <v>6</v>
      </c>
      <c r="H39" s="86">
        <f t="shared" ca="1" si="6"/>
        <v>18</v>
      </c>
      <c r="I39" s="131">
        <f t="shared" ca="1" si="7"/>
        <v>24</v>
      </c>
      <c r="J39" s="132"/>
    </row>
    <row r="40" spans="1:10" ht="16.8" x14ac:dyDescent="0.3">
      <c r="A40" s="149" t="s">
        <v>62</v>
      </c>
      <c r="B40" s="127">
        <v>0</v>
      </c>
      <c r="C40" s="158" t="s">
        <v>33</v>
      </c>
      <c r="D40" s="159" t="str">
        <f>IF(C40="Str",'Personal File'!$C$8,IF(C40="Dex",'Personal File'!$C$9,IF(C40="Con",'Personal File'!$C$10,IF(C40="Int",'Personal File'!$C$11,IF(C40="Wis",'Personal File'!$C$12,IF(C40="Cha",'Personal File'!$C$13))))))</f>
        <v>+0</v>
      </c>
      <c r="E40" s="160" t="str">
        <f t="shared" si="4"/>
        <v>Cha (+0)</v>
      </c>
      <c r="F40" s="131" t="s">
        <v>65</v>
      </c>
      <c r="G40" s="131">
        <f t="shared" si="1"/>
        <v>0</v>
      </c>
      <c r="H40" s="86">
        <f t="shared" ca="1" si="6"/>
        <v>18</v>
      </c>
      <c r="I40" s="131">
        <f t="shared" ca="1" si="7"/>
        <v>18</v>
      </c>
      <c r="J40" s="132"/>
    </row>
    <row r="41" spans="1:10" ht="17.399999999999999" thickBot="1" x14ac:dyDescent="0.35">
      <c r="A41" s="161" t="s">
        <v>63</v>
      </c>
      <c r="B41" s="162">
        <v>0</v>
      </c>
      <c r="C41" s="163" t="s">
        <v>37</v>
      </c>
      <c r="D41" s="164" t="str">
        <f>IF(C41="Str",'Personal File'!$C$8,IF(C41="Dex",'Personal File'!$C$9,IF(C41="Con",'Personal File'!$C$10,IF(C41="Int",'Personal File'!$C$11,IF(C41="Wis",'Personal File'!$C$12,IF(C41="Cha",'Personal File'!$C$13))))))</f>
        <v>+6</v>
      </c>
      <c r="E41" s="165" t="str">
        <f t="shared" si="4"/>
        <v>Dex (+6)</v>
      </c>
      <c r="F41" s="166" t="s">
        <v>65</v>
      </c>
      <c r="G41" s="166">
        <f t="shared" si="1"/>
        <v>6</v>
      </c>
      <c r="H41" s="167">
        <f t="shared" ca="1" si="6"/>
        <v>15</v>
      </c>
      <c r="I41" s="166">
        <f t="shared" ca="1" si="7"/>
        <v>21</v>
      </c>
      <c r="J41" s="168"/>
    </row>
    <row r="42" spans="1:10" ht="16.2" thickTop="1" x14ac:dyDescent="0.3">
      <c r="B42" s="169">
        <f>SUM(B6:B41)+B31+B36</f>
        <v>9</v>
      </c>
      <c r="E42" s="169">
        <f>SUM(E43:E48)</f>
        <v>9</v>
      </c>
      <c r="F42" s="170" t="s">
        <v>70</v>
      </c>
    </row>
    <row r="43" spans="1:10" x14ac:dyDescent="0.3">
      <c r="B43" s="169"/>
      <c r="E43" s="171">
        <v>4</v>
      </c>
      <c r="F43" s="172" t="s">
        <v>104</v>
      </c>
    </row>
    <row r="44" spans="1:10" x14ac:dyDescent="0.3">
      <c r="B44" s="169"/>
      <c r="E44" s="171">
        <v>1</v>
      </c>
      <c r="F44" s="172" t="s">
        <v>105</v>
      </c>
    </row>
    <row r="45" spans="1:10" x14ac:dyDescent="0.3">
      <c r="E45" s="171">
        <v>1</v>
      </c>
      <c r="F45" s="172" t="s">
        <v>135</v>
      </c>
    </row>
    <row r="46" spans="1:10" x14ac:dyDescent="0.3">
      <c r="E46" s="171">
        <v>1</v>
      </c>
      <c r="F46" s="172" t="s">
        <v>146</v>
      </c>
    </row>
    <row r="47" spans="1:10" x14ac:dyDescent="0.3">
      <c r="E47" s="171">
        <v>1</v>
      </c>
      <c r="F47" s="172" t="s">
        <v>156</v>
      </c>
    </row>
    <row r="48" spans="1:10" x14ac:dyDescent="0.3">
      <c r="E48" s="171">
        <v>1</v>
      </c>
      <c r="F48" s="172" t="s">
        <v>157</v>
      </c>
    </row>
  </sheetData>
  <phoneticPr fontId="0" type="noConversion"/>
  <conditionalFormatting sqref="H3:H41">
    <cfRule type="cellIs" dxfId="5" priority="1" operator="equal">
      <formula>20</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
  <sheetViews>
    <sheetView showGridLines="0" workbookViewId="0"/>
  </sheetViews>
  <sheetFormatPr defaultColWidth="8.19921875" defaultRowHeight="16.8" x14ac:dyDescent="0.3"/>
  <cols>
    <col min="1" max="1" width="50" style="179" bestFit="1" customWidth="1"/>
    <col min="2" max="2" width="3.09765625" style="174" customWidth="1"/>
    <col min="3" max="3" width="22.09765625" style="174" bestFit="1" customWidth="1"/>
    <col min="4" max="16384" width="8.19921875" style="174"/>
  </cols>
  <sheetData>
    <row r="1" spans="1:3" ht="21.6" thickTop="1" thickBot="1" x14ac:dyDescent="0.35">
      <c r="A1" s="173" t="s">
        <v>96</v>
      </c>
      <c r="C1" s="12" t="s">
        <v>124</v>
      </c>
    </row>
    <row r="2" spans="1:3" x14ac:dyDescent="0.3">
      <c r="A2" s="175" t="s">
        <v>118</v>
      </c>
      <c r="C2" s="183" t="s">
        <v>125</v>
      </c>
    </row>
    <row r="3" spans="1:3" x14ac:dyDescent="0.3">
      <c r="A3" s="176" t="s">
        <v>148</v>
      </c>
      <c r="C3" s="184" t="s">
        <v>126</v>
      </c>
    </row>
    <row r="4" spans="1:3" ht="17.399999999999999" thickBot="1" x14ac:dyDescent="0.35">
      <c r="A4" s="175" t="s">
        <v>117</v>
      </c>
      <c r="C4" s="185" t="s">
        <v>127</v>
      </c>
    </row>
    <row r="5" spans="1:3" ht="18" thickTop="1" thickBot="1" x14ac:dyDescent="0.35">
      <c r="A5" s="177" t="s">
        <v>147</v>
      </c>
    </row>
    <row r="6" spans="1:3" ht="21.6" thickTop="1" thickBot="1" x14ac:dyDescent="0.35">
      <c r="A6" s="177" t="s">
        <v>155</v>
      </c>
      <c r="C6" s="9" t="s">
        <v>80</v>
      </c>
    </row>
    <row r="7" spans="1:3" ht="17.399999999999999" thickBot="1" x14ac:dyDescent="0.35">
      <c r="A7" s="177" t="s">
        <v>159</v>
      </c>
      <c r="C7" s="182" t="s">
        <v>123</v>
      </c>
    </row>
    <row r="8" spans="1:3" ht="18" thickTop="1" thickBot="1" x14ac:dyDescent="0.35">
      <c r="A8" s="178" t="s">
        <v>160</v>
      </c>
    </row>
    <row r="9" spans="1:3" ht="18" thickTop="1" thickBot="1" x14ac:dyDescent="0.35"/>
    <row r="10" spans="1:3" ht="21.6" thickTop="1" thickBot="1" x14ac:dyDescent="0.35">
      <c r="A10" s="10" t="s">
        <v>94</v>
      </c>
    </row>
    <row r="11" spans="1:3" x14ac:dyDescent="0.3">
      <c r="A11" s="180" t="s">
        <v>111</v>
      </c>
    </row>
    <row r="12" spans="1:3" ht="17.399999999999999" thickBot="1" x14ac:dyDescent="0.35">
      <c r="A12" s="181" t="s">
        <v>112</v>
      </c>
    </row>
    <row r="13" spans="1:3"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
  <sheetViews>
    <sheetView showGridLines="0" workbookViewId="0"/>
  </sheetViews>
  <sheetFormatPr defaultColWidth="6.3984375" defaultRowHeight="15.6" x14ac:dyDescent="0.3"/>
  <cols>
    <col min="1" max="1" width="32.69921875" style="195" bestFit="1" customWidth="1"/>
    <col min="2" max="2" width="8.5" style="195" bestFit="1" customWidth="1"/>
    <col min="3" max="3" width="5.09765625" style="195" bestFit="1" customWidth="1"/>
    <col min="4" max="4" width="7.69921875" style="195" customWidth="1"/>
    <col min="5" max="5" width="8.09765625" style="195" bestFit="1" customWidth="1"/>
    <col min="6" max="6" width="8.3984375" style="195" bestFit="1" customWidth="1"/>
    <col min="7" max="7" width="4.69921875" style="195" bestFit="1" customWidth="1"/>
    <col min="8" max="8" width="5.69921875" style="195" bestFit="1" customWidth="1"/>
    <col min="9" max="9" width="5.59765625" style="195" bestFit="1" customWidth="1"/>
    <col min="10" max="10" width="6.296875" style="195" bestFit="1" customWidth="1"/>
    <col min="11" max="11" width="20.8984375" style="195" bestFit="1" customWidth="1"/>
    <col min="12" max="16384" width="6.3984375" style="20"/>
  </cols>
  <sheetData>
    <row r="1" spans="1:13" ht="23.4" thickBot="1" x14ac:dyDescent="0.35">
      <c r="A1" s="186" t="s">
        <v>25</v>
      </c>
      <c r="B1" s="186"/>
      <c r="C1" s="186"/>
      <c r="D1" s="186"/>
      <c r="E1" s="186"/>
      <c r="F1" s="186"/>
      <c r="G1" s="186"/>
      <c r="H1" s="186"/>
      <c r="I1" s="186"/>
      <c r="J1" s="186"/>
      <c r="K1" s="186"/>
    </row>
    <row r="2" spans="1:13" ht="16.8" thickTop="1" thickBot="1" x14ac:dyDescent="0.35">
      <c r="A2" s="292" t="s">
        <v>6</v>
      </c>
      <c r="B2" s="187" t="s">
        <v>7</v>
      </c>
      <c r="C2" s="187" t="s">
        <v>28</v>
      </c>
      <c r="D2" s="187" t="s">
        <v>29</v>
      </c>
      <c r="E2" s="188" t="s">
        <v>71</v>
      </c>
      <c r="F2" s="187" t="s">
        <v>26</v>
      </c>
      <c r="G2" s="187" t="s">
        <v>30</v>
      </c>
      <c r="H2" s="189" t="s">
        <v>95</v>
      </c>
      <c r="I2" s="190" t="s">
        <v>100</v>
      </c>
      <c r="J2" s="189" t="s">
        <v>86</v>
      </c>
      <c r="K2" s="191" t="s">
        <v>5</v>
      </c>
      <c r="M2" s="192" t="s">
        <v>136</v>
      </c>
    </row>
    <row r="3" spans="1:13" x14ac:dyDescent="0.3">
      <c r="A3" s="293" t="s">
        <v>164</v>
      </c>
      <c r="B3" s="294" t="s">
        <v>163</v>
      </c>
      <c r="C3" s="295" t="str">
        <f>'Personal File'!$C$8</f>
        <v>+2</v>
      </c>
      <c r="D3" s="296" t="s">
        <v>150</v>
      </c>
      <c r="E3" s="297" t="s">
        <v>120</v>
      </c>
      <c r="F3" s="298" t="s">
        <v>99</v>
      </c>
      <c r="G3" s="5">
        <v>8</v>
      </c>
      <c r="H3" s="299" t="str">
        <f>CONCATENATE("+",'Personal File'!$B$6+RIGHT('Personal File'!$C$8)+D3)</f>
        <v>+8</v>
      </c>
      <c r="I3" s="300">
        <f t="shared" ref="I3:I4" ca="1" si="0">RANDBETWEEN(1,20)</f>
        <v>14</v>
      </c>
      <c r="J3" s="301">
        <f t="shared" ref="J3:J5" ca="1" si="1">I3+H3</f>
        <v>22</v>
      </c>
      <c r="K3" s="302"/>
      <c r="M3" s="13">
        <v>15</v>
      </c>
    </row>
    <row r="4" spans="1:13" x14ac:dyDescent="0.3">
      <c r="A4" s="303" t="s">
        <v>131</v>
      </c>
      <c r="B4" s="304" t="s">
        <v>132</v>
      </c>
      <c r="C4" s="305" t="str">
        <f>'Personal File'!$C$8</f>
        <v>+2</v>
      </c>
      <c r="D4" s="306">
        <v>0</v>
      </c>
      <c r="E4" s="306" t="s">
        <v>134</v>
      </c>
      <c r="F4" s="307" t="s">
        <v>133</v>
      </c>
      <c r="G4" s="6">
        <v>0</v>
      </c>
      <c r="H4" s="308" t="str">
        <f>CONCATENATE("+",'Personal File'!$B$6+RIGHT('Personal File'!$C$8)+D4)</f>
        <v>+7</v>
      </c>
      <c r="I4" s="309">
        <f t="shared" ca="1" si="0"/>
        <v>10</v>
      </c>
      <c r="J4" s="310">
        <f t="shared" ca="1" si="1"/>
        <v>17</v>
      </c>
      <c r="K4" s="311"/>
      <c r="M4" s="14">
        <v>0</v>
      </c>
    </row>
    <row r="5" spans="1:13" ht="16.2" thickBot="1" x14ac:dyDescent="0.35">
      <c r="A5" s="312"/>
      <c r="B5" s="7"/>
      <c r="C5" s="313"/>
      <c r="D5" s="314"/>
      <c r="E5" s="315"/>
      <c r="F5" s="316"/>
      <c r="G5" s="8"/>
      <c r="H5" s="317" t="str">
        <f>CONCATENATE("+",'Personal File'!$B$6+RIGHT('Personal File'!$C$8)+D5)</f>
        <v>+7</v>
      </c>
      <c r="I5" s="193">
        <f ca="1">RANDBETWEEN(1,20)</f>
        <v>8</v>
      </c>
      <c r="J5" s="194">
        <f t="shared" ca="1" si="1"/>
        <v>15</v>
      </c>
      <c r="K5" s="318"/>
      <c r="M5" s="15"/>
    </row>
    <row r="6" spans="1:13" ht="16.8" thickTop="1" thickBot="1" x14ac:dyDescent="0.35">
      <c r="I6" s="171"/>
      <c r="J6" s="171"/>
      <c r="M6" s="195"/>
    </row>
    <row r="7" spans="1:13" ht="16.8" thickTop="1" thickBot="1" x14ac:dyDescent="0.35">
      <c r="A7" s="292" t="s">
        <v>9</v>
      </c>
      <c r="B7" s="187" t="s">
        <v>10</v>
      </c>
      <c r="C7" s="187" t="s">
        <v>28</v>
      </c>
      <c r="D7" s="187" t="s">
        <v>29</v>
      </c>
      <c r="E7" s="188" t="s">
        <v>71</v>
      </c>
      <c r="F7" s="187" t="s">
        <v>11</v>
      </c>
      <c r="G7" s="187" t="s">
        <v>30</v>
      </c>
      <c r="H7" s="189" t="s">
        <v>95</v>
      </c>
      <c r="I7" s="190" t="s">
        <v>100</v>
      </c>
      <c r="J7" s="189" t="s">
        <v>86</v>
      </c>
      <c r="K7" s="191" t="s">
        <v>5</v>
      </c>
      <c r="M7" s="192" t="s">
        <v>136</v>
      </c>
    </row>
    <row r="8" spans="1:13" x14ac:dyDescent="0.3">
      <c r="A8" s="323" t="s">
        <v>165</v>
      </c>
      <c r="B8" s="196" t="s">
        <v>119</v>
      </c>
      <c r="C8" s="295" t="str">
        <f>CONCATENATE("+2",'Personal File'!$C$8)</f>
        <v>+2+2</v>
      </c>
      <c r="D8" s="197" t="s">
        <v>65</v>
      </c>
      <c r="E8" s="196" t="s">
        <v>98</v>
      </c>
      <c r="F8" s="291" t="str">
        <f>CONCATENATE(110*1.5,"’")</f>
        <v>165’</v>
      </c>
      <c r="G8" s="198">
        <v>3</v>
      </c>
      <c r="H8" s="199" t="str">
        <f>CONCATENATE("+",'Personal File'!$B$6+RIGHT('Personal File'!$C$9)+D8+1)</f>
        <v>+12</v>
      </c>
      <c r="I8" s="200">
        <f t="shared" ref="I8:I9" ca="1" si="2">RANDBETWEEN(1,20)</f>
        <v>12</v>
      </c>
      <c r="J8" s="201">
        <f t="shared" ref="J8:J9" ca="1" si="3">I8+H8</f>
        <v>24</v>
      </c>
      <c r="K8" s="202" t="s">
        <v>129</v>
      </c>
      <c r="M8" s="203">
        <v>8400</v>
      </c>
    </row>
    <row r="9" spans="1:13" ht="16.2" thickBot="1" x14ac:dyDescent="0.35">
      <c r="A9" s="312" t="s">
        <v>130</v>
      </c>
      <c r="B9" s="7" t="s">
        <v>119</v>
      </c>
      <c r="C9" s="204" t="str">
        <f>CONCATENATE("+2",'Personal File'!$C$8)</f>
        <v>+2+2</v>
      </c>
      <c r="D9" s="205" t="s">
        <v>65</v>
      </c>
      <c r="E9" s="206"/>
      <c r="F9" s="207"/>
      <c r="G9" s="208"/>
      <c r="H9" s="209" t="str">
        <f>CONCATENATE("+",'Personal File'!$B$6+RIGHT('Personal File'!$C$9)+D9-1)</f>
        <v>+10</v>
      </c>
      <c r="I9" s="193">
        <f t="shared" ca="1" si="2"/>
        <v>16</v>
      </c>
      <c r="J9" s="194">
        <f t="shared" ca="1" si="3"/>
        <v>26</v>
      </c>
      <c r="K9" s="210" t="s">
        <v>129</v>
      </c>
      <c r="M9" s="211"/>
    </row>
    <row r="10" spans="1:13" ht="16.8" thickTop="1" thickBot="1" x14ac:dyDescent="0.35">
      <c r="D10" s="212"/>
      <c r="E10" s="212"/>
      <c r="G10" s="213"/>
      <c r="H10" s="213"/>
      <c r="I10" s="213"/>
      <c r="J10" s="213"/>
      <c r="M10" s="213"/>
    </row>
    <row r="11" spans="1:13" ht="16.8" thickTop="1" thickBot="1" x14ac:dyDescent="0.35">
      <c r="A11" s="292" t="s">
        <v>75</v>
      </c>
      <c r="B11" s="187" t="s">
        <v>19</v>
      </c>
      <c r="C11" s="187" t="s">
        <v>37</v>
      </c>
      <c r="D11" s="187" t="s">
        <v>86</v>
      </c>
      <c r="E11" s="187" t="s">
        <v>87</v>
      </c>
      <c r="F11" s="187" t="s">
        <v>88</v>
      </c>
      <c r="G11" s="187" t="s">
        <v>30</v>
      </c>
      <c r="H11" s="214" t="s">
        <v>5</v>
      </c>
      <c r="I11" s="215"/>
      <c r="J11" s="215"/>
      <c r="K11" s="216"/>
      <c r="M11" s="192" t="s">
        <v>136</v>
      </c>
    </row>
    <row r="12" spans="1:13" x14ac:dyDescent="0.3">
      <c r="A12" s="324" t="s">
        <v>139</v>
      </c>
      <c r="B12" s="217">
        <v>6</v>
      </c>
      <c r="C12" s="217">
        <v>6</v>
      </c>
      <c r="D12" s="217">
        <v>0</v>
      </c>
      <c r="E12" s="218">
        <v>0.1</v>
      </c>
      <c r="F12" s="217" t="s">
        <v>116</v>
      </c>
      <c r="G12" s="219">
        <v>10</v>
      </c>
      <c r="H12" s="220"/>
      <c r="I12" s="221"/>
      <c r="J12" s="221"/>
      <c r="K12" s="222"/>
      <c r="M12" s="223">
        <v>1100</v>
      </c>
    </row>
    <row r="13" spans="1:13" ht="16.2" thickBot="1" x14ac:dyDescent="0.35">
      <c r="A13" s="319"/>
      <c r="B13" s="224"/>
      <c r="C13" s="204"/>
      <c r="D13" s="224"/>
      <c r="E13" s="225"/>
      <c r="F13" s="7"/>
      <c r="G13" s="8"/>
      <c r="H13" s="226"/>
      <c r="I13" s="227"/>
      <c r="J13" s="227"/>
      <c r="K13" s="228"/>
      <c r="M13" s="15"/>
    </row>
    <row r="14" spans="1:13" ht="16.8" thickTop="1" thickBot="1" x14ac:dyDescent="0.35">
      <c r="M14" s="195"/>
    </row>
    <row r="15" spans="1:13" ht="16.8" thickTop="1" thickBot="1" x14ac:dyDescent="0.35">
      <c r="A15" s="320"/>
      <c r="B15" s="213"/>
      <c r="D15" s="229" t="s">
        <v>76</v>
      </c>
      <c r="E15" s="230"/>
      <c r="F15" s="214" t="s">
        <v>8</v>
      </c>
      <c r="G15" s="187" t="s">
        <v>30</v>
      </c>
      <c r="H15" s="189" t="s">
        <v>95</v>
      </c>
      <c r="I15" s="214" t="s">
        <v>5</v>
      </c>
      <c r="J15" s="215"/>
      <c r="K15" s="216"/>
      <c r="M15" s="192" t="s">
        <v>136</v>
      </c>
    </row>
    <row r="16" spans="1:13" x14ac:dyDescent="0.3">
      <c r="A16" s="320"/>
      <c r="B16" s="213"/>
      <c r="D16" s="231" t="s">
        <v>122</v>
      </c>
      <c r="E16" s="232"/>
      <c r="F16" s="233">
        <v>1</v>
      </c>
      <c r="G16" s="5">
        <f t="shared" ref="G16:G17" si="4">(F16*3)/20</f>
        <v>0.15</v>
      </c>
      <c r="H16" s="234" t="s">
        <v>65</v>
      </c>
      <c r="I16" s="235"/>
      <c r="J16" s="236"/>
      <c r="K16" s="237"/>
      <c r="M16" s="13">
        <v>150</v>
      </c>
    </row>
    <row r="17" spans="1:13" x14ac:dyDescent="0.3">
      <c r="A17" s="320"/>
      <c r="B17" s="213"/>
      <c r="D17" s="238" t="s">
        <v>140</v>
      </c>
      <c r="E17" s="239"/>
      <c r="F17" s="240">
        <v>1</v>
      </c>
      <c r="G17" s="6">
        <f t="shared" si="4"/>
        <v>0.15</v>
      </c>
      <c r="H17" s="241" t="s">
        <v>65</v>
      </c>
      <c r="I17" s="242"/>
      <c r="J17" s="243"/>
      <c r="K17" s="244"/>
      <c r="M17" s="14">
        <v>264</v>
      </c>
    </row>
    <row r="18" spans="1:13" ht="16.2" thickBot="1" x14ac:dyDescent="0.35">
      <c r="A18" s="320"/>
      <c r="B18" s="213"/>
      <c r="D18" s="245" t="s">
        <v>121</v>
      </c>
      <c r="E18" s="246"/>
      <c r="F18" s="247">
        <v>30</v>
      </c>
      <c r="G18" s="8">
        <f t="shared" ref="G18" si="5">(F18*3)/20</f>
        <v>4.5</v>
      </c>
      <c r="H18" s="248" t="s">
        <v>65</v>
      </c>
      <c r="I18" s="249"/>
      <c r="J18" s="250"/>
      <c r="K18" s="251"/>
      <c r="M18" s="15">
        <v>2</v>
      </c>
    </row>
    <row r="19" spans="1:13" ht="16.8" thickTop="1" thickBot="1" x14ac:dyDescent="0.35">
      <c r="M19" s="195"/>
    </row>
    <row r="20" spans="1:13" ht="16.8" thickTop="1" thickBot="1" x14ac:dyDescent="0.35">
      <c r="D20" s="229" t="s">
        <v>141</v>
      </c>
      <c r="E20" s="215"/>
      <c r="F20" s="215"/>
      <c r="G20" s="252" t="s">
        <v>8</v>
      </c>
      <c r="H20" s="252" t="s">
        <v>142</v>
      </c>
      <c r="I20" s="252" t="s">
        <v>143</v>
      </c>
      <c r="J20" s="214" t="s">
        <v>84</v>
      </c>
      <c r="K20" s="216"/>
      <c r="M20" s="192" t="s">
        <v>136</v>
      </c>
    </row>
    <row r="21" spans="1:13" x14ac:dyDescent="0.3">
      <c r="D21" s="253" t="s">
        <v>153</v>
      </c>
      <c r="E21" s="254"/>
      <c r="F21" s="254"/>
      <c r="G21" s="255">
        <v>0</v>
      </c>
      <c r="H21" s="255">
        <v>2</v>
      </c>
      <c r="I21" s="255">
        <v>4</v>
      </c>
      <c r="J21" s="256"/>
      <c r="K21" s="257"/>
      <c r="L21" s="258"/>
      <c r="M21" s="14">
        <v>100</v>
      </c>
    </row>
    <row r="22" spans="1:13" ht="16.2" thickBot="1" x14ac:dyDescent="0.35">
      <c r="D22" s="259" t="s">
        <v>149</v>
      </c>
      <c r="E22" s="260"/>
      <c r="F22" s="260"/>
      <c r="G22" s="205" t="s">
        <v>65</v>
      </c>
      <c r="H22" s="205" t="s">
        <v>151</v>
      </c>
      <c r="I22" s="205" t="s">
        <v>152</v>
      </c>
      <c r="J22" s="249"/>
      <c r="K22" s="251"/>
      <c r="M22" s="15">
        <v>150</v>
      </c>
    </row>
    <row r="23" spans="1:13" ht="16.2" thickTop="1" x14ac:dyDescent="0.3"/>
  </sheetData>
  <phoneticPr fontId="0" type="noConversion"/>
  <conditionalFormatting sqref="I3:I5">
    <cfRule type="cellIs" dxfId="3" priority="7" operator="equal">
      <formula>20</formula>
    </cfRule>
    <cfRule type="cellIs" dxfId="2" priority="8" operator="equal">
      <formula>1</formula>
    </cfRule>
  </conditionalFormatting>
  <conditionalFormatting sqref="I8:I9">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showGridLines="0" workbookViewId="0"/>
  </sheetViews>
  <sheetFormatPr defaultColWidth="13" defaultRowHeight="15.6" x14ac:dyDescent="0.3"/>
  <cols>
    <col min="1" max="1" width="24.69921875" style="195" bestFit="1" customWidth="1"/>
    <col min="2" max="2" width="4.5" style="195" bestFit="1" customWidth="1"/>
    <col min="3" max="3" width="5.59765625" style="213" bestFit="1" customWidth="1"/>
    <col min="4" max="5" width="26.59765625" style="20" customWidth="1"/>
    <col min="6" max="6" width="2.5" style="195" customWidth="1"/>
    <col min="7" max="7" width="5.69921875" style="20" bestFit="1" customWidth="1"/>
    <col min="8" max="16384" width="13" style="20"/>
  </cols>
  <sheetData>
    <row r="1" spans="1:7" ht="23.4" thickBot="1" x14ac:dyDescent="0.35">
      <c r="A1" s="186" t="s">
        <v>81</v>
      </c>
      <c r="B1" s="186"/>
      <c r="C1" s="261"/>
      <c r="D1" s="186"/>
      <c r="E1" s="186"/>
    </row>
    <row r="2" spans="1:7" s="195" customFormat="1" ht="16.8" thickTop="1" thickBot="1" x14ac:dyDescent="0.35">
      <c r="A2" s="262" t="s">
        <v>82</v>
      </c>
      <c r="B2" s="262" t="s">
        <v>8</v>
      </c>
      <c r="C2" s="263" t="s">
        <v>30</v>
      </c>
      <c r="D2" s="264" t="s">
        <v>83</v>
      </c>
      <c r="E2" s="265" t="s">
        <v>84</v>
      </c>
      <c r="G2" s="266" t="s">
        <v>136</v>
      </c>
    </row>
    <row r="3" spans="1:7" x14ac:dyDescent="0.3">
      <c r="A3" s="267" t="s">
        <v>137</v>
      </c>
      <c r="B3" s="268">
        <v>1</v>
      </c>
      <c r="C3" s="269" t="s">
        <v>138</v>
      </c>
      <c r="D3" s="270"/>
      <c r="E3" s="271"/>
      <c r="F3" s="171"/>
      <c r="G3" s="272">
        <v>0</v>
      </c>
    </row>
    <row r="4" spans="1:7" x14ac:dyDescent="0.3">
      <c r="A4" s="267" t="s">
        <v>154</v>
      </c>
      <c r="B4" s="273">
        <v>1</v>
      </c>
      <c r="C4" s="269">
        <v>0</v>
      </c>
      <c r="D4" s="270"/>
      <c r="E4" s="271"/>
      <c r="G4" s="272">
        <v>1000</v>
      </c>
    </row>
    <row r="5" spans="1:7" x14ac:dyDescent="0.3">
      <c r="A5" s="267"/>
      <c r="B5" s="274"/>
      <c r="C5" s="269"/>
      <c r="D5" s="270"/>
      <c r="E5" s="271"/>
      <c r="G5" s="272"/>
    </row>
    <row r="6" spans="1:7" ht="16.2" thickBot="1" x14ac:dyDescent="0.35">
      <c r="A6" s="275"/>
      <c r="B6" s="276"/>
      <c r="C6" s="277"/>
      <c r="D6" s="278"/>
      <c r="E6" s="279"/>
      <c r="G6" s="280"/>
    </row>
    <row r="7" spans="1:7" ht="24" thickTop="1" thickBot="1" x14ac:dyDescent="0.35">
      <c r="A7" s="186" t="s">
        <v>85</v>
      </c>
      <c r="B7" s="186"/>
      <c r="C7" s="281"/>
      <c r="D7" s="186"/>
      <c r="E7" s="282"/>
      <c r="G7" s="281"/>
    </row>
    <row r="8" spans="1:7" ht="16.8" thickTop="1" thickBot="1" x14ac:dyDescent="0.35">
      <c r="A8" s="262" t="s">
        <v>82</v>
      </c>
      <c r="B8" s="262" t="s">
        <v>8</v>
      </c>
      <c r="C8" s="263" t="s">
        <v>30</v>
      </c>
      <c r="D8" s="264" t="s">
        <v>83</v>
      </c>
      <c r="E8" s="265" t="s">
        <v>84</v>
      </c>
      <c r="G8" s="266"/>
    </row>
    <row r="9" spans="1:7" x14ac:dyDescent="0.3">
      <c r="A9" s="283"/>
      <c r="B9" s="268"/>
      <c r="C9" s="269"/>
      <c r="D9" s="270"/>
      <c r="E9" s="271"/>
      <c r="F9" s="171"/>
      <c r="G9" s="272"/>
    </row>
    <row r="10" spans="1:7" x14ac:dyDescent="0.3">
      <c r="A10" s="284"/>
      <c r="B10" s="273"/>
      <c r="C10" s="285"/>
      <c r="D10" s="286"/>
      <c r="E10" s="271"/>
      <c r="F10" s="171"/>
      <c r="G10" s="287"/>
    </row>
    <row r="11" spans="1:7" x14ac:dyDescent="0.3">
      <c r="A11" s="284"/>
      <c r="B11" s="274"/>
      <c r="C11" s="285"/>
      <c r="D11" s="286"/>
      <c r="E11" s="288"/>
      <c r="F11" s="171"/>
      <c r="G11" s="287"/>
    </row>
    <row r="12" spans="1:7" x14ac:dyDescent="0.3">
      <c r="A12" s="284"/>
      <c r="B12" s="274"/>
      <c r="C12" s="285"/>
      <c r="D12" s="286"/>
      <c r="E12" s="271"/>
      <c r="F12" s="171"/>
      <c r="G12" s="287"/>
    </row>
    <row r="13" spans="1:7" x14ac:dyDescent="0.3">
      <c r="A13" s="284"/>
      <c r="B13" s="274"/>
      <c r="C13" s="285"/>
      <c r="D13" s="286"/>
      <c r="E13" s="271"/>
      <c r="F13" s="171"/>
      <c r="G13" s="287"/>
    </row>
    <row r="14" spans="1:7" x14ac:dyDescent="0.3">
      <c r="A14" s="284"/>
      <c r="B14" s="274"/>
      <c r="C14" s="285"/>
      <c r="D14" s="286"/>
      <c r="E14" s="271"/>
      <c r="F14" s="171"/>
      <c r="G14" s="287"/>
    </row>
    <row r="15" spans="1:7" x14ac:dyDescent="0.3">
      <c r="A15" s="284"/>
      <c r="B15" s="274"/>
      <c r="C15" s="285"/>
      <c r="D15" s="286"/>
      <c r="E15" s="288"/>
      <c r="F15" s="171"/>
      <c r="G15" s="287"/>
    </row>
    <row r="16" spans="1:7" x14ac:dyDescent="0.3">
      <c r="A16" s="284"/>
      <c r="B16" s="274"/>
      <c r="C16" s="285"/>
      <c r="D16" s="286"/>
      <c r="E16" s="288"/>
      <c r="F16" s="171"/>
      <c r="G16" s="287"/>
    </row>
    <row r="17" spans="1:7" ht="16.2" thickBot="1" x14ac:dyDescent="0.35">
      <c r="A17" s="275"/>
      <c r="B17" s="276"/>
      <c r="C17" s="277"/>
      <c r="D17" s="289"/>
      <c r="E17" s="279"/>
      <c r="F17" s="171"/>
      <c r="G17" s="280"/>
    </row>
    <row r="18" spans="1:7" ht="16.2" thickTop="1" x14ac:dyDescent="0.3">
      <c r="A18" s="20"/>
      <c r="B18" s="20"/>
    </row>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2024-12-29T19:46:19Z</dcterms:modified>
</cp:coreProperties>
</file>