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C:\A\Juegos\FoL\Used\Characters\Part I\Chapter 5\"/>
    </mc:Choice>
  </mc:AlternateContent>
  <xr:revisionPtr revIDLastSave="0" documentId="13_ncr:1_{16E16164-736E-447D-A0B6-72F3EF4F7868}"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Feats" sheetId="20" r:id="rId3"/>
    <sheet name="Martial" sheetId="6" r:id="rId4"/>
    <sheet name="Equipment" sheetId="19" r:id="rId5"/>
  </sheets>
  <definedNames>
    <definedName name="OLE_LINK1" localSheetId="2">Feats!#REF!</definedName>
    <definedName name="_xlnm.Print_Area" localSheetId="4">Equipment!#REF!</definedName>
    <definedName name="_xlnm.Print_Area" localSheetId="2">Feats!#REF!</definedName>
    <definedName name="_xlnm.Print_Area" localSheetId="3">Martial!#REF!</definedName>
    <definedName name="_xlnm.Print_Area" localSheetId="0">'Personal File'!$A$1:$H$23</definedName>
    <definedName name="_xlnm.Print_Area" localSheetId="1">Skills!$A$1:$K$27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4" l="1"/>
  <c r="F8" i="6" l="1"/>
  <c r="H11" i="15"/>
  <c r="E42" i="15"/>
  <c r="H3" i="15" l="1"/>
  <c r="H4" i="15"/>
  <c r="H5" i="15"/>
  <c r="H6" i="15"/>
  <c r="F7" i="15"/>
  <c r="H7" i="15"/>
  <c r="H8" i="15"/>
  <c r="F9" i="15"/>
  <c r="H9" i="15"/>
  <c r="H10" i="15"/>
  <c r="H12" i="15"/>
  <c r="H13" i="15"/>
  <c r="H14" i="15"/>
  <c r="H15" i="15"/>
  <c r="B6" i="4" l="1"/>
  <c r="G16" i="6" l="1"/>
  <c r="G17" i="6"/>
  <c r="I3" i="6" l="1"/>
  <c r="G18" i="6" l="1"/>
  <c r="I8" i="6" l="1"/>
  <c r="I9" i="6"/>
  <c r="H40" i="15" l="1"/>
  <c r="H39" i="15"/>
  <c r="H38" i="15"/>
  <c r="H37" i="15"/>
  <c r="H36" i="15"/>
  <c r="H35" i="15"/>
  <c r="H34" i="15"/>
  <c r="H33" i="15"/>
  <c r="H32" i="15"/>
  <c r="H31" i="15"/>
  <c r="H30" i="15"/>
  <c r="H29" i="15"/>
  <c r="H28" i="15"/>
  <c r="H27" i="15"/>
  <c r="H26" i="15"/>
  <c r="H25" i="15"/>
  <c r="H24" i="15"/>
  <c r="H23" i="15"/>
  <c r="H22" i="15"/>
  <c r="H21" i="15"/>
  <c r="H20" i="15"/>
  <c r="H19" i="15"/>
  <c r="H18" i="15"/>
  <c r="H17" i="15"/>
  <c r="H16" i="15"/>
  <c r="F33" i="15"/>
  <c r="F39" i="15"/>
  <c r="F26" i="15"/>
  <c r="F23" i="15"/>
  <c r="F21" i="15"/>
  <c r="F16" i="15"/>
  <c r="B42" i="15" l="1"/>
  <c r="E9" i="4" l="1"/>
  <c r="I4" i="6"/>
  <c r="I5" i="6"/>
  <c r="C13" i="4" l="1"/>
  <c r="C12" i="4"/>
  <c r="D5" i="15" s="1"/>
  <c r="C11" i="4"/>
  <c r="C10" i="4"/>
  <c r="C9" i="4"/>
  <c r="C8" i="4"/>
  <c r="D9" i="15" l="1"/>
  <c r="H3" i="6"/>
  <c r="J3" i="6" s="1"/>
  <c r="C9" i="6"/>
  <c r="H4" i="6"/>
  <c r="J4" i="6" s="1"/>
  <c r="H5" i="6"/>
  <c r="J5" i="6" s="1"/>
  <c r="C8" i="6"/>
  <c r="D4" i="15"/>
  <c r="D7" i="15"/>
  <c r="H9" i="6"/>
  <c r="J9" i="6" s="1"/>
  <c r="H8" i="6"/>
  <c r="J8" i="6" s="1"/>
  <c r="E10" i="4"/>
  <c r="D3" i="15"/>
  <c r="D10" i="15"/>
  <c r="D6" i="15"/>
  <c r="D14" i="15"/>
  <c r="D12" i="15"/>
  <c r="D11" i="15"/>
  <c r="E5" i="15"/>
  <c r="G5" i="15"/>
  <c r="I5" i="15" s="1"/>
  <c r="D8" i="15"/>
  <c r="D13" i="15"/>
  <c r="D15" i="15"/>
  <c r="C4" i="6"/>
  <c r="C3" i="6"/>
  <c r="E11" i="4"/>
  <c r="E13" i="4" s="1"/>
  <c r="E12" i="4" s="1"/>
  <c r="B7" i="4"/>
  <c r="H41" i="15"/>
  <c r="G12" i="15" l="1"/>
  <c r="I12" i="15" s="1"/>
  <c r="E12" i="15"/>
  <c r="E7" i="15"/>
  <c r="G7" i="15"/>
  <c r="I7" i="15" s="1"/>
  <c r="G14" i="15"/>
  <c r="I14" i="15" s="1"/>
  <c r="E14" i="15"/>
  <c r="E4" i="15"/>
  <c r="G4" i="15"/>
  <c r="I4" i="15" s="1"/>
  <c r="G15" i="15"/>
  <c r="I15" i="15" s="1"/>
  <c r="E15" i="15"/>
  <c r="E6" i="15"/>
  <c r="G6" i="15"/>
  <c r="I6" i="15" s="1"/>
  <c r="E13" i="15"/>
  <c r="G13" i="15"/>
  <c r="I13" i="15" s="1"/>
  <c r="E10" i="15"/>
  <c r="G10" i="15"/>
  <c r="I10" i="15" s="1"/>
  <c r="E8" i="15"/>
  <c r="G8" i="15"/>
  <c r="I8" i="15" s="1"/>
  <c r="E3" i="15"/>
  <c r="G3" i="15"/>
  <c r="I3" i="15" s="1"/>
  <c r="G11" i="15"/>
  <c r="I11" i="15" s="1"/>
  <c r="E11" i="15"/>
  <c r="E9" i="15"/>
  <c r="G9" i="15"/>
  <c r="I9" i="15" s="1"/>
  <c r="D29" i="15"/>
  <c r="E29" i="15" l="1"/>
  <c r="G29" i="15"/>
  <c r="D35" i="15"/>
  <c r="D19" i="15"/>
  <c r="D37" i="15"/>
  <c r="D34" i="15"/>
  <c r="D39" i="15"/>
  <c r="D36" i="15"/>
  <c r="D38" i="15"/>
  <c r="D31" i="15"/>
  <c r="D40" i="15"/>
  <c r="D27" i="15"/>
  <c r="D33" i="15"/>
  <c r="D24" i="15"/>
  <c r="D41" i="15"/>
  <c r="D32" i="15"/>
  <c r="D30" i="15"/>
  <c r="D28" i="15"/>
  <c r="D26" i="15"/>
  <c r="D25" i="15"/>
  <c r="D23" i="15"/>
  <c r="D22" i="15"/>
  <c r="D21" i="15"/>
  <c r="D20" i="15"/>
  <c r="D18" i="15"/>
  <c r="D17" i="15"/>
  <c r="D16" i="15"/>
  <c r="I29" i="15" l="1"/>
  <c r="E16" i="15"/>
  <c r="G16" i="15"/>
  <c r="E17" i="15"/>
  <c r="G17" i="15"/>
  <c r="E20" i="15"/>
  <c r="G20" i="15"/>
  <c r="E22" i="15"/>
  <c r="G22" i="15"/>
  <c r="E25" i="15"/>
  <c r="G25" i="15"/>
  <c r="E28" i="15"/>
  <c r="G28" i="15"/>
  <c r="E32" i="15"/>
  <c r="G32" i="15"/>
  <c r="E24" i="15"/>
  <c r="G24" i="15"/>
  <c r="E27" i="15"/>
  <c r="G27" i="15"/>
  <c r="E31" i="15"/>
  <c r="G31" i="15"/>
  <c r="E36" i="15"/>
  <c r="G36" i="15"/>
  <c r="E37" i="15"/>
  <c r="G37" i="15"/>
  <c r="E18" i="15"/>
  <c r="G18" i="15"/>
  <c r="E21" i="15"/>
  <c r="G21" i="15"/>
  <c r="E23" i="15"/>
  <c r="G23" i="15"/>
  <c r="E26" i="15"/>
  <c r="G26" i="15"/>
  <c r="E30" i="15"/>
  <c r="G30" i="15"/>
  <c r="E41" i="15"/>
  <c r="G41" i="15"/>
  <c r="E33" i="15"/>
  <c r="G33" i="15"/>
  <c r="E40" i="15"/>
  <c r="G40" i="15"/>
  <c r="E38" i="15"/>
  <c r="G38" i="15"/>
  <c r="E39" i="15"/>
  <c r="G39" i="15"/>
  <c r="E34" i="15"/>
  <c r="G34" i="15"/>
  <c r="E19" i="15"/>
  <c r="G19" i="15"/>
  <c r="E35" i="15"/>
  <c r="G35" i="15"/>
  <c r="I35" i="15" l="1"/>
  <c r="I19" i="15"/>
  <c r="I34" i="15"/>
  <c r="I39" i="15"/>
  <c r="I38" i="15"/>
  <c r="I40" i="15"/>
  <c r="I33" i="15"/>
  <c r="I41" i="15"/>
  <c r="I30" i="15"/>
  <c r="I26" i="15"/>
  <c r="I23" i="15"/>
  <c r="I21" i="15"/>
  <c r="I18" i="15"/>
  <c r="I37" i="15"/>
  <c r="I36" i="15"/>
  <c r="I31" i="15"/>
  <c r="I27" i="15"/>
  <c r="I24" i="15"/>
  <c r="I32" i="15"/>
  <c r="I28" i="15"/>
  <c r="I25" i="15"/>
  <c r="I22" i="15"/>
  <c r="I20" i="15"/>
  <c r="I17" i="15"/>
  <c r="I16"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7" authorId="0" shapeId="0" xr:uid="{00000000-0006-0000-0000-000001000000}">
      <text>
        <r>
          <rPr>
            <sz val="12"/>
            <color indexed="81"/>
            <rFont val="Times New Roman"/>
            <family val="1"/>
          </rPr>
          <t>Improved Initiative +4
Blooded +2</t>
        </r>
      </text>
    </comment>
    <comment ref="E8" authorId="0" shapeId="0" xr:uid="{00000000-0006-0000-0000-000002000000}">
      <text>
        <r>
          <rPr>
            <sz val="12"/>
            <color indexed="81"/>
            <rFont val="Times New Roman"/>
            <family val="1"/>
          </rPr>
          <t>See PHB 162</t>
        </r>
      </text>
    </comment>
    <comment ref="E10" authorId="0" shapeId="0" xr:uid="{00000000-0006-0000-0000-000003000000}">
      <text>
        <r>
          <rPr>
            <sz val="12"/>
            <color indexed="81"/>
            <rFont val="Times New Roman"/>
            <family val="1"/>
          </rPr>
          <t>[(5 * 10 Fighter) * 75%]
+ (5 * 1 Con)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 authorId="0" shapeId="0" xr:uid="{00000000-0006-0000-0100-000001000000}">
      <text>
        <r>
          <rPr>
            <sz val="12"/>
            <color indexed="81"/>
            <rFont val="Times New Roman"/>
            <family val="1"/>
          </rPr>
          <t>Cloak of Resistance +1</t>
        </r>
      </text>
    </comment>
    <comment ref="F4" authorId="0" shapeId="0" xr:uid="{00000000-0006-0000-0100-000002000000}">
      <text>
        <r>
          <rPr>
            <sz val="12"/>
            <color indexed="81"/>
            <rFont val="Times New Roman"/>
            <family val="1"/>
          </rPr>
          <t>Cloak of Resistance +1</t>
        </r>
      </text>
    </comment>
    <comment ref="F5" authorId="0" shapeId="0" xr:uid="{00000000-0006-0000-0100-000003000000}">
      <text>
        <r>
          <rPr>
            <sz val="12"/>
            <color indexed="81"/>
            <rFont val="Times New Roman"/>
            <family val="1"/>
          </rPr>
          <t>Cloak of Resistance +1</t>
        </r>
      </text>
    </comment>
    <comment ref="F7" authorId="0" shapeId="0" xr:uid="{00000000-0006-0000-0100-000004000000}">
      <text>
        <r>
          <rPr>
            <sz val="12"/>
            <color indexed="81"/>
            <rFont val="Times New Roman"/>
            <family val="1"/>
          </rPr>
          <t>Chain Shirt</t>
        </r>
      </text>
    </comment>
    <comment ref="F9" authorId="0" shapeId="0" xr:uid="{00000000-0006-0000-0100-000005000000}">
      <text>
        <r>
          <rPr>
            <sz val="12"/>
            <color indexed="81"/>
            <rFont val="Times New Roman"/>
            <family val="1"/>
          </rPr>
          <t>Chain Shirt</t>
        </r>
      </text>
    </comment>
    <comment ref="F16" authorId="0" shapeId="0" xr:uid="{00000000-0006-0000-0100-000006000000}">
      <text>
        <r>
          <rPr>
            <sz val="12"/>
            <color indexed="81"/>
            <rFont val="Times New Roman"/>
            <family val="1"/>
          </rPr>
          <t>Chain Shirt</t>
        </r>
      </text>
    </comment>
    <comment ref="F21" authorId="0" shapeId="0" xr:uid="{00000000-0006-0000-0100-000007000000}">
      <text>
        <r>
          <rPr>
            <sz val="12"/>
            <color indexed="81"/>
            <rFont val="Times New Roman"/>
            <family val="1"/>
          </rPr>
          <t>Chain Shirt</t>
        </r>
      </text>
    </comment>
    <comment ref="F23" authorId="0" shapeId="0" xr:uid="{00000000-0006-0000-0100-000008000000}">
      <text>
        <r>
          <rPr>
            <sz val="12"/>
            <color indexed="81"/>
            <rFont val="Times New Roman"/>
            <family val="1"/>
          </rPr>
          <t>Chain Shirt</t>
        </r>
      </text>
    </comment>
    <comment ref="F26" authorId="0" shapeId="0" xr:uid="{00000000-0006-0000-0100-000009000000}">
      <text>
        <r>
          <rPr>
            <sz val="12"/>
            <color indexed="81"/>
            <rFont val="Times New Roman"/>
            <family val="1"/>
          </rPr>
          <t>Chain Shirt</t>
        </r>
      </text>
    </comment>
    <comment ref="F33" authorId="0" shapeId="0" xr:uid="{00000000-0006-0000-0100-00000A000000}">
      <text>
        <r>
          <rPr>
            <sz val="12"/>
            <color indexed="81"/>
            <rFont val="Times New Roman"/>
            <family val="1"/>
          </rPr>
          <t>Chain Shirt</t>
        </r>
      </text>
    </comment>
    <comment ref="F39" authorId="0" shapeId="0" xr:uid="{00000000-0006-0000-0100-00000B000000}">
      <text>
        <r>
          <rPr>
            <sz val="12"/>
            <color indexed="81"/>
            <rFont val="Times New Roman"/>
            <family val="1"/>
          </rPr>
          <t>Chain Shirt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000000-0006-0000-0200-00000100000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A3" authorId="0" shapeId="0" xr:uid="{00000000-0006-0000-0200-00000200000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A fighter may select Point Blank Shot as one of his fighter bonus feats (see page 38).
PHB 98</t>
        </r>
      </text>
    </comment>
    <comment ref="A4" authorId="0" shapeId="0" xr:uid="{00000000-0006-0000-0200-000003000000}">
      <text>
        <r>
          <rPr>
            <sz val="12"/>
            <color indexed="81"/>
            <rFont val="Times New Roman"/>
            <family val="1"/>
          </rPr>
          <t xml:space="preserve">You can use ranged weapons with exceptional speed.
</t>
        </r>
        <r>
          <rPr>
            <b/>
            <sz val="12"/>
            <color indexed="81"/>
            <rFont val="Times New Roman"/>
            <family val="1"/>
          </rPr>
          <t xml:space="preserve">Prerequisites:  </t>
        </r>
        <r>
          <rPr>
            <sz val="12"/>
            <color indexed="81"/>
            <rFont val="Times New Roman"/>
            <family val="1"/>
          </rPr>
          <t xml:space="preserve">Dex 13, Point Blank Shot.
</t>
        </r>
        <r>
          <rPr>
            <b/>
            <sz val="12"/>
            <color indexed="81"/>
            <rFont val="Times New Roman"/>
            <family val="1"/>
          </rPr>
          <t xml:space="preserve">Benefit:  </t>
        </r>
        <r>
          <rPr>
            <sz val="12"/>
            <color indexed="81"/>
            <rFont val="Times New Roman"/>
            <family val="1"/>
          </rPr>
          <t xml:space="preserve">You can get one extra attack per round with a ranged weapon.  The attack is at your highest base attack bonus, but each attack you make in that round (the extra one and the normal ones) takes a –2 penalty.  You must use the full attack action (see page 143) to use this feat.
</t>
        </r>
        <r>
          <rPr>
            <b/>
            <sz val="12"/>
            <color indexed="81"/>
            <rFont val="Times New Roman"/>
            <family val="1"/>
          </rPr>
          <t xml:space="preserve">Special:  </t>
        </r>
        <r>
          <rPr>
            <sz val="12"/>
            <color indexed="81"/>
            <rFont val="Times New Roman"/>
            <family val="1"/>
          </rPr>
          <t>A fighter may select Rapid Shot as one of his fighter bonus feats (see page 38).
A 2nd-level ranger who has chosen the archery combat style is treated as having Rapid Shot, even if he does not have the prerequisites for it, but only when he is wearing light or no armor (see page 48).
PHB 99</t>
        </r>
      </text>
    </comment>
    <comment ref="A5" authorId="0" shapeId="0" xr:uid="{00000000-0006-0000-0200-000004000000}">
      <text>
        <r>
          <rPr>
            <sz val="12"/>
            <color indexed="81"/>
            <rFont val="Times New Roman"/>
            <family val="1"/>
          </rPr>
          <t xml:space="preserve">You are skilled at timing and aiming ranged attacks.
</t>
        </r>
        <r>
          <rPr>
            <b/>
            <sz val="12"/>
            <color indexed="81"/>
            <rFont val="Times New Roman"/>
            <family val="1"/>
          </rPr>
          <t xml:space="preserve">Prerequisite:  </t>
        </r>
        <r>
          <rPr>
            <sz val="12"/>
            <color indexed="81"/>
            <rFont val="Times New Roman"/>
            <family val="1"/>
          </rPr>
          <t xml:space="preserve">Point Blank Shot.
</t>
        </r>
        <r>
          <rPr>
            <b/>
            <sz val="12"/>
            <color indexed="81"/>
            <rFont val="Times New Roman"/>
            <family val="1"/>
          </rPr>
          <t xml:space="preserve">Benefit:  </t>
        </r>
        <r>
          <rPr>
            <sz val="12"/>
            <color indexed="81"/>
            <rFont val="Times New Roman"/>
            <family val="1"/>
          </rPr>
          <t xml:space="preserve">You can shoot or throw ranged weapons at an opponent engaged in melee without taking the standard –4 penalty on your attack roll (see Shooting or Throwing into a Melee, page 140).
</t>
        </r>
        <r>
          <rPr>
            <b/>
            <sz val="12"/>
            <color indexed="81"/>
            <rFont val="Times New Roman"/>
            <family val="1"/>
          </rPr>
          <t xml:space="preserve">Special:  </t>
        </r>
        <r>
          <rPr>
            <sz val="12"/>
            <color indexed="81"/>
            <rFont val="Times New Roman"/>
            <family val="1"/>
          </rPr>
          <t>A fighter may select Precise Shot as one of his fighter bonus feats (see page 38).
PHB 98</t>
        </r>
      </text>
    </comment>
    <comment ref="A6" authorId="0" shapeId="0" xr:uid="{00000000-0006-0000-0200-000005000000}">
      <text>
        <r>
          <rPr>
            <sz val="12"/>
            <color indexed="81"/>
            <rFont val="Times New Roman"/>
            <family val="1"/>
          </rPr>
          <t xml:space="preserve">Choose one type of weapon, such as greataxe, for which you have already selected the Weapon Focus feat.  You can also choose unarmed strike or grapple as your weapon for purposes of this feat.
You deal extra damage when using this weapon.
</t>
        </r>
        <r>
          <rPr>
            <b/>
            <sz val="12"/>
            <color indexed="81"/>
            <rFont val="Times New Roman"/>
            <family val="1"/>
          </rPr>
          <t xml:space="preserve">Prerequisites:  </t>
        </r>
        <r>
          <rPr>
            <sz val="12"/>
            <color indexed="81"/>
            <rFont val="Times New Roman"/>
            <family val="1"/>
          </rPr>
          <t xml:space="preserve">Proficiency with selected weapon, Weapon Focus with selected weapon, fighter level 4th.
</t>
        </r>
        <r>
          <rPr>
            <b/>
            <sz val="12"/>
            <color indexed="81"/>
            <rFont val="Times New Roman"/>
            <family val="1"/>
          </rPr>
          <t xml:space="preserve">Benefit:  </t>
        </r>
        <r>
          <rPr>
            <sz val="12"/>
            <color indexed="81"/>
            <rFont val="Times New Roman"/>
            <family val="1"/>
          </rPr>
          <t xml:space="preserve">You gain a +2 bonus on all damage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Specialization as one of his fighter
bonus feats (see page 38).
PHB 102</t>
        </r>
      </text>
    </comment>
    <comment ref="A7" authorId="0" shapeId="0" xr:uid="{00000000-0006-0000-0200-000006000000}">
      <text>
        <r>
          <rPr>
            <sz val="12"/>
            <color indexed="81"/>
            <rFont val="Times New Roman"/>
            <family val="1"/>
          </rPr>
          <t xml:space="preserve">You can draw weapons with startling speed.
</t>
        </r>
        <r>
          <rPr>
            <b/>
            <sz val="12"/>
            <color indexed="81"/>
            <rFont val="Times New Roman"/>
            <family val="1"/>
          </rPr>
          <t xml:space="preserve">Prerequisite:  </t>
        </r>
        <r>
          <rPr>
            <sz val="12"/>
            <color indexed="81"/>
            <rFont val="Times New Roman"/>
            <family val="1"/>
          </rPr>
          <t xml:space="preserve">Base attack bonus +1.
</t>
        </r>
        <r>
          <rPr>
            <b/>
            <sz val="12"/>
            <color indexed="81"/>
            <rFont val="Times New Roman"/>
            <family val="1"/>
          </rPr>
          <t xml:space="preserve">Benefit:  </t>
        </r>
        <r>
          <rPr>
            <sz val="12"/>
            <color indexed="81"/>
            <rFont val="Times New Roman"/>
            <family val="1"/>
          </rPr>
          <t xml:space="preserve">You can draw a weapon as a free action instead of as a move action.  You can draw a hidden weapon (see the Sleight of Hand skill, page 81) as a move action.  A character who has selected this feat may throw weapons at his full normal rate of attacks (much like a character with a bow). 
</t>
        </r>
        <r>
          <rPr>
            <b/>
            <sz val="12"/>
            <color indexed="81"/>
            <rFont val="Times New Roman"/>
            <family val="1"/>
          </rPr>
          <t xml:space="preserve">Normal:  </t>
        </r>
        <r>
          <rPr>
            <sz val="12"/>
            <color indexed="81"/>
            <rFont val="Times New Roman"/>
            <family val="1"/>
          </rPr>
          <t xml:space="preserve">Without this feat, you may draw a weapon as a move action, or (if your base attack bonus is +1 or higher) as a free action as part of movement (see page 142).  Without this feat, you can draw a hidden weapon as a standard action.
</t>
        </r>
        <r>
          <rPr>
            <b/>
            <sz val="12"/>
            <color indexed="81"/>
            <rFont val="Times New Roman"/>
            <family val="1"/>
          </rPr>
          <t xml:space="preserve">Special:  </t>
        </r>
        <r>
          <rPr>
            <sz val="12"/>
            <color indexed="81"/>
            <rFont val="Times New Roman"/>
            <family val="1"/>
          </rPr>
          <t>A fighter may select Quick Draw as one of his fighter bonus feats (see page 38).
PHB 98</t>
        </r>
      </text>
    </comment>
    <comment ref="A8" authorId="0" shapeId="0" xr:uid="{00000000-0006-0000-0200-000007000000}">
      <text>
        <r>
          <rPr>
            <sz val="12"/>
            <color indexed="81"/>
            <rFont val="Times New Roman"/>
            <family val="1"/>
          </rPr>
          <t xml:space="preserve">You can get greater distance out of a ranged weapon.
</t>
        </r>
        <r>
          <rPr>
            <b/>
            <sz val="12"/>
            <color indexed="81"/>
            <rFont val="Times New Roman"/>
            <family val="1"/>
          </rPr>
          <t xml:space="preserve">Prerequisite:  </t>
        </r>
        <r>
          <rPr>
            <sz val="12"/>
            <color indexed="81"/>
            <rFont val="Times New Roman"/>
            <family val="1"/>
          </rPr>
          <t xml:space="preserve">Point Blank Shot.
</t>
        </r>
        <r>
          <rPr>
            <b/>
            <sz val="12"/>
            <color indexed="81"/>
            <rFont val="Times New Roman"/>
            <family val="1"/>
          </rPr>
          <t xml:space="preserve">Benefit:  </t>
        </r>
        <r>
          <rPr>
            <sz val="12"/>
            <color indexed="81"/>
            <rFont val="Times New Roman"/>
            <family val="1"/>
          </rPr>
          <t xml:space="preserve">When you use a projectile weapon, such as a bow, its range increment increases by one-half (multiply by 1½).  When you use a thrown weapon, its range increment is doubled.
</t>
        </r>
        <r>
          <rPr>
            <b/>
            <sz val="12"/>
            <color indexed="81"/>
            <rFont val="Times New Roman"/>
            <family val="1"/>
          </rPr>
          <t xml:space="preserve">Special:  </t>
        </r>
        <r>
          <rPr>
            <sz val="12"/>
            <color indexed="81"/>
            <rFont val="Times New Roman"/>
            <family val="1"/>
          </rPr>
          <t>A fighter may select Far Shot as one of his fighter bonus feats (see page 38).
PHB 94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3" authorId="0" shapeId="0" xr:uid="{00000000-0006-0000-0300-000001000000}">
      <text>
        <r>
          <rPr>
            <b/>
            <sz val="12"/>
            <color indexed="81"/>
            <rFont val="Times New Roman"/>
            <family val="1"/>
          </rPr>
          <t xml:space="preserve">Price:  </t>
        </r>
        <r>
          <rPr>
            <sz val="12"/>
            <color indexed="81"/>
            <rFont val="Times New Roman"/>
            <family val="1"/>
          </rPr>
          <t xml:space="preserve">+1 bonus
</t>
        </r>
        <r>
          <rPr>
            <b/>
            <sz val="12"/>
            <color indexed="81"/>
            <rFont val="Times New Roman"/>
            <family val="1"/>
          </rPr>
          <t xml:space="preserve">Property:  </t>
        </r>
        <r>
          <rPr>
            <sz val="12"/>
            <color indexed="81"/>
            <rFont val="Times New Roman"/>
            <family val="1"/>
          </rPr>
          <t xml:space="preserve">Weapon
</t>
        </r>
        <r>
          <rPr>
            <b/>
            <sz val="12"/>
            <color indexed="81"/>
            <rFont val="Times New Roman"/>
            <family val="1"/>
          </rPr>
          <t xml:space="preserve">Caster Level:  </t>
        </r>
        <r>
          <rPr>
            <sz val="12"/>
            <color indexed="81"/>
            <rFont val="Times New Roman"/>
            <family val="1"/>
          </rPr>
          <t xml:space="preserve">12th
</t>
        </r>
        <r>
          <rPr>
            <b/>
            <sz val="12"/>
            <color indexed="81"/>
            <rFont val="Times New Roman"/>
            <family val="1"/>
          </rPr>
          <t xml:space="preserve">Aura:  </t>
        </r>
        <r>
          <rPr>
            <sz val="12"/>
            <color indexed="81"/>
            <rFont val="Times New Roman"/>
            <family val="1"/>
          </rPr>
          <t xml:space="preserve">Strong; (DC 21) necromancy
</t>
        </r>
        <r>
          <rPr>
            <b/>
            <sz val="12"/>
            <color indexed="81"/>
            <rFont val="Times New Roman"/>
            <family val="1"/>
          </rPr>
          <t xml:space="preserve">Activation:  </t>
        </r>
        <r>
          <rPr>
            <sz val="12"/>
            <color indexed="81"/>
            <rFont val="Times New Roman"/>
            <family val="1"/>
          </rPr>
          <t xml:space="preserve">Standard (command) and —
</t>
        </r>
        <r>
          <rPr>
            <b/>
            <sz val="12"/>
            <color indexed="81"/>
            <rFont val="Times New Roman"/>
            <family val="1"/>
          </rPr>
          <t xml:space="preserve">Synergy Prerequisite:  </t>
        </r>
        <r>
          <rPr>
            <sz val="12"/>
            <color indexed="81"/>
            <rFont val="Times New Roman"/>
            <family val="1"/>
          </rPr>
          <t xml:space="preserve">Profane
This black iron weapon is decorated with dozens of silver skulls.  Runic phrases describing vile acts run along its blade or haft and glow when it is wielded.
A profane burst weapon functions as a profane weapon (see above).
In addition, the weapon explodes with negative energy on a successful critical hit, dealing extra negative energy damage as set out in the table below.  (This effect activates even if the target is not normally subject to extra damage from critical hits.)
A profane burst weapon deals even more damage to good outsiders on a successful critical hit.  This burst does not harm you or any creature other than the target if you are undead; otherwise, you take 1d4 points of Constitution damage (or Charisma damage if you have no Constitution score).  This is a continuous effect and requires no activation. Even if the weapon has not been activated to deal extra damage because of the profane property, the weapon still deals its extra negative energy damage on a successful critical hit.
MIC 40
</t>
        </r>
      </text>
    </comment>
    <comment ref="E3" authorId="0" shapeId="0" xr:uid="{00000000-0006-0000-0300-000002000000}">
      <text>
        <r>
          <rPr>
            <sz val="12"/>
            <color indexed="81"/>
            <rFont val="Times New Roman"/>
            <family val="1"/>
          </rPr>
          <t>The weapon explodes with negative energy on a successful critical hit, dealing extra negative energy damage as set out in the table below.  (This effect activates even if the target is not normally subject to extra damage from critical hits.)  A profane burst weapon deals even more damage to good outsiders on a successful critical hit.
MIC 40</t>
        </r>
      </text>
    </comment>
    <comment ref="C8" authorId="0" shapeId="0" xr:uid="{00000000-0006-0000-0300-000003000000}">
      <text>
        <r>
          <rPr>
            <sz val="12"/>
            <color indexed="81"/>
            <rFont val="Times New Roman"/>
            <family val="1"/>
          </rPr>
          <t>Strength + Weapon Specialization bonuses</t>
        </r>
      </text>
    </comment>
    <comment ref="F8" authorId="0" shapeId="0" xr:uid="{00000000-0006-0000-0300-000004000000}">
      <text>
        <r>
          <rPr>
            <sz val="12"/>
            <color indexed="81"/>
            <rFont val="Times New Roman"/>
            <family val="1"/>
          </rPr>
          <t>Far Shot feat.</t>
        </r>
      </text>
    </comment>
    <comment ref="C9" authorId="0" shapeId="0" xr:uid="{00000000-0006-0000-0300-000005000000}">
      <text>
        <r>
          <rPr>
            <sz val="12"/>
            <color indexed="81"/>
            <rFont val="Times New Roman"/>
            <family val="1"/>
          </rPr>
          <t>Strength + Weapon Specialization bonuses</t>
        </r>
      </text>
    </comment>
    <comment ref="D11" authorId="0" shapeId="0" xr:uid="{00000000-0006-0000-0300-00000600000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<sst xmlns="http://schemas.openxmlformats.org/spreadsheetml/2006/main" count="274" uniqueCount="166">
  <si>
    <t>Race:</t>
  </si>
  <si>
    <t>Sex:</t>
  </si>
  <si>
    <t>Strength:</t>
  </si>
  <si>
    <t>Dexterity:</t>
  </si>
  <si>
    <t>Skill</t>
  </si>
  <si>
    <t>Properties</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</si>
  <si>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</si>
  <si>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</si>
  <si>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</si>
  <si>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</si>
  <si>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</si>
  <si>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</si>
  <si>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</si>
  <si>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</si>
  <si>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</si>
  <si>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</si>
  <si>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</si>
  <si>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</si>
  <si>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</si>
  <si>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</si>
  <si>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</si>
  <si>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</si>
  <si>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</si>
  <si>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</si>
  <si>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</si>
  <si>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</si>
  <si>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</si>
  <si>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</si>
  <si>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</si>
  <si>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</si>
  <si>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</si>
  <si>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</si>
  <si>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</si>
  <si>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</si>
  <si>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</si>
  <si>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</si>
  <si>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</si>
  <si>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</si>
  <si>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</si>
  <si>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</si>
  <si>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</si>
  <si>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</si>
  <si>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</si>
  <si>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</si>
  <si>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</si>
  <si>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</si>
  <si>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</si>
  <si>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</si>
  <si>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</si>
  <si>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</si>
  <si>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</si>
  <si>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</si>
  <si>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</si>
  <si>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</si>
  <si>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</si>
  <si>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</si>
  <si>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</si>
  <si>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</si>
  <si>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</si>
  <si>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</si>
  <si>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</si>
  <si>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</si>
  <si>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</si>
  <si>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</si>
  <si>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</si>
  <si>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</si>
  <si>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</si>
  <si>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</si>
  <si>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</si>
  <si>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</si>
  <si>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</si>
  <si>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</si>
  <si>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Fortitude</t>
  </si>
  <si>
    <t>Reflex</t>
  </si>
  <si>
    <t>Will</t>
  </si>
  <si>
    <t>Armor &amp; Shield</t>
  </si>
  <si>
    <t>Missiles</t>
  </si>
  <si>
    <t>Lb. Capacity:</t>
  </si>
  <si>
    <t>Lb. Carried:</t>
  </si>
  <si>
    <t>Base Speed:</t>
  </si>
  <si>
    <t>Languages</t>
  </si>
  <si>
    <t>Equipment Worn</t>
  </si>
  <si>
    <t>Item</t>
  </si>
  <si>
    <t>Effects/</t>
  </si>
  <si>
    <t>Notes</t>
  </si>
  <si>
    <t>Equipment Carried</t>
  </si>
  <si>
    <t>Check</t>
  </si>
  <si>
    <t>Arcane</t>
  </si>
  <si>
    <t>Speed</t>
  </si>
  <si>
    <t>Speak Language</t>
  </si>
  <si>
    <t>Sleight of Hand</t>
  </si>
  <si>
    <t>Survival</t>
  </si>
  <si>
    <t>Attack Bonus:</t>
  </si>
  <si>
    <t>Touch AC:</t>
  </si>
  <si>
    <t>Weapon Proficiencies</t>
  </si>
  <si>
    <t>Atk</t>
  </si>
  <si>
    <t>Feats</t>
  </si>
  <si>
    <t>Knowledge:  Local</t>
  </si>
  <si>
    <t>x3</t>
  </si>
  <si>
    <t>Slashing</t>
  </si>
  <si>
    <t>Roll</t>
  </si>
  <si>
    <t>Male</t>
  </si>
  <si>
    <t>Fighter</t>
  </si>
  <si>
    <t>Initiative:</t>
  </si>
  <si>
    <t>Fighter 1</t>
  </si>
  <si>
    <t>Fighter 2</t>
  </si>
  <si>
    <t>CROSS-CLASS</t>
  </si>
  <si>
    <t>FF AC:</t>
  </si>
  <si>
    <t>Actual Speed:</t>
  </si>
  <si>
    <t>Perform:  [type]</t>
  </si>
  <si>
    <t>Profession:  [type]</t>
  </si>
  <si>
    <t>All Armor and Shields</t>
  </si>
  <si>
    <t>All Simple &amp; Martial Weapons</t>
  </si>
  <si>
    <t>Ravensblood</t>
  </si>
  <si>
    <t>Elf</t>
  </si>
  <si>
    <t>Subrace:</t>
  </si>
  <si>
    <t>30’</t>
  </si>
  <si>
    <t>Fighter 1:  Rapid Shot</t>
  </si>
  <si>
    <t>1st:  Weapon Focus - Composite Longbow</t>
  </si>
  <si>
    <t>1d8</t>
  </si>
  <si>
    <t>19-20/x2</t>
  </si>
  <si>
    <t>Arrows</t>
  </si>
  <si>
    <t>Alchemist Arrows</t>
  </si>
  <si>
    <t>Common, Elven</t>
  </si>
  <si>
    <t>Racial Abilities</t>
  </si>
  <si>
    <t>+2 versus Enchantments</t>
  </si>
  <si>
    <t>Immunity to Sleep</t>
  </si>
  <si>
    <t>Low-light Vision</t>
  </si>
  <si>
    <r>
      <t>58</t>
    </r>
    <r>
      <rPr>
        <sz val="13"/>
        <rFont val="Times New Roman"/>
        <family val="1"/>
      </rPr>
      <t>/</t>
    </r>
    <r>
      <rPr>
        <sz val="13"/>
        <color indexed="51"/>
        <rFont val="Times New Roman"/>
        <family val="1"/>
      </rPr>
      <t>116</t>
    </r>
    <r>
      <rPr>
        <sz val="13"/>
        <rFont val="Times New Roman"/>
        <family val="1"/>
      </rPr>
      <t>/</t>
    </r>
    <r>
      <rPr>
        <sz val="13"/>
        <color indexed="10"/>
        <rFont val="Times New Roman"/>
        <family val="1"/>
      </rPr>
      <t>175</t>
    </r>
  </si>
  <si>
    <t>Add +1 bonus within 30’</t>
  </si>
  <si>
    <t>Comp Longbow, Rapid Shot</t>
  </si>
  <si>
    <t>Grapple, Unarmed Strike</t>
  </si>
  <si>
    <t>1d3</t>
  </si>
  <si>
    <t>Bludgeon</t>
  </si>
  <si>
    <t>x2</t>
  </si>
  <si>
    <t>Fighter 3</t>
  </si>
  <si>
    <t>Value</t>
  </si>
  <si>
    <t>Loincloth</t>
  </si>
  <si>
    <t>½</t>
  </si>
  <si>
    <t>Mithral Chain Shirt</t>
  </si>
  <si>
    <t>Sleep Arrows</t>
  </si>
  <si>
    <t>Scrolls and Potions</t>
  </si>
  <si>
    <t>Level</t>
  </si>
  <si>
    <t>CLev</t>
  </si>
  <si>
    <t>Sun</t>
  </si>
  <si>
    <t>+2 (elf) vs. Enchantments</t>
  </si>
  <si>
    <t>Fighter 4</t>
  </si>
  <si>
    <t>Fighter 2:  Precise Shot</t>
  </si>
  <si>
    <t>3rd:  Point Blank Shot</t>
  </si>
  <si>
    <t>Potion of Cat’s Grace</t>
  </si>
  <si>
    <t>1</t>
  </si>
  <si>
    <t>2</t>
  </si>
  <si>
    <t>4</t>
  </si>
  <si>
    <t>Potion of Cure Moderate Wounds</t>
  </si>
  <si>
    <t>Cloak of Resistance +1</t>
  </si>
  <si>
    <t>Fighter 3:  Weapon Specializaton - Composite Longbow</t>
  </si>
  <si>
    <t>Fighter 5</t>
  </si>
  <si>
    <t>Fighter 6</t>
  </si>
  <si>
    <t>Craft:  Bowmaking</t>
  </si>
  <si>
    <t>6th:  Quick Draw</t>
  </si>
  <si>
    <t>Fighter 4:  Far Shot</t>
  </si>
  <si>
    <t>NPC</t>
  </si>
  <si>
    <t>Chaotic Evil</t>
  </si>
  <si>
    <t>2d6</t>
  </si>
  <si>
    <t>Greatsword of the Profane Burst</t>
  </si>
  <si>
    <t>Composite Longbow of Distance Str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</si>
</sst>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53" x14ac:knownFonts="1">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0"/>
      <name val="Arial"/>
      <family val="2"/>
    </font>
    <font>
      <sz val="12"/>
      <name val="Times New Roman"/>
      <family val="1"/>
      <charset val="1"/>
    </font>
    <font>
      <b/>
      <sz val="13"/>
      <color rgb="FF00CC00"/>
      <name val="Times New Roman"/>
      <family val="1"/>
    </font>
    <font>
      <sz val="13"/>
      <color rgb="FFFF0000"/>
      <name val="Times New Roman"/>
      <family val="1"/>
    </font>
    <font>
      <b/>
      <sz val="12"/>
      <color indexed="81"/>
      <name val="Times New Roman"/>
      <family val="1"/>
    </font>
    <font>
      <i/>
      <sz val="22"/>
      <color theme="7" tint="0.3999755851924192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i/>
      <sz val="12"/>
      <color rgb="FFFF0000"/>
      <name val="Times New Roman"/>
      <family val="1"/>
    </font>
    <font>
      <b/>
      <sz val="13"/>
      <color rgb="FF00B050"/>
      <name val="Times New Roman"/>
      <family val="1"/>
    </font>
    <font>
      <b/>
      <i/>
      <sz val="16"/>
      <color indexed="53"/>
      <name val="Times New Roman"/>
      <family val="1"/>
    </font>
    <font>
      <b/>
      <i/>
      <sz val="16"/>
      <color indexed="57"/>
      <name val="Times New Roman"/>
      <family val="1"/>
    </font>
    <font>
      <b/>
      <i/>
      <sz val="16"/>
      <color indexed="10"/>
      <name val="Times New Roman"/>
      <family val="1"/>
    </font>
    <font>
      <i/>
      <sz val="14"/>
      <color indexed="17"/>
      <name val="Times New Roman"/>
      <family val="1"/>
    </font>
  </fonts>
  <fills count="11">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theme="0" tint="-0.249977111117893"/>
        <bgColor indexed="64"/>
      </patternFill>
    </fill>
    <fill>
      <patternFill patternType="solid">
        <fgColor rgb="FF7030A0"/>
        <bgColor indexed="64"/>
      </patternFill>
    </fill>
    <fill>
      <patternFill patternType="solid">
        <fgColor rgb="FFFFFF00"/>
        <bgColor indexed="64"/>
      </patternFill>
    </fill>
  </fills>
  <borders count="107">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hair">
        <color indexed="64"/>
      </right>
      <top style="hair">
        <color indexed="64"/>
      </top>
      <bottom style="hair">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double">
        <color indexed="64"/>
      </top>
      <bottom style="thick">
        <color theme="7" tint="0.39994506668294322"/>
      </bottom>
      <diagonal/>
    </border>
    <border>
      <left/>
      <right/>
      <top style="double">
        <color indexed="64"/>
      </top>
      <bottom style="thick">
        <color theme="7" tint="0.39994506668294322"/>
      </bottom>
      <diagonal/>
    </border>
    <border>
      <left/>
      <right style="double">
        <color indexed="64"/>
      </right>
      <top style="double">
        <color indexed="64"/>
      </top>
      <bottom style="thick">
        <color theme="7" tint="0.39994506668294322"/>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right style="medium">
        <color auto="1"/>
      </right>
      <top style="thin">
        <color indexed="64"/>
      </top>
      <bottom style="double">
        <color indexed="64"/>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style="double">
        <color indexed="64"/>
      </left>
      <right style="double">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style="hair">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double">
        <color indexed="64"/>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style="double">
        <color indexed="64"/>
      </left>
      <right style="double">
        <color indexed="64"/>
      </right>
      <top style="hair">
        <color indexed="64"/>
      </top>
      <bottom/>
      <diagonal/>
    </border>
    <border>
      <left style="double">
        <color indexed="64"/>
      </left>
      <right style="double">
        <color indexed="64"/>
      </right>
      <top style="medium">
        <color indexed="64"/>
      </top>
      <bottom/>
      <diagonal/>
    </border>
  </borders>
  <cellStyleXfs count="7">
    <xf numFmtId="0" fontId="0" fillId="0" borderId="0"/>
    <xf numFmtId="0" fontId="33"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35" fillId="0" borderId="0"/>
    <xf numFmtId="0" fontId="1" fillId="0" borderId="0"/>
    <xf numFmtId="0" fontId="36" fillId="0" borderId="0"/>
  </cellStyleXfs>
  <cellXfs count="328">
    <xf numFmtId="0" fontId="0" fillId="0" borderId="0" xfId="0"/>
    <xf numFmtId="0" fontId="11" fillId="3" borderId="59" xfId="0" applyFont="1" applyFill="1" applyBorder="1" applyAlignment="1">
      <alignment horizontal="centerContinuous" vertical="center"/>
    </xf>
    <xf numFmtId="0" fontId="11" fillId="3" borderId="35" xfId="0" applyFont="1" applyFill="1" applyBorder="1" applyAlignment="1">
      <alignment horizontal="center" vertical="center"/>
    </xf>
    <xf numFmtId="0" fontId="11" fillId="3" borderId="35" xfId="0" applyFont="1" applyFill="1" applyBorder="1" applyAlignment="1">
      <alignment horizontal="center" vertical="center" wrapText="1"/>
    </xf>
    <xf numFmtId="0" fontId="11" fillId="3" borderId="60" xfId="0" applyFont="1" applyFill="1" applyBorder="1" applyAlignment="1">
      <alignment horizontal="center" vertical="center"/>
    </xf>
    <xf numFmtId="164" fontId="1" fillId="0" borderId="70" xfId="0" applyNumberFormat="1" applyFont="1" applyBorder="1" applyAlignment="1">
      <alignment horizontal="center" vertical="center"/>
    </xf>
    <xf numFmtId="164" fontId="1" fillId="0" borderId="68" xfId="0" applyNumberFormat="1" applyFont="1" applyBorder="1" applyAlignment="1">
      <alignment horizontal="center" vertical="center"/>
    </xf>
    <xf numFmtId="0" fontId="1" fillId="0" borderId="77" xfId="0" applyFont="1" applyBorder="1" applyAlignment="1">
      <alignment horizontal="center" vertical="center"/>
    </xf>
    <xf numFmtId="164" fontId="4" fillId="0" borderId="77" xfId="0" applyNumberFormat="1" applyFont="1" applyBorder="1" applyAlignment="1">
      <alignment horizontal="center" vertical="center"/>
    </xf>
    <xf numFmtId="0" fontId="50" fillId="0" borderId="30" xfId="0" applyFont="1" applyBorder="1" applyAlignment="1">
      <alignment horizontal="centerContinuous" vertical="center" wrapText="1"/>
    </xf>
    <xf numFmtId="0" fontId="51" fillId="0" borderId="30" xfId="0" applyFont="1" applyBorder="1" applyAlignment="1">
      <alignment horizontal="centerContinuous" vertical="center" wrapText="1"/>
    </xf>
    <xf numFmtId="0" fontId="44" fillId="9" borderId="34" xfId="0" applyFont="1" applyFill="1" applyBorder="1" applyAlignment="1">
      <alignment horizontal="center" vertical="center" wrapText="1"/>
    </xf>
    <xf numFmtId="0" fontId="52" fillId="0" borderId="30" xfId="0" applyFont="1" applyBorder="1" applyAlignment="1">
      <alignment horizontal="centerContinuous" vertical="center" wrapText="1"/>
    </xf>
    <xf numFmtId="164" fontId="1" fillId="0" borderId="56" xfId="0" applyNumberFormat="1" applyFont="1" applyBorder="1" applyAlignment="1">
      <alignment horizontal="center" vertical="center"/>
    </xf>
    <xf numFmtId="164" fontId="1" fillId="0" borderId="33" xfId="0" applyNumberFormat="1" applyFont="1" applyBorder="1" applyAlignment="1">
      <alignment horizontal="center" vertical="center"/>
    </xf>
    <xf numFmtId="164" fontId="4" fillId="0" borderId="51" xfId="0" applyNumberFormat="1" applyFont="1" applyBorder="1" applyAlignment="1">
      <alignment horizontal="center" vertical="center"/>
    </xf>
    <xf numFmtId="0" fontId="40" fillId="2" borderId="85" xfId="0" applyFont="1" applyFill="1" applyBorder="1" applyAlignment="1">
      <alignment horizontal="left" vertical="center"/>
    </xf>
    <xf numFmtId="0" fontId="20" fillId="2" borderId="85" xfId="0" applyFont="1" applyFill="1" applyBorder="1" applyAlignment="1">
      <alignment horizontal="left" vertical="center"/>
    </xf>
    <xf numFmtId="0" fontId="3" fillId="2" borderId="85" xfId="0" applyFont="1" applyFill="1" applyBorder="1" applyAlignment="1">
      <alignment horizontal="centerContinuous" vertical="center"/>
    </xf>
    <xf numFmtId="0" fontId="47" fillId="2" borderId="86" xfId="1" applyFont="1" applyFill="1" applyBorder="1" applyAlignment="1" applyProtection="1">
      <alignment horizontal="right" vertical="center"/>
    </xf>
    <xf numFmtId="0" fontId="4" fillId="0" borderId="0" xfId="0" applyFont="1" applyAlignment="1">
      <alignment vertical="center"/>
    </xf>
    <xf numFmtId="0" fontId="5" fillId="0" borderId="1" xfId="0" applyFont="1" applyBorder="1" applyAlignment="1">
      <alignment horizontal="right" vertical="center"/>
    </xf>
    <xf numFmtId="0" fontId="6" fillId="0" borderId="0" xfId="0" applyFont="1" applyAlignment="1">
      <alignment vertical="center"/>
    </xf>
    <xf numFmtId="0" fontId="6" fillId="0" borderId="0" xfId="0" applyFont="1" applyAlignment="1">
      <alignment horizontal="center" vertical="center"/>
    </xf>
    <xf numFmtId="0" fontId="5" fillId="0" borderId="0" xfId="0" applyFont="1" applyAlignment="1">
      <alignment horizontal="right" vertical="center"/>
    </xf>
    <xf numFmtId="0" fontId="0" fillId="0" borderId="0" xfId="0" applyAlignment="1">
      <alignment vertical="center"/>
    </xf>
    <xf numFmtId="0" fontId="6" fillId="0" borderId="2" xfId="0" applyFont="1" applyBorder="1" applyAlignment="1">
      <alignment horizontal="left" vertical="center"/>
    </xf>
    <xf numFmtId="0" fontId="5" fillId="8" borderId="1" xfId="0" applyFont="1" applyFill="1" applyBorder="1" applyAlignment="1">
      <alignment horizontal="right" vertical="center"/>
    </xf>
    <xf numFmtId="0" fontId="6" fillId="8" borderId="0" xfId="0" applyFont="1" applyFill="1" applyAlignment="1">
      <alignment horizontal="center" vertical="center"/>
    </xf>
    <xf numFmtId="0" fontId="5" fillId="8" borderId="0" xfId="0" applyFont="1" applyFill="1" applyAlignment="1">
      <alignment horizontal="right" vertical="center"/>
    </xf>
    <xf numFmtId="0" fontId="5" fillId="4" borderId="64" xfId="0" applyFont="1" applyFill="1" applyBorder="1" applyAlignment="1">
      <alignment horizontal="right" vertical="center"/>
    </xf>
    <xf numFmtId="0" fontId="1" fillId="0" borderId="88" xfId="0" applyFont="1" applyBorder="1" applyAlignment="1">
      <alignment horizontal="centerContinuous" vertical="center"/>
    </xf>
    <xf numFmtId="0" fontId="5" fillId="4" borderId="65" xfId="0" applyFont="1" applyFill="1" applyBorder="1" applyAlignment="1">
      <alignment horizontal="right" vertical="center"/>
    </xf>
    <xf numFmtId="49" fontId="6" fillId="0" borderId="66" xfId="0" applyNumberFormat="1" applyFont="1" applyBorder="1" applyAlignment="1">
      <alignment horizontal="center" vertical="center"/>
    </xf>
    <xf numFmtId="0" fontId="6" fillId="0" borderId="0" xfId="0" applyFont="1" applyAlignment="1">
      <alignment horizontal="left" vertical="center"/>
    </xf>
    <xf numFmtId="49" fontId="1" fillId="0" borderId="23" xfId="0" applyNumberFormat="1" applyFont="1" applyBorder="1" applyAlignment="1">
      <alignment horizontal="centerContinuous" vertical="center"/>
    </xf>
    <xf numFmtId="0" fontId="1" fillId="0" borderId="89" xfId="0" applyFont="1" applyBorder="1" applyAlignment="1">
      <alignment horizontal="centerContinuous" vertical="center"/>
    </xf>
    <xf numFmtId="0" fontId="48" fillId="4" borderId="29" xfId="0" applyFont="1" applyFill="1" applyBorder="1" applyAlignment="1">
      <alignment horizontal="right" vertical="center"/>
    </xf>
    <xf numFmtId="0" fontId="6" fillId="0" borderId="12" xfId="0" applyFont="1" applyBorder="1" applyAlignment="1">
      <alignment horizontal="center" vertical="center"/>
    </xf>
    <xf numFmtId="0" fontId="7" fillId="2" borderId="13" xfId="0" applyFont="1" applyFill="1" applyBorder="1" applyAlignment="1">
      <alignment horizontal="right" vertical="center"/>
    </xf>
    <xf numFmtId="0" fontId="6" fillId="0" borderId="14" xfId="0" applyFont="1" applyBorder="1" applyAlignment="1">
      <alignment horizontal="center" vertical="center"/>
    </xf>
    <xf numFmtId="0" fontId="26" fillId="0" borderId="14" xfId="0" applyFont="1" applyBorder="1" applyAlignment="1">
      <alignment horizontal="center" vertical="center"/>
    </xf>
    <xf numFmtId="0" fontId="7" fillId="4" borderId="55" xfId="0" applyFont="1" applyFill="1" applyBorder="1" applyAlignment="1">
      <alignment horizontal="right" vertical="center"/>
    </xf>
    <xf numFmtId="49" fontId="16" fillId="0" borderId="31" xfId="0" applyNumberFormat="1" applyFont="1" applyBorder="1" applyAlignment="1">
      <alignment horizontal="center" vertical="center" shrinkToFit="1"/>
    </xf>
    <xf numFmtId="0" fontId="12" fillId="2" borderId="4" xfId="0" applyFont="1" applyFill="1" applyBorder="1" applyAlignment="1">
      <alignment horizontal="right" vertical="center"/>
    </xf>
    <xf numFmtId="49" fontId="26" fillId="0" borderId="14" xfId="0" applyNumberFormat="1" applyFont="1" applyBorder="1" applyAlignment="1">
      <alignment horizontal="center" vertical="center"/>
    </xf>
    <xf numFmtId="0" fontId="7" fillId="4" borderId="53" xfId="0" applyFont="1" applyFill="1" applyBorder="1" applyAlignment="1">
      <alignment horizontal="right" vertical="center"/>
    </xf>
    <xf numFmtId="164" fontId="5" fillId="5" borderId="28" xfId="0" applyNumberFormat="1" applyFont="1" applyFill="1" applyBorder="1" applyAlignment="1">
      <alignment horizontal="center" vertical="center"/>
    </xf>
    <xf numFmtId="0" fontId="9" fillId="2" borderId="4" xfId="0" applyFont="1" applyFill="1" applyBorder="1" applyAlignment="1">
      <alignment horizontal="right" vertical="center"/>
    </xf>
    <xf numFmtId="0" fontId="8"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5" fillId="0" borderId="27" xfId="0" applyFont="1" applyBorder="1" applyAlignment="1">
      <alignment horizontal="center" vertical="center"/>
    </xf>
    <xf numFmtId="0" fontId="37" fillId="2" borderId="4" xfId="0" applyFont="1" applyFill="1" applyBorder="1" applyAlignment="1">
      <alignment horizontal="right" vertical="center"/>
    </xf>
    <xf numFmtId="0" fontId="10" fillId="4" borderId="53" xfId="0" applyFont="1" applyFill="1" applyBorder="1" applyAlignment="1">
      <alignment horizontal="right" vertical="center"/>
    </xf>
    <xf numFmtId="49" fontId="6" fillId="0" borderId="27" xfId="0" applyNumberFormat="1" applyFont="1" applyBorder="1" applyAlignment="1">
      <alignment horizontal="center" vertical="center"/>
    </xf>
    <xf numFmtId="0" fontId="22" fillId="2" borderId="4" xfId="0" applyFont="1" applyFill="1" applyBorder="1" applyAlignment="1">
      <alignment horizontal="right" vertical="center"/>
    </xf>
    <xf numFmtId="0" fontId="8" fillId="0" borderId="3" xfId="0" applyFont="1" applyBorder="1" applyAlignment="1">
      <alignment horizontal="center" vertical="center"/>
    </xf>
    <xf numFmtId="0" fontId="6" fillId="0" borderId="27" xfId="0" applyFont="1" applyBorder="1" applyAlignment="1">
      <alignment horizontal="center" vertical="center"/>
    </xf>
    <xf numFmtId="0" fontId="13" fillId="2" borderId="15" xfId="0" applyFont="1" applyFill="1" applyBorder="1" applyAlignment="1">
      <alignment horizontal="right" vertical="center"/>
    </xf>
    <xf numFmtId="0" fontId="6" fillId="0" borderId="23" xfId="0" quotePrefix="1" applyFont="1" applyBorder="1" applyAlignment="1">
      <alignment horizontal="center" vertical="center"/>
    </xf>
    <xf numFmtId="49" fontId="26" fillId="0" borderId="23" xfId="0" applyNumberFormat="1" applyFont="1" applyBorder="1" applyAlignment="1">
      <alignment horizontal="center" vertical="center"/>
    </xf>
    <xf numFmtId="0" fontId="10" fillId="4" borderId="54" xfId="0" applyFont="1" applyFill="1" applyBorder="1" applyAlignment="1">
      <alignment horizontal="right" vertical="center"/>
    </xf>
    <xf numFmtId="49" fontId="6" fillId="0" borderId="12" xfId="0" applyNumberFormat="1" applyFont="1" applyBorder="1" applyAlignment="1">
      <alignment horizontal="center" vertical="center"/>
    </xf>
    <xf numFmtId="0" fontId="2" fillId="0" borderId="1" xfId="0" applyFont="1" applyBorder="1" applyAlignment="1">
      <alignment vertical="center"/>
    </xf>
    <xf numFmtId="0" fontId="14" fillId="0" borderId="0" xfId="0" applyFont="1" applyAlignment="1">
      <alignment vertical="center"/>
    </xf>
    <xf numFmtId="0" fontId="15" fillId="0" borderId="0" xfId="0" applyFont="1" applyAlignment="1">
      <alignment vertical="center"/>
    </xf>
    <xf numFmtId="0" fontId="15" fillId="0" borderId="2"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3" fillId="0" borderId="0" xfId="0" applyFont="1" applyAlignment="1">
      <alignmen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3" fillId="0" borderId="0" xfId="0" applyFont="1" applyAlignment="1">
      <alignment horizontal="right" vertical="center"/>
    </xf>
    <xf numFmtId="0" fontId="4" fillId="0" borderId="0" xfId="0" applyFont="1" applyAlignment="1">
      <alignment horizontal="left" vertical="center"/>
    </xf>
    <xf numFmtId="0" fontId="25" fillId="0" borderId="22" xfId="0" applyFont="1" applyBorder="1" applyAlignment="1">
      <alignment horizontal="centerContinuous" vertical="center"/>
    </xf>
    <xf numFmtId="0" fontId="15" fillId="0" borderId="0" xfId="0" applyFont="1" applyAlignment="1">
      <alignment horizontal="centerContinuous" vertical="center"/>
    </xf>
    <xf numFmtId="0" fontId="41" fillId="0" borderId="1" xfId="0" applyFont="1" applyBorder="1" applyAlignment="1">
      <alignment vertical="center"/>
    </xf>
    <xf numFmtId="0" fontId="5" fillId="0" borderId="24" xfId="0" applyFont="1" applyBorder="1" applyAlignment="1">
      <alignment horizontal="center" vertical="center"/>
    </xf>
    <xf numFmtId="0" fontId="6" fillId="0" borderId="24" xfId="0" applyFont="1" applyBorder="1" applyAlignment="1">
      <alignment horizontal="center" vertical="center"/>
    </xf>
    <xf numFmtId="0" fontId="42" fillId="0" borderId="24" xfId="0" applyFont="1" applyBorder="1" applyAlignment="1">
      <alignment horizontal="center" vertical="center" wrapText="1"/>
    </xf>
    <xf numFmtId="0" fontId="6" fillId="0" borderId="24" xfId="0" applyFont="1" applyBorder="1" applyAlignment="1">
      <alignment horizontal="center" vertical="center" wrapText="1"/>
    </xf>
    <xf numFmtId="1" fontId="6" fillId="0" borderId="24" xfId="0" applyNumberFormat="1" applyFont="1" applyBorder="1" applyAlignment="1">
      <alignment horizontal="center" vertical="center" wrapText="1"/>
    </xf>
    <xf numFmtId="0" fontId="44" fillId="9" borderId="25" xfId="0" applyFont="1" applyFill="1" applyBorder="1" applyAlignment="1">
      <alignment horizontal="center" vertical="center"/>
    </xf>
    <xf numFmtId="49" fontId="6" fillId="0" borderId="24" xfId="0" applyNumberFormat="1" applyFont="1" applyBorder="1" applyAlignment="1">
      <alignment horizontal="center" vertical="center" wrapText="1"/>
    </xf>
    <xf numFmtId="0" fontId="1" fillId="0" borderId="2" xfId="0" quotePrefix="1" applyFont="1" applyBorder="1" applyAlignment="1">
      <alignment horizontal="center" vertical="center"/>
    </xf>
    <xf numFmtId="0" fontId="43" fillId="0" borderId="1" xfId="0" applyFont="1" applyBorder="1" applyAlignment="1">
      <alignment vertical="center"/>
    </xf>
    <xf numFmtId="0" fontId="12" fillId="0" borderId="25" xfId="0" applyFont="1" applyBorder="1" applyAlignment="1">
      <alignment horizontal="center" vertical="center"/>
    </xf>
    <xf numFmtId="0" fontId="42" fillId="0" borderId="61" xfId="0" applyFont="1" applyBorder="1" applyAlignment="1">
      <alignment vertical="center"/>
    </xf>
    <xf numFmtId="0" fontId="5" fillId="0" borderId="62" xfId="0" applyFont="1" applyBorder="1" applyAlignment="1">
      <alignment horizontal="center" vertical="center"/>
    </xf>
    <xf numFmtId="0" fontId="6" fillId="0" borderId="62" xfId="0" applyFont="1" applyBorder="1" applyAlignment="1">
      <alignment horizontal="center" vertical="center"/>
    </xf>
    <xf numFmtId="0" fontId="44" fillId="0" borderId="62" xfId="0" applyFont="1" applyBorder="1" applyAlignment="1">
      <alignment horizontal="center" vertical="center" wrapText="1"/>
    </xf>
    <xf numFmtId="0" fontId="6" fillId="0" borderId="62" xfId="0" applyFont="1" applyBorder="1" applyAlignment="1">
      <alignment horizontal="center" vertical="center" wrapText="1"/>
    </xf>
    <xf numFmtId="1" fontId="6" fillId="0" borderId="62" xfId="0" applyNumberFormat="1" applyFont="1" applyBorder="1" applyAlignment="1">
      <alignment horizontal="center" vertical="center" wrapText="1"/>
    </xf>
    <xf numFmtId="0" fontId="44" fillId="9" borderId="62" xfId="0" applyFont="1" applyFill="1" applyBorder="1" applyAlignment="1">
      <alignment horizontal="center" vertical="center"/>
    </xf>
    <xf numFmtId="49" fontId="6" fillId="0" borderId="62" xfId="0" applyNumberFormat="1" applyFont="1" applyBorder="1" applyAlignment="1">
      <alignment horizontal="center" vertical="center" wrapText="1"/>
    </xf>
    <xf numFmtId="0" fontId="1" fillId="0" borderId="63" xfId="0" quotePrefix="1" applyFont="1" applyBorder="1" applyAlignment="1">
      <alignment horizontal="center" vertical="center"/>
    </xf>
    <xf numFmtId="0" fontId="10" fillId="0" borderId="1" xfId="0" applyFont="1" applyBorder="1" applyAlignment="1">
      <alignment vertical="center"/>
    </xf>
    <xf numFmtId="49" fontId="16" fillId="0" borderId="24" xfId="0" applyNumberFormat="1" applyFont="1" applyBorder="1" applyAlignment="1">
      <alignment horizontal="center" vertical="center"/>
    </xf>
    <xf numFmtId="0" fontId="16" fillId="0" borderId="25" xfId="0" applyFont="1" applyBorder="1" applyAlignment="1">
      <alignment horizontal="center" vertical="center"/>
    </xf>
    <xf numFmtId="0" fontId="10" fillId="0" borderId="25" xfId="0" applyFont="1" applyBorder="1" applyAlignment="1">
      <alignment horizontal="center" vertical="center"/>
    </xf>
    <xf numFmtId="49" fontId="6" fillId="0" borderId="25" xfId="0" applyNumberFormat="1" applyFont="1" applyBorder="1" applyAlignment="1">
      <alignment horizontal="center" vertical="center"/>
    </xf>
    <xf numFmtId="0" fontId="6" fillId="0" borderId="26" xfId="0" applyFont="1" applyBorder="1" applyAlignment="1">
      <alignment horizontal="center" vertical="center"/>
    </xf>
    <xf numFmtId="0" fontId="19" fillId="0" borderId="0" xfId="0" applyFont="1" applyAlignment="1">
      <alignment vertical="center"/>
    </xf>
    <xf numFmtId="0" fontId="12" fillId="0" borderId="1" xfId="0" applyFont="1" applyBorder="1" applyAlignment="1">
      <alignment vertical="center"/>
    </xf>
    <xf numFmtId="49" fontId="24" fillId="0" borderId="24" xfId="0" applyNumberFormat="1" applyFont="1" applyBorder="1" applyAlignment="1">
      <alignment horizontal="center" vertical="center"/>
    </xf>
    <xf numFmtId="0" fontId="24" fillId="0" borderId="25" xfId="0" applyFont="1" applyBorder="1" applyAlignment="1">
      <alignment horizontal="center" vertical="center"/>
    </xf>
    <xf numFmtId="0" fontId="6" fillId="0" borderId="25" xfId="0" applyFont="1" applyBorder="1" applyAlignment="1">
      <alignment horizontal="center" vertical="center"/>
    </xf>
    <xf numFmtId="0" fontId="32" fillId="0" borderId="0" xfId="0" applyFont="1" applyAlignment="1">
      <alignment vertical="center"/>
    </xf>
    <xf numFmtId="0" fontId="13" fillId="0" borderId="1" xfId="0" applyFont="1" applyBorder="1" applyAlignment="1">
      <alignment vertical="center"/>
    </xf>
    <xf numFmtId="49" fontId="23" fillId="0" borderId="24" xfId="0" applyNumberFormat="1" applyFont="1" applyBorder="1" applyAlignment="1">
      <alignment horizontal="center" vertical="center"/>
    </xf>
    <xf numFmtId="0" fontId="23" fillId="0" borderId="25" xfId="0" applyFont="1" applyBorder="1" applyAlignment="1">
      <alignment horizontal="center" vertical="center"/>
    </xf>
    <xf numFmtId="0" fontId="13" fillId="0" borderId="25" xfId="0" applyFont="1" applyBorder="1" applyAlignment="1">
      <alignment horizontal="center" vertical="center"/>
    </xf>
    <xf numFmtId="0" fontId="30" fillId="0" borderId="0" xfId="0" applyFont="1" applyAlignment="1">
      <alignment vertical="center"/>
    </xf>
    <xf numFmtId="0" fontId="7" fillId="0" borderId="1" xfId="0" applyFont="1" applyBorder="1" applyAlignment="1">
      <alignment vertical="center"/>
    </xf>
    <xf numFmtId="49" fontId="17" fillId="0" borderId="24" xfId="0" applyNumberFormat="1" applyFont="1" applyBorder="1" applyAlignment="1">
      <alignment horizontal="center" vertical="center"/>
    </xf>
    <xf numFmtId="0" fontId="17" fillId="0" borderId="25" xfId="0" applyFont="1" applyBorder="1" applyAlignment="1">
      <alignment horizontal="center" vertical="center"/>
    </xf>
    <xf numFmtId="0" fontId="7" fillId="0" borderId="25" xfId="0" applyFont="1" applyBorder="1" applyAlignment="1">
      <alignment horizontal="center" vertical="center"/>
    </xf>
    <xf numFmtId="0" fontId="29" fillId="0" borderId="0" xfId="0" applyFont="1" applyAlignment="1">
      <alignment vertical="center"/>
    </xf>
    <xf numFmtId="0" fontId="9" fillId="0" borderId="1" xfId="0" applyFont="1" applyBorder="1" applyAlignment="1">
      <alignment vertical="center"/>
    </xf>
    <xf numFmtId="49" fontId="27" fillId="0" borderId="24" xfId="0" applyNumberFormat="1" applyFont="1" applyBorder="1" applyAlignment="1">
      <alignment horizontal="center" vertical="center"/>
    </xf>
    <xf numFmtId="0" fontId="27" fillId="0" borderId="25" xfId="0" applyFont="1" applyBorder="1" applyAlignment="1">
      <alignment horizontal="center" vertical="center"/>
    </xf>
    <xf numFmtId="0" fontId="9" fillId="0" borderId="25" xfId="0" applyFont="1" applyBorder="1" applyAlignment="1">
      <alignment horizontal="center" vertical="center"/>
    </xf>
    <xf numFmtId="0" fontId="10" fillId="8" borderId="1" xfId="0" applyFont="1" applyFill="1" applyBorder="1" applyAlignment="1">
      <alignment vertical="center"/>
    </xf>
    <xf numFmtId="0" fontId="6" fillId="8" borderId="24" xfId="0" applyFont="1" applyFill="1" applyBorder="1" applyAlignment="1">
      <alignment horizontal="center" vertical="center"/>
    </xf>
    <xf numFmtId="49" fontId="16" fillId="8" borderId="24" xfId="0" applyNumberFormat="1" applyFont="1" applyFill="1" applyBorder="1" applyAlignment="1">
      <alignment horizontal="center" vertical="center"/>
    </xf>
    <xf numFmtId="0" fontId="16" fillId="8" borderId="25" xfId="0" applyFont="1" applyFill="1" applyBorder="1" applyAlignment="1">
      <alignment horizontal="center" vertical="center"/>
    </xf>
    <xf numFmtId="0" fontId="10" fillId="8" borderId="25" xfId="0" applyFont="1" applyFill="1" applyBorder="1" applyAlignment="1">
      <alignment horizontal="center" vertical="center"/>
    </xf>
    <xf numFmtId="49" fontId="6" fillId="8" borderId="25" xfId="0" applyNumberFormat="1" applyFont="1" applyFill="1" applyBorder="1" applyAlignment="1">
      <alignment horizontal="center" vertical="center"/>
    </xf>
    <xf numFmtId="0" fontId="6" fillId="8" borderId="26" xfId="0" applyFont="1" applyFill="1" applyBorder="1" applyAlignment="1">
      <alignment horizontal="center" vertical="center"/>
    </xf>
    <xf numFmtId="0" fontId="31" fillId="0" borderId="0" xfId="0" applyFont="1" applyAlignment="1">
      <alignment vertical="center"/>
    </xf>
    <xf numFmtId="0" fontId="22" fillId="0" borderId="1" xfId="0" applyFont="1" applyBorder="1" applyAlignment="1">
      <alignment vertical="center"/>
    </xf>
    <xf numFmtId="49" fontId="28" fillId="0" borderId="24" xfId="0" applyNumberFormat="1" applyFont="1" applyBorder="1" applyAlignment="1">
      <alignment horizontal="center" vertical="center"/>
    </xf>
    <xf numFmtId="0" fontId="28" fillId="0" borderId="25" xfId="0" applyFont="1" applyBorder="1" applyAlignment="1">
      <alignment horizontal="center" vertical="center"/>
    </xf>
    <xf numFmtId="0" fontId="22" fillId="0" borderId="25" xfId="0" applyFont="1" applyBorder="1" applyAlignment="1">
      <alignment horizontal="center" vertical="center"/>
    </xf>
    <xf numFmtId="0" fontId="22" fillId="6" borderId="1" xfId="0" applyFont="1" applyFill="1" applyBorder="1" applyAlignment="1">
      <alignment vertical="center"/>
    </xf>
    <xf numFmtId="0" fontId="6" fillId="6" borderId="24" xfId="0" applyFont="1" applyFill="1" applyBorder="1" applyAlignment="1">
      <alignment horizontal="center" vertical="center"/>
    </xf>
    <xf numFmtId="49" fontId="28" fillId="6" borderId="24" xfId="0" applyNumberFormat="1" applyFont="1" applyFill="1" applyBorder="1" applyAlignment="1">
      <alignment horizontal="center" vertical="center"/>
    </xf>
    <xf numFmtId="0" fontId="28" fillId="6" borderId="25" xfId="0" applyFont="1" applyFill="1" applyBorder="1" applyAlignment="1">
      <alignment horizontal="center" vertical="center"/>
    </xf>
    <xf numFmtId="0" fontId="22" fillId="6" borderId="25" xfId="0" applyFont="1" applyFill="1" applyBorder="1" applyAlignment="1">
      <alignment horizontal="center" vertical="center"/>
    </xf>
    <xf numFmtId="49" fontId="6" fillId="6" borderId="25" xfId="0" applyNumberFormat="1" applyFont="1" applyFill="1" applyBorder="1" applyAlignment="1">
      <alignment horizontal="center" vertical="center"/>
    </xf>
    <xf numFmtId="0" fontId="6" fillId="6" borderId="26" xfId="0" applyFont="1" applyFill="1" applyBorder="1" applyAlignment="1">
      <alignment horizontal="center" vertical="center"/>
    </xf>
    <xf numFmtId="0" fontId="12" fillId="8" borderId="1" xfId="0" applyFont="1" applyFill="1" applyBorder="1" applyAlignment="1">
      <alignment vertical="center"/>
    </xf>
    <xf numFmtId="49" fontId="24" fillId="8" borderId="24" xfId="0" applyNumberFormat="1" applyFont="1" applyFill="1" applyBorder="1" applyAlignment="1">
      <alignment horizontal="center" vertical="center"/>
    </xf>
    <xf numFmtId="0" fontId="24" fillId="8" borderId="25" xfId="0" applyFont="1" applyFill="1" applyBorder="1" applyAlignment="1">
      <alignment horizontal="center" vertical="center"/>
    </xf>
    <xf numFmtId="0" fontId="12" fillId="8" borderId="25" xfId="0" applyFont="1" applyFill="1" applyBorder="1" applyAlignment="1">
      <alignment horizontal="center" vertical="center"/>
    </xf>
    <xf numFmtId="0" fontId="13" fillId="8" borderId="1" xfId="0" applyFont="1" applyFill="1" applyBorder="1" applyAlignment="1">
      <alignment vertical="center"/>
    </xf>
    <xf numFmtId="49" fontId="28" fillId="8" borderId="24" xfId="0" applyNumberFormat="1" applyFont="1" applyFill="1" applyBorder="1" applyAlignment="1">
      <alignment horizontal="center" vertical="center"/>
    </xf>
    <xf numFmtId="0" fontId="28" fillId="8" borderId="25" xfId="0" applyFont="1" applyFill="1" applyBorder="1" applyAlignment="1">
      <alignment horizontal="center" vertical="center"/>
    </xf>
    <xf numFmtId="0" fontId="22" fillId="8" borderId="25" xfId="0" applyFont="1" applyFill="1" applyBorder="1" applyAlignment="1">
      <alignment horizontal="center" vertical="center"/>
    </xf>
    <xf numFmtId="0" fontId="10" fillId="6" borderId="1" xfId="0" applyFont="1" applyFill="1" applyBorder="1" applyAlignment="1">
      <alignment vertical="center"/>
    </xf>
    <xf numFmtId="49" fontId="16" fillId="6" borderId="24" xfId="0" applyNumberFormat="1" applyFont="1" applyFill="1" applyBorder="1" applyAlignment="1">
      <alignment horizontal="center" vertical="center"/>
    </xf>
    <xf numFmtId="0" fontId="16" fillId="6" borderId="25" xfId="0" applyFont="1" applyFill="1" applyBorder="1" applyAlignment="1">
      <alignment horizontal="center" vertical="center"/>
    </xf>
    <xf numFmtId="0" fontId="10" fillId="6" borderId="25" xfId="0" applyFont="1" applyFill="1" applyBorder="1" applyAlignment="1">
      <alignment horizontal="center" vertical="center"/>
    </xf>
    <xf numFmtId="0" fontId="6" fillId="8" borderId="26" xfId="0" quotePrefix="1" applyFont="1" applyFill="1" applyBorder="1" applyAlignment="1">
      <alignment horizontal="center" vertical="center"/>
    </xf>
    <xf numFmtId="49" fontId="23" fillId="8" borderId="24" xfId="0" applyNumberFormat="1" applyFont="1" applyFill="1" applyBorder="1" applyAlignment="1">
      <alignment horizontal="center" vertical="center"/>
    </xf>
    <xf numFmtId="0" fontId="23" fillId="8" borderId="25" xfId="0" applyFont="1" applyFill="1" applyBorder="1" applyAlignment="1">
      <alignment horizontal="center" vertical="center"/>
    </xf>
    <xf numFmtId="0" fontId="13" fillId="8" borderId="25" xfId="0" applyFont="1" applyFill="1" applyBorder="1" applyAlignment="1">
      <alignment horizontal="center" vertical="center"/>
    </xf>
    <xf numFmtId="0" fontId="12" fillId="0" borderId="8" xfId="0" applyFont="1" applyBorder="1" applyAlignment="1">
      <alignment vertical="center"/>
    </xf>
    <xf numFmtId="0" fontId="6" fillId="0" borderId="49" xfId="0" applyFont="1" applyBorder="1" applyAlignment="1">
      <alignment horizontal="center" vertical="center"/>
    </xf>
    <xf numFmtId="49" fontId="24" fillId="0" borderId="49" xfId="0" applyNumberFormat="1" applyFont="1" applyBorder="1" applyAlignment="1">
      <alignment horizontal="center" vertical="center"/>
    </xf>
    <xf numFmtId="0" fontId="24" fillId="0" borderId="50" xfId="0" applyFont="1" applyBorder="1" applyAlignment="1">
      <alignment horizontal="center" vertical="center"/>
    </xf>
    <xf numFmtId="0" fontId="12" fillId="0" borderId="50" xfId="0" applyFont="1" applyBorder="1" applyAlignment="1">
      <alignment horizontal="center" vertical="center"/>
    </xf>
    <xf numFmtId="49" fontId="6" fillId="0" borderId="50" xfId="0" applyNumberFormat="1" applyFont="1" applyBorder="1" applyAlignment="1">
      <alignment horizontal="center" vertical="center"/>
    </xf>
    <xf numFmtId="0" fontId="44" fillId="9" borderId="49" xfId="0" applyFont="1" applyFill="1" applyBorder="1" applyAlignment="1">
      <alignment horizontal="center" vertical="center"/>
    </xf>
    <xf numFmtId="0" fontId="6" fillId="0" borderId="32"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xf>
    <xf numFmtId="0" fontId="49" fillId="0" borderId="30" xfId="0" applyFont="1" applyBorder="1" applyAlignment="1">
      <alignment horizontal="centerContinuous" vertical="center"/>
    </xf>
    <xf numFmtId="0" fontId="6" fillId="0" borderId="0" xfId="0" applyFont="1" applyAlignment="1">
      <alignment vertical="center" wrapText="1"/>
    </xf>
    <xf numFmtId="0" fontId="38" fillId="0" borderId="33" xfId="0" applyFont="1" applyBorder="1" applyAlignment="1">
      <alignment horizontal="centerContinuous" vertical="center"/>
    </xf>
    <xf numFmtId="0" fontId="38" fillId="0" borderId="105" xfId="0" applyFont="1" applyBorder="1" applyAlignment="1">
      <alignment horizontal="centerContinuous" vertical="center"/>
    </xf>
    <xf numFmtId="0" fontId="38" fillId="0" borderId="33" xfId="0" applyFont="1" applyBorder="1" applyAlignment="1">
      <alignment horizontal="center" vertical="center" shrinkToFit="1"/>
    </xf>
    <xf numFmtId="0" fontId="38" fillId="0" borderId="51" xfId="0" applyFont="1" applyBorder="1" applyAlignment="1">
      <alignment horizontal="centerContinuous" vertical="center"/>
    </xf>
    <xf numFmtId="0" fontId="6" fillId="0" borderId="0" xfId="0" applyFont="1" applyAlignment="1">
      <alignment horizontal="left" vertical="center" wrapText="1"/>
    </xf>
    <xf numFmtId="0" fontId="6" fillId="0" borderId="56" xfId="0" applyFont="1" applyBorder="1" applyAlignment="1">
      <alignment horizontal="centerContinuous" vertical="center"/>
    </xf>
    <xf numFmtId="0" fontId="6" fillId="0" borderId="51" xfId="0" applyFont="1" applyBorder="1" applyAlignment="1">
      <alignment horizontal="centerContinuous" vertical="center"/>
    </xf>
    <xf numFmtId="0" fontId="6" fillId="0" borderId="57" xfId="0" applyFont="1" applyBorder="1" applyAlignment="1">
      <alignment horizontal="centerContinuous" vertical="center"/>
    </xf>
    <xf numFmtId="0" fontId="6" fillId="0" borderId="94" xfId="0" quotePrefix="1" applyFont="1" applyBorder="1" applyAlignment="1">
      <alignment horizontal="centerContinuous" vertical="center"/>
    </xf>
    <xf numFmtId="0" fontId="6" fillId="0" borderId="94" xfId="0" applyFont="1" applyBorder="1" applyAlignment="1">
      <alignment horizontal="centerContinuous" vertical="center"/>
    </xf>
    <xf numFmtId="0" fontId="6" fillId="0" borderId="51" xfId="0" quotePrefix="1" applyFont="1" applyBorder="1" applyAlignment="1">
      <alignment horizontal="centerContinuous" vertical="center"/>
    </xf>
    <xf numFmtId="0" fontId="2" fillId="0" borderId="0" xfId="0" applyFont="1" applyAlignment="1">
      <alignment horizontal="centerContinuous" vertical="center"/>
    </xf>
    <xf numFmtId="0" fontId="21" fillId="7" borderId="17" xfId="0" applyFont="1" applyFill="1" applyBorder="1" applyAlignment="1">
      <alignment horizontal="center" vertical="center"/>
    </xf>
    <xf numFmtId="49" fontId="21" fillId="7" borderId="17" xfId="0" applyNumberFormat="1" applyFont="1" applyFill="1" applyBorder="1" applyAlignment="1">
      <alignment horizontal="center" vertical="center"/>
    </xf>
    <xf numFmtId="0" fontId="21" fillId="7" borderId="21" xfId="0" applyFont="1" applyFill="1" applyBorder="1" applyAlignment="1">
      <alignment horizontal="center" vertical="center"/>
    </xf>
    <xf numFmtId="0" fontId="45" fillId="9" borderId="21" xfId="0" applyFont="1" applyFill="1" applyBorder="1" applyAlignment="1">
      <alignment horizontal="center" vertical="center"/>
    </xf>
    <xf numFmtId="0" fontId="21" fillId="7" borderId="18" xfId="0" applyFont="1" applyFill="1" applyBorder="1" applyAlignment="1">
      <alignment horizontal="center" vertical="center"/>
    </xf>
    <xf numFmtId="0" fontId="21" fillId="7" borderId="30" xfId="0" applyFont="1" applyFill="1" applyBorder="1" applyAlignment="1">
      <alignment horizontal="center" vertical="center"/>
    </xf>
    <xf numFmtId="1" fontId="46" fillId="9" borderId="78" xfId="0" applyNumberFormat="1" applyFont="1" applyFill="1" applyBorder="1" applyAlignment="1">
      <alignment horizontal="center" vertical="center"/>
    </xf>
    <xf numFmtId="1" fontId="1" fillId="0" borderId="78" xfId="0" applyNumberFormat="1" applyFont="1" applyBorder="1" applyAlignment="1">
      <alignment horizontal="center" vertical="center"/>
    </xf>
    <xf numFmtId="0" fontId="4" fillId="0" borderId="0" xfId="0" applyFont="1" applyAlignment="1">
      <alignment horizontal="center" vertical="center"/>
    </xf>
    <xf numFmtId="0" fontId="1" fillId="0" borderId="91" xfId="0" applyFont="1" applyBorder="1" applyAlignment="1">
      <alignment horizontal="center" vertical="center"/>
    </xf>
    <xf numFmtId="49" fontId="1" fillId="0" borderId="91" xfId="0" applyNumberFormat="1" applyFont="1" applyBorder="1" applyAlignment="1">
      <alignment horizontal="center" vertical="center"/>
    </xf>
    <xf numFmtId="164" fontId="1" fillId="0" borderId="91" xfId="0" applyNumberFormat="1" applyFont="1" applyBorder="1" applyAlignment="1">
      <alignment horizontal="center" vertical="center"/>
    </xf>
    <xf numFmtId="164" fontId="1" fillId="0" borderId="92" xfId="0" applyNumberFormat="1" applyFont="1" applyBorder="1" applyAlignment="1">
      <alignment horizontal="center" vertical="center"/>
    </xf>
    <xf numFmtId="1" fontId="46" fillId="9" borderId="92" xfId="0" applyNumberFormat="1" applyFont="1" applyFill="1" applyBorder="1" applyAlignment="1">
      <alignment horizontal="center" vertical="center"/>
    </xf>
    <xf numFmtId="1" fontId="1" fillId="0" borderId="92" xfId="0" applyNumberFormat="1" applyFont="1" applyBorder="1" applyAlignment="1">
      <alignment horizontal="center" vertical="center"/>
    </xf>
    <xf numFmtId="0" fontId="1" fillId="0" borderId="93" xfId="0" applyFont="1" applyBorder="1" applyAlignment="1">
      <alignment horizontal="center" vertical="center"/>
    </xf>
    <xf numFmtId="164" fontId="1" fillId="0" borderId="106" xfId="0" applyNumberFormat="1" applyFont="1" applyBorder="1" applyAlignment="1">
      <alignment horizontal="center" vertical="center"/>
    </xf>
    <xf numFmtId="0" fontId="1" fillId="0" borderId="77" xfId="0" quotePrefix="1" applyFont="1" applyBorder="1" applyAlignment="1">
      <alignment horizontal="center" vertical="center"/>
    </xf>
    <xf numFmtId="49" fontId="1" fillId="0" borderId="77" xfId="0" applyNumberFormat="1" applyFont="1" applyBorder="1" applyAlignment="1">
      <alignment horizontal="center" vertical="center"/>
    </xf>
    <xf numFmtId="0" fontId="1" fillId="8" borderId="77" xfId="0" applyFont="1" applyFill="1" applyBorder="1" applyAlignment="1">
      <alignment horizontal="center" vertical="center"/>
    </xf>
    <xf numFmtId="49" fontId="1" fillId="8" borderId="77" xfId="0" applyNumberFormat="1" applyFont="1" applyFill="1" applyBorder="1" applyAlignment="1">
      <alignment horizontal="center" vertical="center"/>
    </xf>
    <xf numFmtId="164" fontId="1" fillId="8" borderId="77" xfId="0" applyNumberFormat="1" applyFont="1" applyFill="1" applyBorder="1" applyAlignment="1">
      <alignment horizontal="center" vertical="center"/>
    </xf>
    <xf numFmtId="164" fontId="1" fillId="0" borderId="78" xfId="0" applyNumberFormat="1" applyFont="1" applyBorder="1" applyAlignment="1">
      <alignment horizontal="center" vertical="center"/>
    </xf>
    <xf numFmtId="0" fontId="1" fillId="0" borderId="79" xfId="0" applyFont="1" applyBorder="1" applyAlignment="1">
      <alignment horizontal="center" vertical="center"/>
    </xf>
    <xf numFmtId="164" fontId="1" fillId="8" borderId="51" xfId="0" applyNumberFormat="1" applyFont="1" applyFill="1" applyBorder="1" applyAlignment="1">
      <alignment horizontal="center" vertical="center"/>
    </xf>
    <xf numFmtId="0" fontId="4" fillId="0" borderId="0" xfId="0" applyFont="1" applyAlignment="1">
      <alignment horizontal="centerContinuous" vertical="center"/>
    </xf>
    <xf numFmtId="164" fontId="4" fillId="0" borderId="0" xfId="0" applyNumberFormat="1" applyFont="1" applyAlignment="1">
      <alignment horizontal="center" vertical="center"/>
    </xf>
    <xf numFmtId="0" fontId="21" fillId="7" borderId="21" xfId="0" applyFont="1" applyFill="1" applyBorder="1" applyAlignment="1">
      <alignment horizontal="centerContinuous" vertical="center"/>
    </xf>
    <xf numFmtId="0" fontId="21" fillId="7" borderId="67" xfId="0" applyFont="1" applyFill="1" applyBorder="1" applyAlignment="1">
      <alignment horizontal="centerContinuous" vertical="center"/>
    </xf>
    <xf numFmtId="0" fontId="21" fillId="7" borderId="52" xfId="0" applyFont="1" applyFill="1" applyBorder="1" applyAlignment="1">
      <alignment horizontal="centerContinuous" vertical="center"/>
    </xf>
    <xf numFmtId="0" fontId="1" fillId="0" borderId="103" xfId="0" applyFont="1" applyBorder="1" applyAlignment="1">
      <alignment horizontal="center" vertical="center"/>
    </xf>
    <xf numFmtId="9" fontId="1" fillId="0" borderId="103" xfId="0" applyNumberFormat="1" applyFont="1" applyBorder="1" applyAlignment="1">
      <alignment horizontal="center" vertical="center"/>
    </xf>
    <xf numFmtId="164" fontId="1" fillId="0" borderId="103" xfId="0" applyNumberFormat="1" applyFont="1" applyBorder="1" applyAlignment="1">
      <alignment horizontal="center" vertical="center"/>
    </xf>
    <xf numFmtId="164" fontId="1" fillId="0" borderId="71" xfId="0" applyNumberFormat="1" applyFont="1" applyBorder="1" applyAlignment="1">
      <alignment horizontal="centerContinuous" vertical="center"/>
    </xf>
    <xf numFmtId="164" fontId="1" fillId="0" borderId="80" xfId="0" applyNumberFormat="1" applyFont="1" applyBorder="1" applyAlignment="1">
      <alignment horizontal="centerContinuous" vertical="center"/>
    </xf>
    <xf numFmtId="0" fontId="4" fillId="0" borderId="81" xfId="0" quotePrefix="1" applyFont="1" applyBorder="1" applyAlignment="1">
      <alignment horizontal="centerContinuous" vertical="center"/>
    </xf>
    <xf numFmtId="164" fontId="4" fillId="0" borderId="56" xfId="0" applyNumberFormat="1" applyFont="1" applyBorder="1" applyAlignment="1">
      <alignment horizontal="center" vertical="center"/>
    </xf>
    <xf numFmtId="0" fontId="4" fillId="0" borderId="77" xfId="0" applyFont="1" applyBorder="1" applyAlignment="1">
      <alignment horizontal="center" vertical="center"/>
    </xf>
    <xf numFmtId="9" fontId="4" fillId="0" borderId="77" xfId="0" applyNumberFormat="1" applyFont="1" applyBorder="1" applyAlignment="1">
      <alignment horizontal="center" vertical="center"/>
    </xf>
    <xf numFmtId="164" fontId="4" fillId="0" borderId="78" xfId="0" applyNumberFormat="1" applyFont="1" applyBorder="1" applyAlignment="1">
      <alignment horizontal="centerContinuous" vertical="center"/>
    </xf>
    <xf numFmtId="164" fontId="4" fillId="0" borderId="82" xfId="0" applyNumberFormat="1" applyFont="1" applyBorder="1" applyAlignment="1">
      <alignment horizontal="centerContinuous" vertical="center"/>
    </xf>
    <xf numFmtId="0" fontId="4" fillId="0" borderId="83" xfId="0" applyFont="1" applyBorder="1" applyAlignment="1">
      <alignment horizontal="centerContinuous" vertical="center"/>
    </xf>
    <xf numFmtId="0" fontId="21" fillId="7" borderId="19" xfId="0" applyFont="1" applyFill="1" applyBorder="1" applyAlignment="1">
      <alignment horizontal="centerContinuous" vertical="center"/>
    </xf>
    <xf numFmtId="0" fontId="21" fillId="7" borderId="20" xfId="0" applyFont="1" applyFill="1" applyBorder="1" applyAlignment="1">
      <alignment horizontal="centerContinuous" vertical="center"/>
    </xf>
    <xf numFmtId="0" fontId="1" fillId="0" borderId="98" xfId="0" applyFont="1" applyBorder="1" applyAlignment="1">
      <alignment horizontal="centerContinuous" vertical="center"/>
    </xf>
    <xf numFmtId="0" fontId="1" fillId="0" borderId="99" xfId="0" applyFont="1" applyBorder="1" applyAlignment="1">
      <alignment horizontal="centerContinuous" vertical="center"/>
    </xf>
    <xf numFmtId="0" fontId="1" fillId="0" borderId="71" xfId="0" applyFont="1" applyBorder="1" applyAlignment="1">
      <alignment horizontal="centerContinuous" vertical="center"/>
    </xf>
    <xf numFmtId="49" fontId="1" fillId="0" borderId="71" xfId="0" applyNumberFormat="1" applyFont="1" applyBorder="1" applyAlignment="1">
      <alignment horizontal="center" vertical="center"/>
    </xf>
    <xf numFmtId="49" fontId="1" fillId="0" borderId="71" xfId="0" applyNumberFormat="1" applyFont="1" applyBorder="1" applyAlignment="1">
      <alignment horizontal="centerContinuous" vertical="center"/>
    </xf>
    <xf numFmtId="49" fontId="1" fillId="0" borderId="80" xfId="0" applyNumberFormat="1" applyFont="1" applyBorder="1" applyAlignment="1">
      <alignment horizontal="centerContinuous" vertical="center"/>
    </xf>
    <xf numFmtId="0" fontId="1" fillId="0" borderId="81" xfId="0" applyFont="1" applyBorder="1" applyAlignment="1">
      <alignment horizontal="centerContinuous" vertical="center"/>
    </xf>
    <xf numFmtId="0" fontId="1" fillId="0" borderId="37" xfId="0" applyFont="1" applyBorder="1" applyAlignment="1">
      <alignment horizontal="centerContinuous" vertical="center"/>
    </xf>
    <xf numFmtId="0" fontId="1" fillId="0" borderId="100" xfId="0" applyFont="1" applyBorder="1" applyAlignment="1">
      <alignment horizontal="centerContinuous" vertical="center"/>
    </xf>
    <xf numFmtId="0" fontId="1" fillId="0" borderId="74" xfId="0" applyFont="1" applyBorder="1" applyAlignment="1">
      <alignment horizontal="centerContinuous" vertical="center"/>
    </xf>
    <xf numFmtId="49" fontId="1" fillId="0" borderId="74" xfId="0" applyNumberFormat="1" applyFont="1" applyBorder="1" applyAlignment="1">
      <alignment horizontal="center" vertical="center"/>
    </xf>
    <xf numFmtId="49" fontId="1" fillId="0" borderId="74" xfId="0" applyNumberFormat="1" applyFont="1" applyBorder="1" applyAlignment="1">
      <alignment horizontal="centerContinuous" vertical="center"/>
    </xf>
    <xf numFmtId="49" fontId="1" fillId="0" borderId="95" xfId="0" applyNumberFormat="1" applyFont="1" applyBorder="1" applyAlignment="1">
      <alignment horizontal="centerContinuous" vertical="center"/>
    </xf>
    <xf numFmtId="0" fontId="1" fillId="0" borderId="101" xfId="0" applyFont="1" applyBorder="1" applyAlignment="1">
      <alignment horizontal="centerContinuous" vertical="center"/>
    </xf>
    <xf numFmtId="0" fontId="1" fillId="0" borderId="45" xfId="0" applyFont="1" applyBorder="1" applyAlignment="1">
      <alignment horizontal="centerContinuous" vertical="center"/>
    </xf>
    <xf numFmtId="0" fontId="4" fillId="0" borderId="102" xfId="0" applyFont="1" applyBorder="1" applyAlignment="1">
      <alignment horizontal="centerContinuous" vertical="center"/>
    </xf>
    <xf numFmtId="0" fontId="4" fillId="0" borderId="78" xfId="0" applyFont="1" applyBorder="1" applyAlignment="1">
      <alignment horizontal="centerContinuous" vertical="center"/>
    </xf>
    <xf numFmtId="49" fontId="1" fillId="0" borderId="78" xfId="0" applyNumberFormat="1" applyFont="1" applyBorder="1" applyAlignment="1">
      <alignment horizontal="center" vertical="center"/>
    </xf>
    <xf numFmtId="49" fontId="1" fillId="0" borderId="78" xfId="0" applyNumberFormat="1" applyFont="1" applyBorder="1" applyAlignment="1">
      <alignment horizontal="centerContinuous" vertical="center"/>
    </xf>
    <xf numFmtId="49" fontId="1" fillId="0" borderId="82" xfId="0" applyNumberFormat="1" applyFont="1" applyBorder="1" applyAlignment="1">
      <alignment horizontal="centerContinuous" vertical="center"/>
    </xf>
    <xf numFmtId="0" fontId="1" fillId="0" borderId="83" xfId="0" applyFont="1" applyBorder="1" applyAlignment="1">
      <alignment horizontal="centerContinuous" vertical="center"/>
    </xf>
    <xf numFmtId="0" fontId="21" fillId="7" borderId="104" xfId="0" applyFont="1" applyFill="1" applyBorder="1" applyAlignment="1">
      <alignment horizontal="center" vertical="center"/>
    </xf>
    <xf numFmtId="0" fontId="1" fillId="0" borderId="1" xfId="0" applyFont="1" applyBorder="1" applyAlignment="1">
      <alignment horizontal="centerContinuous" vertical="center" shrinkToFit="1"/>
    </xf>
    <xf numFmtId="0" fontId="21" fillId="0" borderId="0" xfId="0" applyFont="1" applyAlignment="1">
      <alignment horizontal="centerContinuous" vertical="center"/>
    </xf>
    <xf numFmtId="0" fontId="1" fillId="0" borderId="24" xfId="0" applyFont="1" applyBorder="1" applyAlignment="1">
      <alignment horizontal="center" vertical="center"/>
    </xf>
    <xf numFmtId="49" fontId="1" fillId="0" borderId="25" xfId="0" applyNumberFormat="1" applyFont="1" applyBorder="1" applyAlignment="1">
      <alignment horizontal="centerContinuous" vertical="center"/>
    </xf>
    <xf numFmtId="0" fontId="1" fillId="0" borderId="2" xfId="0" applyFont="1" applyBorder="1" applyAlignment="1">
      <alignment horizontal="centerContinuous" vertical="center"/>
    </xf>
    <xf numFmtId="0" fontId="1" fillId="0" borderId="0" xfId="0" applyFont="1" applyAlignment="1">
      <alignment vertical="center"/>
    </xf>
    <xf numFmtId="0" fontId="1" fillId="0" borderId="45" xfId="0" applyFont="1" applyBorder="1" applyAlignment="1">
      <alignment horizontal="centerContinuous" vertical="center" shrinkToFit="1"/>
    </xf>
    <xf numFmtId="0" fontId="1" fillId="0" borderId="82" xfId="0" applyFont="1" applyBorder="1" applyAlignment="1">
      <alignment horizontal="centerContinuous" vertical="center"/>
    </xf>
    <xf numFmtId="164" fontId="2" fillId="0" borderId="0" xfId="0" applyNumberFormat="1" applyFont="1" applyAlignment="1">
      <alignment horizontal="centerContinuous" vertical="center"/>
    </xf>
    <xf numFmtId="0" fontId="21" fillId="3" borderId="34" xfId="0" applyFont="1" applyFill="1" applyBorder="1" applyAlignment="1">
      <alignment horizontal="center" vertical="center"/>
    </xf>
    <xf numFmtId="164" fontId="21" fillId="3" borderId="35" xfId="0" applyNumberFormat="1" applyFont="1" applyFill="1" applyBorder="1" applyAlignment="1">
      <alignment horizontal="center" vertical="center"/>
    </xf>
    <xf numFmtId="0" fontId="21" fillId="3" borderId="34" xfId="0" applyFont="1" applyFill="1" applyBorder="1" applyAlignment="1">
      <alignment horizontal="right" vertical="center"/>
    </xf>
    <xf numFmtId="0" fontId="21" fillId="3" borderId="36" xfId="0" applyFont="1" applyFill="1" applyBorder="1" applyAlignment="1">
      <alignment vertical="center"/>
    </xf>
    <xf numFmtId="164" fontId="21" fillId="3" borderId="30" xfId="0" applyNumberFormat="1" applyFont="1" applyFill="1" applyBorder="1" applyAlignment="1">
      <alignment horizontal="center" vertical="center"/>
    </xf>
    <xf numFmtId="0" fontId="1" fillId="0" borderId="37" xfId="0" applyFont="1" applyBorder="1" applyAlignment="1">
      <alignment horizontal="center" vertical="center" shrinkToFit="1"/>
    </xf>
    <xf numFmtId="0" fontId="1" fillId="0" borderId="96" xfId="0" applyFont="1" applyBorder="1" applyAlignment="1">
      <alignment horizontal="center" vertical="center" shrinkToFit="1"/>
    </xf>
    <xf numFmtId="164" fontId="1" fillId="0" borderId="38" xfId="0" applyNumberFormat="1" applyFont="1" applyBorder="1" applyAlignment="1">
      <alignment horizontal="center" vertical="center" shrinkToFit="1"/>
    </xf>
    <xf numFmtId="0" fontId="4" fillId="0" borderId="39" xfId="0" applyFont="1" applyBorder="1" applyAlignment="1">
      <alignment horizontal="left" vertical="center"/>
    </xf>
    <xf numFmtId="0" fontId="4" fillId="0" borderId="40" xfId="0" applyFont="1" applyBorder="1" applyAlignment="1">
      <alignment horizontal="left" vertical="center" shrinkToFit="1"/>
    </xf>
    <xf numFmtId="164" fontId="1" fillId="0" borderId="33" xfId="0" applyNumberFormat="1" applyFont="1" applyBorder="1" applyAlignment="1">
      <alignment horizontal="center" vertical="center" shrinkToFit="1"/>
    </xf>
    <xf numFmtId="0" fontId="1" fillId="0" borderId="97" xfId="0" applyFont="1" applyBorder="1" applyAlignment="1">
      <alignment horizontal="center" vertical="center" shrinkToFit="1"/>
    </xf>
    <xf numFmtId="0" fontId="1" fillId="0" borderId="38" xfId="0" applyFont="1" applyBorder="1" applyAlignment="1">
      <alignment horizontal="center" vertical="center" shrinkToFit="1"/>
    </xf>
    <xf numFmtId="0" fontId="1" fillId="0" borderId="45" xfId="0" applyFont="1" applyBorder="1" applyAlignment="1">
      <alignment horizontal="center" vertical="center" shrinkToFit="1"/>
    </xf>
    <xf numFmtId="0" fontId="1" fillId="0" borderId="46" xfId="0" applyFont="1" applyBorder="1" applyAlignment="1">
      <alignment horizontal="center" vertical="center" shrinkToFit="1"/>
    </xf>
    <xf numFmtId="164" fontId="4" fillId="0" borderId="46" xfId="0" applyNumberFormat="1" applyFont="1" applyBorder="1" applyAlignment="1">
      <alignment horizontal="center" vertical="center" shrinkToFit="1"/>
    </xf>
    <xf numFmtId="0" fontId="4" fillId="0" borderId="47" xfId="0" applyFont="1" applyBorder="1" applyAlignment="1">
      <alignment horizontal="left" vertical="center"/>
    </xf>
    <xf numFmtId="0" fontId="4" fillId="0" borderId="48" xfId="0" applyFont="1" applyBorder="1" applyAlignment="1">
      <alignment horizontal="left" vertical="center" shrinkToFit="1"/>
    </xf>
    <xf numFmtId="164" fontId="4" fillId="0" borderId="51" xfId="0" applyNumberFormat="1" applyFont="1" applyBorder="1" applyAlignment="1">
      <alignment horizontal="center" vertical="center" shrinkToFit="1"/>
    </xf>
    <xf numFmtId="164" fontId="2" fillId="0" borderId="0" xfId="0" applyNumberFormat="1" applyFont="1" applyAlignment="1">
      <alignment horizontal="centerContinuous" vertical="center" shrinkToFit="1"/>
    </xf>
    <xf numFmtId="0" fontId="2" fillId="0" borderId="0" xfId="0" applyFont="1" applyAlignment="1">
      <alignment horizontal="centerContinuous" vertical="center" shrinkToFit="1"/>
    </xf>
    <xf numFmtId="0" fontId="1" fillId="0" borderId="58" xfId="0" applyFont="1" applyBorder="1" applyAlignment="1">
      <alignment horizontal="center" vertical="center" shrinkToFit="1"/>
    </xf>
    <xf numFmtId="0" fontId="1" fillId="0" borderId="41" xfId="0" applyFont="1" applyBorder="1" applyAlignment="1">
      <alignment horizontal="center" vertical="center" shrinkToFit="1"/>
    </xf>
    <xf numFmtId="164" fontId="1" fillId="0" borderId="42" xfId="0" applyNumberFormat="1" applyFont="1" applyBorder="1" applyAlignment="1">
      <alignment horizontal="center" vertical="center" shrinkToFit="1"/>
    </xf>
    <xf numFmtId="0" fontId="1" fillId="0" borderId="43" xfId="0" applyFont="1" applyBorder="1" applyAlignment="1">
      <alignment horizontal="left" vertical="center"/>
    </xf>
    <xf numFmtId="164" fontId="1" fillId="0" borderId="105" xfId="0" applyNumberFormat="1" applyFont="1" applyBorder="1" applyAlignment="1">
      <alignment horizontal="center" vertical="center" shrinkToFit="1"/>
    </xf>
    <xf numFmtId="0" fontId="4" fillId="0" borderId="44" xfId="0" applyFont="1" applyBorder="1" applyAlignment="1">
      <alignment horizontal="left" vertical="center" shrinkToFit="1"/>
    </xf>
    <xf numFmtId="0" fontId="1" fillId="0" borderId="47" xfId="0" applyFont="1" applyBorder="1" applyAlignment="1">
      <alignment horizontal="left" vertical="center"/>
    </xf>
    <xf numFmtId="0" fontId="6" fillId="0" borderId="87" xfId="0" applyFont="1" applyBorder="1" applyAlignment="1">
      <alignment horizontal="centerContinuous" vertical="center"/>
    </xf>
    <xf numFmtId="0" fontId="1" fillId="10" borderId="91" xfId="0" applyFont="1" applyFill="1" applyBorder="1" applyAlignment="1">
      <alignment horizontal="center" vertical="center"/>
    </xf>
    <xf numFmtId="0" fontId="21" fillId="7" borderId="16" xfId="0" applyFont="1" applyFill="1" applyBorder="1" applyAlignment="1">
      <alignment horizontal="center" vertical="center"/>
    </xf>
    <xf numFmtId="0" fontId="1" fillId="0" borderId="69" xfId="0" applyFont="1" applyBorder="1" applyAlignment="1">
      <alignment horizontal="center" vertical="center"/>
    </xf>
    <xf numFmtId="0" fontId="1" fillId="0" borderId="70" xfId="0" applyFont="1" applyBorder="1" applyAlignment="1">
      <alignment horizontal="center" vertical="center"/>
    </xf>
    <xf numFmtId="0" fontId="1" fillId="0" borderId="70" xfId="0" quotePrefix="1" applyFont="1" applyBorder="1" applyAlignment="1">
      <alignment horizontal="center" vertical="center"/>
    </xf>
    <xf numFmtId="49" fontId="1" fillId="0" borderId="70" xfId="2" applyNumberFormat="1" applyFont="1" applyFill="1" applyBorder="1" applyAlignment="1">
      <alignment horizontal="center" vertical="center"/>
    </xf>
    <xf numFmtId="49" fontId="1" fillId="10" borderId="70" xfId="2" applyNumberFormat="1" applyFont="1" applyFill="1" applyBorder="1" applyAlignment="1">
      <alignment horizontal="center" vertical="center"/>
    </xf>
    <xf numFmtId="0" fontId="1" fillId="0" borderId="70" xfId="0" applyFont="1" applyBorder="1" applyAlignment="1">
      <alignment horizontal="center" vertical="center" shrinkToFit="1"/>
    </xf>
    <xf numFmtId="164" fontId="4" fillId="0" borderId="71" xfId="0" applyNumberFormat="1" applyFont="1" applyBorder="1" applyAlignment="1">
      <alignment horizontal="center" vertical="center"/>
    </xf>
    <xf numFmtId="1" fontId="46" fillId="9" borderId="71" xfId="0" applyNumberFormat="1" applyFont="1" applyFill="1" applyBorder="1" applyAlignment="1">
      <alignment horizontal="center" vertical="center"/>
    </xf>
    <xf numFmtId="1" fontId="1" fillId="0" borderId="71" xfId="0" applyNumberFormat="1" applyFont="1" applyBorder="1" applyAlignment="1">
      <alignment horizontal="center" vertical="center"/>
    </xf>
    <xf numFmtId="0" fontId="4" fillId="0" borderId="72" xfId="0" applyFont="1" applyBorder="1" applyAlignment="1">
      <alignment horizontal="center" vertical="center"/>
    </xf>
    <xf numFmtId="0" fontId="1" fillId="0" borderId="73" xfId="0" applyFont="1" applyBorder="1" applyAlignment="1">
      <alignment horizontal="center" vertical="center"/>
    </xf>
    <xf numFmtId="0" fontId="1" fillId="0" borderId="68" xfId="0" applyFont="1" applyBorder="1" applyAlignment="1">
      <alignment horizontal="center" vertical="center"/>
    </xf>
    <xf numFmtId="0" fontId="1" fillId="0" borderId="68" xfId="0" quotePrefix="1" applyFont="1" applyBorder="1" applyAlignment="1">
      <alignment horizontal="center" vertical="center"/>
    </xf>
    <xf numFmtId="49" fontId="1" fillId="0" borderId="68" xfId="2" applyNumberFormat="1" applyFont="1" applyFill="1" applyBorder="1" applyAlignment="1">
      <alignment horizontal="center" vertical="center"/>
    </xf>
    <xf numFmtId="0" fontId="1" fillId="0" borderId="68" xfId="0" applyFont="1" applyBorder="1" applyAlignment="1">
      <alignment horizontal="center" vertical="center" shrinkToFit="1"/>
    </xf>
    <xf numFmtId="164" fontId="4" fillId="0" borderId="74" xfId="0" applyNumberFormat="1" applyFont="1" applyBorder="1" applyAlignment="1">
      <alignment horizontal="center" vertical="center"/>
    </xf>
    <xf numFmtId="1" fontId="46" fillId="9" borderId="74" xfId="0" applyNumberFormat="1" applyFont="1" applyFill="1" applyBorder="1" applyAlignment="1">
      <alignment horizontal="center" vertical="center"/>
    </xf>
    <xf numFmtId="1" fontId="1" fillId="0" borderId="68" xfId="0" applyNumberFormat="1" applyFont="1" applyBorder="1" applyAlignment="1">
      <alignment horizontal="center" vertical="center"/>
    </xf>
    <xf numFmtId="0" fontId="4" fillId="0" borderId="75" xfId="0" applyFont="1" applyBorder="1" applyAlignment="1">
      <alignment horizontal="center" vertical="center"/>
    </xf>
    <xf numFmtId="0" fontId="1" fillId="0" borderId="76" xfId="0" applyFont="1" applyBorder="1" applyAlignment="1">
      <alignment horizontal="center" vertical="center"/>
    </xf>
    <xf numFmtId="0" fontId="4" fillId="0" borderId="77" xfId="0" quotePrefix="1" applyFont="1" applyBorder="1" applyAlignment="1">
      <alignment horizontal="center" vertical="center"/>
    </xf>
    <xf numFmtId="49" fontId="4" fillId="0" borderId="77" xfId="2" applyNumberFormat="1" applyFont="1" applyBorder="1" applyAlignment="1">
      <alignment horizontal="center" vertical="center"/>
    </xf>
    <xf numFmtId="49" fontId="1" fillId="0" borderId="77" xfId="2" applyNumberFormat="1" applyFont="1" applyBorder="1" applyAlignment="1">
      <alignment horizontal="center" vertical="center"/>
    </xf>
    <xf numFmtId="0" fontId="1" fillId="0" borderId="77" xfId="0" applyFont="1" applyBorder="1" applyAlignment="1">
      <alignment horizontal="center" vertical="center" shrinkToFit="1"/>
    </xf>
    <xf numFmtId="164" fontId="4" fillId="0" borderId="78" xfId="0" applyNumberFormat="1" applyFont="1" applyBorder="1" applyAlignment="1">
      <alignment horizontal="center" vertical="center"/>
    </xf>
    <xf numFmtId="0" fontId="3" fillId="0" borderId="79" xfId="0" applyFont="1" applyBorder="1" applyAlignment="1">
      <alignment horizontal="center" vertical="center"/>
    </xf>
    <xf numFmtId="0" fontId="3" fillId="0" borderId="76" xfId="0" applyFont="1" applyBorder="1" applyAlignment="1">
      <alignment horizontal="center" vertical="center"/>
    </xf>
    <xf numFmtId="0" fontId="18" fillId="0" borderId="0" xfId="0" applyFont="1" applyAlignment="1">
      <alignment horizontal="right" vertical="center"/>
    </xf>
    <xf numFmtId="0" fontId="6" fillId="0" borderId="0" xfId="0" applyFont="1" applyAlignment="1">
      <alignment horizontal="centerContinuous" vertical="center"/>
    </xf>
    <xf numFmtId="0" fontId="6" fillId="8" borderId="0" xfId="0" applyFont="1" applyFill="1" applyAlignment="1">
      <alignment horizontal="centerContinuous" vertical="center"/>
    </xf>
    <xf numFmtId="0" fontId="1" fillId="0" borderId="90" xfId="0" applyFont="1" applyBorder="1" applyAlignment="1">
      <alignment horizontal="center" vertical="center"/>
    </xf>
    <xf numFmtId="0" fontId="1" fillId="0" borderId="69" xfId="0" applyFont="1" applyBorder="1" applyAlignment="1">
      <alignment horizontal="center" vertical="center" shrinkToFit="1"/>
    </xf>
    <xf numFmtId="0" fontId="5" fillId="4" borderId="11" xfId="0" applyFont="1" applyFill="1" applyBorder="1" applyAlignment="1">
      <alignment horizontal="right" vertical="center"/>
    </xf>
    <xf numFmtId="0" fontId="40" fillId="2" borderId="84" xfId="0" applyFont="1" applyFill="1" applyBorder="1" applyAlignment="1">
      <alignment vertical="center"/>
    </xf>
    <xf numFmtId="0" fontId="6" fillId="10" borderId="3" xfId="0" quotePrefix="1" applyFont="1" applyFill="1" applyBorder="1" applyAlignment="1">
      <alignment horizontal="center" vertical="center"/>
    </xf>
  </cellXfs>
  <cellStyles count="7">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Percent" xfId="2" builtinId="5"/>
    <cellStyle name="Percent 2" xfId="3" xr:uid="{00000000-0005-0000-0000-000006000000}"/>
  </cellStyles>
  <dxfs count="8">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i val="0"/>
        <condense val="0"/>
        <extend val="0"/>
      </font>
      <fill>
        <patternFill>
          <bgColor indexed="51"/>
        </patternFill>
      </fill>
    </dxf>
    <dxf>
      <font>
        <b/>
        <i val="0"/>
        <condense val="0"/>
        <extend val="0"/>
      </font>
      <fill>
        <patternFill>
          <bgColor indexed="10"/>
        </patternFill>
      </fill>
    </dxf>
  </dxfs>
  <tableStyles count="1" defaultTableStyle="TableStyleMedium2" defaultPivotStyle="PivotStyleLight16">
    <tableStyle name="Invisible" pivot="0" table="0" count="0" xr9:uid="{3CE0BA68-7094-4298-A8FA-0DCA758816FE}"/>
  </tableStyles>
  <colors>
    <mruColors>
      <color rgb="FFCCFFCC"/>
      <color rgb="FF0000FF"/>
      <color rgb="FF009900"/>
      <color rgb="FF00CC66"/>
      <color rgb="FF00FF99"/>
      <color rgb="FF66FF99"/>
      <color rgb="FFCCFF99"/>
      <color rgb="FF99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47625</xdr:colOff>
      <xdr:row>14</xdr:row>
      <xdr:rowOff>47625</xdr:rowOff>
    </xdr:from>
    <xdr:to>
      <xdr:col>6</xdr:col>
      <xdr:colOff>1285875</xdr:colOff>
      <xdr:row>22</xdr:row>
      <xdr:rowOff>171450</xdr:rowOff>
    </xdr:to>
    <xdr:sp macro="" textlink="">
      <xdr:nvSpPr>
        <xdr:cNvPr id="1084" name="Text Box 60">
          <a:extLst>
            <a:ext uri="{FF2B5EF4-FFF2-40B4-BE49-F238E27FC236}">
              <a16:creationId xmlns:a16="http://schemas.microsoft.com/office/drawing/2014/main" id="{00000000-0008-0000-0000-00003C040000}"/>
            </a:ext>
          </a:extLst>
        </xdr:cNvPr>
        <xdr:cNvSpPr txBox="1">
          <a:spLocks noChangeArrowheads="1"/>
        </xdr:cNvSpPr>
      </xdr:nvSpPr>
      <xdr:spPr bwMode="auto">
        <a:xfrm>
          <a:off x="47625" y="3305175"/>
          <a:ext cx="7096125" cy="18097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endParaRPr lang="en-US" sz="1200" b="0" i="0" u="none" strike="noStrike" baseline="0">
            <a:solidFill>
              <a:srgbClr val="FF0000"/>
            </a:solidFill>
            <a:latin typeface="Times New Roman"/>
            <a:cs typeface="Times New Roman"/>
          </a:endParaRPr>
        </a:p>
      </xdr:txBody>
    </xdr:sp>
    <xdr:clientData/>
  </xdr:twoCellAnchor>
  <xdr:twoCellAnchor editAs="oneCell">
    <xdr:from>
      <xdr:col>5</xdr:col>
      <xdr:colOff>41076</xdr:colOff>
      <xdr:row>1</xdr:row>
      <xdr:rowOff>47625</xdr:rowOff>
    </xdr:from>
    <xdr:to>
      <xdr:col>6</xdr:col>
      <xdr:colOff>1257299</xdr:colOff>
      <xdr:row>20</xdr:row>
      <xdr:rowOff>55032</xdr:rowOff>
    </xdr:to>
    <xdr:pic>
      <xdr:nvPicPr>
        <xdr:cNvPr id="3" name="Picture 2" descr="C:\A\Jue\SoF\Images\NPC\Primes\Elves &amp; Fey\boyden new.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5001" y="419100"/>
          <a:ext cx="2340173" cy="41603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9460" name="Rectangle 1">
          <a:extLst>
            <a:ext uri="{FF2B5EF4-FFF2-40B4-BE49-F238E27FC236}">
              <a16:creationId xmlns:a16="http://schemas.microsoft.com/office/drawing/2014/main" id="{00000000-0008-0000-02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2476500</xdr:colOff>
      <xdr:row>1</xdr:row>
      <xdr:rowOff>123825</xdr:rowOff>
    </xdr:from>
    <xdr:to>
      <xdr:col>2</xdr:col>
      <xdr:colOff>30480</xdr:colOff>
      <xdr:row>3</xdr:row>
      <xdr:rowOff>66675</xdr:rowOff>
    </xdr:to>
    <xdr:sp macro="" textlink="">
      <xdr:nvSpPr>
        <xdr:cNvPr id="3078" name="Text Box 6" hidden="1">
          <a:extLst>
            <a:ext uri="{FF2B5EF4-FFF2-40B4-BE49-F238E27FC236}">
              <a16:creationId xmlns:a16="http://schemas.microsoft.com/office/drawing/2014/main" id="{00000000-0008-0000-03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
  <sheetViews>
    <sheetView showGridLines="0" tabSelected="1" zoomScaleNormal="100" workbookViewId="0"/>
  </sheetViews>
  <sheetFormatPr defaultColWidth="13" defaultRowHeight="15.6" x14ac:dyDescent="0.3"/>
  <cols>
    <col min="1" max="1" width="16.19921875" style="76" customWidth="1"/>
    <col min="2" max="2" width="10" style="77" customWidth="1"/>
    <col min="3" max="3" width="6.09765625" style="77" customWidth="1"/>
    <col min="4" max="4" width="13.69921875" style="76" bestFit="1" customWidth="1"/>
    <col min="5" max="5" width="10.8984375" style="77" bestFit="1" customWidth="1"/>
    <col min="6" max="6" width="14.69921875" style="76" customWidth="1"/>
    <col min="7" max="7" width="17.09765625" style="77" customWidth="1"/>
    <col min="8" max="16384" width="13" style="20"/>
  </cols>
  <sheetData>
    <row r="1" spans="1:7" ht="29.4" thickTop="1" thickBot="1" x14ac:dyDescent="0.35">
      <c r="A1" s="326" t="s">
        <v>113</v>
      </c>
      <c r="B1" s="16"/>
      <c r="C1" s="17"/>
      <c r="D1" s="18"/>
      <c r="E1" s="16"/>
      <c r="F1" s="18"/>
      <c r="G1" s="19" t="s">
        <v>161</v>
      </c>
    </row>
    <row r="2" spans="1:7" ht="17.399999999999999" thickTop="1" x14ac:dyDescent="0.3">
      <c r="A2" s="21" t="s">
        <v>0</v>
      </c>
      <c r="B2" s="321" t="s">
        <v>114</v>
      </c>
      <c r="C2" s="321"/>
      <c r="D2" s="24" t="s">
        <v>115</v>
      </c>
      <c r="E2" s="23" t="s">
        <v>144</v>
      </c>
      <c r="F2" s="25"/>
      <c r="G2" s="26"/>
    </row>
    <row r="3" spans="1:7" ht="16.8" x14ac:dyDescent="0.3">
      <c r="A3" s="27" t="s">
        <v>67</v>
      </c>
      <c r="B3" s="322"/>
      <c r="C3" s="322"/>
      <c r="D3" s="29" t="s">
        <v>68</v>
      </c>
      <c r="E3" s="28"/>
      <c r="F3" s="24"/>
      <c r="G3" s="26"/>
    </row>
    <row r="4" spans="1:7" ht="16.8" x14ac:dyDescent="0.3">
      <c r="A4" s="21" t="s">
        <v>67</v>
      </c>
      <c r="B4" s="321" t="s">
        <v>102</v>
      </c>
      <c r="C4" s="321"/>
      <c r="D4" s="24" t="s">
        <v>68</v>
      </c>
      <c r="E4" s="23">
        <v>5</v>
      </c>
      <c r="F4" s="24"/>
      <c r="G4" s="26"/>
    </row>
    <row r="5" spans="1:7" ht="17.399999999999999" thickBot="1" x14ac:dyDescent="0.35">
      <c r="A5" s="21" t="s">
        <v>69</v>
      </c>
      <c r="B5" s="321" t="s">
        <v>162</v>
      </c>
      <c r="C5" s="321"/>
      <c r="D5" s="24" t="s">
        <v>1</v>
      </c>
      <c r="E5" s="23" t="s">
        <v>101</v>
      </c>
      <c r="F5" s="24"/>
      <c r="G5" s="26"/>
    </row>
    <row r="6" spans="1:7" ht="17.399999999999999" thickTop="1" x14ac:dyDescent="0.3">
      <c r="A6" s="30" t="s">
        <v>92</v>
      </c>
      <c r="B6" s="290" t="str">
        <f>CONCATENATE("+",E4)</f>
        <v>+5</v>
      </c>
      <c r="C6" s="31"/>
      <c r="D6" s="32" t="s">
        <v>79</v>
      </c>
      <c r="E6" s="33" t="s">
        <v>116</v>
      </c>
      <c r="F6" s="34"/>
      <c r="G6" s="26"/>
    </row>
    <row r="7" spans="1:7" ht="17.399999999999999" thickBot="1" x14ac:dyDescent="0.35">
      <c r="A7" s="325" t="s">
        <v>103</v>
      </c>
      <c r="B7" s="35" t="str">
        <f>C9</f>
        <v>+6</v>
      </c>
      <c r="C7" s="36"/>
      <c r="D7" s="37" t="s">
        <v>108</v>
      </c>
      <c r="E7" s="38" t="s">
        <v>116</v>
      </c>
      <c r="F7" s="34"/>
      <c r="G7" s="26"/>
    </row>
    <row r="8" spans="1:7" ht="17.399999999999999" thickTop="1" x14ac:dyDescent="0.3">
      <c r="A8" s="39" t="s">
        <v>2</v>
      </c>
      <c r="B8" s="40">
        <v>14</v>
      </c>
      <c r="C8" s="41" t="str">
        <f t="shared" ref="C8:C13" si="0">IF(B8&gt;9.9,CONCATENATE("+",ROUNDDOWN((B8-10)/2,0)),ROUNDUP((B8-10)/2,0))</f>
        <v>+2</v>
      </c>
      <c r="D8" s="42" t="s">
        <v>77</v>
      </c>
      <c r="E8" s="43" t="s">
        <v>128</v>
      </c>
      <c r="F8" s="34"/>
      <c r="G8" s="26"/>
    </row>
    <row r="9" spans="1:7" ht="16.8" x14ac:dyDescent="0.3">
      <c r="A9" s="44" t="s">
        <v>3</v>
      </c>
      <c r="B9" s="327">
        <f>18+4</f>
        <v>22</v>
      </c>
      <c r="C9" s="45" t="str">
        <f t="shared" si="0"/>
        <v>+6</v>
      </c>
      <c r="D9" s="46" t="s">
        <v>78</v>
      </c>
      <c r="E9" s="47">
        <f>SUM(Martial!G3:G18)+SUM(Equipment!C3:C17)</f>
        <v>25.799999999999997</v>
      </c>
      <c r="F9" s="34"/>
      <c r="G9" s="26"/>
    </row>
    <row r="10" spans="1:7" ht="16.8" x14ac:dyDescent="0.3">
      <c r="A10" s="48" t="s">
        <v>14</v>
      </c>
      <c r="B10" s="49">
        <v>12</v>
      </c>
      <c r="C10" s="50" t="str">
        <f t="shared" si="0"/>
        <v>+1</v>
      </c>
      <c r="D10" s="46" t="s">
        <v>16</v>
      </c>
      <c r="E10" s="51">
        <f>ROUNDUP(((E3*12)*0.75)+((E4*10)*0.75)+(E3*C10),0)</f>
        <v>38</v>
      </c>
      <c r="F10" s="34"/>
      <c r="G10" s="26"/>
    </row>
    <row r="11" spans="1:7" ht="16.8" x14ac:dyDescent="0.3">
      <c r="A11" s="52" t="s">
        <v>15</v>
      </c>
      <c r="B11" s="49">
        <v>10</v>
      </c>
      <c r="C11" s="45" t="str">
        <f t="shared" si="0"/>
        <v>+0</v>
      </c>
      <c r="D11" s="53" t="s">
        <v>93</v>
      </c>
      <c r="E11" s="54">
        <f>10+C9</f>
        <v>16</v>
      </c>
      <c r="F11" s="21"/>
      <c r="G11" s="26"/>
    </row>
    <row r="12" spans="1:7" ht="16.8" x14ac:dyDescent="0.3">
      <c r="A12" s="55" t="s">
        <v>17</v>
      </c>
      <c r="B12" s="56">
        <v>10</v>
      </c>
      <c r="C12" s="45" t="str">
        <f t="shared" si="0"/>
        <v>+0</v>
      </c>
      <c r="D12" s="53" t="s">
        <v>107</v>
      </c>
      <c r="E12" s="57">
        <f>E13-C9</f>
        <v>16</v>
      </c>
      <c r="F12" s="34"/>
      <c r="G12" s="26"/>
    </row>
    <row r="13" spans="1:7" ht="17.399999999999999" thickBot="1" x14ac:dyDescent="0.35">
      <c r="A13" s="58" t="s">
        <v>13</v>
      </c>
      <c r="B13" s="59">
        <v>10</v>
      </c>
      <c r="C13" s="60" t="str">
        <f t="shared" si="0"/>
        <v>+0</v>
      </c>
      <c r="D13" s="61" t="s">
        <v>66</v>
      </c>
      <c r="E13" s="62">
        <f>E11+SUM(Martial!B12:B13)</f>
        <v>22</v>
      </c>
      <c r="F13" s="34"/>
      <c r="G13" s="26"/>
    </row>
    <row r="14" spans="1:7" ht="24" thickTop="1" thickBot="1" x14ac:dyDescent="0.35">
      <c r="A14" s="63" t="s">
        <v>27</v>
      </c>
      <c r="B14" s="64"/>
      <c r="C14" s="64"/>
      <c r="D14" s="65"/>
      <c r="E14" s="65"/>
      <c r="F14" s="65"/>
      <c r="G14" s="66"/>
    </row>
    <row r="15" spans="1:7" s="70" customFormat="1" ht="17.399999999999999" thickTop="1" x14ac:dyDescent="0.3">
      <c r="A15" s="67"/>
      <c r="B15" s="68"/>
      <c r="C15" s="68"/>
      <c r="D15" s="68"/>
      <c r="E15" s="68"/>
      <c r="F15" s="68"/>
      <c r="G15" s="69"/>
    </row>
    <row r="16" spans="1:7" s="70" customFormat="1" ht="16.8" x14ac:dyDescent="0.3">
      <c r="A16" s="71"/>
      <c r="B16" s="22"/>
      <c r="C16" s="22"/>
      <c r="D16" s="22"/>
      <c r="E16" s="22"/>
      <c r="F16" s="22"/>
      <c r="G16" s="72"/>
    </row>
    <row r="17" spans="1:8" s="70" customFormat="1" ht="16.8" x14ac:dyDescent="0.3">
      <c r="A17" s="71"/>
      <c r="B17" s="22"/>
      <c r="C17" s="22"/>
      <c r="D17" s="22"/>
      <c r="E17" s="22"/>
      <c r="F17" s="22"/>
      <c r="G17" s="72"/>
    </row>
    <row r="18" spans="1:8" s="70" customFormat="1" ht="16.8" x14ac:dyDescent="0.3">
      <c r="A18" s="71"/>
      <c r="B18" s="22"/>
      <c r="C18" s="22"/>
      <c r="D18" s="22"/>
      <c r="E18" s="22"/>
      <c r="F18" s="22"/>
      <c r="G18" s="72"/>
    </row>
    <row r="19" spans="1:8" s="70" customFormat="1" ht="16.8" x14ac:dyDescent="0.3">
      <c r="A19" s="71"/>
      <c r="B19" s="22"/>
      <c r="C19" s="22"/>
      <c r="D19" s="22"/>
      <c r="E19" s="22"/>
      <c r="F19" s="22"/>
      <c r="G19" s="72"/>
    </row>
    <row r="20" spans="1:8" s="70" customFormat="1" ht="16.8" x14ac:dyDescent="0.3">
      <c r="A20" s="71"/>
      <c r="B20" s="22"/>
      <c r="C20" s="22"/>
      <c r="D20" s="22"/>
      <c r="E20" s="22"/>
      <c r="F20" s="22"/>
      <c r="G20" s="72"/>
    </row>
    <row r="21" spans="1:8" s="70" customFormat="1" ht="16.8" x14ac:dyDescent="0.3">
      <c r="A21" s="71"/>
      <c r="B21" s="22"/>
      <c r="C21" s="22"/>
      <c r="D21" s="22"/>
      <c r="E21" s="22"/>
      <c r="F21" s="22"/>
      <c r="G21" s="72"/>
    </row>
    <row r="22" spans="1:8" s="70" customFormat="1" ht="16.8" x14ac:dyDescent="0.3">
      <c r="A22" s="71"/>
      <c r="B22" s="22"/>
      <c r="C22" s="22"/>
      <c r="D22" s="22"/>
      <c r="E22" s="22"/>
      <c r="F22" s="22"/>
      <c r="G22" s="72"/>
    </row>
    <row r="23" spans="1:8" ht="17.399999999999999" thickBot="1" x14ac:dyDescent="0.35">
      <c r="A23" s="73"/>
      <c r="B23" s="74"/>
      <c r="C23" s="74"/>
      <c r="D23" s="74"/>
      <c r="E23" s="74"/>
      <c r="F23" s="74"/>
      <c r="G23" s="75"/>
      <c r="H23" s="70"/>
    </row>
    <row r="24" spans="1:8" ht="16.2" thickTop="1" x14ac:dyDescent="0.3"/>
  </sheetData>
  <phoneticPr fontId="0" type="noConversion"/>
  <conditionalFormatting sqref="E9">
    <cfRule type="cellIs" dxfId="7" priority="4" stopIfTrue="1" operator="greaterThan">
      <formula>116</formula>
    </cfRule>
    <cfRule type="cellIs" dxfId="6" priority="5" stopIfTrue="1" operator="between">
      <formula>58</formula>
      <formula>116</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8"/>
  <sheetViews>
    <sheetView showGridLines="0" workbookViewId="0">
      <pane ySplit="2" topLeftCell="A3" activePane="bottomLeft" state="frozen"/>
      <selection pane="bottomLeft" activeCell="A3" sqref="A3"/>
    </sheetView>
  </sheetViews>
  <sheetFormatPr defaultColWidth="13" defaultRowHeight="15.6" x14ac:dyDescent="0.3"/>
  <cols>
    <col min="1" max="1" width="19.59765625" style="76" bestFit="1" customWidth="1"/>
    <col min="2" max="2" width="5.8984375" style="76" bestFit="1" customWidth="1"/>
    <col min="3" max="3" width="7.59765625" style="77" hidden="1" customWidth="1"/>
    <col min="4" max="4" width="5.8984375" style="77" hidden="1" customWidth="1"/>
    <col min="5" max="5" width="9.19921875" style="77" bestFit="1" customWidth="1"/>
    <col min="6" max="6" width="7.59765625" style="77" bestFit="1" customWidth="1"/>
    <col min="7" max="7" width="6" style="77" bestFit="1" customWidth="1"/>
    <col min="8" max="8" width="5.19921875" style="77" bestFit="1" customWidth="1"/>
    <col min="9" max="9" width="6.8984375" style="77" bestFit="1" customWidth="1"/>
    <col min="10" max="10" width="31.5" style="76" bestFit="1" customWidth="1"/>
    <col min="11" max="16384" width="13" style="20"/>
  </cols>
  <sheetData>
    <row r="1" spans="1:10" ht="23.4" thickBot="1" x14ac:dyDescent="0.35">
      <c r="A1" s="78" t="s">
        <v>12</v>
      </c>
      <c r="B1" s="79"/>
      <c r="C1" s="79"/>
      <c r="D1" s="79"/>
      <c r="E1" s="79"/>
      <c r="F1" s="79"/>
      <c r="G1" s="79"/>
      <c r="H1" s="79"/>
      <c r="I1" s="79"/>
      <c r="J1" s="79"/>
    </row>
    <row r="2" spans="1:10" s="70" customFormat="1" ht="34.200000000000003" thickBot="1" x14ac:dyDescent="0.35">
      <c r="A2" s="1" t="s">
        <v>4</v>
      </c>
      <c r="B2" s="2" t="s">
        <v>32</v>
      </c>
      <c r="C2" s="2" t="s">
        <v>39</v>
      </c>
      <c r="D2" s="2" t="s">
        <v>31</v>
      </c>
      <c r="E2" s="3" t="s">
        <v>64</v>
      </c>
      <c r="F2" s="3" t="s">
        <v>40</v>
      </c>
      <c r="G2" s="3" t="s">
        <v>70</v>
      </c>
      <c r="H2" s="11" t="s">
        <v>100</v>
      </c>
      <c r="I2" s="2" t="s">
        <v>86</v>
      </c>
      <c r="J2" s="4" t="s">
        <v>5</v>
      </c>
    </row>
    <row r="3" spans="1:10" s="70" customFormat="1" ht="16.8" x14ac:dyDescent="0.3">
      <c r="A3" s="80" t="s">
        <v>72</v>
      </c>
      <c r="B3" s="81">
        <v>4</v>
      </c>
      <c r="C3" s="82" t="s">
        <v>34</v>
      </c>
      <c r="D3" s="82" t="str">
        <f>IF(C3="Str",'Personal File'!$C$8,IF(C3="Dex",'Personal File'!$C$9,IF(C3="Con",'Personal File'!$C$10,IF(C3="Int",'Personal File'!$C$11,IF(C3="Wis",'Personal File'!$C$12,IF(C3="Cha",'Personal File'!$C$13))))))</f>
        <v>+1</v>
      </c>
      <c r="E3" s="83" t="str">
        <f t="shared" ref="E3:E5" si="0">CONCATENATE(C3," (",D3,")")</f>
        <v>Con (+1)</v>
      </c>
      <c r="F3" s="84">
        <v>1</v>
      </c>
      <c r="G3" s="85">
        <f t="shared" ref="G3:G41" si="1">B3+D3+F3</f>
        <v>6</v>
      </c>
      <c r="H3" s="86">
        <f t="shared" ref="H3:H5" ca="1" si="2">RANDBETWEEN(1,20)</f>
        <v>8</v>
      </c>
      <c r="I3" s="87">
        <f t="shared" ref="I3:I5" ca="1" si="3">SUM(G3:H3)</f>
        <v>14</v>
      </c>
      <c r="J3" s="88" t="s">
        <v>145</v>
      </c>
    </row>
    <row r="4" spans="1:10" s="70" customFormat="1" ht="16.8" x14ac:dyDescent="0.3">
      <c r="A4" s="89" t="s">
        <v>73</v>
      </c>
      <c r="B4" s="81">
        <v>1</v>
      </c>
      <c r="C4" s="82" t="s">
        <v>37</v>
      </c>
      <c r="D4" s="82" t="str">
        <f>IF(C4="Str",'Personal File'!$C$8,IF(C4="Dex",'Personal File'!$C$9,IF(C4="Con",'Personal File'!$C$10,IF(C4="Int",'Personal File'!$C$11,IF(C4="Wis",'Personal File'!$C$12,IF(C4="Cha",'Personal File'!$C$13))))))</f>
        <v>+6</v>
      </c>
      <c r="E4" s="90" t="str">
        <f t="shared" si="0"/>
        <v>Dex (+6)</v>
      </c>
      <c r="F4" s="84">
        <v>1</v>
      </c>
      <c r="G4" s="85">
        <f t="shared" si="1"/>
        <v>8</v>
      </c>
      <c r="H4" s="86">
        <f t="shared" ca="1" si="2"/>
        <v>9</v>
      </c>
      <c r="I4" s="87">
        <f t="shared" ca="1" si="3"/>
        <v>17</v>
      </c>
      <c r="J4" s="88" t="s">
        <v>145</v>
      </c>
    </row>
    <row r="5" spans="1:10" s="70" customFormat="1" ht="16.8" x14ac:dyDescent="0.3">
      <c r="A5" s="91" t="s">
        <v>74</v>
      </c>
      <c r="B5" s="92">
        <v>1</v>
      </c>
      <c r="C5" s="93" t="s">
        <v>36</v>
      </c>
      <c r="D5" s="93" t="str">
        <f>IF(C5="Str",'Personal File'!$C$8,IF(C5="Dex",'Personal File'!$C$9,IF(C5="Con",'Personal File'!$C$10,IF(C5="Int",'Personal File'!$C$11,IF(C5="Wis",'Personal File'!$C$12,IF(C5="Cha",'Personal File'!$C$13))))))</f>
        <v>+0</v>
      </c>
      <c r="E5" s="94" t="str">
        <f t="shared" si="0"/>
        <v>Wis (+0)</v>
      </c>
      <c r="F5" s="95">
        <v>1</v>
      </c>
      <c r="G5" s="96">
        <f t="shared" si="1"/>
        <v>2</v>
      </c>
      <c r="H5" s="97">
        <f t="shared" ca="1" si="2"/>
        <v>18</v>
      </c>
      <c r="I5" s="98">
        <f t="shared" ca="1" si="3"/>
        <v>20</v>
      </c>
      <c r="J5" s="99" t="s">
        <v>145</v>
      </c>
    </row>
    <row r="6" spans="1:10" s="106" customFormat="1" ht="16.8" x14ac:dyDescent="0.3">
      <c r="A6" s="100" t="s">
        <v>41</v>
      </c>
      <c r="B6" s="82">
        <v>0</v>
      </c>
      <c r="C6" s="101" t="s">
        <v>35</v>
      </c>
      <c r="D6" s="102" t="str">
        <f>IF(C6="Str",'Personal File'!$C$8,IF(C6="Dex",'Personal File'!$C$9,IF(C6="Con",'Personal File'!$C$10,IF(C6="Int",'Personal File'!$C$11,IF(C6="Wis",'Personal File'!$C$12,IF(C6="Cha",'Personal File'!$C$13))))))</f>
        <v>+0</v>
      </c>
      <c r="E6" s="103" t="str">
        <f t="shared" ref="E6:E41" si="4">CONCATENATE(C6," (",D6,")")</f>
        <v>Int (+0)</v>
      </c>
      <c r="F6" s="104" t="s">
        <v>65</v>
      </c>
      <c r="G6" s="104">
        <f t="shared" si="1"/>
        <v>0</v>
      </c>
      <c r="H6" s="86">
        <f ca="1">RANDBETWEEN(1,20)</f>
        <v>5</v>
      </c>
      <c r="I6" s="104">
        <f t="shared" ref="I6:I7" ca="1" si="5">SUM(G6:H6)</f>
        <v>5</v>
      </c>
      <c r="J6" s="105"/>
    </row>
    <row r="7" spans="1:10" s="111" customFormat="1" ht="16.8" x14ac:dyDescent="0.3">
      <c r="A7" s="107" t="s">
        <v>42</v>
      </c>
      <c r="B7" s="82">
        <v>0</v>
      </c>
      <c r="C7" s="108" t="s">
        <v>37</v>
      </c>
      <c r="D7" s="109" t="str">
        <f>IF(C7="Str",'Personal File'!$C$8,IF(C7="Dex",'Personal File'!$C$9,IF(C7="Con",'Personal File'!$C$10,IF(C7="Int",'Personal File'!$C$11,IF(C7="Wis",'Personal File'!$C$12,IF(C7="Cha",'Personal File'!$C$13))))))</f>
        <v>+6</v>
      </c>
      <c r="E7" s="90" t="str">
        <f t="shared" si="4"/>
        <v>Dex (+6)</v>
      </c>
      <c r="F7" s="110">
        <f>SUM(Martial!$D$12:$D$13)</f>
        <v>0</v>
      </c>
      <c r="G7" s="104">
        <f t="shared" si="1"/>
        <v>6</v>
      </c>
      <c r="H7" s="86">
        <f ca="1">RANDBETWEEN(1,20)</f>
        <v>13</v>
      </c>
      <c r="I7" s="104">
        <f t="shared" ca="1" si="5"/>
        <v>19</v>
      </c>
      <c r="J7" s="105"/>
    </row>
    <row r="8" spans="1:10" s="116" customFormat="1" ht="16.8" x14ac:dyDescent="0.3">
      <c r="A8" s="112" t="s">
        <v>43</v>
      </c>
      <c r="B8" s="82">
        <v>0</v>
      </c>
      <c r="C8" s="113" t="s">
        <v>33</v>
      </c>
      <c r="D8" s="114" t="str">
        <f>IF(C8="Str",'Personal File'!$C$8,IF(C8="Dex",'Personal File'!$C$9,IF(C8="Con",'Personal File'!$C$10,IF(C8="Int",'Personal File'!$C$11,IF(C8="Wis",'Personal File'!$C$12,IF(C8="Cha",'Personal File'!$C$13))))))</f>
        <v>+0</v>
      </c>
      <c r="E8" s="115" t="str">
        <f t="shared" si="4"/>
        <v>Cha (+0)</v>
      </c>
      <c r="F8" s="104" t="s">
        <v>65</v>
      </c>
      <c r="G8" s="104">
        <f t="shared" si="1"/>
        <v>0</v>
      </c>
      <c r="H8" s="86">
        <f t="shared" ref="H8:H41" ca="1" si="6">RANDBETWEEN(1,20)</f>
        <v>10</v>
      </c>
      <c r="I8" s="104">
        <f t="shared" ref="I8:I41" ca="1" si="7">SUM(G8:H8)</f>
        <v>10</v>
      </c>
      <c r="J8" s="105"/>
    </row>
    <row r="9" spans="1:10" s="121" customFormat="1" ht="16.8" x14ac:dyDescent="0.3">
      <c r="A9" s="117" t="s">
        <v>44</v>
      </c>
      <c r="B9" s="82">
        <v>0</v>
      </c>
      <c r="C9" s="118" t="s">
        <v>38</v>
      </c>
      <c r="D9" s="119" t="str">
        <f>IF(C9="Str",'Personal File'!$C$8,IF(C9="Dex",'Personal File'!$C$9,IF(C9="Con",'Personal File'!$C$10,IF(C9="Int",'Personal File'!$C$11,IF(C9="Wis",'Personal File'!$C$12,IF(C9="Cha",'Personal File'!$C$13))))))</f>
        <v>+2</v>
      </c>
      <c r="E9" s="120" t="str">
        <f t="shared" si="4"/>
        <v>Str (+2)</v>
      </c>
      <c r="F9" s="104">
        <f>SUM(Martial!$D$12:$D$13)</f>
        <v>0</v>
      </c>
      <c r="G9" s="104">
        <f t="shared" si="1"/>
        <v>2</v>
      </c>
      <c r="H9" s="86">
        <f t="shared" ca="1" si="6"/>
        <v>1</v>
      </c>
      <c r="I9" s="104">
        <f t="shared" ca="1" si="7"/>
        <v>3</v>
      </c>
      <c r="J9" s="105"/>
    </row>
    <row r="10" spans="1:10" s="121" customFormat="1" ht="16.8" x14ac:dyDescent="0.3">
      <c r="A10" s="122" t="s">
        <v>18</v>
      </c>
      <c r="B10" s="82">
        <v>0</v>
      </c>
      <c r="C10" s="123" t="s">
        <v>34</v>
      </c>
      <c r="D10" s="124" t="str">
        <f>IF(C10="Str",'Personal File'!$C$8,IF(C10="Dex",'Personal File'!$C$9,IF(C10="Con",'Personal File'!$C$10,IF(C10="Int",'Personal File'!$C$11,IF(C10="Wis",'Personal File'!$C$12,IF(C10="Cha",'Personal File'!$C$13))))))</f>
        <v>+1</v>
      </c>
      <c r="E10" s="125" t="str">
        <f t="shared" si="4"/>
        <v>Con (+1)</v>
      </c>
      <c r="F10" s="104" t="s">
        <v>65</v>
      </c>
      <c r="G10" s="104">
        <f t="shared" si="1"/>
        <v>1</v>
      </c>
      <c r="H10" s="86">
        <f t="shared" ca="1" si="6"/>
        <v>16</v>
      </c>
      <c r="I10" s="104">
        <f t="shared" ca="1" si="7"/>
        <v>17</v>
      </c>
      <c r="J10" s="105"/>
    </row>
    <row r="11" spans="1:10" s="106" customFormat="1" ht="16.8" x14ac:dyDescent="0.3">
      <c r="A11" s="153" t="s">
        <v>158</v>
      </c>
      <c r="B11" s="139">
        <v>1</v>
      </c>
      <c r="C11" s="154" t="s">
        <v>35</v>
      </c>
      <c r="D11" s="155" t="str">
        <f>IF(C11="Str",'Personal File'!$C$8,IF(C11="Dex",'Personal File'!$C$9,IF(C11="Con",'Personal File'!$C$10,IF(C11="Int",'Personal File'!$C$11,IF(C11="Wis",'Personal File'!$C$12,IF(C11="Cha",'Personal File'!$C$13))))))</f>
        <v>+0</v>
      </c>
      <c r="E11" s="156" t="str">
        <f t="shared" ref="E11" si="8">CONCATENATE(C11," (",D11,")")</f>
        <v>Int (+0)</v>
      </c>
      <c r="F11" s="143" t="s">
        <v>65</v>
      </c>
      <c r="G11" s="143">
        <f t="shared" si="1"/>
        <v>1</v>
      </c>
      <c r="H11" s="86">
        <f t="shared" ca="1" si="6"/>
        <v>3</v>
      </c>
      <c r="I11" s="143">
        <f t="shared" ca="1" si="7"/>
        <v>4</v>
      </c>
      <c r="J11" s="144"/>
    </row>
    <row r="12" spans="1:10" s="133" customFormat="1" ht="16.8" x14ac:dyDescent="0.3">
      <c r="A12" s="126" t="s">
        <v>45</v>
      </c>
      <c r="B12" s="127">
        <v>0</v>
      </c>
      <c r="C12" s="128" t="s">
        <v>35</v>
      </c>
      <c r="D12" s="129" t="str">
        <f>IF(C12="Str",'Personal File'!$C$8,IF(C12="Dex",'Personal File'!$C$9,IF(C12="Con",'Personal File'!$C$10,IF(C12="Int",'Personal File'!$C$11,IF(C12="Wis",'Personal File'!$C$12,IF(C12="Cha",'Personal File'!$C$13))))))</f>
        <v>+0</v>
      </c>
      <c r="E12" s="130" t="str">
        <f t="shared" si="4"/>
        <v>Int (+0)</v>
      </c>
      <c r="F12" s="131" t="s">
        <v>65</v>
      </c>
      <c r="G12" s="131">
        <f t="shared" si="1"/>
        <v>0</v>
      </c>
      <c r="H12" s="86">
        <f t="shared" ca="1" si="6"/>
        <v>17</v>
      </c>
      <c r="I12" s="131">
        <f t="shared" ca="1" si="7"/>
        <v>17</v>
      </c>
      <c r="J12" s="132"/>
    </row>
    <row r="13" spans="1:10" s="111" customFormat="1" ht="16.8" x14ac:dyDescent="0.3">
      <c r="A13" s="112" t="s">
        <v>46</v>
      </c>
      <c r="B13" s="82">
        <v>0</v>
      </c>
      <c r="C13" s="113" t="s">
        <v>33</v>
      </c>
      <c r="D13" s="114" t="str">
        <f>IF(C13="Str",'Personal File'!$C$8,IF(C13="Dex",'Personal File'!$C$9,IF(C13="Con",'Personal File'!$C$10,IF(C13="Int",'Personal File'!$C$11,IF(C13="Wis",'Personal File'!$C$12,IF(C13="Cha",'Personal File'!$C$13))))))</f>
        <v>+0</v>
      </c>
      <c r="E13" s="115" t="str">
        <f t="shared" si="4"/>
        <v>Cha (+0)</v>
      </c>
      <c r="F13" s="104" t="s">
        <v>65</v>
      </c>
      <c r="G13" s="104">
        <f t="shared" si="1"/>
        <v>0</v>
      </c>
      <c r="H13" s="86">
        <f t="shared" ca="1" si="6"/>
        <v>7</v>
      </c>
      <c r="I13" s="104">
        <f t="shared" ca="1" si="7"/>
        <v>7</v>
      </c>
      <c r="J13" s="105"/>
    </row>
    <row r="14" spans="1:10" s="111" customFormat="1" ht="16.8" x14ac:dyDescent="0.3">
      <c r="A14" s="126" t="s">
        <v>47</v>
      </c>
      <c r="B14" s="127">
        <v>0</v>
      </c>
      <c r="C14" s="128" t="s">
        <v>35</v>
      </c>
      <c r="D14" s="129" t="str">
        <f>IF(C14="Str",'Personal File'!$C$8,IF(C14="Dex",'Personal File'!$C$9,IF(C14="Con",'Personal File'!$C$10,IF(C14="Int",'Personal File'!$C$11,IF(C14="Wis",'Personal File'!$C$12,IF(C14="Cha",'Personal File'!$C$13))))))</f>
        <v>+0</v>
      </c>
      <c r="E14" s="130" t="str">
        <f t="shared" si="4"/>
        <v>Int (+0)</v>
      </c>
      <c r="F14" s="131" t="s">
        <v>65</v>
      </c>
      <c r="G14" s="131">
        <f t="shared" si="1"/>
        <v>0</v>
      </c>
      <c r="H14" s="86">
        <f t="shared" ca="1" si="6"/>
        <v>6</v>
      </c>
      <c r="I14" s="131">
        <f t="shared" ca="1" si="7"/>
        <v>6</v>
      </c>
      <c r="J14" s="132"/>
    </row>
    <row r="15" spans="1:10" s="111" customFormat="1" ht="16.8" x14ac:dyDescent="0.3">
      <c r="A15" s="112" t="s">
        <v>48</v>
      </c>
      <c r="B15" s="82">
        <v>0</v>
      </c>
      <c r="C15" s="113" t="s">
        <v>33</v>
      </c>
      <c r="D15" s="114" t="str">
        <f>IF(C15="Str",'Personal File'!$C$8,IF(C15="Dex",'Personal File'!$C$9,IF(C15="Con",'Personal File'!$C$10,IF(C15="Int",'Personal File'!$C$11,IF(C15="Wis",'Personal File'!$C$12,IF(C15="Cha",'Personal File'!$C$13))))))</f>
        <v>+0</v>
      </c>
      <c r="E15" s="115" t="str">
        <f t="shared" si="4"/>
        <v>Cha (+0)</v>
      </c>
      <c r="F15" s="104" t="s">
        <v>65</v>
      </c>
      <c r="G15" s="104">
        <f t="shared" si="1"/>
        <v>0</v>
      </c>
      <c r="H15" s="86">
        <f t="shared" ca="1" si="6"/>
        <v>1</v>
      </c>
      <c r="I15" s="104">
        <f t="shared" ca="1" si="7"/>
        <v>1</v>
      </c>
      <c r="J15" s="105"/>
    </row>
    <row r="16" spans="1:10" s="111" customFormat="1" ht="16.8" x14ac:dyDescent="0.3">
      <c r="A16" s="107" t="s">
        <v>49</v>
      </c>
      <c r="B16" s="82">
        <v>0</v>
      </c>
      <c r="C16" s="108" t="s">
        <v>37</v>
      </c>
      <c r="D16" s="109" t="str">
        <f>IF(C16="Str",'Personal File'!$C$8,IF(C16="Dex",'Personal File'!$C$9,IF(C16="Con",'Personal File'!$C$10,IF(C16="Int",'Personal File'!$C$11,IF(C16="Wis",'Personal File'!$C$12,IF(C16="Cha",'Personal File'!$C$13))))))</f>
        <v>+6</v>
      </c>
      <c r="E16" s="90" t="str">
        <f t="shared" si="4"/>
        <v>Dex (+6)</v>
      </c>
      <c r="F16" s="104">
        <f>SUM(Martial!$D$12:$D$13)</f>
        <v>0</v>
      </c>
      <c r="G16" s="104">
        <f t="shared" si="1"/>
        <v>6</v>
      </c>
      <c r="H16" s="86">
        <f t="shared" ca="1" si="6"/>
        <v>5</v>
      </c>
      <c r="I16" s="104">
        <f t="shared" ca="1" si="7"/>
        <v>11</v>
      </c>
      <c r="J16" s="105"/>
    </row>
    <row r="17" spans="1:10" s="111" customFormat="1" ht="16.8" x14ac:dyDescent="0.3">
      <c r="A17" s="100" t="s">
        <v>50</v>
      </c>
      <c r="B17" s="82">
        <v>0</v>
      </c>
      <c r="C17" s="101" t="s">
        <v>35</v>
      </c>
      <c r="D17" s="102" t="str">
        <f>IF(C17="Str",'Personal File'!$C$8,IF(C17="Dex",'Personal File'!$C$9,IF(C17="Con",'Personal File'!$C$10,IF(C17="Int",'Personal File'!$C$11,IF(C17="Wis",'Personal File'!$C$12,IF(C17="Cha",'Personal File'!$C$13))))))</f>
        <v>+0</v>
      </c>
      <c r="E17" s="103" t="str">
        <f t="shared" si="4"/>
        <v>Int (+0)</v>
      </c>
      <c r="F17" s="104" t="s">
        <v>65</v>
      </c>
      <c r="G17" s="104">
        <f t="shared" si="1"/>
        <v>0</v>
      </c>
      <c r="H17" s="86">
        <f t="shared" ca="1" si="6"/>
        <v>7</v>
      </c>
      <c r="I17" s="104">
        <f t="shared" ca="1" si="7"/>
        <v>7</v>
      </c>
      <c r="J17" s="105"/>
    </row>
    <row r="18" spans="1:10" s="111" customFormat="1" ht="16.8" x14ac:dyDescent="0.3">
      <c r="A18" s="112" t="s">
        <v>51</v>
      </c>
      <c r="B18" s="82">
        <v>0</v>
      </c>
      <c r="C18" s="113" t="s">
        <v>33</v>
      </c>
      <c r="D18" s="114" t="str">
        <f>IF(C18="Str",'Personal File'!$C$8,IF(C18="Dex",'Personal File'!$C$9,IF(C18="Con",'Personal File'!$C$10,IF(C18="Int",'Personal File'!$C$11,IF(C18="Wis",'Personal File'!$C$12,IF(C18="Cha",'Personal File'!$C$13))))))</f>
        <v>+0</v>
      </c>
      <c r="E18" s="115" t="str">
        <f t="shared" si="4"/>
        <v>Cha (+0)</v>
      </c>
      <c r="F18" s="104" t="s">
        <v>65</v>
      </c>
      <c r="G18" s="104">
        <f t="shared" si="1"/>
        <v>0</v>
      </c>
      <c r="H18" s="86">
        <f t="shared" ca="1" si="6"/>
        <v>16</v>
      </c>
      <c r="I18" s="104">
        <f t="shared" ca="1" si="7"/>
        <v>16</v>
      </c>
      <c r="J18" s="105"/>
    </row>
    <row r="19" spans="1:10" s="111" customFormat="1" ht="16.8" x14ac:dyDescent="0.3">
      <c r="A19" s="112" t="s">
        <v>20</v>
      </c>
      <c r="B19" s="82">
        <v>0</v>
      </c>
      <c r="C19" s="113" t="s">
        <v>33</v>
      </c>
      <c r="D19" s="114" t="str">
        <f>IF(C19="Str",'Personal File'!$C$8,IF(C19="Dex",'Personal File'!$C$9,IF(C19="Con",'Personal File'!$C$10,IF(C19="Int",'Personal File'!$C$11,IF(C19="Wis",'Personal File'!$C$12,IF(C19="Cha",'Personal File'!$C$13))))))</f>
        <v>+0</v>
      </c>
      <c r="E19" s="115" t="str">
        <f t="shared" si="4"/>
        <v>Cha (+0)</v>
      </c>
      <c r="F19" s="104" t="s">
        <v>65</v>
      </c>
      <c r="G19" s="104">
        <f t="shared" si="1"/>
        <v>0</v>
      </c>
      <c r="H19" s="86">
        <f t="shared" ca="1" si="6"/>
        <v>3</v>
      </c>
      <c r="I19" s="104">
        <f t="shared" ca="1" si="7"/>
        <v>3</v>
      </c>
      <c r="J19" s="105"/>
    </row>
    <row r="20" spans="1:10" s="111" customFormat="1" ht="16.8" x14ac:dyDescent="0.3">
      <c r="A20" s="134" t="s">
        <v>52</v>
      </c>
      <c r="B20" s="82">
        <v>0</v>
      </c>
      <c r="C20" s="135" t="s">
        <v>36</v>
      </c>
      <c r="D20" s="136" t="str">
        <f>IF(C20="Str",'Personal File'!$C$8,IF(C20="Dex",'Personal File'!$C$9,IF(C20="Con",'Personal File'!$C$10,IF(C20="Int",'Personal File'!$C$11,IF(C20="Wis",'Personal File'!$C$12,IF(C20="Cha",'Personal File'!$C$13))))))</f>
        <v>+0</v>
      </c>
      <c r="E20" s="137" t="str">
        <f t="shared" si="4"/>
        <v>Wis (+0)</v>
      </c>
      <c r="F20" s="104" t="s">
        <v>65</v>
      </c>
      <c r="G20" s="104">
        <f t="shared" si="1"/>
        <v>0</v>
      </c>
      <c r="H20" s="86">
        <f t="shared" ca="1" si="6"/>
        <v>2</v>
      </c>
      <c r="I20" s="104">
        <f t="shared" ca="1" si="7"/>
        <v>2</v>
      </c>
      <c r="J20" s="105"/>
    </row>
    <row r="21" spans="1:10" s="111" customFormat="1" ht="16.8" x14ac:dyDescent="0.3">
      <c r="A21" s="107" t="s">
        <v>53</v>
      </c>
      <c r="B21" s="82">
        <v>0</v>
      </c>
      <c r="C21" s="108" t="s">
        <v>37</v>
      </c>
      <c r="D21" s="109" t="str">
        <f>IF(C21="Str",'Personal File'!$C$8,IF(C21="Dex",'Personal File'!$C$9,IF(C21="Con",'Personal File'!$C$10,IF(C21="Int",'Personal File'!$C$11,IF(C21="Wis",'Personal File'!$C$12,IF(C21="Cha",'Personal File'!$C$13))))))</f>
        <v>+6</v>
      </c>
      <c r="E21" s="90" t="str">
        <f t="shared" si="4"/>
        <v>Dex (+6)</v>
      </c>
      <c r="F21" s="104">
        <f>SUM(Martial!$D$12:$D$13)</f>
        <v>0</v>
      </c>
      <c r="G21" s="104">
        <f t="shared" si="1"/>
        <v>6</v>
      </c>
      <c r="H21" s="86">
        <f t="shared" ca="1" si="6"/>
        <v>13</v>
      </c>
      <c r="I21" s="104">
        <f t="shared" ca="1" si="7"/>
        <v>19</v>
      </c>
      <c r="J21" s="105"/>
    </row>
    <row r="22" spans="1:10" s="111" customFormat="1" ht="16.8" x14ac:dyDescent="0.3">
      <c r="A22" s="112" t="s">
        <v>54</v>
      </c>
      <c r="B22" s="82">
        <v>0</v>
      </c>
      <c r="C22" s="113" t="s">
        <v>33</v>
      </c>
      <c r="D22" s="114" t="str">
        <f>IF(C22="Str",'Personal File'!$C$8,IF(C22="Dex",'Personal File'!$C$9,IF(C22="Con",'Personal File'!$C$10,IF(C22="Int",'Personal File'!$C$11,IF(C22="Wis",'Personal File'!$C$12,IF(C22="Cha",'Personal File'!$C$13))))))</f>
        <v>+0</v>
      </c>
      <c r="E22" s="115" t="str">
        <f t="shared" si="4"/>
        <v>Cha (+0)</v>
      </c>
      <c r="F22" s="104" t="s">
        <v>65</v>
      </c>
      <c r="G22" s="104">
        <f t="shared" si="1"/>
        <v>0</v>
      </c>
      <c r="H22" s="86">
        <f t="shared" ca="1" si="6"/>
        <v>16</v>
      </c>
      <c r="I22" s="104">
        <f t="shared" ca="1" si="7"/>
        <v>16</v>
      </c>
      <c r="J22" s="105"/>
    </row>
    <row r="23" spans="1:10" s="111" customFormat="1" ht="16.8" x14ac:dyDescent="0.3">
      <c r="A23" s="117" t="s">
        <v>55</v>
      </c>
      <c r="B23" s="82">
        <v>0</v>
      </c>
      <c r="C23" s="118" t="s">
        <v>38</v>
      </c>
      <c r="D23" s="119" t="str">
        <f>IF(C23="Str",'Personal File'!$C$8,IF(C23="Dex",'Personal File'!$C$9,IF(C23="Con",'Personal File'!$C$10,IF(C23="Int",'Personal File'!$C$11,IF(C23="Wis",'Personal File'!$C$12,IF(C23="Cha",'Personal File'!$C$13))))))</f>
        <v>+2</v>
      </c>
      <c r="E23" s="120" t="str">
        <f t="shared" si="4"/>
        <v>Str (+2)</v>
      </c>
      <c r="F23" s="104">
        <f>SUM(Martial!$D$12:$D$13)</f>
        <v>0</v>
      </c>
      <c r="G23" s="104">
        <f t="shared" si="1"/>
        <v>2</v>
      </c>
      <c r="H23" s="86">
        <f t="shared" ca="1" si="6"/>
        <v>9</v>
      </c>
      <c r="I23" s="104">
        <f t="shared" ca="1" si="7"/>
        <v>11</v>
      </c>
      <c r="J23" s="105"/>
    </row>
    <row r="24" spans="1:10" s="111" customFormat="1" ht="16.8" x14ac:dyDescent="0.3">
      <c r="A24" s="126" t="s">
        <v>97</v>
      </c>
      <c r="B24" s="127">
        <v>0</v>
      </c>
      <c r="C24" s="128" t="s">
        <v>35</v>
      </c>
      <c r="D24" s="129" t="str">
        <f>IF(C24="Str",'Personal File'!$C$8,IF(C24="Dex",'Personal File'!$C$9,IF(C24="Con",'Personal File'!$C$10,IF(C24="Int",'Personal File'!$C$11,IF(C24="Wis",'Personal File'!$C$12,IF(C24="Cha",'Personal File'!$C$13))))))</f>
        <v>+0</v>
      </c>
      <c r="E24" s="130" t="str">
        <f t="shared" si="4"/>
        <v>Int (+0)</v>
      </c>
      <c r="F24" s="131" t="s">
        <v>65</v>
      </c>
      <c r="G24" s="131">
        <f t="shared" si="1"/>
        <v>0</v>
      </c>
      <c r="H24" s="86">
        <f t="shared" ca="1" si="6"/>
        <v>20</v>
      </c>
      <c r="I24" s="131">
        <f t="shared" ca="1" si="7"/>
        <v>20</v>
      </c>
      <c r="J24" s="132"/>
    </row>
    <row r="25" spans="1:10" s="111" customFormat="1" ht="16.8" x14ac:dyDescent="0.3">
      <c r="A25" s="138" t="s">
        <v>56</v>
      </c>
      <c r="B25" s="139">
        <v>4</v>
      </c>
      <c r="C25" s="140" t="s">
        <v>36</v>
      </c>
      <c r="D25" s="141" t="str">
        <f>IF(C25="Str",'Personal File'!$C$8,IF(C25="Dex",'Personal File'!$C$9,IF(C25="Con",'Personal File'!$C$10,IF(C25="Int",'Personal File'!$C$11,IF(C25="Wis",'Personal File'!$C$12,IF(C25="Cha",'Personal File'!$C$13))))))</f>
        <v>+0</v>
      </c>
      <c r="E25" s="142" t="str">
        <f t="shared" si="4"/>
        <v>Wis (+0)</v>
      </c>
      <c r="F25" s="143" t="s">
        <v>65</v>
      </c>
      <c r="G25" s="143">
        <f t="shared" si="1"/>
        <v>4</v>
      </c>
      <c r="H25" s="86">
        <f t="shared" ca="1" si="6"/>
        <v>9</v>
      </c>
      <c r="I25" s="143">
        <f t="shared" ca="1" si="7"/>
        <v>13</v>
      </c>
      <c r="J25" s="144"/>
    </row>
    <row r="26" spans="1:10" s="111" customFormat="1" ht="16.8" x14ac:dyDescent="0.3">
      <c r="A26" s="107" t="s">
        <v>21</v>
      </c>
      <c r="B26" s="82">
        <v>0</v>
      </c>
      <c r="C26" s="108" t="s">
        <v>37</v>
      </c>
      <c r="D26" s="109" t="str">
        <f>IF(C26="Str",'Personal File'!$C$8,IF(C26="Dex",'Personal File'!$C$9,IF(C26="Con",'Personal File'!$C$10,IF(C26="Int",'Personal File'!$C$11,IF(C26="Wis",'Personal File'!$C$12,IF(C26="Cha",'Personal File'!$C$13))))))</f>
        <v>+6</v>
      </c>
      <c r="E26" s="90" t="str">
        <f t="shared" si="4"/>
        <v>Dex (+6)</v>
      </c>
      <c r="F26" s="104">
        <f>SUM(Martial!$D$12:$D$13)</f>
        <v>0</v>
      </c>
      <c r="G26" s="104">
        <f t="shared" si="1"/>
        <v>6</v>
      </c>
      <c r="H26" s="86">
        <f t="shared" ca="1" si="6"/>
        <v>4</v>
      </c>
      <c r="I26" s="104">
        <f t="shared" ca="1" si="7"/>
        <v>10</v>
      </c>
      <c r="J26" s="105"/>
    </row>
    <row r="27" spans="1:10" s="111" customFormat="1" ht="16.8" x14ac:dyDescent="0.3">
      <c r="A27" s="145" t="s">
        <v>57</v>
      </c>
      <c r="B27" s="127">
        <v>0</v>
      </c>
      <c r="C27" s="146" t="s">
        <v>37</v>
      </c>
      <c r="D27" s="147" t="str">
        <f>IF(C27="Str",'Personal File'!$C$8,IF(C27="Dex",'Personal File'!$C$9,IF(C27="Con",'Personal File'!$C$10,IF(C27="Int",'Personal File'!$C$11,IF(C27="Wis",'Personal File'!$C$12,IF(C27="Cha",'Personal File'!$C$13))))))</f>
        <v>+6</v>
      </c>
      <c r="E27" s="148" t="str">
        <f t="shared" si="4"/>
        <v>Dex (+6)</v>
      </c>
      <c r="F27" s="131" t="s">
        <v>65</v>
      </c>
      <c r="G27" s="131">
        <f t="shared" si="1"/>
        <v>6</v>
      </c>
      <c r="H27" s="86">
        <f t="shared" ca="1" si="6"/>
        <v>4</v>
      </c>
      <c r="I27" s="131">
        <f t="shared" ca="1" si="7"/>
        <v>10</v>
      </c>
      <c r="J27" s="132"/>
    </row>
    <row r="28" spans="1:10" ht="16.8" x14ac:dyDescent="0.3">
      <c r="A28" s="112" t="s">
        <v>109</v>
      </c>
      <c r="B28" s="82">
        <v>0</v>
      </c>
      <c r="C28" s="113" t="s">
        <v>33</v>
      </c>
      <c r="D28" s="114" t="str">
        <f>IF(C28="Str",'Personal File'!$C$8,IF(C28="Dex",'Personal File'!$C$9,IF(C28="Con",'Personal File'!$C$10,IF(C28="Int",'Personal File'!$C$11,IF(C28="Wis",'Personal File'!$C$12,IF(C28="Cha",'Personal File'!$C$13))))))</f>
        <v>+0</v>
      </c>
      <c r="E28" s="115" t="str">
        <f t="shared" si="4"/>
        <v>Cha (+0)</v>
      </c>
      <c r="F28" s="104" t="s">
        <v>65</v>
      </c>
      <c r="G28" s="104">
        <f t="shared" si="1"/>
        <v>0</v>
      </c>
      <c r="H28" s="86">
        <f t="shared" ca="1" si="6"/>
        <v>15</v>
      </c>
      <c r="I28" s="104">
        <f t="shared" ca="1" si="7"/>
        <v>15</v>
      </c>
      <c r="J28" s="105"/>
    </row>
    <row r="29" spans="1:10" ht="16.8" x14ac:dyDescent="0.3">
      <c r="A29" s="149" t="s">
        <v>110</v>
      </c>
      <c r="B29" s="127">
        <v>0</v>
      </c>
      <c r="C29" s="150" t="s">
        <v>36</v>
      </c>
      <c r="D29" s="151" t="str">
        <f>IF(C29="Str",'Personal File'!$C$8,IF(C29="Dex",'Personal File'!$C$9,IF(C29="Con",'Personal File'!$C$10,IF(C29="Int",'Personal File'!$C$11,IF(C29="Wis",'Personal File'!$C$12,IF(C29="Cha",'Personal File'!$C$13))))))</f>
        <v>+0</v>
      </c>
      <c r="E29" s="152" t="str">
        <f t="shared" ref="E29" si="9">CONCATENATE(C29," (",D29,")")</f>
        <v>Wis (+0)</v>
      </c>
      <c r="F29" s="131" t="s">
        <v>65</v>
      </c>
      <c r="G29" s="131">
        <f t="shared" si="1"/>
        <v>0</v>
      </c>
      <c r="H29" s="86">
        <f t="shared" ca="1" si="6"/>
        <v>8</v>
      </c>
      <c r="I29" s="131">
        <f t="shared" ca="1" si="7"/>
        <v>8</v>
      </c>
      <c r="J29" s="132"/>
    </row>
    <row r="30" spans="1:10" ht="16.8" x14ac:dyDescent="0.3">
      <c r="A30" s="107" t="s">
        <v>22</v>
      </c>
      <c r="B30" s="82">
        <v>0</v>
      </c>
      <c r="C30" s="108" t="s">
        <v>37</v>
      </c>
      <c r="D30" s="109" t="str">
        <f>IF(C30="Str",'Personal File'!$C$8,IF(C30="Dex",'Personal File'!$C$9,IF(C30="Con",'Personal File'!$C$10,IF(C30="Int",'Personal File'!$C$11,IF(C30="Wis",'Personal File'!$C$12,IF(C30="Cha",'Personal File'!$C$13))))))</f>
        <v>+6</v>
      </c>
      <c r="E30" s="90" t="str">
        <f t="shared" si="4"/>
        <v>Dex (+6)</v>
      </c>
      <c r="F30" s="104" t="s">
        <v>65</v>
      </c>
      <c r="G30" s="104">
        <f t="shared" si="1"/>
        <v>6</v>
      </c>
      <c r="H30" s="86">
        <f t="shared" ca="1" si="6"/>
        <v>3</v>
      </c>
      <c r="I30" s="104">
        <f t="shared" ca="1" si="7"/>
        <v>9</v>
      </c>
      <c r="J30" s="105"/>
    </row>
    <row r="31" spans="1:10" ht="16.8" x14ac:dyDescent="0.3">
      <c r="A31" s="153" t="s">
        <v>23</v>
      </c>
      <c r="B31" s="139">
        <v>1</v>
      </c>
      <c r="C31" s="154" t="s">
        <v>35</v>
      </c>
      <c r="D31" s="155" t="str">
        <f>IF(C31="Str",'Personal File'!$C$8,IF(C31="Dex",'Personal File'!$C$9,IF(C31="Con",'Personal File'!$C$10,IF(C31="Int",'Personal File'!$C$11,IF(C31="Wis",'Personal File'!$C$12,IF(C31="Cha",'Personal File'!$C$13))))))</f>
        <v>+0</v>
      </c>
      <c r="E31" s="156" t="str">
        <f t="shared" si="4"/>
        <v>Int (+0)</v>
      </c>
      <c r="F31" s="143" t="s">
        <v>65</v>
      </c>
      <c r="G31" s="143">
        <f t="shared" si="1"/>
        <v>1</v>
      </c>
      <c r="H31" s="86">
        <f t="shared" ca="1" si="6"/>
        <v>13</v>
      </c>
      <c r="I31" s="143">
        <f t="shared" ca="1" si="7"/>
        <v>14</v>
      </c>
      <c r="J31" s="144" t="s">
        <v>106</v>
      </c>
    </row>
    <row r="32" spans="1:10" ht="16.8" x14ac:dyDescent="0.3">
      <c r="A32" s="134" t="s">
        <v>58</v>
      </c>
      <c r="B32" s="82">
        <v>0</v>
      </c>
      <c r="C32" s="135" t="s">
        <v>36</v>
      </c>
      <c r="D32" s="136" t="str">
        <f>IF(C32="Str",'Personal File'!$C$8,IF(C32="Dex",'Personal File'!$C$9,IF(C32="Con",'Personal File'!$C$10,IF(C32="Int",'Personal File'!$C$11,IF(C32="Wis",'Personal File'!$C$12,IF(C32="Cha",'Personal File'!$C$13))))))</f>
        <v>+0</v>
      </c>
      <c r="E32" s="137" t="str">
        <f t="shared" si="4"/>
        <v>Wis (+0)</v>
      </c>
      <c r="F32" s="104" t="s">
        <v>65</v>
      </c>
      <c r="G32" s="104">
        <f t="shared" si="1"/>
        <v>0</v>
      </c>
      <c r="H32" s="86">
        <f t="shared" ca="1" si="6"/>
        <v>13</v>
      </c>
      <c r="I32" s="104">
        <f t="shared" ca="1" si="7"/>
        <v>13</v>
      </c>
      <c r="J32" s="105"/>
    </row>
    <row r="33" spans="1:10" ht="16.8" x14ac:dyDescent="0.3">
      <c r="A33" s="145" t="s">
        <v>90</v>
      </c>
      <c r="B33" s="127">
        <v>0</v>
      </c>
      <c r="C33" s="146" t="s">
        <v>37</v>
      </c>
      <c r="D33" s="147" t="str">
        <f>IF(C33="Str",'Personal File'!$C$8,IF(C33="Dex",'Personal File'!$C$9,IF(C33="Con",'Personal File'!$C$10,IF(C33="Int",'Personal File'!$C$11,IF(C33="Wis",'Personal File'!$C$12,IF(C33="Cha",'Personal File'!$C$13))))))</f>
        <v>+6</v>
      </c>
      <c r="E33" s="148" t="str">
        <f t="shared" si="4"/>
        <v>Dex (+6)</v>
      </c>
      <c r="F33" s="131">
        <f>SUM(Martial!$D$12:$D$13)</f>
        <v>0</v>
      </c>
      <c r="G33" s="131">
        <f t="shared" si="1"/>
        <v>6</v>
      </c>
      <c r="H33" s="86">
        <f t="shared" ca="1" si="6"/>
        <v>6</v>
      </c>
      <c r="I33" s="131">
        <f t="shared" ca="1" si="7"/>
        <v>12</v>
      </c>
      <c r="J33" s="132"/>
    </row>
    <row r="34" spans="1:10" ht="16.8" x14ac:dyDescent="0.3">
      <c r="A34" s="126" t="s">
        <v>89</v>
      </c>
      <c r="B34" s="127">
        <v>0</v>
      </c>
      <c r="C34" s="128" t="s">
        <v>35</v>
      </c>
      <c r="D34" s="129" t="str">
        <f>IF(C34="Str",'Personal File'!$C$8,IF(C34="Dex",'Personal File'!$C$9,IF(C34="Con",'Personal File'!$C$10,IF(C34="Int",'Personal File'!$C$11,IF(C34="Wis",'Personal File'!$C$12,IF(C34="Cha",'Personal File'!$C$13))))))</f>
        <v>+0</v>
      </c>
      <c r="E34" s="130" t="str">
        <f t="shared" si="4"/>
        <v>Int (+0)</v>
      </c>
      <c r="F34" s="131" t="s">
        <v>65</v>
      </c>
      <c r="G34" s="131">
        <f t="shared" si="1"/>
        <v>0</v>
      </c>
      <c r="H34" s="86">
        <f t="shared" ca="1" si="6"/>
        <v>10</v>
      </c>
      <c r="I34" s="131">
        <f t="shared" ca="1" si="7"/>
        <v>10</v>
      </c>
      <c r="J34" s="157"/>
    </row>
    <row r="35" spans="1:10" ht="16.8" x14ac:dyDescent="0.3">
      <c r="A35" s="126" t="s">
        <v>59</v>
      </c>
      <c r="B35" s="127">
        <v>0</v>
      </c>
      <c r="C35" s="128" t="s">
        <v>35</v>
      </c>
      <c r="D35" s="129" t="str">
        <f>IF(C35="Str",'Personal File'!$C$8,IF(C35="Dex",'Personal File'!$C$9,IF(C35="Con",'Personal File'!$C$10,IF(C35="Int",'Personal File'!$C$11,IF(C35="Wis",'Personal File'!$C$12,IF(C35="Cha",'Personal File'!$C$13))))))</f>
        <v>+0</v>
      </c>
      <c r="E35" s="130" t="str">
        <f t="shared" si="4"/>
        <v>Int (+0)</v>
      </c>
      <c r="F35" s="131" t="s">
        <v>65</v>
      </c>
      <c r="G35" s="131">
        <f t="shared" si="1"/>
        <v>0</v>
      </c>
      <c r="H35" s="86">
        <f t="shared" ca="1" si="6"/>
        <v>9</v>
      </c>
      <c r="I35" s="131">
        <f t="shared" ca="1" si="7"/>
        <v>9</v>
      </c>
      <c r="J35" s="157"/>
    </row>
    <row r="36" spans="1:10" ht="16.8" x14ac:dyDescent="0.3">
      <c r="A36" s="138" t="s">
        <v>60</v>
      </c>
      <c r="B36" s="139">
        <v>1</v>
      </c>
      <c r="C36" s="140" t="s">
        <v>36</v>
      </c>
      <c r="D36" s="141" t="str">
        <f>IF(C36="Str",'Personal File'!$C$8,IF(C36="Dex",'Personal File'!$C$9,IF(C36="Con",'Personal File'!$C$10,IF(C36="Int",'Personal File'!$C$11,IF(C36="Wis",'Personal File'!$C$12,IF(C36="Cha",'Personal File'!$C$13))))))</f>
        <v>+0</v>
      </c>
      <c r="E36" s="142" t="str">
        <f t="shared" si="4"/>
        <v>Wis (+0)</v>
      </c>
      <c r="F36" s="143" t="s">
        <v>65</v>
      </c>
      <c r="G36" s="143">
        <f t="shared" si="1"/>
        <v>1</v>
      </c>
      <c r="H36" s="86">
        <f t="shared" ca="1" si="6"/>
        <v>12</v>
      </c>
      <c r="I36" s="143">
        <f t="shared" ca="1" si="7"/>
        <v>13</v>
      </c>
      <c r="J36" s="144" t="s">
        <v>106</v>
      </c>
    </row>
    <row r="37" spans="1:10" ht="16.8" x14ac:dyDescent="0.3">
      <c r="A37" s="134" t="s">
        <v>91</v>
      </c>
      <c r="B37" s="82">
        <v>0</v>
      </c>
      <c r="C37" s="135" t="s">
        <v>36</v>
      </c>
      <c r="D37" s="136" t="str">
        <f>IF(C37="Str",'Personal File'!$C$8,IF(C37="Dex",'Personal File'!$C$9,IF(C37="Con",'Personal File'!$C$10,IF(C37="Int",'Personal File'!$C$11,IF(C37="Wis",'Personal File'!$C$12,IF(C37="Cha",'Personal File'!$C$13))))))</f>
        <v>+0</v>
      </c>
      <c r="E37" s="137" t="str">
        <f t="shared" si="4"/>
        <v>Wis (+0)</v>
      </c>
      <c r="F37" s="104" t="s">
        <v>65</v>
      </c>
      <c r="G37" s="104">
        <f t="shared" si="1"/>
        <v>0</v>
      </c>
      <c r="H37" s="86">
        <f t="shared" ca="1" si="6"/>
        <v>17</v>
      </c>
      <c r="I37" s="104">
        <f t="shared" ca="1" si="7"/>
        <v>17</v>
      </c>
      <c r="J37" s="105"/>
    </row>
    <row r="38" spans="1:10" ht="16.8" x14ac:dyDescent="0.3">
      <c r="A38" s="117" t="s">
        <v>24</v>
      </c>
      <c r="B38" s="82">
        <v>0</v>
      </c>
      <c r="C38" s="118" t="s">
        <v>38</v>
      </c>
      <c r="D38" s="119" t="str">
        <f>IF(C38="Str",'Personal File'!$C$8,IF(C38="Dex",'Personal File'!$C$9,IF(C38="Con",'Personal File'!$C$10,IF(C38="Int",'Personal File'!$C$11,IF(C38="Wis",'Personal File'!$C$12,IF(C38="Cha",'Personal File'!$C$13))))))</f>
        <v>+2</v>
      </c>
      <c r="E38" s="120" t="str">
        <f t="shared" si="4"/>
        <v>Str (+2)</v>
      </c>
      <c r="F38" s="104" t="s">
        <v>65</v>
      </c>
      <c r="G38" s="104">
        <f t="shared" si="1"/>
        <v>2</v>
      </c>
      <c r="H38" s="86">
        <f t="shared" ca="1" si="6"/>
        <v>1</v>
      </c>
      <c r="I38" s="104">
        <f t="shared" ca="1" si="7"/>
        <v>3</v>
      </c>
      <c r="J38" s="105"/>
    </row>
    <row r="39" spans="1:10" ht="16.8" x14ac:dyDescent="0.3">
      <c r="A39" s="145" t="s">
        <v>61</v>
      </c>
      <c r="B39" s="127">
        <v>0</v>
      </c>
      <c r="C39" s="146" t="s">
        <v>37</v>
      </c>
      <c r="D39" s="147" t="str">
        <f>IF(C39="Str",'Personal File'!$C$8,IF(C39="Dex",'Personal File'!$C$9,IF(C39="Con",'Personal File'!$C$10,IF(C39="Int",'Personal File'!$C$11,IF(C39="Wis",'Personal File'!$C$12,IF(C39="Cha",'Personal File'!$C$13))))))</f>
        <v>+6</v>
      </c>
      <c r="E39" s="148" t="str">
        <f t="shared" si="4"/>
        <v>Dex (+6)</v>
      </c>
      <c r="F39" s="131">
        <f>SUM(Martial!$D$12:$D$13)</f>
        <v>0</v>
      </c>
      <c r="G39" s="131">
        <f t="shared" si="1"/>
        <v>6</v>
      </c>
      <c r="H39" s="86">
        <f t="shared" ca="1" si="6"/>
        <v>18</v>
      </c>
      <c r="I39" s="131">
        <f t="shared" ca="1" si="7"/>
        <v>24</v>
      </c>
      <c r="J39" s="132"/>
    </row>
    <row r="40" spans="1:10" ht="16.8" x14ac:dyDescent="0.3">
      <c r="A40" s="149" t="s">
        <v>62</v>
      </c>
      <c r="B40" s="127">
        <v>0</v>
      </c>
      <c r="C40" s="158" t="s">
        <v>33</v>
      </c>
      <c r="D40" s="159" t="str">
        <f>IF(C40="Str",'Personal File'!$C$8,IF(C40="Dex",'Personal File'!$C$9,IF(C40="Con",'Personal File'!$C$10,IF(C40="Int",'Personal File'!$C$11,IF(C40="Wis",'Personal File'!$C$12,IF(C40="Cha",'Personal File'!$C$13))))))</f>
        <v>+0</v>
      </c>
      <c r="E40" s="160" t="str">
        <f t="shared" si="4"/>
        <v>Cha (+0)</v>
      </c>
      <c r="F40" s="131" t="s">
        <v>65</v>
      </c>
      <c r="G40" s="131">
        <f t="shared" si="1"/>
        <v>0</v>
      </c>
      <c r="H40" s="86">
        <f t="shared" ca="1" si="6"/>
        <v>18</v>
      </c>
      <c r="I40" s="131">
        <f t="shared" ca="1" si="7"/>
        <v>18</v>
      </c>
      <c r="J40" s="132"/>
    </row>
    <row r="41" spans="1:10" ht="17.399999999999999" thickBot="1" x14ac:dyDescent="0.35">
      <c r="A41" s="161" t="s">
        <v>63</v>
      </c>
      <c r="B41" s="162">
        <v>0</v>
      </c>
      <c r="C41" s="163" t="s">
        <v>37</v>
      </c>
      <c r="D41" s="164" t="str">
        <f>IF(C41="Str",'Personal File'!$C$8,IF(C41="Dex",'Personal File'!$C$9,IF(C41="Con",'Personal File'!$C$10,IF(C41="Int",'Personal File'!$C$11,IF(C41="Wis",'Personal File'!$C$12,IF(C41="Cha",'Personal File'!$C$13))))))</f>
        <v>+6</v>
      </c>
      <c r="E41" s="165" t="str">
        <f t="shared" si="4"/>
        <v>Dex (+6)</v>
      </c>
      <c r="F41" s="166" t="s">
        <v>65</v>
      </c>
      <c r="G41" s="166">
        <f t="shared" si="1"/>
        <v>6</v>
      </c>
      <c r="H41" s="167">
        <f t="shared" ca="1" si="6"/>
        <v>15</v>
      </c>
      <c r="I41" s="166">
        <f t="shared" ca="1" si="7"/>
        <v>21</v>
      </c>
      <c r="J41" s="168"/>
    </row>
    <row r="42" spans="1:10" ht="16.2" thickTop="1" x14ac:dyDescent="0.3">
      <c r="B42" s="169">
        <f>SUM(B6:B41)+B31+B36</f>
        <v>9</v>
      </c>
      <c r="E42" s="169">
        <f>SUM(E43:E48)</f>
        <v>9</v>
      </c>
      <c r="F42" s="170" t="s">
        <v>70</v>
      </c>
    </row>
    <row r="43" spans="1:10" x14ac:dyDescent="0.3">
      <c r="B43" s="169"/>
      <c r="E43" s="171">
        <v>4</v>
      </c>
      <c r="F43" s="172" t="s">
        <v>104</v>
      </c>
    </row>
    <row r="44" spans="1:10" x14ac:dyDescent="0.3">
      <c r="B44" s="169"/>
      <c r="E44" s="171">
        <v>1</v>
      </c>
      <c r="F44" s="172" t="s">
        <v>105</v>
      </c>
    </row>
    <row r="45" spans="1:10" x14ac:dyDescent="0.3">
      <c r="E45" s="171">
        <v>1</v>
      </c>
      <c r="F45" s="172" t="s">
        <v>135</v>
      </c>
    </row>
    <row r="46" spans="1:10" x14ac:dyDescent="0.3">
      <c r="E46" s="171">
        <v>1</v>
      </c>
      <c r="F46" s="172" t="s">
        <v>146</v>
      </c>
    </row>
    <row r="47" spans="1:10" x14ac:dyDescent="0.3">
      <c r="E47" s="171">
        <v>1</v>
      </c>
      <c r="F47" s="172" t="s">
        <v>156</v>
      </c>
    </row>
    <row r="48" spans="1:10" x14ac:dyDescent="0.3">
      <c r="E48" s="171">
        <v>1</v>
      </c>
      <c r="F48" s="172" t="s">
        <v>157</v>
      </c>
    </row>
  </sheetData>
  <phoneticPr fontId="0" type="noConversion"/>
  <conditionalFormatting sqref="H3:H41">
    <cfRule type="cellIs" dxfId="5" priority="1" operator="equal">
      <formula>20</formula>
    </cfRule>
    <cfRule type="cellIs" dxfId="4"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3"/>
  <sheetViews>
    <sheetView showGridLines="0" workbookViewId="0"/>
  </sheetViews>
  <sheetFormatPr defaultColWidth="8.19921875" defaultRowHeight="16.8" x14ac:dyDescent="0.3"/>
  <cols>
    <col min="1" max="1" width="50" style="179" bestFit="1" customWidth="1"/>
    <col min="2" max="2" width="3.09765625" style="174" customWidth="1"/>
    <col min="3" max="3" width="22.09765625" style="174" bestFit="1" customWidth="1"/>
    <col min="4" max="16384" width="8.19921875" style="174"/>
  </cols>
  <sheetData>
    <row r="1" spans="1:3" ht="21.6" thickTop="1" thickBot="1" x14ac:dyDescent="0.35">
      <c r="A1" s="173" t="s">
        <v>96</v>
      </c>
      <c r="C1" s="12" t="s">
        <v>124</v>
      </c>
    </row>
    <row r="2" spans="1:3" x14ac:dyDescent="0.3">
      <c r="A2" s="175" t="s">
        <v>118</v>
      </c>
      <c r="C2" s="183" t="s">
        <v>125</v>
      </c>
    </row>
    <row r="3" spans="1:3" x14ac:dyDescent="0.3">
      <c r="A3" s="176" t="s">
        <v>148</v>
      </c>
      <c r="C3" s="184" t="s">
        <v>126</v>
      </c>
    </row>
    <row r="4" spans="1:3" ht="17.399999999999999" thickBot="1" x14ac:dyDescent="0.35">
      <c r="A4" s="175" t="s">
        <v>117</v>
      </c>
      <c r="C4" s="185" t="s">
        <v>127</v>
      </c>
    </row>
    <row r="5" spans="1:3" ht="18" thickTop="1" thickBot="1" x14ac:dyDescent="0.35">
      <c r="A5" s="177" t="s">
        <v>147</v>
      </c>
    </row>
    <row r="6" spans="1:3" ht="21.6" thickTop="1" thickBot="1" x14ac:dyDescent="0.35">
      <c r="A6" s="177" t="s">
        <v>155</v>
      </c>
      <c r="C6" s="9" t="s">
        <v>80</v>
      </c>
    </row>
    <row r="7" spans="1:3" ht="17.399999999999999" thickBot="1" x14ac:dyDescent="0.35">
      <c r="A7" s="177" t="s">
        <v>159</v>
      </c>
      <c r="C7" s="182" t="s">
        <v>123</v>
      </c>
    </row>
    <row r="8" spans="1:3" ht="18" thickTop="1" thickBot="1" x14ac:dyDescent="0.35">
      <c r="A8" s="178" t="s">
        <v>160</v>
      </c>
    </row>
    <row r="9" spans="1:3" ht="18" thickTop="1" thickBot="1" x14ac:dyDescent="0.35"/>
    <row r="10" spans="1:3" ht="21.6" thickTop="1" thickBot="1" x14ac:dyDescent="0.35">
      <c r="A10" s="10" t="s">
        <v>94</v>
      </c>
    </row>
    <row r="11" spans="1:3" x14ac:dyDescent="0.3">
      <c r="A11" s="180" t="s">
        <v>111</v>
      </c>
    </row>
    <row r="12" spans="1:3" ht="17.399999999999999" thickBot="1" x14ac:dyDescent="0.35">
      <c r="A12" s="181" t="s">
        <v>112</v>
      </c>
    </row>
    <row r="13" spans="1:3" ht="17.399999999999999" thickTop="1" x14ac:dyDescent="0.3"/>
  </sheetData>
  <sortState xmlns:xlrd2="http://schemas.microsoft.com/office/spreadsheetml/2017/richdata2" ref="A2:A6">
    <sortCondition ref="A2:A6"/>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3"/>
  <sheetViews>
    <sheetView showGridLines="0" workbookViewId="0"/>
  </sheetViews>
  <sheetFormatPr defaultColWidth="6.3984375" defaultRowHeight="15.6" x14ac:dyDescent="0.3"/>
  <cols>
    <col min="1" max="1" width="32.69921875" style="195" bestFit="1" customWidth="1"/>
    <col min="2" max="2" width="8.5" style="195" bestFit="1" customWidth="1"/>
    <col min="3" max="3" width="5.09765625" style="195" bestFit="1" customWidth="1"/>
    <col min="4" max="4" width="7.69921875" style="195" customWidth="1"/>
    <col min="5" max="5" width="8.09765625" style="195" bestFit="1" customWidth="1"/>
    <col min="6" max="6" width="8.3984375" style="195" bestFit="1" customWidth="1"/>
    <col min="7" max="7" width="4.69921875" style="195" bestFit="1" customWidth="1"/>
    <col min="8" max="8" width="5.69921875" style="195" bestFit="1" customWidth="1"/>
    <col min="9" max="9" width="5.59765625" style="195" bestFit="1" customWidth="1"/>
    <col min="10" max="10" width="6.296875" style="195" bestFit="1" customWidth="1"/>
    <col min="11" max="11" width="20.8984375" style="195" bestFit="1" customWidth="1"/>
    <col min="12" max="16384" width="6.3984375" style="20"/>
  </cols>
  <sheetData>
    <row r="1" spans="1:13" ht="23.4" thickBot="1" x14ac:dyDescent="0.35">
      <c r="A1" s="186" t="s">
        <v>25</v>
      </c>
      <c r="B1" s="186"/>
      <c r="C1" s="186"/>
      <c r="D1" s="186"/>
      <c r="E1" s="186"/>
      <c r="F1" s="186"/>
      <c r="G1" s="186"/>
      <c r="H1" s="186"/>
      <c r="I1" s="186"/>
      <c r="J1" s="186"/>
      <c r="K1" s="186"/>
    </row>
    <row r="2" spans="1:13" ht="16.8" thickTop="1" thickBot="1" x14ac:dyDescent="0.35">
      <c r="A2" s="292" t="s">
        <v>6</v>
      </c>
      <c r="B2" s="187" t="s">
        <v>7</v>
      </c>
      <c r="C2" s="187" t="s">
        <v>28</v>
      </c>
      <c r="D2" s="187" t="s">
        <v>29</v>
      </c>
      <c r="E2" s="188" t="s">
        <v>71</v>
      </c>
      <c r="F2" s="187" t="s">
        <v>26</v>
      </c>
      <c r="G2" s="187" t="s">
        <v>30</v>
      </c>
      <c r="H2" s="189" t="s">
        <v>95</v>
      </c>
      <c r="I2" s="190" t="s">
        <v>100</v>
      </c>
      <c r="J2" s="189" t="s">
        <v>86</v>
      </c>
      <c r="K2" s="191" t="s">
        <v>5</v>
      </c>
      <c r="M2" s="192" t="s">
        <v>136</v>
      </c>
    </row>
    <row r="3" spans="1:13" x14ac:dyDescent="0.3">
      <c r="A3" s="293" t="s">
        <v>164</v>
      </c>
      <c r="B3" s="294" t="s">
        <v>163</v>
      </c>
      <c r="C3" s="295" t="str">
        <f>'Personal File'!$C$8</f>
        <v>+2</v>
      </c>
      <c r="D3" s="296" t="s">
        <v>150</v>
      </c>
      <c r="E3" s="297" t="s">
        <v>120</v>
      </c>
      <c r="F3" s="298" t="s">
        <v>99</v>
      </c>
      <c r="G3" s="5">
        <v>8</v>
      </c>
      <c r="H3" s="299" t="str">
        <f>CONCATENATE("+",'Personal File'!$B$6+RIGHT('Personal File'!$C$8)+D3)</f>
        <v>+8</v>
      </c>
      <c r="I3" s="300">
        <f t="shared" ref="I3:I4" ca="1" si="0">RANDBETWEEN(1,20)</f>
        <v>14</v>
      </c>
      <c r="J3" s="301">
        <f t="shared" ref="J3:J5" ca="1" si="1">I3+H3</f>
        <v>22</v>
      </c>
      <c r="K3" s="302"/>
      <c r="M3" s="13">
        <v>15</v>
      </c>
    </row>
    <row r="4" spans="1:13" x14ac:dyDescent="0.3">
      <c r="A4" s="303" t="s">
        <v>131</v>
      </c>
      <c r="B4" s="304" t="s">
        <v>132</v>
      </c>
      <c r="C4" s="305" t="str">
        <f>'Personal File'!$C$8</f>
        <v>+2</v>
      </c>
      <c r="D4" s="306">
        <v>0</v>
      </c>
      <c r="E4" s="306" t="s">
        <v>134</v>
      </c>
      <c r="F4" s="307" t="s">
        <v>133</v>
      </c>
      <c r="G4" s="6">
        <v>0</v>
      </c>
      <c r="H4" s="308" t="str">
        <f>CONCATENATE("+",'Personal File'!$B$6+RIGHT('Personal File'!$C$8)+D4)</f>
        <v>+7</v>
      </c>
      <c r="I4" s="309">
        <f t="shared" ca="1" si="0"/>
        <v>10</v>
      </c>
      <c r="J4" s="310">
        <f t="shared" ca="1" si="1"/>
        <v>17</v>
      </c>
      <c r="K4" s="311"/>
      <c r="M4" s="14">
        <v>0</v>
      </c>
    </row>
    <row r="5" spans="1:13" ht="16.2" thickBot="1" x14ac:dyDescent="0.35">
      <c r="A5" s="312"/>
      <c r="B5" s="7"/>
      <c r="C5" s="313"/>
      <c r="D5" s="314"/>
      <c r="E5" s="315"/>
      <c r="F5" s="316"/>
      <c r="G5" s="8"/>
      <c r="H5" s="317" t="str">
        <f>CONCATENATE("+",'Personal File'!$B$6+RIGHT('Personal File'!$C$8)+D5)</f>
        <v>+7</v>
      </c>
      <c r="I5" s="193">
        <f ca="1">RANDBETWEEN(1,20)</f>
        <v>8</v>
      </c>
      <c r="J5" s="194">
        <f t="shared" ca="1" si="1"/>
        <v>15</v>
      </c>
      <c r="K5" s="318"/>
      <c r="M5" s="15"/>
    </row>
    <row r="6" spans="1:13" ht="16.8" thickTop="1" thickBot="1" x14ac:dyDescent="0.35">
      <c r="I6" s="171"/>
      <c r="J6" s="171"/>
      <c r="M6" s="195"/>
    </row>
    <row r="7" spans="1:13" ht="16.8" thickTop="1" thickBot="1" x14ac:dyDescent="0.35">
      <c r="A7" s="292" t="s">
        <v>9</v>
      </c>
      <c r="B7" s="187" t="s">
        <v>10</v>
      </c>
      <c r="C7" s="187" t="s">
        <v>28</v>
      </c>
      <c r="D7" s="187" t="s">
        <v>29</v>
      </c>
      <c r="E7" s="188" t="s">
        <v>71</v>
      </c>
      <c r="F7" s="187" t="s">
        <v>11</v>
      </c>
      <c r="G7" s="187" t="s">
        <v>30</v>
      </c>
      <c r="H7" s="189" t="s">
        <v>95</v>
      </c>
      <c r="I7" s="190" t="s">
        <v>100</v>
      </c>
      <c r="J7" s="189" t="s">
        <v>86</v>
      </c>
      <c r="K7" s="191" t="s">
        <v>5</v>
      </c>
      <c r="M7" s="192" t="s">
        <v>136</v>
      </c>
    </row>
    <row r="8" spans="1:13" x14ac:dyDescent="0.3">
      <c r="A8" s="323" t="s">
        <v>165</v>
      </c>
      <c r="B8" s="196" t="s">
        <v>119</v>
      </c>
      <c r="C8" s="295" t="str">
        <f>CONCATENATE("+2",'Personal File'!$C$8)</f>
        <v>+2+2</v>
      </c>
      <c r="D8" s="197" t="s">
        <v>65</v>
      </c>
      <c r="E8" s="196" t="s">
        <v>98</v>
      </c>
      <c r="F8" s="291" t="str">
        <f>CONCATENATE(110*1.5,"’")</f>
        <v>165’</v>
      </c>
      <c r="G8" s="198">
        <v>3</v>
      </c>
      <c r="H8" s="199" t="str">
        <f>CONCATENATE("+",'Personal File'!$B$6+RIGHT('Personal File'!$C$9)+D8+1)</f>
        <v>+12</v>
      </c>
      <c r="I8" s="200">
        <f t="shared" ref="I8:I9" ca="1" si="2">RANDBETWEEN(1,20)</f>
        <v>12</v>
      </c>
      <c r="J8" s="201">
        <f t="shared" ref="J8:J9" ca="1" si="3">I8+H8</f>
        <v>24</v>
      </c>
      <c r="K8" s="202" t="s">
        <v>129</v>
      </c>
      <c r="M8" s="203">
        <v>8400</v>
      </c>
    </row>
    <row r="9" spans="1:13" ht="16.2" thickBot="1" x14ac:dyDescent="0.35">
      <c r="A9" s="312" t="s">
        <v>130</v>
      </c>
      <c r="B9" s="7" t="s">
        <v>119</v>
      </c>
      <c r="C9" s="204" t="str">
        <f>CONCATENATE("+2",'Personal File'!$C$8)</f>
        <v>+2+2</v>
      </c>
      <c r="D9" s="205" t="s">
        <v>65</v>
      </c>
      <c r="E9" s="206"/>
      <c r="F9" s="207"/>
      <c r="G9" s="208"/>
      <c r="H9" s="209" t="str">
        <f>CONCATENATE("+",'Personal File'!$B$6+RIGHT('Personal File'!$C$9)+D9-1)</f>
        <v>+10</v>
      </c>
      <c r="I9" s="193">
        <f t="shared" ca="1" si="2"/>
        <v>16</v>
      </c>
      <c r="J9" s="194">
        <f t="shared" ca="1" si="3"/>
        <v>26</v>
      </c>
      <c r="K9" s="210" t="s">
        <v>129</v>
      </c>
      <c r="M9" s="211"/>
    </row>
    <row r="10" spans="1:13" ht="16.8" thickTop="1" thickBot="1" x14ac:dyDescent="0.35">
      <c r="D10" s="212"/>
      <c r="E10" s="212"/>
      <c r="G10" s="213"/>
      <c r="H10" s="213"/>
      <c r="I10" s="213"/>
      <c r="J10" s="213"/>
      <c r="M10" s="213"/>
    </row>
    <row r="11" spans="1:13" ht="16.8" thickTop="1" thickBot="1" x14ac:dyDescent="0.35">
      <c r="A11" s="292" t="s">
        <v>75</v>
      </c>
      <c r="B11" s="187" t="s">
        <v>19</v>
      </c>
      <c r="C11" s="187" t="s">
        <v>37</v>
      </c>
      <c r="D11" s="187" t="s">
        <v>86</v>
      </c>
      <c r="E11" s="187" t="s">
        <v>87</v>
      </c>
      <c r="F11" s="187" t="s">
        <v>88</v>
      </c>
      <c r="G11" s="187" t="s">
        <v>30</v>
      </c>
      <c r="H11" s="214" t="s">
        <v>5</v>
      </c>
      <c r="I11" s="215"/>
      <c r="J11" s="215"/>
      <c r="K11" s="216"/>
      <c r="M11" s="192" t="s">
        <v>136</v>
      </c>
    </row>
    <row r="12" spans="1:13" x14ac:dyDescent="0.3">
      <c r="A12" s="324" t="s">
        <v>139</v>
      </c>
      <c r="B12" s="217">
        <v>6</v>
      </c>
      <c r="C12" s="217">
        <v>6</v>
      </c>
      <c r="D12" s="217">
        <v>0</v>
      </c>
      <c r="E12" s="218">
        <v>0.1</v>
      </c>
      <c r="F12" s="217" t="s">
        <v>116</v>
      </c>
      <c r="G12" s="219">
        <v>10</v>
      </c>
      <c r="H12" s="220"/>
      <c r="I12" s="221"/>
      <c r="J12" s="221"/>
      <c r="K12" s="222"/>
      <c r="M12" s="223">
        <v>1100</v>
      </c>
    </row>
    <row r="13" spans="1:13" ht="16.2" thickBot="1" x14ac:dyDescent="0.35">
      <c r="A13" s="319"/>
      <c r="B13" s="224"/>
      <c r="C13" s="204"/>
      <c r="D13" s="224"/>
      <c r="E13" s="225"/>
      <c r="F13" s="7"/>
      <c r="G13" s="8"/>
      <c r="H13" s="226"/>
      <c r="I13" s="227"/>
      <c r="J13" s="227"/>
      <c r="K13" s="228"/>
      <c r="M13" s="15"/>
    </row>
    <row r="14" spans="1:13" ht="16.8" thickTop="1" thickBot="1" x14ac:dyDescent="0.35">
      <c r="M14" s="195"/>
    </row>
    <row r="15" spans="1:13" ht="16.8" thickTop="1" thickBot="1" x14ac:dyDescent="0.35">
      <c r="A15" s="320"/>
      <c r="B15" s="213"/>
      <c r="D15" s="229" t="s">
        <v>76</v>
      </c>
      <c r="E15" s="230"/>
      <c r="F15" s="214" t="s">
        <v>8</v>
      </c>
      <c r="G15" s="187" t="s">
        <v>30</v>
      </c>
      <c r="H15" s="189" t="s">
        <v>95</v>
      </c>
      <c r="I15" s="214" t="s">
        <v>5</v>
      </c>
      <c r="J15" s="215"/>
      <c r="K15" s="216"/>
      <c r="M15" s="192" t="s">
        <v>136</v>
      </c>
    </row>
    <row r="16" spans="1:13" x14ac:dyDescent="0.3">
      <c r="A16" s="320"/>
      <c r="B16" s="213"/>
      <c r="D16" s="231" t="s">
        <v>122</v>
      </c>
      <c r="E16" s="232"/>
      <c r="F16" s="233">
        <v>1</v>
      </c>
      <c r="G16" s="5">
        <f t="shared" ref="G16:G17" si="4">(F16*3)/20</f>
        <v>0.15</v>
      </c>
      <c r="H16" s="234" t="s">
        <v>65</v>
      </c>
      <c r="I16" s="235"/>
      <c r="J16" s="236"/>
      <c r="K16" s="237"/>
      <c r="M16" s="13">
        <v>150</v>
      </c>
    </row>
    <row r="17" spans="1:13" x14ac:dyDescent="0.3">
      <c r="A17" s="320"/>
      <c r="B17" s="213"/>
      <c r="D17" s="238" t="s">
        <v>140</v>
      </c>
      <c r="E17" s="239"/>
      <c r="F17" s="240">
        <v>1</v>
      </c>
      <c r="G17" s="6">
        <f t="shared" si="4"/>
        <v>0.15</v>
      </c>
      <c r="H17" s="241" t="s">
        <v>65</v>
      </c>
      <c r="I17" s="242"/>
      <c r="J17" s="243"/>
      <c r="K17" s="244"/>
      <c r="M17" s="14">
        <v>264</v>
      </c>
    </row>
    <row r="18" spans="1:13" ht="16.2" thickBot="1" x14ac:dyDescent="0.35">
      <c r="A18" s="320"/>
      <c r="B18" s="213"/>
      <c r="D18" s="245" t="s">
        <v>121</v>
      </c>
      <c r="E18" s="246"/>
      <c r="F18" s="247">
        <v>30</v>
      </c>
      <c r="G18" s="8">
        <f t="shared" ref="G18" si="5">(F18*3)/20</f>
        <v>4.5</v>
      </c>
      <c r="H18" s="248" t="s">
        <v>65</v>
      </c>
      <c r="I18" s="249"/>
      <c r="J18" s="250"/>
      <c r="K18" s="251"/>
      <c r="M18" s="15">
        <v>2</v>
      </c>
    </row>
    <row r="19" spans="1:13" ht="16.8" thickTop="1" thickBot="1" x14ac:dyDescent="0.35">
      <c r="M19" s="195"/>
    </row>
    <row r="20" spans="1:13" ht="16.8" thickTop="1" thickBot="1" x14ac:dyDescent="0.35">
      <c r="D20" s="229" t="s">
        <v>141</v>
      </c>
      <c r="E20" s="215"/>
      <c r="F20" s="215"/>
      <c r="G20" s="252" t="s">
        <v>8</v>
      </c>
      <c r="H20" s="252" t="s">
        <v>142</v>
      </c>
      <c r="I20" s="252" t="s">
        <v>143</v>
      </c>
      <c r="J20" s="214" t="s">
        <v>84</v>
      </c>
      <c r="K20" s="216"/>
      <c r="M20" s="192" t="s">
        <v>136</v>
      </c>
    </row>
    <row r="21" spans="1:13" x14ac:dyDescent="0.3">
      <c r="D21" s="253" t="s">
        <v>153</v>
      </c>
      <c r="E21" s="254"/>
      <c r="F21" s="254"/>
      <c r="G21" s="255">
        <v>0</v>
      </c>
      <c r="H21" s="255">
        <v>2</v>
      </c>
      <c r="I21" s="255">
        <v>4</v>
      </c>
      <c r="J21" s="256"/>
      <c r="K21" s="257"/>
      <c r="L21" s="258"/>
      <c r="M21" s="14">
        <v>100</v>
      </c>
    </row>
    <row r="22" spans="1:13" ht="16.2" thickBot="1" x14ac:dyDescent="0.35">
      <c r="D22" s="259" t="s">
        <v>149</v>
      </c>
      <c r="E22" s="260"/>
      <c r="F22" s="260"/>
      <c r="G22" s="205" t="s">
        <v>65</v>
      </c>
      <c r="H22" s="205" t="s">
        <v>151</v>
      </c>
      <c r="I22" s="205" t="s">
        <v>152</v>
      </c>
      <c r="J22" s="249"/>
      <c r="K22" s="251"/>
      <c r="M22" s="15">
        <v>150</v>
      </c>
    </row>
    <row r="23" spans="1:13" ht="16.2" thickTop="1" x14ac:dyDescent="0.3"/>
  </sheetData>
  <phoneticPr fontId="0" type="noConversion"/>
  <conditionalFormatting sqref="I3:I5">
    <cfRule type="cellIs" dxfId="3" priority="7" operator="equal">
      <formula>20</formula>
    </cfRule>
    <cfRule type="cellIs" dxfId="2" priority="8" operator="equal">
      <formula>1</formula>
    </cfRule>
  </conditionalFormatting>
  <conditionalFormatting sqref="I8:I9">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8"/>
  <sheetViews>
    <sheetView showGridLines="0" workbookViewId="0"/>
  </sheetViews>
  <sheetFormatPr defaultColWidth="13" defaultRowHeight="15.6" x14ac:dyDescent="0.3"/>
  <cols>
    <col min="1" max="1" width="24.69921875" style="195" bestFit="1" customWidth="1"/>
    <col min="2" max="2" width="4.5" style="195" bestFit="1" customWidth="1"/>
    <col min="3" max="3" width="5.59765625" style="213" bestFit="1" customWidth="1"/>
    <col min="4" max="5" width="26.59765625" style="20" customWidth="1"/>
    <col min="6" max="6" width="2.5" style="195" customWidth="1"/>
    <col min="7" max="7" width="5.69921875" style="20" bestFit="1" customWidth="1"/>
    <col min="8" max="16384" width="13" style="20"/>
  </cols>
  <sheetData>
    <row r="1" spans="1:7" ht="23.4" thickBot="1" x14ac:dyDescent="0.35">
      <c r="A1" s="186" t="s">
        <v>81</v>
      </c>
      <c r="B1" s="186"/>
      <c r="C1" s="261"/>
      <c r="D1" s="186"/>
      <c r="E1" s="186"/>
    </row>
    <row r="2" spans="1:7" s="195" customFormat="1" ht="16.8" thickTop="1" thickBot="1" x14ac:dyDescent="0.35">
      <c r="A2" s="262" t="s">
        <v>82</v>
      </c>
      <c r="B2" s="262" t="s">
        <v>8</v>
      </c>
      <c r="C2" s="263" t="s">
        <v>30</v>
      </c>
      <c r="D2" s="264" t="s">
        <v>83</v>
      </c>
      <c r="E2" s="265" t="s">
        <v>84</v>
      </c>
      <c r="G2" s="266" t="s">
        <v>136</v>
      </c>
    </row>
    <row r="3" spans="1:7" x14ac:dyDescent="0.3">
      <c r="A3" s="267" t="s">
        <v>137</v>
      </c>
      <c r="B3" s="268">
        <v>1</v>
      </c>
      <c r="C3" s="269" t="s">
        <v>138</v>
      </c>
      <c r="D3" s="270"/>
      <c r="E3" s="271"/>
      <c r="F3" s="171"/>
      <c r="G3" s="272">
        <v>0</v>
      </c>
    </row>
    <row r="4" spans="1:7" x14ac:dyDescent="0.3">
      <c r="A4" s="267" t="s">
        <v>154</v>
      </c>
      <c r="B4" s="273">
        <v>1</v>
      </c>
      <c r="C4" s="269">
        <v>0</v>
      </c>
      <c r="D4" s="270"/>
      <c r="E4" s="271"/>
      <c r="G4" s="272">
        <v>1000</v>
      </c>
    </row>
    <row r="5" spans="1:7" x14ac:dyDescent="0.3">
      <c r="A5" s="267"/>
      <c r="B5" s="274"/>
      <c r="C5" s="269"/>
      <c r="D5" s="270"/>
      <c r="E5" s="271"/>
      <c r="G5" s="272"/>
    </row>
    <row r="6" spans="1:7" ht="16.2" thickBot="1" x14ac:dyDescent="0.35">
      <c r="A6" s="275"/>
      <c r="B6" s="276"/>
      <c r="C6" s="277"/>
      <c r="D6" s="278"/>
      <c r="E6" s="279"/>
      <c r="G6" s="280"/>
    </row>
    <row r="7" spans="1:7" ht="24" thickTop="1" thickBot="1" x14ac:dyDescent="0.35">
      <c r="A7" s="186" t="s">
        <v>85</v>
      </c>
      <c r="B7" s="186"/>
      <c r="C7" s="281"/>
      <c r="D7" s="186"/>
      <c r="E7" s="282"/>
      <c r="G7" s="281"/>
    </row>
    <row r="8" spans="1:7" ht="16.8" thickTop="1" thickBot="1" x14ac:dyDescent="0.35">
      <c r="A8" s="262" t="s">
        <v>82</v>
      </c>
      <c r="B8" s="262" t="s">
        <v>8</v>
      </c>
      <c r="C8" s="263" t="s">
        <v>30</v>
      </c>
      <c r="D8" s="264" t="s">
        <v>83</v>
      </c>
      <c r="E8" s="265" t="s">
        <v>84</v>
      </c>
      <c r="G8" s="266"/>
    </row>
    <row r="9" spans="1:7" x14ac:dyDescent="0.3">
      <c r="A9" s="283"/>
      <c r="B9" s="268"/>
      <c r="C9" s="269"/>
      <c r="D9" s="270"/>
      <c r="E9" s="271"/>
      <c r="F9" s="171"/>
      <c r="G9" s="272"/>
    </row>
    <row r="10" spans="1:7" x14ac:dyDescent="0.3">
      <c r="A10" s="284"/>
      <c r="B10" s="273"/>
      <c r="C10" s="285"/>
      <c r="D10" s="286"/>
      <c r="E10" s="271"/>
      <c r="F10" s="171"/>
      <c r="G10" s="287"/>
    </row>
    <row r="11" spans="1:7" x14ac:dyDescent="0.3">
      <c r="A11" s="284"/>
      <c r="B11" s="274"/>
      <c r="C11" s="285"/>
      <c r="D11" s="286"/>
      <c r="E11" s="288"/>
      <c r="F11" s="171"/>
      <c r="G11" s="287"/>
    </row>
    <row r="12" spans="1:7" x14ac:dyDescent="0.3">
      <c r="A12" s="284"/>
      <c r="B12" s="274"/>
      <c r="C12" s="285"/>
      <c r="D12" s="286"/>
      <c r="E12" s="271"/>
      <c r="F12" s="171"/>
      <c r="G12" s="287"/>
    </row>
    <row r="13" spans="1:7" x14ac:dyDescent="0.3">
      <c r="A13" s="284"/>
      <c r="B13" s="274"/>
      <c r="C13" s="285"/>
      <c r="D13" s="286"/>
      <c r="E13" s="271"/>
      <c r="F13" s="171"/>
      <c r="G13" s="287"/>
    </row>
    <row r="14" spans="1:7" x14ac:dyDescent="0.3">
      <c r="A14" s="284"/>
      <c r="B14" s="274"/>
      <c r="C14" s="285"/>
      <c r="D14" s="286"/>
      <c r="E14" s="271"/>
      <c r="F14" s="171"/>
      <c r="G14" s="287"/>
    </row>
    <row r="15" spans="1:7" x14ac:dyDescent="0.3">
      <c r="A15" s="284"/>
      <c r="B15" s="274"/>
      <c r="C15" s="285"/>
      <c r="D15" s="286"/>
      <c r="E15" s="288"/>
      <c r="F15" s="171"/>
      <c r="G15" s="287"/>
    </row>
    <row r="16" spans="1:7" x14ac:dyDescent="0.3">
      <c r="A16" s="284"/>
      <c r="B16" s="274"/>
      <c r="C16" s="285"/>
      <c r="D16" s="286"/>
      <c r="E16" s="288"/>
      <c r="F16" s="171"/>
      <c r="G16" s="287"/>
    </row>
    <row r="17" spans="1:7" ht="16.2" thickBot="1" x14ac:dyDescent="0.35">
      <c r="A17" s="275"/>
      <c r="B17" s="276"/>
      <c r="C17" s="277"/>
      <c r="D17" s="289"/>
      <c r="E17" s="279"/>
      <c r="F17" s="171"/>
      <c r="G17" s="280"/>
    </row>
    <row r="18" spans="1:7" ht="16.2" thickTop="1" x14ac:dyDescent="0.3">
      <c r="A18" s="20"/>
      <c r="B18" s="20"/>
    </row>
  </sheetData>
  <sortState xmlns:xlrd2="http://schemas.microsoft.com/office/spreadsheetml/2017/richdata2" ref="A3:D6">
    <sortCondition ref="A3:A6"/>
  </sortState>
  <phoneticPr fontId="0" type="noConversion"/>
  <printOptions gridLinesSet="0"/>
  <pageMargins left="0.62" right="0.33" top="0.5" bottom="0.63" header="0.5" footer="0.5"/>
  <pageSetup orientation="portrait" horizontalDpi="120" verticalDpi="14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Personal File</vt:lpstr>
      <vt:lpstr>Skills</vt:lpstr>
      <vt:lpstr>Feats</vt:lpstr>
      <vt:lpstr>Martial</vt:lpstr>
      <vt:lpstr>Equipment</vt:lpstr>
      <vt:lpstr>'Personal File'!Print_Area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2012-10-12T16:15:15Z</cp:lastPrinted>
  <dcterms:created xsi:type="dcterms:W3CDTF">2000-10-24T15:39:59Z</dcterms:created>
  <dcterms:modified xsi:type="dcterms:W3CDTF">2024-12-29T19:46:19Z</dcterms:modified>
</cp:coreProperties>
</file>