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Objects="none"/>
  <mc:AlternateContent xmlns:mc="http://schemas.openxmlformats.org/markup-compatibility/2006">
    <mc:Choice Requires="x15">
      <x15ac:absPath xmlns:x15ac="http://schemas.microsoft.com/office/spreadsheetml/2010/11/ac" url="C:\A\Jue\FoL\NPCs\Chapter 5\"/>
    </mc:Choice>
  </mc:AlternateContent>
  <xr:revisionPtr revIDLastSave="0" documentId="13_ncr:1_{F9F2355B-40DF-4F69-9581-6AF9A7E366CB}" xr6:coauthVersionLast="45" xr6:coauthVersionMax="45" xr10:uidLastSave="{00000000-0000-0000-0000-000000000000}"/>
  <bookViews>
    <workbookView xWindow="-108" yWindow="-108" windowWidth="23256" windowHeight="13176" tabRatio="638" xr2:uid="{00000000-000D-0000-FFFF-FFFF00000000}"/>
  </bookViews>
  <sheets>
    <sheet name="Personal File" sheetId="20" r:id="rId1"/>
    <sheet name="Skills" sheetId="15" r:id="rId2"/>
    <sheet name="Feats" sheetId="17" r:id="rId3"/>
    <sheet name="Martial" sheetId="6" r:id="rId4"/>
    <sheet name="Equipment" sheetId="19" r:id="rId5"/>
  </sheets>
  <definedNames>
    <definedName name="_xlnm.Print_Area" localSheetId="4">Equipment!#REF!</definedName>
    <definedName name="_xlnm.Print_Area" localSheetId="2">Feats!#REF!</definedName>
    <definedName name="_xlnm.Print_Area" localSheetId="3">Martial!#REF!</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 i="15" l="1"/>
  <c r="I9" i="6" l="1"/>
  <c r="I7" i="6" l="1"/>
  <c r="I3" i="6" l="1"/>
  <c r="G16" i="19" l="1"/>
  <c r="G10" i="19" l="1"/>
  <c r="G6" i="19" l="1"/>
  <c r="G18" i="19" s="1"/>
  <c r="C6" i="19" l="1"/>
  <c r="I8" i="6" l="1"/>
  <c r="I10" i="6" l="1"/>
  <c r="I4" i="6"/>
  <c r="B44" i="15" l="1"/>
  <c r="D13" i="15" l="1"/>
  <c r="D8" i="15"/>
  <c r="C13" i="20"/>
  <c r="D42" i="15" s="1"/>
  <c r="C12" i="20"/>
  <c r="D39" i="15" s="1"/>
  <c r="C11" i="20"/>
  <c r="C10" i="20"/>
  <c r="E10" i="20" s="1"/>
  <c r="C9" i="20"/>
  <c r="C8" i="20"/>
  <c r="C7" i="6" l="1"/>
  <c r="H3" i="6"/>
  <c r="D15" i="15"/>
  <c r="H9" i="6"/>
  <c r="J9" i="6" s="1"/>
  <c r="H7" i="6"/>
  <c r="J7" i="6" s="1"/>
  <c r="D18" i="15"/>
  <c r="D19" i="15"/>
  <c r="D37" i="15"/>
  <c r="E48" i="15"/>
  <c r="E45" i="15"/>
  <c r="E46" i="15"/>
  <c r="D22" i="15"/>
  <c r="E22" i="15" s="1"/>
  <c r="G22" i="15" s="1"/>
  <c r="D30" i="15"/>
  <c r="H8" i="6"/>
  <c r="J8" i="6" s="1"/>
  <c r="H10" i="6"/>
  <c r="J10" i="6" s="1"/>
  <c r="E11" i="20"/>
  <c r="E13" i="20" s="1"/>
  <c r="E12" i="20" s="1"/>
  <c r="B7" i="20"/>
  <c r="D10" i="15"/>
  <c r="D3" i="15"/>
  <c r="G3" i="15" s="1"/>
  <c r="C4" i="6"/>
  <c r="H4" i="6"/>
  <c r="J4" i="6" s="1"/>
  <c r="D23" i="15"/>
  <c r="D40" i="15"/>
  <c r="D9" i="15"/>
  <c r="D27" i="15"/>
  <c r="D31" i="15"/>
  <c r="D38" i="15"/>
  <c r="E38" i="15" s="1"/>
  <c r="G38" i="15" s="1"/>
  <c r="D5" i="15"/>
  <c r="D20" i="15"/>
  <c r="E20" i="15" s="1"/>
  <c r="G20" i="15" s="1"/>
  <c r="D34" i="15"/>
  <c r="D12" i="15"/>
  <c r="D14" i="15"/>
  <c r="D17" i="15"/>
  <c r="D24" i="15"/>
  <c r="D26" i="15"/>
  <c r="E26" i="15" s="1"/>
  <c r="D33" i="15"/>
  <c r="D36" i="15"/>
  <c r="E36" i="15" s="1"/>
  <c r="D6" i="15"/>
  <c r="D11" i="15"/>
  <c r="D25" i="15"/>
  <c r="D7" i="15"/>
  <c r="D4" i="15"/>
  <c r="G4" i="15" s="1"/>
  <c r="D16" i="15"/>
  <c r="E16" i="15" s="1"/>
  <c r="G16" i="15" s="1"/>
  <c r="D28" i="15"/>
  <c r="D32" i="15"/>
  <c r="D21" i="15"/>
  <c r="D29" i="15"/>
  <c r="D35" i="15"/>
  <c r="D41" i="15"/>
  <c r="D43" i="15"/>
  <c r="H43" i="15"/>
  <c r="H42" i="15"/>
  <c r="I42" i="15" s="1"/>
  <c r="H41" i="15"/>
  <c r="I41" i="15" s="1"/>
  <c r="H40" i="15"/>
  <c r="H39" i="15"/>
  <c r="H38" i="15"/>
  <c r="H37" i="15"/>
  <c r="I37" i="15" s="1"/>
  <c r="H36" i="15"/>
  <c r="I36" i="15" s="1"/>
  <c r="H35" i="15"/>
  <c r="I35" i="15" s="1"/>
  <c r="H34" i="15"/>
  <c r="H33" i="15"/>
  <c r="H32" i="15"/>
  <c r="H31" i="15"/>
  <c r="H30" i="15"/>
  <c r="I30" i="15" s="1"/>
  <c r="H29" i="15"/>
  <c r="I29" i="15" s="1"/>
  <c r="H28" i="15"/>
  <c r="H27" i="15"/>
  <c r="H26" i="15"/>
  <c r="I26" i="15" s="1"/>
  <c r="H24" i="15"/>
  <c r="I24" i="15" s="1"/>
  <c r="H23" i="15"/>
  <c r="H22" i="15"/>
  <c r="H21" i="15"/>
  <c r="H20" i="15"/>
  <c r="H19" i="15"/>
  <c r="H18" i="15"/>
  <c r="H17" i="15"/>
  <c r="H16" i="15"/>
  <c r="H15" i="15"/>
  <c r="H14" i="15"/>
  <c r="I14" i="15" s="1"/>
  <c r="H13" i="15"/>
  <c r="H12" i="15"/>
  <c r="I12" i="15" s="1"/>
  <c r="H11" i="15"/>
  <c r="H10" i="15"/>
  <c r="H9" i="15"/>
  <c r="H8" i="15"/>
  <c r="H7" i="15"/>
  <c r="H6" i="15"/>
  <c r="H5" i="15"/>
  <c r="G5" i="15"/>
  <c r="E4" i="15"/>
  <c r="E3" i="15"/>
  <c r="H3" i="15"/>
  <c r="H4" i="15"/>
  <c r="E5" i="15"/>
  <c r="E31" i="15"/>
  <c r="G31" i="15" s="1"/>
  <c r="G17" i="6"/>
  <c r="E9" i="20" s="1"/>
  <c r="E25" i="15"/>
  <c r="G25" i="15" s="1"/>
  <c r="I25" i="15" s="1"/>
  <c r="E24" i="15"/>
  <c r="E39" i="15"/>
  <c r="G39" i="15" s="1"/>
  <c r="E41" i="15"/>
  <c r="E40" i="15"/>
  <c r="G40" i="15" s="1"/>
  <c r="E37" i="15"/>
  <c r="E33" i="15"/>
  <c r="G33" i="15" s="1"/>
  <c r="E19" i="15"/>
  <c r="G19" i="15" s="1"/>
  <c r="E42" i="15"/>
  <c r="E29" i="15"/>
  <c r="E35" i="15"/>
  <c r="E14" i="15"/>
  <c r="E12" i="15"/>
  <c r="E43" i="15"/>
  <c r="G43" i="15" s="1"/>
  <c r="E34" i="15"/>
  <c r="G34" i="15" s="1"/>
  <c r="E32" i="15"/>
  <c r="G32" i="15" s="1"/>
  <c r="E30" i="15"/>
  <c r="E28" i="15"/>
  <c r="G28" i="15" s="1"/>
  <c r="E27" i="15"/>
  <c r="G27" i="15" s="1"/>
  <c r="E23" i="15"/>
  <c r="G23" i="15" s="1"/>
  <c r="E21" i="15"/>
  <c r="G21" i="15" s="1"/>
  <c r="E18" i="15"/>
  <c r="G18" i="15" s="1"/>
  <c r="E17" i="15"/>
  <c r="G17" i="15" s="1"/>
  <c r="E15" i="15"/>
  <c r="G15" i="15" s="1"/>
  <c r="E13" i="15"/>
  <c r="G13" i="15" s="1"/>
  <c r="E11" i="15"/>
  <c r="G11" i="15" s="1"/>
  <c r="E10" i="15"/>
  <c r="G10" i="15" s="1"/>
  <c r="E9" i="15"/>
  <c r="G9" i="15" s="1"/>
  <c r="E8" i="15"/>
  <c r="G8" i="15" s="1"/>
  <c r="E7" i="15"/>
  <c r="G7" i="15" s="1"/>
  <c r="E6" i="15"/>
  <c r="G6" i="15" s="1"/>
  <c r="I19" i="15" l="1"/>
  <c r="E44" i="15"/>
  <c r="J3" i="6"/>
  <c r="I3" i="15"/>
  <c r="I6" i="15"/>
  <c r="I8" i="15"/>
  <c r="I10" i="15"/>
  <c r="I16" i="15"/>
  <c r="I18" i="15"/>
  <c r="I20" i="15"/>
  <c r="I22" i="15"/>
  <c r="I28" i="15"/>
  <c r="I32" i="15"/>
  <c r="I34" i="15"/>
  <c r="I38" i="15"/>
  <c r="I40" i="15"/>
  <c r="I4" i="15"/>
  <c r="I5" i="15"/>
  <c r="I7" i="15"/>
  <c r="I9" i="15"/>
  <c r="I11" i="15"/>
  <c r="I13" i="15"/>
  <c r="I15" i="15"/>
  <c r="I17" i="15"/>
  <c r="I21" i="15"/>
  <c r="I23" i="15"/>
  <c r="I27" i="15"/>
  <c r="I31" i="15"/>
  <c r="I33" i="15"/>
  <c r="I39" i="15"/>
  <c r="I4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000-000001000000}">
      <text>
        <r>
          <rPr>
            <sz val="12"/>
            <color indexed="81"/>
            <rFont val="Times New Roman"/>
            <family val="1"/>
          </rPr>
          <t>See PHB 162</t>
        </r>
      </text>
    </comment>
    <comment ref="E10" authorId="0" shapeId="0" xr:uid="{00000000-0006-0000-0000-000002000000}">
      <text>
        <r>
          <rPr>
            <sz val="12"/>
            <color indexed="81"/>
            <rFont val="Times New Roman"/>
            <family val="1"/>
          </rPr>
          <t>[(2 * 8 Centaur) * 75%] + (2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5" authorId="0" shapeId="0" xr:uid="{00000000-0006-0000-0100-000001000000}">
      <text>
        <r>
          <rPr>
            <sz val="12"/>
            <color indexed="81"/>
            <rFont val="Times New Roman"/>
            <family val="1"/>
          </rPr>
          <t>Survival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00000000-0006-0000-0200-000001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3" authorId="0" shapeId="0" xr:uid="{00000000-0006-0000-0200-00000200000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7" authorId="0" shapeId="0" xr:uid="{00000000-0006-0000-0200-000003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8" authorId="0" shapeId="0" xr:uid="{00000000-0006-0000-0200-00000400000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A9" authorId="0" shapeId="0" xr:uid="{00000000-0006-0000-0200-00000500000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7" authorId="0" shapeId="0" xr:uid="{00000000-0006-0000-0300-000001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enchantment
</t>
        </r>
        <r>
          <rPr>
            <b/>
            <sz val="12"/>
            <color indexed="81"/>
            <rFont val="Times New Roman"/>
            <family val="1"/>
          </rPr>
          <t xml:space="preserve">Activation:  </t>
        </r>
        <r>
          <rPr>
            <sz val="12"/>
            <color indexed="81"/>
            <rFont val="Times New Roman"/>
            <family val="1"/>
          </rPr>
          <t xml:space="preserve">Swift (command)
This weapon bears a number of hard-to-see parallel striations near its handle.
When a paralyzing weapon is activated, the next creature struck by the weapon must succeed on a DC 17 Will save or be paralyzed.  Each round on its turn, the target can attempt a new saving throw to end the effect; otherwise, the paralysis lasts for 10 rounds.
A paralyzing weapon functions once per day.
</t>
        </r>
        <r>
          <rPr>
            <b/>
            <sz val="12"/>
            <color indexed="81"/>
            <rFont val="Times New Roman"/>
            <family val="1"/>
          </rPr>
          <t xml:space="preserve">Prerequisites:  </t>
        </r>
        <r>
          <rPr>
            <sz val="12"/>
            <color indexed="81"/>
            <rFont val="Times New Roman"/>
            <family val="1"/>
          </rPr>
          <t xml:space="preserve">Craft Magic Arms and Armor, hold monster.
</t>
        </r>
        <r>
          <rPr>
            <b/>
            <sz val="12"/>
            <color indexed="81"/>
            <rFont val="Times New Roman"/>
            <family val="1"/>
          </rPr>
          <t xml:space="preserve">Cost to Create:  </t>
        </r>
        <r>
          <rPr>
            <sz val="12"/>
            <color indexed="81"/>
            <rFont val="Times New Roman"/>
            <family val="1"/>
          </rPr>
          <t>Varies.
MIC 39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400-000001000000}">
      <text>
        <r>
          <rPr>
            <sz val="12"/>
            <color indexed="81"/>
            <rFont val="Times New Roman"/>
            <family val="1"/>
          </rPr>
          <t>Each of these mithral bracers bears an image of a needle-sharp dagger.
When you activate bracers of quick strike, you can make one extra attack with any weapon you are holding if you already made a full attack on this turn.  This attack is made at your full base attack bonus, plus any modifiers appropriate to the situation.
This effect is not cumulative with any other effect that grants you an extra attack when making a full attack, such as the Rapid Shot feat, a speed weapon, or the haste spell.
Bracers of quick strike function once per day.
You must wear bracers of quick strike for 24 hours before you can access their abilities.  If you take them off, they become inactive until worn for an additional 24 hours.
Magic Item Compendium 81</t>
        </r>
      </text>
    </comment>
    <comment ref="A7" authorId="0" shapeId="0" xr:uid="{00000000-0006-0000-0400-00000200000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List>
</comments>
</file>

<file path=xl/sharedStrings.xml><?xml version="1.0" encoding="utf-8"?>
<sst xmlns="http://schemas.openxmlformats.org/spreadsheetml/2006/main" count="311" uniqueCount="179">
  <si>
    <t>Properties</t>
  </si>
  <si>
    <t>Melee Weapon</t>
  </si>
  <si>
    <t>Dmg</t>
  </si>
  <si>
    <t>Qty.</t>
  </si>
  <si>
    <t>Ranged Weapon</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</si>
  <si>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</si>
  <si>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</si>
  <si>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</si>
  <si>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</si>
  <si>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</si>
  <si>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</si>
  <si>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</si>
  <si>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</si>
  <si>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</si>
  <si>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</si>
  <si>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</si>
  <si>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</si>
  <si>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</si>
  <si>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</si>
  <si>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</si>
  <si>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</si>
  <si>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</si>
  <si>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</si>
  <si>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</si>
  <si>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</si>
  <si>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</si>
  <si>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</si>
  <si>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</si>
  <si>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</si>
  <si>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</si>
  <si>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</si>
  <si>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</si>
  <si>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</si>
  <si>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</si>
  <si>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</si>
  <si>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</si>
  <si>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</si>
  <si>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</si>
  <si>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</si>
  <si>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</si>
  <si>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</si>
  <si>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</si>
  <si>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</si>
  <si>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</si>
  <si>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</si>
  <si>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</si>
  <si>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</si>
  <si>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</si>
  <si>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</si>
  <si>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</si>
  <si>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</si>
  <si>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</si>
  <si>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</si>
  <si>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</si>
  <si>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</si>
  <si>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</si>
  <si>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</si>
  <si>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</si>
  <si>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</si>
  <si>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</si>
  <si>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</si>
  <si>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</si>
  <si>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</si>
  <si>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</si>
  <si>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</si>
  <si>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</si>
  <si>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</si>
  <si>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</si>
  <si>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</si>
  <si>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</si>
  <si>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</si>
  <si>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1d8</t>
  </si>
  <si>
    <t>Speak Language</t>
  </si>
  <si>
    <t>Bludgeon</t>
  </si>
  <si>
    <t>Knowledge:  Nature</t>
  </si>
  <si>
    <t>Knowledge:  Arcana</t>
  </si>
  <si>
    <t>Knowledge:  Religion</t>
  </si>
  <si>
    <t>Centaur</t>
  </si>
  <si>
    <t>+2 Natural Armor</t>
  </si>
  <si>
    <t>Centaur Outfit</t>
  </si>
  <si>
    <t>Male</t>
  </si>
  <si>
    <t>x3</t>
  </si>
  <si>
    <t>Potion of Cure Light Wounds</t>
  </si>
  <si>
    <t>Waterskin</t>
  </si>
  <si>
    <t>Sleight of Hand</t>
  </si>
  <si>
    <t>Survival</t>
  </si>
  <si>
    <t>Roll</t>
  </si>
  <si>
    <t>Centaur Features</t>
  </si>
  <si>
    <t>Feats</t>
  </si>
  <si>
    <t>Weapon Proficiencies</t>
  </si>
  <si>
    <t>2 Hooves 1d4</t>
  </si>
  <si>
    <t>Sylvan, Common, Elven</t>
  </si>
  <si>
    <t>2-Hoof Attack</t>
  </si>
  <si>
    <t>1d4</t>
  </si>
  <si>
    <t>x2</t>
  </si>
  <si>
    <t>1</t>
  </si>
  <si>
    <t>Leather Barding</t>
  </si>
  <si>
    <t>Profession:  [type]</t>
  </si>
  <si>
    <t>Perform:  [type]</t>
  </si>
  <si>
    <t>Craft:  [type]</t>
  </si>
  <si>
    <t>1st:  Point Blank Shot</t>
  </si>
  <si>
    <t>Backpack</t>
  </si>
  <si>
    <t>Flint &amp; Steel</t>
  </si>
  <si>
    <t>Potion of Cure Moderate Wounds</t>
  </si>
  <si>
    <t>Blanket</t>
  </si>
  <si>
    <t>40’</t>
  </si>
  <si>
    <t>Atk</t>
  </si>
  <si>
    <t>110’</t>
  </si>
  <si>
    <t>Add +1 bonus within 30’</t>
  </si>
  <si>
    <t>Darkvision 60’</t>
  </si>
  <si>
    <t>Slashing</t>
  </si>
  <si>
    <t>Composite Longbow +1, Str +2</t>
  </si>
  <si>
    <t>MW Composite Longbow</t>
  </si>
  <si>
    <r>
      <t xml:space="preserve">Potion of </t>
    </r>
    <r>
      <rPr>
        <i/>
        <sz val="12"/>
        <rFont val="Times New Roman"/>
        <family val="1"/>
      </rPr>
      <t>Stoneskin</t>
    </r>
  </si>
  <si>
    <t>Gold Pieces</t>
  </si>
  <si>
    <t>Weight</t>
  </si>
  <si>
    <t>seven</t>
  </si>
  <si>
    <t>Value</t>
  </si>
  <si>
    <t>Everburning Torch</t>
  </si>
  <si>
    <t>Total Equity:</t>
  </si>
  <si>
    <t>Skill/Save</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</si>
  <si>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</si>
  <si>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Centaur 1</t>
  </si>
  <si>
    <t>Centaur 2</t>
  </si>
  <si>
    <t>Centaur 3</t>
  </si>
  <si>
    <t>Centaur 4</t>
  </si>
  <si>
    <t>Simple Weapons</t>
  </si>
  <si>
    <t>Heavy Lance &amp; Composite Longbow</t>
  </si>
  <si>
    <t>Belt of One Mighty Blow</t>
  </si>
  <si>
    <t>+2d6 to one-handed weapon</t>
  </si>
  <si>
    <t>1 use/day</t>
  </si>
  <si>
    <t>Ring of Protection +1</t>
  </si>
  <si>
    <t>-</t>
  </si>
  <si>
    <t>Greataxe +1</t>
  </si>
  <si>
    <t>1d12</t>
  </si>
  <si>
    <t>2</t>
  </si>
  <si>
    <t>4th:  Precise Shot</t>
  </si>
  <si>
    <t>+2+1</t>
  </si>
  <si>
    <t>Ranger</t>
  </si>
  <si>
    <t>4</t>
  </si>
  <si>
    <t>Ranger Features</t>
  </si>
  <si>
    <t>Track</t>
  </si>
  <si>
    <t>Wild Empathy</t>
  </si>
  <si>
    <t>6</t>
  </si>
  <si>
    <t>Ranger 1</t>
  </si>
  <si>
    <t>Favored Enemy:  Dragon</t>
  </si>
  <si>
    <t>Paralyzing Composite Longbow Str +4</t>
  </si>
  <si>
    <t>+1 vs. dragons</t>
  </si>
  <si>
    <t>Arrows</t>
  </si>
  <si>
    <t>Bracers of Quick Strike</t>
  </si>
  <si>
    <t>1 extra attack</t>
  </si>
  <si>
    <t>Alchemist’s Fire</t>
  </si>
  <si>
    <t>1d6</t>
  </si>
  <si>
    <t>10’</t>
  </si>
  <si>
    <t>+4+1</t>
  </si>
  <si>
    <t>NPC</t>
  </si>
  <si>
    <t>Chaotic Evil</t>
  </si>
  <si>
    <t>Regis</t>
  </si>
  <si>
    <t>Race</t>
  </si>
  <si>
    <t>Class</t>
  </si>
  <si>
    <t>Alignment</t>
  </si>
  <si>
    <t>Attack Bonus</t>
  </si>
  <si>
    <t>Initiative</t>
  </si>
  <si>
    <t>Strength</t>
  </si>
  <si>
    <t>Dexterity</t>
  </si>
  <si>
    <t>Constitution</t>
  </si>
  <si>
    <t>Intelligence</t>
  </si>
  <si>
    <t>Wisdom</t>
  </si>
  <si>
    <t>Charisma</t>
  </si>
  <si>
    <t>Level</t>
  </si>
  <si>
    <t>Sex</t>
  </si>
  <si>
    <t>Base Speed</t>
  </si>
  <si>
    <t>Actual Speed</t>
  </si>
  <si>
    <t>Lb. Capacity</t>
  </si>
  <si>
    <t>Lb. Carried</t>
  </si>
  <si>
    <t>Hit Points</t>
  </si>
  <si>
    <t>Touch AC</t>
  </si>
  <si>
    <t>FF AC</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</si>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</sst>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FFFF00"/>
        <bgColor indexed="64"/>
      </patternFill>
    </fill>
    <fill>
      <patternFill patternType="solid">
        <fgColor rgb="FFCCFFCC"/>
        <bgColor indexed="55"/>
      </patternFill>
    </fill>
    <fill>
      <patternFill patternType="solid">
        <fgColor rgb="FFCCFFCC"/>
        <bgColor indexed="64"/>
      </patternFill>
    </fill>
  </fills>
  <borders count="9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double">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double">
        <color indexed="64"/>
      </right>
      <top/>
      <bottom/>
      <diagonal/>
    </border>
  </borders>
  <cellStyleXfs count="3">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cellStyleXfs>
  <cellXfs count="355">
    <xf numFmtId="0" fontId="0" fillId="0" borderId="0" xfId="0"/>
    <xf numFmtId="0" fontId="37" fillId="0" borderId="40" xfId="0" applyFont="1" applyBorder="1" applyAlignment="1">
      <alignment horizontal="centerContinuous" vertical="center" wrapText="1"/>
    </xf>
    <xf numFmtId="0" fontId="45" fillId="11" borderId="43" xfId="0" applyNumberFormat="1" applyFont="1" applyFill="1" applyBorder="1" applyAlignment="1">
      <alignment horizontal="center" vertical="center" wrapText="1"/>
    </xf>
    <xf numFmtId="0" fontId="11" fillId="4" borderId="44" xfId="0" applyNumberFormat="1" applyFont="1" applyFill="1" applyBorder="1" applyAlignment="1">
      <alignment horizontal="center" vertical="center"/>
    </xf>
    <xf numFmtId="0" fontId="11" fillId="4" borderId="68" xfId="0" applyFont="1" applyFill="1" applyBorder="1" applyAlignment="1">
      <alignment horizontal="center" vertical="center"/>
    </xf>
    <xf numFmtId="0" fontId="40" fillId="0" borderId="40" xfId="0" applyFont="1" applyBorder="1" applyAlignment="1">
      <alignment horizontal="centerContinuous" vertical="center" wrapText="1"/>
    </xf>
    <xf numFmtId="164" fontId="1" fillId="0" borderId="48" xfId="0" applyNumberFormat="1" applyFont="1" applyBorder="1" applyAlignment="1">
      <alignment horizontal="center" vertical="center"/>
    </xf>
    <xf numFmtId="1" fontId="49" fillId="11" borderId="75" xfId="0" applyNumberFormat="1" applyFont="1" applyFill="1" applyBorder="1" applyAlignment="1">
      <alignment horizontal="center" vertical="center"/>
    </xf>
    <xf numFmtId="1" fontId="1" fillId="0" borderId="76" xfId="0" applyNumberFormat="1" applyFont="1" applyBorder="1" applyAlignment="1">
      <alignment horizontal="center" vertical="center"/>
    </xf>
    <xf numFmtId="164" fontId="1" fillId="0" borderId="56" xfId="0" applyNumberFormat="1" applyFont="1" applyBorder="1" applyAlignment="1">
      <alignment horizontal="center" vertical="center"/>
    </xf>
    <xf numFmtId="1" fontId="49" fillId="11" borderId="77" xfId="0" applyNumberFormat="1" applyFont="1" applyFill="1" applyBorder="1" applyAlignment="1">
      <alignment horizontal="center" vertical="center"/>
    </xf>
    <xf numFmtId="1" fontId="1" fillId="0" borderId="78" xfId="0" applyNumberFormat="1" applyFont="1" applyBorder="1" applyAlignment="1">
      <alignment horizontal="center" vertical="center"/>
    </xf>
    <xf numFmtId="0" fontId="1" fillId="0" borderId="83" xfId="0" applyFont="1" applyBorder="1" applyAlignment="1">
      <alignment horizontal="center" vertical="center"/>
    </xf>
    <xf numFmtId="0" fontId="4" fillId="0" borderId="84" xfId="0" applyFont="1" applyBorder="1" applyAlignment="1">
      <alignment horizontal="center" vertical="center"/>
    </xf>
    <xf numFmtId="0" fontId="1" fillId="0" borderId="92" xfId="0" applyFont="1" applyBorder="1" applyAlignment="1">
      <alignment horizontal="center" vertical="center"/>
    </xf>
    <xf numFmtId="0" fontId="4" fillId="0" borderId="93" xfId="0" applyFont="1" applyBorder="1" applyAlignment="1">
      <alignment horizontal="center" vertical="center"/>
    </xf>
    <xf numFmtId="49" fontId="4" fillId="0" borderId="93" xfId="2" applyNumberFormat="1" applyFont="1" applyBorder="1" applyAlignment="1">
      <alignment horizontal="center" vertical="center"/>
    </xf>
    <xf numFmtId="0" fontId="1" fillId="0" borderId="93" xfId="0" applyFont="1" applyBorder="1" applyAlignment="1">
      <alignment horizontal="center" vertical="center" shrinkToFit="1"/>
    </xf>
    <xf numFmtId="164" fontId="4" fillId="0" borderId="93" xfId="0" applyNumberFormat="1" applyFont="1" applyBorder="1" applyAlignment="1">
      <alignment horizontal="center" vertical="center"/>
    </xf>
    <xf numFmtId="164" fontId="4" fillId="0" borderId="95" xfId="0" applyNumberFormat="1" applyFont="1" applyBorder="1" applyAlignment="1">
      <alignment horizontal="center" vertical="center"/>
    </xf>
    <xf numFmtId="0" fontId="1" fillId="0" borderId="84" xfId="0" quotePrefix="1" applyFont="1" applyBorder="1" applyAlignment="1">
      <alignment horizontal="center" vertical="center" wrapText="1"/>
    </xf>
    <xf numFmtId="0" fontId="38" fillId="3" borderId="70" xfId="0" applyFont="1" applyFill="1" applyBorder="1" applyAlignment="1">
      <alignment horizontal="right" vertical="center"/>
    </xf>
    <xf numFmtId="0" fontId="38" fillId="3" borderId="71" xfId="0" applyFont="1" applyFill="1" applyBorder="1" applyAlignment="1">
      <alignment horizontal="left" vertical="center"/>
    </xf>
    <xf numFmtId="0" fontId="20" fillId="3" borderId="71" xfId="0" applyFont="1" applyFill="1" applyBorder="1" applyAlignment="1">
      <alignment horizontal="left" vertical="center"/>
    </xf>
    <xf numFmtId="0" fontId="3" fillId="3" borderId="71" xfId="0" applyFont="1" applyFill="1" applyBorder="1" applyAlignment="1">
      <alignment horizontal="centerContinuous" vertical="center"/>
    </xf>
    <xf numFmtId="0" fontId="4" fillId="3" borderId="71" xfId="0" applyFont="1" applyFill="1" applyBorder="1" applyAlignment="1">
      <alignment horizontal="centerContinuous" vertical="center"/>
    </xf>
    <xf numFmtId="0" fontId="39" fillId="3" borderId="72" xfId="1" applyFont="1" applyFill="1" applyBorder="1" applyAlignment="1" applyProtection="1">
      <alignment horizontal="right" vertical="center"/>
    </xf>
    <xf numFmtId="0" fontId="0" fillId="0" borderId="0" xfId="0"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6" fillId="0" borderId="2" xfId="0" applyFont="1" applyBorder="1" applyAlignment="1">
      <alignment horizontal="left" vertical="center"/>
    </xf>
    <xf numFmtId="0" fontId="6" fillId="0" borderId="0" xfId="0" applyFont="1" applyBorder="1" applyAlignment="1">
      <alignment horizontal="centerContinuous" vertical="center"/>
    </xf>
    <xf numFmtId="0" fontId="5" fillId="2" borderId="18" xfId="0" applyFont="1" applyFill="1" applyBorder="1" applyAlignment="1">
      <alignment horizontal="right" vertical="center"/>
    </xf>
    <xf numFmtId="49" fontId="6" fillId="0" borderId="60" xfId="0" applyNumberFormat="1" applyFont="1" applyFill="1" applyBorder="1" applyAlignment="1">
      <alignment horizontal="centerContinuous" vertical="center"/>
    </xf>
    <xf numFmtId="0" fontId="6" fillId="0" borderId="31" xfId="0" applyFont="1" applyFill="1" applyBorder="1" applyAlignment="1">
      <alignment horizontal="centerContinuous" vertical="center"/>
    </xf>
    <xf numFmtId="0" fontId="5" fillId="2" borderId="59" xfId="0" applyFont="1" applyFill="1" applyBorder="1" applyAlignment="1">
      <alignment horizontal="right" vertical="center"/>
    </xf>
    <xf numFmtId="49" fontId="6" fillId="0" borderId="58" xfId="0" applyNumberFormat="1" applyFont="1" applyBorder="1" applyAlignment="1">
      <alignment horizontal="center" vertical="center"/>
    </xf>
    <xf numFmtId="49" fontId="1" fillId="0" borderId="29" xfId="0" applyNumberFormat="1" applyFont="1" applyFill="1" applyBorder="1" applyAlignment="1">
      <alignment horizontal="centerContinuous" vertical="center"/>
    </xf>
    <xf numFmtId="0" fontId="1" fillId="0" borderId="38" xfId="0" applyFont="1" applyBorder="1" applyAlignment="1">
      <alignment horizontal="centerContinuous" vertical="center"/>
    </xf>
    <xf numFmtId="0" fontId="47" fillId="2" borderId="13" xfId="0" applyFont="1" applyFill="1" applyBorder="1" applyAlignment="1">
      <alignment horizontal="right" vertical="center"/>
    </xf>
    <xf numFmtId="0" fontId="6" fillId="0" borderId="14" xfId="0" applyFont="1" applyFill="1" applyBorder="1" applyAlignment="1">
      <alignment horizontal="center" vertical="center"/>
    </xf>
    <xf numFmtId="0" fontId="7" fillId="3" borderId="16" xfId="0" applyFont="1" applyFill="1" applyBorder="1" applyAlignment="1">
      <alignment horizontal="right" vertical="center"/>
    </xf>
    <xf numFmtId="0" fontId="8" fillId="0" borderId="17" xfId="0" applyFont="1" applyBorder="1" applyAlignment="1">
      <alignment horizontal="center" vertical="center"/>
    </xf>
    <xf numFmtId="0" fontId="26" fillId="0" borderId="17" xfId="0" applyNumberFormat="1" applyFont="1" applyBorder="1" applyAlignment="1">
      <alignment horizontal="center" vertical="center"/>
    </xf>
    <xf numFmtId="0" fontId="7" fillId="2" borderId="15" xfId="0" applyFont="1" applyFill="1" applyBorder="1" applyAlignment="1">
      <alignment horizontal="right" vertical="center"/>
    </xf>
    <xf numFmtId="49" fontId="16" fillId="0" borderId="39" xfId="0" applyNumberFormat="1" applyFont="1" applyFill="1" applyBorder="1" applyAlignment="1">
      <alignment horizontal="center" vertical="center" shrinkToFit="1"/>
    </xf>
    <xf numFmtId="0" fontId="12" fillId="3" borderId="5" xfId="0" applyFont="1" applyFill="1" applyBorder="1" applyAlignment="1">
      <alignment horizontal="right" vertical="center"/>
    </xf>
    <xf numFmtId="0" fontId="6"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9" borderId="36" xfId="0" applyNumberFormat="1" applyFont="1" applyFill="1" applyBorder="1" applyAlignment="1">
      <alignment horizontal="center" vertical="center"/>
    </xf>
    <xf numFmtId="0" fontId="6" fillId="0" borderId="0" xfId="0" applyFont="1" applyBorder="1" applyAlignment="1">
      <alignment horizontal="left" vertical="center"/>
    </xf>
    <xf numFmtId="0" fontId="9" fillId="3" borderId="5" xfId="0" applyFont="1" applyFill="1" applyBorder="1" applyAlignment="1">
      <alignment horizontal="right" vertical="center"/>
    </xf>
    <xf numFmtId="0" fontId="8"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49" fontId="5" fillId="0" borderId="35" xfId="0" applyNumberFormat="1" applyFont="1" applyBorder="1" applyAlignment="1">
      <alignment horizontal="center" vertical="center"/>
    </xf>
    <xf numFmtId="0" fontId="41" fillId="3" borderId="5" xfId="0" applyFont="1" applyFill="1" applyBorder="1" applyAlignment="1">
      <alignment horizontal="right" vertical="center"/>
    </xf>
    <xf numFmtId="0" fontId="10" fillId="2" borderId="4" xfId="0" applyFont="1" applyFill="1" applyBorder="1" applyAlignment="1">
      <alignment horizontal="right" vertical="center"/>
    </xf>
    <xf numFmtId="49" fontId="6" fillId="0" borderId="35" xfId="0" applyNumberFormat="1" applyFont="1" applyBorder="1" applyAlignment="1">
      <alignment horizontal="center" vertical="center"/>
    </xf>
    <xf numFmtId="0" fontId="22" fillId="3" borderId="5" xfId="0" applyFont="1" applyFill="1" applyBorder="1" applyAlignment="1">
      <alignment horizontal="right" vertical="center"/>
    </xf>
    <xf numFmtId="0" fontId="8" fillId="0" borderId="3" xfId="0" applyFont="1" applyBorder="1" applyAlignment="1">
      <alignment horizontal="center" vertical="center"/>
    </xf>
    <xf numFmtId="0" fontId="13" fillId="3" borderId="19" xfId="0" applyFont="1" applyFill="1" applyBorder="1" applyAlignment="1">
      <alignment horizontal="right" vertical="center"/>
    </xf>
    <xf numFmtId="0" fontId="6"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0" fillId="2" borderId="30" xfId="0" applyFont="1" applyFill="1" applyBorder="1" applyAlignment="1">
      <alignment horizontal="right" vertical="center"/>
    </xf>
    <xf numFmtId="49" fontId="6" fillId="0" borderId="14"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 fillId="0" borderId="0" xfId="0" applyFont="1" applyBorder="1" applyAlignment="1">
      <alignment vertical="center"/>
    </xf>
    <xf numFmtId="0" fontId="11" fillId="4" borderId="26" xfId="0" applyFont="1" applyFill="1" applyBorder="1" applyAlignment="1">
      <alignment horizontal="centerContinuous" vertical="center"/>
    </xf>
    <xf numFmtId="0" fontId="11" fillId="4" borderId="27" xfId="0" applyFont="1" applyFill="1" applyBorder="1" applyAlignment="1">
      <alignment horizontal="center" vertical="center"/>
    </xf>
    <xf numFmtId="0" fontId="11" fillId="4" borderId="27" xfId="0" applyFont="1" applyFill="1" applyBorder="1" applyAlignment="1">
      <alignment horizontal="center" vertical="center" wrapText="1"/>
    </xf>
    <xf numFmtId="0" fontId="11" fillId="4" borderId="27" xfId="0" applyNumberFormat="1" applyFont="1" applyFill="1" applyBorder="1" applyAlignment="1">
      <alignment horizontal="center" vertical="center" wrapText="1"/>
    </xf>
    <xf numFmtId="0" fontId="3" fillId="0" borderId="0" xfId="0" applyFont="1" applyBorder="1" applyAlignment="1">
      <alignment vertical="center"/>
    </xf>
    <xf numFmtId="0" fontId="7" fillId="0" borderId="1" xfId="0" applyFont="1" applyFill="1" applyBorder="1" applyAlignment="1">
      <alignment vertical="center"/>
    </xf>
    <xf numFmtId="0" fontId="5"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0" fontId="42" fillId="11" borderId="33"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43" fillId="0" borderId="1" xfId="0" applyFont="1" applyFill="1" applyBorder="1" applyAlignment="1">
      <alignment vertical="center"/>
    </xf>
    <xf numFmtId="0" fontId="5"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0" fontId="12" fillId="0" borderId="33"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1" fontId="6" fillId="0" borderId="32" xfId="0" applyNumberFormat="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44" fillId="0" borderId="66" xfId="0" applyFont="1" applyFill="1" applyBorder="1" applyAlignment="1">
      <alignment vertical="center"/>
    </xf>
    <xf numFmtId="0" fontId="5" fillId="0" borderId="67" xfId="0" applyFont="1" applyFill="1" applyBorder="1" applyAlignment="1">
      <alignment horizontal="center" vertical="center"/>
    </xf>
    <xf numFmtId="49" fontId="28" fillId="0" borderId="67" xfId="0" applyNumberFormat="1" applyFont="1" applyFill="1" applyBorder="1" applyAlignment="1">
      <alignment horizontal="center" vertical="center"/>
    </xf>
    <xf numFmtId="0" fontId="28" fillId="0" borderId="67" xfId="0" applyNumberFormat="1" applyFont="1" applyFill="1" applyBorder="1" applyAlignment="1">
      <alignment horizontal="center" vertical="center"/>
    </xf>
    <xf numFmtId="0" fontId="45" fillId="0" borderId="67" xfId="0" applyFont="1" applyFill="1" applyBorder="1" applyAlignment="1">
      <alignment horizontal="center" vertical="center" wrapText="1"/>
    </xf>
    <xf numFmtId="0" fontId="6" fillId="0" borderId="67" xfId="0" applyFont="1" applyFill="1" applyBorder="1" applyAlignment="1">
      <alignment horizontal="center" vertical="center" wrapText="1"/>
    </xf>
    <xf numFmtId="1" fontId="6" fillId="0" borderId="67" xfId="0" applyNumberFormat="1" applyFont="1" applyFill="1" applyBorder="1" applyAlignment="1">
      <alignment horizontal="center" vertical="center" wrapText="1"/>
    </xf>
    <xf numFmtId="0" fontId="42" fillId="11" borderId="67" xfId="0" applyNumberFormat="1" applyFont="1" applyFill="1" applyBorder="1" applyAlignment="1">
      <alignment horizontal="center" vertical="center"/>
    </xf>
    <xf numFmtId="0" fontId="6" fillId="0" borderId="69" xfId="0" quotePrefix="1" applyFont="1" applyFill="1" applyBorder="1" applyAlignment="1">
      <alignment horizontal="center" vertical="center"/>
    </xf>
    <xf numFmtId="0" fontId="10"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6" fillId="0" borderId="33"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13"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6" fillId="5" borderId="33" xfId="0" applyNumberFormat="1" applyFont="1" applyFill="1" applyBorder="1" applyAlignment="1">
      <alignment horizontal="center" vertical="center"/>
    </xf>
    <xf numFmtId="0" fontId="33" fillId="5" borderId="33" xfId="0" applyNumberFormat="1" applyFont="1" applyFill="1" applyBorder="1" applyAlignment="1">
      <alignment horizontal="center" vertical="center"/>
    </xf>
    <xf numFmtId="1" fontId="33" fillId="5" borderId="33" xfId="0" applyNumberFormat="1" applyFont="1" applyFill="1" applyBorder="1" applyAlignment="1">
      <alignment horizontal="center" vertical="center"/>
    </xf>
    <xf numFmtId="0" fontId="6" fillId="5" borderId="34" xfId="0" applyNumberFormat="1" applyFont="1" applyFill="1" applyBorder="1" applyAlignment="1">
      <alignment horizontal="center" vertical="center"/>
    </xf>
    <xf numFmtId="0" fontId="31" fillId="0" borderId="0" xfId="0" applyFont="1" applyBorder="1" applyAlignment="1">
      <alignment vertical="center"/>
    </xf>
    <xf numFmtId="0" fontId="10" fillId="6" borderId="1" xfId="0" applyFont="1" applyFill="1" applyBorder="1" applyAlignment="1">
      <alignment vertical="center"/>
    </xf>
    <xf numFmtId="0" fontId="6"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6" fillId="6" borderId="33" xfId="0" applyNumberFormat="1" applyFont="1" applyFill="1" applyBorder="1" applyAlignment="1">
      <alignment horizontal="center" vertical="center"/>
    </xf>
    <xf numFmtId="0" fontId="6" fillId="6" borderId="34"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0" fillId="2" borderId="1" xfId="0" applyFont="1" applyFill="1" applyBorder="1" applyAlignment="1">
      <alignment vertical="center"/>
    </xf>
    <xf numFmtId="0" fontId="6"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6" fillId="2" borderId="33" xfId="0" applyNumberFormat="1" applyFont="1" applyFill="1" applyBorder="1" applyAlignment="1">
      <alignment horizontal="center" vertical="center"/>
    </xf>
    <xf numFmtId="0" fontId="6"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6"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0" fontId="22" fillId="8" borderId="33" xfId="0" applyNumberFormat="1" applyFont="1" applyFill="1" applyBorder="1" applyAlignment="1">
      <alignment horizontal="center" vertical="center"/>
    </xf>
    <xf numFmtId="49" fontId="6" fillId="8" borderId="33" xfId="0" applyNumberFormat="1" applyFont="1" applyFill="1" applyBorder="1" applyAlignment="1">
      <alignment horizontal="center" vertical="center"/>
    </xf>
    <xf numFmtId="0" fontId="6" fillId="8" borderId="34"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3"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3" fillId="10" borderId="1" xfId="0" applyFont="1" applyFill="1" applyBorder="1" applyAlignment="1">
      <alignment vertical="center"/>
    </xf>
    <xf numFmtId="0" fontId="6"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6" fillId="13" borderId="33" xfId="0" applyNumberFormat="1" applyFont="1" applyFill="1" applyBorder="1" applyAlignment="1">
      <alignment horizontal="center" vertical="center"/>
    </xf>
    <xf numFmtId="49" fontId="6" fillId="10" borderId="33" xfId="0" applyNumberFormat="1" applyFont="1" applyFill="1" applyBorder="1" applyAlignment="1">
      <alignment horizontal="center" vertical="center"/>
    </xf>
    <xf numFmtId="0" fontId="6" fillId="10" borderId="34" xfId="0" applyNumberFormat="1" applyFont="1" applyFill="1" applyBorder="1" applyAlignment="1">
      <alignment horizontal="center" vertical="center"/>
    </xf>
    <xf numFmtId="0" fontId="6" fillId="2" borderId="34" xfId="0" quotePrefix="1" applyNumberFormat="1" applyFont="1" applyFill="1" applyBorder="1" applyAlignment="1">
      <alignment horizontal="center" vertical="center"/>
    </xf>
    <xf numFmtId="0" fontId="12"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2" fillId="6" borderId="9" xfId="0" applyFont="1" applyFill="1" applyBorder="1" applyAlignment="1">
      <alignment vertical="center"/>
    </xf>
    <xf numFmtId="0" fontId="6" fillId="6" borderId="63" xfId="0" applyNumberFormat="1" applyFont="1" applyFill="1" applyBorder="1" applyAlignment="1">
      <alignment horizontal="center" vertical="center"/>
    </xf>
    <xf numFmtId="49" fontId="24" fillId="6" borderId="63" xfId="0" applyNumberFormat="1" applyFont="1" applyFill="1" applyBorder="1" applyAlignment="1">
      <alignment horizontal="center" vertical="center"/>
    </xf>
    <xf numFmtId="0" fontId="24" fillId="6" borderId="64" xfId="0" applyNumberFormat="1" applyFont="1" applyFill="1" applyBorder="1" applyAlignment="1">
      <alignment horizontal="center" vertical="center"/>
    </xf>
    <xf numFmtId="49" fontId="6" fillId="6" borderId="64" xfId="0" applyNumberFormat="1" applyFont="1" applyFill="1" applyBorder="1" applyAlignment="1">
      <alignment horizontal="center" vertical="center"/>
    </xf>
    <xf numFmtId="0" fontId="42" fillId="11" borderId="63" xfId="0" applyNumberFormat="1" applyFont="1" applyFill="1" applyBorder="1" applyAlignment="1">
      <alignment horizontal="center" vertical="center"/>
    </xf>
    <xf numFmtId="0" fontId="6" fillId="6" borderId="65" xfId="0" applyNumberFormat="1"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36" fillId="0" borderId="40" xfId="0" applyFont="1" applyBorder="1" applyAlignment="1">
      <alignment horizontal="centerContinuous" vertical="center"/>
    </xf>
    <xf numFmtId="0" fontId="4" fillId="0" borderId="0" xfId="0" applyFont="1" applyBorder="1" applyAlignment="1">
      <alignment vertical="center" wrapText="1"/>
    </xf>
    <xf numFmtId="0" fontId="17" fillId="0" borderId="61" xfId="0" quotePrefix="1" applyFont="1" applyBorder="1" applyAlignment="1">
      <alignment horizontal="centerContinuous" vertical="center"/>
    </xf>
    <xf numFmtId="0" fontId="46" fillId="0" borderId="62" xfId="0" applyFont="1" applyFill="1" applyBorder="1" applyAlignment="1">
      <alignment horizontal="centerContinuous" vertical="center"/>
    </xf>
    <xf numFmtId="0" fontId="46" fillId="0" borderId="62" xfId="0" applyFont="1" applyFill="1" applyBorder="1" applyAlignment="1">
      <alignment horizontal="center" vertical="center" shrinkToFit="1"/>
    </xf>
    <xf numFmtId="0" fontId="46" fillId="0" borderId="42" xfId="0" applyFont="1" applyFill="1" applyBorder="1" applyAlignment="1">
      <alignment horizontal="centerContinuous" vertical="center"/>
    </xf>
    <xf numFmtId="0" fontId="46" fillId="0" borderId="42" xfId="0" applyFont="1" applyFill="1" applyBorder="1" applyAlignment="1">
      <alignment horizontal="center" vertical="center" shrinkToFit="1"/>
    </xf>
    <xf numFmtId="0" fontId="4" fillId="0" borderId="0" xfId="0" applyFont="1" applyBorder="1" applyAlignment="1">
      <alignment horizontal="left" vertical="center" wrapText="1"/>
    </xf>
    <xf numFmtId="0" fontId="6" fillId="0" borderId="61"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6" fillId="0" borderId="42" xfId="0" applyFont="1" applyFill="1" applyBorder="1" applyAlignment="1">
      <alignment horizontal="centerContinuous" vertical="center"/>
    </xf>
    <xf numFmtId="0" fontId="3" fillId="0" borderId="0" xfId="0" applyFont="1" applyBorder="1" applyAlignment="1">
      <alignment horizontal="right" vertical="center" wrapText="1"/>
    </xf>
    <xf numFmtId="0" fontId="2"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8" fillId="11" borderId="73" xfId="0" applyFont="1" applyFill="1" applyBorder="1" applyAlignment="1">
      <alignment horizontal="center" vertical="center"/>
    </xf>
    <xf numFmtId="0" fontId="21" fillId="12" borderId="74"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40"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7" xfId="2" applyNumberFormat="1" applyFont="1" applyFill="1" applyBorder="1" applyAlignment="1">
      <alignment horizontal="center" vertical="center"/>
    </xf>
    <xf numFmtId="0" fontId="4" fillId="0" borderId="77" xfId="0" applyFont="1" applyFill="1" applyBorder="1" applyAlignment="1">
      <alignment horizontal="center" vertical="center"/>
    </xf>
    <xf numFmtId="0" fontId="1" fillId="0" borderId="77" xfId="0" applyFont="1" applyBorder="1" applyAlignment="1">
      <alignment horizontal="center" vertical="center"/>
    </xf>
    <xf numFmtId="164" fontId="4" fillId="0" borderId="77" xfId="0" applyNumberFormat="1" applyFont="1" applyFill="1" applyBorder="1" applyAlignment="1">
      <alignment horizontal="center" vertical="center"/>
    </xf>
    <xf numFmtId="164" fontId="4" fillId="0" borderId="42" xfId="0" applyNumberFormat="1" applyFont="1" applyFill="1" applyBorder="1" applyAlignment="1">
      <alignment horizontal="center" vertical="center"/>
    </xf>
    <xf numFmtId="0" fontId="48" fillId="11" borderId="25" xfId="0" applyFont="1" applyFill="1" applyBorder="1" applyAlignment="1">
      <alignment horizontal="center" vertical="center"/>
    </xf>
    <xf numFmtId="0" fontId="1" fillId="0" borderId="84" xfId="0" applyFont="1" applyBorder="1" applyAlignment="1">
      <alignment horizontal="center" vertical="center"/>
    </xf>
    <xf numFmtId="49" fontId="1" fillId="0" borderId="84" xfId="0" applyNumberFormat="1" applyFont="1" applyBorder="1" applyAlignment="1">
      <alignment horizontal="center" vertical="center"/>
    </xf>
    <xf numFmtId="164" fontId="1" fillId="0" borderId="84" xfId="0" applyNumberFormat="1" applyFont="1" applyBorder="1" applyAlignment="1">
      <alignment horizontal="center" vertical="center"/>
    </xf>
    <xf numFmtId="164" fontId="1" fillId="0" borderId="85" xfId="0" applyNumberFormat="1" applyFont="1" applyFill="1" applyBorder="1" applyAlignment="1">
      <alignment horizontal="center" vertical="center"/>
    </xf>
    <xf numFmtId="1" fontId="49" fillId="11" borderId="85" xfId="0" applyNumberFormat="1" applyFont="1" applyFill="1" applyBorder="1" applyAlignment="1">
      <alignment horizontal="center" vertical="center"/>
    </xf>
    <xf numFmtId="1" fontId="1" fillId="0" borderId="85" xfId="0" applyNumberFormat="1" applyFont="1" applyFill="1" applyBorder="1" applyAlignment="1">
      <alignment horizontal="center" vertical="center"/>
    </xf>
    <xf numFmtId="0" fontId="1" fillId="0" borderId="86" xfId="0" applyFont="1" applyBorder="1" applyAlignment="1">
      <alignment horizontal="center" vertical="center"/>
    </xf>
    <xf numFmtId="164" fontId="1" fillId="14" borderId="61" xfId="0" applyNumberFormat="1" applyFont="1" applyFill="1" applyBorder="1" applyAlignment="1">
      <alignment horizontal="center" vertical="center"/>
    </xf>
    <xf numFmtId="0" fontId="1" fillId="10" borderId="87" xfId="0" applyFont="1" applyFill="1" applyBorder="1" applyAlignment="1">
      <alignment horizontal="center" vertical="center"/>
    </xf>
    <xf numFmtId="0" fontId="4" fillId="10" borderId="77" xfId="0" applyFont="1" applyFill="1" applyBorder="1" applyAlignment="1">
      <alignment horizontal="center" vertical="center"/>
    </xf>
    <xf numFmtId="49" fontId="4" fillId="10" borderId="77" xfId="0" applyNumberFormat="1" applyFont="1" applyFill="1" applyBorder="1" applyAlignment="1">
      <alignment horizontal="center" vertical="center"/>
    </xf>
    <xf numFmtId="49" fontId="1" fillId="10" borderId="77" xfId="0" applyNumberFormat="1" applyFont="1" applyFill="1" applyBorder="1" applyAlignment="1">
      <alignment horizontal="center" vertical="center"/>
    </xf>
    <xf numFmtId="164" fontId="4" fillId="10" borderId="77" xfId="0" applyNumberFormat="1" applyFont="1" applyFill="1" applyBorder="1" applyAlignment="1">
      <alignment horizontal="center" vertical="center"/>
    </xf>
    <xf numFmtId="164" fontId="1" fillId="10" borderId="79" xfId="0" applyNumberFormat="1" applyFont="1" applyFill="1" applyBorder="1" applyAlignment="1">
      <alignment horizontal="center" vertical="center"/>
    </xf>
    <xf numFmtId="1" fontId="49" fillId="11" borderId="79" xfId="0" applyNumberFormat="1" applyFont="1" applyFill="1" applyBorder="1" applyAlignment="1">
      <alignment horizontal="center" vertical="center"/>
    </xf>
    <xf numFmtId="1" fontId="1" fillId="10" borderId="79" xfId="0" applyNumberFormat="1" applyFont="1" applyFill="1" applyBorder="1" applyAlignment="1">
      <alignment horizontal="center" vertical="center"/>
    </xf>
    <xf numFmtId="0" fontId="4" fillId="10" borderId="88"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4" xfId="0" applyFont="1" applyFill="1" applyBorder="1" applyAlignment="1">
      <alignment horizontal="centerContinuous" vertical="center"/>
    </xf>
    <xf numFmtId="0" fontId="21" fillId="12" borderId="80" xfId="0" applyFont="1" applyFill="1" applyBorder="1" applyAlignment="1">
      <alignment horizontal="centerContinuous" vertical="center"/>
    </xf>
    <xf numFmtId="0" fontId="4" fillId="0" borderId="83" xfId="0" applyFont="1" applyBorder="1" applyAlignment="1">
      <alignment horizontal="center" vertical="center"/>
    </xf>
    <xf numFmtId="9" fontId="4" fillId="0" borderId="84" xfId="0" applyNumberFormat="1" applyFont="1" applyBorder="1" applyAlignment="1">
      <alignment horizontal="center" vertical="center"/>
    </xf>
    <xf numFmtId="164" fontId="4" fillId="0" borderId="84" xfId="0" applyNumberFormat="1" applyFont="1" applyFill="1" applyBorder="1" applyAlignment="1">
      <alignment horizontal="center" vertical="center"/>
    </xf>
    <xf numFmtId="164" fontId="1" fillId="0" borderId="85" xfId="0" applyNumberFormat="1" applyFont="1" applyFill="1" applyBorder="1" applyAlignment="1">
      <alignment horizontal="centerContinuous" vertical="center"/>
    </xf>
    <xf numFmtId="164" fontId="1" fillId="0" borderId="89" xfId="0" applyNumberFormat="1" applyFont="1" applyFill="1" applyBorder="1" applyAlignment="1">
      <alignment horizontal="centerContinuous" vertical="center"/>
    </xf>
    <xf numFmtId="0" fontId="1" fillId="0" borderId="90" xfId="0" quotePrefix="1" applyFont="1" applyBorder="1" applyAlignment="1">
      <alignment horizontal="centerContinuous" vertical="center"/>
    </xf>
    <xf numFmtId="164" fontId="4" fillId="0" borderId="61" xfId="0" applyNumberFormat="1" applyFont="1" applyFill="1" applyBorder="1" applyAlignment="1">
      <alignment horizontal="center" vertical="center"/>
    </xf>
    <xf numFmtId="0" fontId="4" fillId="0" borderId="87" xfId="0" applyFont="1" applyBorder="1" applyAlignment="1">
      <alignment horizontal="center" vertical="center"/>
    </xf>
    <xf numFmtId="0" fontId="4" fillId="0" borderId="77" xfId="0" applyFont="1" applyBorder="1" applyAlignment="1">
      <alignment horizontal="center" vertical="center"/>
    </xf>
    <xf numFmtId="164" fontId="4" fillId="0" borderId="77" xfId="0" applyNumberFormat="1" applyFont="1" applyBorder="1" applyAlignment="1">
      <alignment horizontal="center" vertical="center"/>
    </xf>
    <xf numFmtId="164" fontId="1" fillId="0" borderId="79" xfId="0" applyNumberFormat="1" applyFont="1" applyFill="1" applyBorder="1" applyAlignment="1">
      <alignment horizontal="centerContinuous" vertical="center"/>
    </xf>
    <xf numFmtId="164" fontId="1" fillId="0" borderId="81" xfId="0" applyNumberFormat="1" applyFont="1" applyFill="1" applyBorder="1" applyAlignment="1">
      <alignment horizontal="centerContinuous" vertical="center"/>
    </xf>
    <xf numFmtId="0" fontId="1" fillId="0" borderId="82"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4" fillId="0" borderId="38" xfId="0" applyFont="1" applyFill="1" applyBorder="1" applyAlignment="1">
      <alignment horizontal="centerContinuous" vertical="center"/>
    </xf>
    <xf numFmtId="0" fontId="4" fillId="0" borderId="29" xfId="0" applyFont="1" applyFill="1" applyBorder="1" applyAlignment="1">
      <alignment horizontal="centerContinuous" vertical="center"/>
    </xf>
    <xf numFmtId="164" fontId="4" fillId="0" borderId="13" xfId="0" applyNumberFormat="1" applyFont="1" applyFill="1" applyBorder="1" applyAlignment="1">
      <alignment horizontal="center" vertical="center"/>
    </xf>
    <xf numFmtId="49" fontId="1" fillId="0" borderId="79" xfId="0" applyNumberFormat="1" applyFont="1" applyFill="1" applyBorder="1" applyAlignment="1">
      <alignment horizontal="center" vertical="center"/>
    </xf>
    <xf numFmtId="49" fontId="1" fillId="0" borderId="79" xfId="0" applyNumberFormat="1" applyFont="1" applyFill="1" applyBorder="1" applyAlignment="1">
      <alignment horizontal="centerContinuous" vertical="center"/>
    </xf>
    <xf numFmtId="49" fontId="1" fillId="0" borderId="81" xfId="0" applyNumberFormat="1" applyFont="1" applyFill="1" applyBorder="1" applyAlignment="1">
      <alignment horizontal="centerContinuous" vertical="center"/>
    </xf>
    <xf numFmtId="164" fontId="4" fillId="0" borderId="41"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1" fillId="4" borderId="43" xfId="0" applyFont="1" applyFill="1" applyBorder="1" applyAlignment="1">
      <alignment horizontal="center" vertical="center"/>
    </xf>
    <xf numFmtId="164" fontId="21" fillId="4" borderId="44" xfId="0" applyNumberFormat="1" applyFont="1" applyFill="1" applyBorder="1" applyAlignment="1">
      <alignment horizontal="center" vertical="center"/>
    </xf>
    <xf numFmtId="0" fontId="21" fillId="4" borderId="43" xfId="0" applyFont="1" applyFill="1" applyBorder="1" applyAlignment="1">
      <alignment horizontal="right" vertical="center"/>
    </xf>
    <xf numFmtId="0" fontId="21" fillId="4" borderId="45" xfId="0" applyFont="1" applyFill="1" applyBorder="1" applyAlignment="1">
      <alignment vertical="center"/>
    </xf>
    <xf numFmtId="164" fontId="21" fillId="4" borderId="40" xfId="0" applyNumberFormat="1" applyFont="1" applyFill="1" applyBorder="1" applyAlignment="1">
      <alignment horizontal="center" vertical="center"/>
    </xf>
    <xf numFmtId="0" fontId="4" fillId="0" borderId="46" xfId="0" applyFont="1" applyBorder="1" applyAlignment="1">
      <alignment horizontal="center" vertical="center" shrinkToFit="1"/>
    </xf>
    <xf numFmtId="1" fontId="4" fillId="0" borderId="47" xfId="0" applyNumberFormat="1" applyFont="1" applyBorder="1" applyAlignment="1">
      <alignment horizontal="center" vertical="center" shrinkToFit="1"/>
    </xf>
    <xf numFmtId="164" fontId="1" fillId="0" borderId="47"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 fontId="1" fillId="0" borderId="62" xfId="0" applyNumberFormat="1" applyFont="1" applyBorder="1" applyAlignment="1">
      <alignment horizontal="center" vertical="center" shrinkToFit="1"/>
    </xf>
    <xf numFmtId="164" fontId="4" fillId="0" borderId="47" xfId="0" applyNumberFormat="1" applyFont="1" applyBorder="1" applyAlignment="1">
      <alignment horizontal="center" vertical="center" shrinkToFit="1"/>
    </xf>
    <xf numFmtId="1" fontId="4" fillId="0" borderId="62" xfId="0" applyNumberFormat="1" applyFont="1" applyBorder="1" applyAlignment="1">
      <alignment horizontal="center" vertical="center" shrinkToFit="1"/>
    </xf>
    <xf numFmtId="0" fontId="1" fillId="0" borderId="50" xfId="0" applyFont="1" applyBorder="1" applyAlignment="1">
      <alignment horizontal="center" vertical="center" shrinkToFit="1"/>
    </xf>
    <xf numFmtId="1" fontId="4" fillId="0" borderId="51" xfId="0" applyNumberFormat="1"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2" xfId="0" applyFont="1" applyBorder="1" applyAlignment="1">
      <alignment horizontal="left" vertical="center"/>
    </xf>
    <xf numFmtId="0" fontId="4" fillId="0" borderId="53" xfId="0" applyFont="1" applyBorder="1" applyAlignment="1">
      <alignment horizontal="left" vertical="center" shrinkToFit="1"/>
    </xf>
    <xf numFmtId="1" fontId="4" fillId="0" borderId="91" xfId="0" applyNumberFormat="1" applyFont="1" applyBorder="1" applyAlignment="1">
      <alignment horizontal="center" vertical="center" shrinkToFit="1"/>
    </xf>
    <xf numFmtId="0" fontId="4" fillId="0" borderId="54" xfId="0" applyFont="1" applyBorder="1" applyAlignment="1">
      <alignment horizontal="center" vertical="center" shrinkToFit="1"/>
    </xf>
    <xf numFmtId="1" fontId="4" fillId="0" borderId="55" xfId="0" applyNumberFormat="1" applyFont="1" applyBorder="1" applyAlignment="1">
      <alignment horizontal="center" vertical="center" shrinkToFit="1"/>
    </xf>
    <xf numFmtId="164" fontId="4" fillId="0" borderId="55" xfId="0" applyNumberFormat="1" applyFont="1" applyBorder="1" applyAlignment="1">
      <alignment horizontal="center" vertical="center" shrinkToFit="1"/>
    </xf>
    <xf numFmtId="0" fontId="4" fillId="0" borderId="56" xfId="0" applyFont="1" applyBorder="1" applyAlignment="1">
      <alignment horizontal="left" vertical="center"/>
    </xf>
    <xf numFmtId="0" fontId="4" fillId="0" borderId="57" xfId="0" applyFont="1" applyBorder="1" applyAlignment="1">
      <alignment horizontal="left" vertical="center" shrinkToFit="1"/>
    </xf>
    <xf numFmtId="1" fontId="4" fillId="0" borderId="42"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46" xfId="0" applyFont="1" applyBorder="1" applyAlignment="1">
      <alignment horizontal="center" vertical="center" shrinkToFit="1"/>
    </xf>
    <xf numFmtId="0" fontId="1" fillId="0" borderId="48" xfId="0" applyFont="1" applyBorder="1" applyAlignment="1">
      <alignment horizontal="left" vertical="center"/>
    </xf>
    <xf numFmtId="0" fontId="4" fillId="10" borderId="54" xfId="0" applyFont="1" applyFill="1" applyBorder="1" applyAlignment="1">
      <alignment horizontal="center" vertical="center" shrinkToFit="1"/>
    </xf>
    <xf numFmtId="1" fontId="4" fillId="10" borderId="55" xfId="0" applyNumberFormat="1" applyFont="1" applyFill="1" applyBorder="1" applyAlignment="1">
      <alignment horizontal="center" vertical="center" shrinkToFit="1"/>
    </xf>
    <xf numFmtId="164" fontId="4" fillId="10" borderId="55" xfId="0" applyNumberFormat="1" applyFont="1" applyFill="1" applyBorder="1" applyAlignment="1">
      <alignment horizontal="center" vertical="center" shrinkToFit="1"/>
    </xf>
    <xf numFmtId="0" fontId="4" fillId="10" borderId="56" xfId="0" applyFont="1" applyFill="1" applyBorder="1" applyAlignment="1">
      <alignment horizontal="left" vertical="center"/>
    </xf>
    <xf numFmtId="0" fontId="4" fillId="10" borderId="57" xfId="0" applyFont="1" applyFill="1" applyBorder="1" applyAlignment="1">
      <alignment horizontal="left" vertical="center" shrinkToFit="1"/>
    </xf>
    <xf numFmtId="1" fontId="4" fillId="10" borderId="42" xfId="0" applyNumberFormat="1" applyFont="1" applyFill="1" applyBorder="1" applyAlignment="1">
      <alignment horizontal="center" vertical="center" shrinkToFit="1"/>
    </xf>
    <xf numFmtId="0" fontId="3" fillId="0" borderId="0" xfId="0" applyFont="1" applyFill="1" applyBorder="1" applyAlignment="1">
      <alignment horizontal="right" vertical="center"/>
    </xf>
    <xf numFmtId="1" fontId="4" fillId="0" borderId="0" xfId="0" applyNumberFormat="1" applyFont="1" applyBorder="1" applyAlignment="1">
      <alignment horizontal="center" vertical="center"/>
    </xf>
    <xf numFmtId="0" fontId="52" fillId="0" borderId="40" xfId="0" applyFont="1" applyBorder="1" applyAlignment="1">
      <alignment horizontal="centerContinuous" vertical="center"/>
    </xf>
    <xf numFmtId="0" fontId="53" fillId="0" borderId="42" xfId="0" applyFont="1" applyFill="1" applyBorder="1" applyAlignment="1">
      <alignment horizontal="center" vertical="center" shrinkToFit="1"/>
    </xf>
    <xf numFmtId="0" fontId="13" fillId="15" borderId="1" xfId="0" applyFont="1" applyFill="1" applyBorder="1" applyAlignment="1">
      <alignment vertical="center"/>
    </xf>
    <xf numFmtId="0" fontId="6" fillId="15" borderId="32" xfId="0" applyNumberFormat="1" applyFont="1" applyFill="1" applyBorder="1" applyAlignment="1">
      <alignment horizontal="center" vertical="center"/>
    </xf>
    <xf numFmtId="49" fontId="23" fillId="15" borderId="32" xfId="0" applyNumberFormat="1" applyFont="1" applyFill="1" applyBorder="1" applyAlignment="1">
      <alignment horizontal="center" vertical="center"/>
    </xf>
    <xf numFmtId="0" fontId="23" fillId="15" borderId="33" xfId="0" applyNumberFormat="1" applyFont="1" applyFill="1" applyBorder="1" applyAlignment="1">
      <alignment horizontal="center" vertical="center"/>
    </xf>
    <xf numFmtId="49" fontId="6" fillId="15" borderId="33" xfId="0" applyNumberFormat="1" applyFont="1" applyFill="1" applyBorder="1" applyAlignment="1">
      <alignment horizontal="center" vertical="center"/>
    </xf>
    <xf numFmtId="0" fontId="6" fillId="15" borderId="34" xfId="0" applyNumberFormat="1" applyFont="1" applyFill="1" applyBorder="1" applyAlignment="1">
      <alignment horizontal="center" vertical="center"/>
    </xf>
    <xf numFmtId="0" fontId="7" fillId="16" borderId="1" xfId="0" applyFont="1" applyFill="1" applyBorder="1" applyAlignment="1">
      <alignment vertical="center"/>
    </xf>
    <xf numFmtId="0" fontId="6" fillId="16" borderId="32" xfId="0" applyNumberFormat="1" applyFont="1" applyFill="1" applyBorder="1" applyAlignment="1">
      <alignment horizontal="center" vertical="center"/>
    </xf>
    <xf numFmtId="49" fontId="17" fillId="16" borderId="32" xfId="0" applyNumberFormat="1" applyFont="1" applyFill="1" applyBorder="1" applyAlignment="1">
      <alignment horizontal="center" vertical="center"/>
    </xf>
    <xf numFmtId="0" fontId="17" fillId="16" borderId="33" xfId="0" applyNumberFormat="1" applyFont="1" applyFill="1" applyBorder="1" applyAlignment="1">
      <alignment horizontal="center" vertical="center"/>
    </xf>
    <xf numFmtId="49" fontId="6" fillId="16" borderId="33" xfId="0" applyNumberFormat="1" applyFont="1" applyFill="1" applyBorder="1" applyAlignment="1">
      <alignment horizontal="center" vertical="center"/>
    </xf>
    <xf numFmtId="0" fontId="6" fillId="16" borderId="34" xfId="0" applyNumberFormat="1" applyFont="1" applyFill="1" applyBorder="1" applyAlignment="1">
      <alignment horizontal="center" vertical="center"/>
    </xf>
    <xf numFmtId="0" fontId="1" fillId="0" borderId="96" xfId="0" applyFont="1" applyBorder="1" applyAlignment="1">
      <alignment horizontal="center" vertical="center"/>
    </xf>
    <xf numFmtId="0" fontId="1" fillId="0" borderId="93" xfId="0" applyFont="1" applyBorder="1" applyAlignment="1">
      <alignment horizontal="center" vertical="center"/>
    </xf>
    <xf numFmtId="0" fontId="1" fillId="0" borderId="93" xfId="0" quotePrefix="1" applyFont="1" applyBorder="1" applyAlignment="1">
      <alignment horizontal="center" vertical="center" wrapText="1"/>
    </xf>
    <xf numFmtId="49" fontId="1" fillId="0" borderId="93" xfId="0" applyNumberFormat="1" applyFont="1" applyBorder="1" applyAlignment="1">
      <alignment horizontal="center" vertical="center"/>
    </xf>
    <xf numFmtId="164" fontId="1" fillId="0" borderId="93" xfId="0" applyNumberFormat="1" applyFont="1" applyBorder="1" applyAlignment="1">
      <alignment horizontal="center" vertical="center"/>
    </xf>
    <xf numFmtId="164" fontId="1" fillId="0" borderId="97" xfId="0" applyNumberFormat="1" applyFont="1" applyFill="1" applyBorder="1" applyAlignment="1">
      <alignment horizontal="center" vertical="center"/>
    </xf>
    <xf numFmtId="1" fontId="49" fillId="11" borderId="97" xfId="0" applyNumberFormat="1" applyFont="1" applyFill="1" applyBorder="1" applyAlignment="1">
      <alignment horizontal="center" vertical="center"/>
    </xf>
    <xf numFmtId="1" fontId="1" fillId="0" borderId="97" xfId="0" applyNumberFormat="1" applyFont="1" applyFill="1" applyBorder="1" applyAlignment="1">
      <alignment horizontal="center" vertical="center"/>
    </xf>
    <xf numFmtId="0" fontId="1" fillId="0" borderId="94" xfId="0" applyFont="1" applyBorder="1" applyAlignment="1">
      <alignment horizontal="center" vertical="center"/>
    </xf>
    <xf numFmtId="164" fontId="1" fillId="14" borderId="95" xfId="0" applyNumberFormat="1" applyFont="1" applyFill="1" applyBorder="1" applyAlignment="1">
      <alignment horizontal="center" vertical="center"/>
    </xf>
    <xf numFmtId="164" fontId="4" fillId="14" borderId="42" xfId="0" applyNumberFormat="1" applyFont="1" applyFill="1" applyBorder="1" applyAlignment="1">
      <alignment horizontal="center" vertical="center"/>
    </xf>
    <xf numFmtId="0" fontId="16" fillId="0" borderId="62" xfId="0" quotePrefix="1" applyFont="1" applyBorder="1" applyAlignment="1">
      <alignment horizontal="centerContinuous"/>
    </xf>
    <xf numFmtId="0" fontId="1" fillId="0" borderId="94" xfId="0" quotePrefix="1" applyFont="1" applyBorder="1" applyAlignment="1">
      <alignment horizontal="center" vertical="center"/>
    </xf>
    <xf numFmtId="0" fontId="1" fillId="0" borderId="88" xfId="0" quotePrefix="1" applyFont="1" applyFill="1" applyBorder="1" applyAlignment="1">
      <alignment horizontal="center" vertical="center"/>
    </xf>
    <xf numFmtId="0" fontId="1" fillId="0" borderId="50" xfId="0" applyFont="1" applyBorder="1" applyAlignment="1">
      <alignment horizontal="center" shrinkToFit="1"/>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32" xfId="0" quotePrefix="1" applyFont="1" applyBorder="1" applyAlignment="1">
      <alignment horizontal="center" vertical="center" wrapText="1"/>
    </xf>
    <xf numFmtId="49" fontId="1" fillId="0" borderId="32" xfId="0" applyNumberFormat="1" applyFont="1" applyBorder="1" applyAlignment="1">
      <alignment horizontal="center" vertical="center"/>
    </xf>
    <xf numFmtId="164" fontId="1" fillId="0" borderId="32" xfId="0" applyNumberFormat="1" applyFont="1" applyBorder="1" applyAlignment="1">
      <alignment horizontal="center" vertical="center"/>
    </xf>
    <xf numFmtId="164" fontId="1" fillId="0" borderId="98" xfId="0" applyNumberFormat="1" applyFont="1" applyFill="1" applyBorder="1" applyAlignment="1">
      <alignment horizontal="center" vertical="center"/>
    </xf>
    <xf numFmtId="0" fontId="10" fillId="16" borderId="1" xfId="0" applyFont="1" applyFill="1" applyBorder="1" applyAlignment="1">
      <alignment vertical="center"/>
    </xf>
    <xf numFmtId="49" fontId="16" fillId="16" borderId="32" xfId="0" applyNumberFormat="1" applyFont="1" applyFill="1" applyBorder="1" applyAlignment="1">
      <alignment horizontal="center" vertical="center"/>
    </xf>
    <xf numFmtId="0" fontId="16" fillId="16" borderId="33" xfId="0" applyNumberFormat="1" applyFont="1" applyFill="1" applyBorder="1" applyAlignment="1">
      <alignment horizontal="center" vertical="center"/>
    </xf>
    <xf numFmtId="0" fontId="5" fillId="2" borderId="12" xfId="0" applyFont="1" applyFill="1" applyBorder="1" applyAlignment="1">
      <alignment horizontal="right" vertical="center"/>
    </xf>
    <xf numFmtId="164" fontId="1" fillId="10" borderId="42"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a:extLst>
            <a:ext uri="{FF2B5EF4-FFF2-40B4-BE49-F238E27FC236}">
              <a16:creationId xmlns:a16="http://schemas.microsoft.com/office/drawing/2014/main" id="{00000000-0008-0000-0100-000059340000}"/>
            </a:ext>
          </a:extLst>
        </xdr:cNvPr>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a:extLst>
            <a:ext uri="{FF2B5EF4-FFF2-40B4-BE49-F238E27FC236}">
              <a16:creationId xmlns:a16="http://schemas.microsoft.com/office/drawing/2014/main" id="{00000000-0008-0000-0200-000001380000}"/>
            </a:ext>
          </a:extLst>
        </xdr:cNvPr>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1</xdr:row>
      <xdr:rowOff>123825</xdr:rowOff>
    </xdr:from>
    <xdr:to>
      <xdr:col>2</xdr:col>
      <xdr:colOff>85725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showGridLines="0" tabSelected="1" workbookViewId="0"/>
  </sheetViews>
  <sheetFormatPr defaultColWidth="9" defaultRowHeight="15.6"/>
  <cols>
    <col min="1" max="1" width="14.5" style="27" customWidth="1"/>
    <col min="2" max="2" width="10.3984375" style="27" customWidth="1"/>
    <col min="3" max="3" width="4.8984375" style="27" customWidth="1"/>
    <col min="4" max="4" width="13.8984375" style="27" bestFit="1" customWidth="1"/>
    <col min="5" max="5" width="10.8984375" style="27" bestFit="1" customWidth="1"/>
    <col min="6" max="6" width="11.69921875" style="27" customWidth="1"/>
    <col min="7" max="7" width="12.5" style="27" customWidth="1"/>
    <col min="8" max="16384" width="9" style="27"/>
  </cols>
  <sheetData>
    <row r="1" spans="1:7" ht="29.4" thickTop="1" thickBot="1">
      <c r="A1" s="21" t="s">
        <v>157</v>
      </c>
      <c r="B1" s="22"/>
      <c r="C1" s="23"/>
      <c r="D1" s="24"/>
      <c r="E1" s="25"/>
      <c r="F1" s="24"/>
      <c r="G1" s="26" t="s">
        <v>155</v>
      </c>
    </row>
    <row r="2" spans="1:7" ht="17.399999999999999" thickTop="1">
      <c r="A2" s="28" t="s">
        <v>158</v>
      </c>
      <c r="B2" s="33" t="s">
        <v>77</v>
      </c>
      <c r="C2" s="33"/>
      <c r="D2" s="31"/>
      <c r="E2" s="30"/>
      <c r="G2" s="32"/>
    </row>
    <row r="3" spans="1:7" ht="16.8">
      <c r="A3" s="28" t="s">
        <v>159</v>
      </c>
      <c r="B3" s="33" t="s">
        <v>77</v>
      </c>
      <c r="C3" s="33"/>
      <c r="D3" s="31" t="s">
        <v>169</v>
      </c>
      <c r="E3" s="30">
        <v>4</v>
      </c>
      <c r="F3" s="31"/>
      <c r="G3" s="32"/>
    </row>
    <row r="4" spans="1:7" ht="16.8">
      <c r="A4" s="28" t="s">
        <v>159</v>
      </c>
      <c r="B4" s="33" t="s">
        <v>138</v>
      </c>
      <c r="C4" s="33"/>
      <c r="D4" s="31" t="s">
        <v>169</v>
      </c>
      <c r="E4" s="30">
        <v>1</v>
      </c>
      <c r="F4" s="31"/>
      <c r="G4" s="32"/>
    </row>
    <row r="5" spans="1:7" ht="17.399999999999999" thickBot="1">
      <c r="A5" s="28" t="s">
        <v>160</v>
      </c>
      <c r="B5" s="33" t="s">
        <v>156</v>
      </c>
      <c r="C5" s="33"/>
      <c r="D5" s="31" t="s">
        <v>170</v>
      </c>
      <c r="E5" s="30" t="s">
        <v>80</v>
      </c>
      <c r="F5" s="31"/>
      <c r="G5" s="32"/>
    </row>
    <row r="6" spans="1:7" ht="17.399999999999999" thickTop="1">
      <c r="A6" s="34" t="s">
        <v>161</v>
      </c>
      <c r="B6" s="35" t="s">
        <v>139</v>
      </c>
      <c r="C6" s="36"/>
      <c r="D6" s="37" t="s">
        <v>171</v>
      </c>
      <c r="E6" s="38" t="s">
        <v>105</v>
      </c>
      <c r="F6" s="31"/>
      <c r="G6" s="32"/>
    </row>
    <row r="7" spans="1:7" ht="17.399999999999999" thickBot="1">
      <c r="A7" s="353" t="s">
        <v>162</v>
      </c>
      <c r="B7" s="39" t="str">
        <f>C9</f>
        <v>+4</v>
      </c>
      <c r="C7" s="40"/>
      <c r="D7" s="41" t="s">
        <v>172</v>
      </c>
      <c r="E7" s="42" t="s">
        <v>105</v>
      </c>
      <c r="F7" s="31"/>
      <c r="G7" s="32"/>
    </row>
    <row r="8" spans="1:7" ht="17.399999999999999" thickTop="1">
      <c r="A8" s="43" t="s">
        <v>163</v>
      </c>
      <c r="B8" s="44">
        <v>18</v>
      </c>
      <c r="C8" s="45" t="str">
        <f t="shared" ref="C8:C13" si="0">IF(B8&gt;9.9,CONCATENATE("+",ROUNDDOWN((B8-10)/2,0)),ROUNDUP((B8-10)/2,0))</f>
        <v>+4</v>
      </c>
      <c r="D8" s="46" t="s">
        <v>173</v>
      </c>
      <c r="E8" s="47" t="s">
        <v>121</v>
      </c>
      <c r="F8" s="31"/>
      <c r="G8" s="32"/>
    </row>
    <row r="9" spans="1:7" ht="16.8">
      <c r="A9" s="48" t="s">
        <v>164</v>
      </c>
      <c r="B9" s="49">
        <v>19</v>
      </c>
      <c r="C9" s="50" t="str">
        <f t="shared" si="0"/>
        <v>+4</v>
      </c>
      <c r="D9" s="51" t="s">
        <v>174</v>
      </c>
      <c r="E9" s="52">
        <f>(SUM(Martial!G3:G17)+SUM(Equipment!C3:C16))</f>
        <v>54</v>
      </c>
      <c r="F9" s="53"/>
      <c r="G9" s="32"/>
    </row>
    <row r="10" spans="1:7" ht="16.8">
      <c r="A10" s="54" t="s">
        <v>165</v>
      </c>
      <c r="B10" s="55">
        <v>12</v>
      </c>
      <c r="C10" s="56" t="str">
        <f t="shared" si="0"/>
        <v>+1</v>
      </c>
      <c r="D10" s="51" t="s">
        <v>175</v>
      </c>
      <c r="E10" s="57">
        <f>((3*8)*0.75)+((E4*8)*0.75)+(SUM(E3:E4)*C10)</f>
        <v>29</v>
      </c>
      <c r="F10" s="53"/>
      <c r="G10" s="32"/>
    </row>
    <row r="11" spans="1:7" ht="16.8">
      <c r="A11" s="58" t="s">
        <v>166</v>
      </c>
      <c r="B11" s="55">
        <v>11</v>
      </c>
      <c r="C11" s="50" t="str">
        <f t="shared" si="0"/>
        <v>+0</v>
      </c>
      <c r="D11" s="59" t="s">
        <v>176</v>
      </c>
      <c r="E11" s="60">
        <f>10+C9+2</f>
        <v>16</v>
      </c>
      <c r="F11" s="53"/>
      <c r="G11" s="32"/>
    </row>
    <row r="12" spans="1:7" ht="16.8">
      <c r="A12" s="61" t="s">
        <v>167</v>
      </c>
      <c r="B12" s="62">
        <v>14</v>
      </c>
      <c r="C12" s="50" t="str">
        <f t="shared" si="0"/>
        <v>+2</v>
      </c>
      <c r="D12" s="59" t="s">
        <v>177</v>
      </c>
      <c r="E12" s="60">
        <f>E13-C9</f>
        <v>15</v>
      </c>
      <c r="F12" s="53"/>
      <c r="G12" s="32"/>
    </row>
    <row r="13" spans="1:7" ht="17.399999999999999" thickBot="1">
      <c r="A13" s="63" t="s">
        <v>168</v>
      </c>
      <c r="B13" s="64">
        <v>12</v>
      </c>
      <c r="C13" s="65" t="str">
        <f t="shared" si="0"/>
        <v>+1</v>
      </c>
      <c r="D13" s="66" t="s">
        <v>178</v>
      </c>
      <c r="E13" s="67">
        <f>E11+SUM(Martial!B13:B14)</f>
        <v>19</v>
      </c>
      <c r="F13" s="28"/>
      <c r="G13" s="32"/>
    </row>
    <row r="14" spans="1:7" ht="24" thickTop="1" thickBot="1">
      <c r="A14" s="68" t="s">
        <v>16</v>
      </c>
      <c r="B14" s="69"/>
      <c r="C14" s="69"/>
      <c r="D14" s="70"/>
      <c r="E14" s="70"/>
      <c r="F14" s="70"/>
      <c r="G14" s="71"/>
    </row>
    <row r="15" spans="1:7" ht="17.399999999999999" thickTop="1">
      <c r="A15" s="72"/>
      <c r="B15" s="73"/>
      <c r="C15" s="73"/>
      <c r="D15" s="73"/>
      <c r="E15" s="73"/>
      <c r="F15" s="73"/>
      <c r="G15" s="74"/>
    </row>
    <row r="16" spans="1:7" ht="16.8">
      <c r="A16" s="75"/>
      <c r="B16" s="29"/>
      <c r="C16" s="29"/>
      <c r="D16" s="29"/>
      <c r="E16" s="29"/>
      <c r="F16" s="29"/>
      <c r="G16" s="76"/>
    </row>
    <row r="17" spans="1:7" ht="16.8">
      <c r="A17" s="75"/>
      <c r="B17" s="29"/>
      <c r="C17" s="29"/>
      <c r="D17" s="29"/>
      <c r="E17" s="29"/>
      <c r="F17" s="29"/>
      <c r="G17" s="76"/>
    </row>
    <row r="18" spans="1:7" ht="16.8">
      <c r="A18" s="75"/>
      <c r="B18" s="29"/>
      <c r="C18" s="29"/>
      <c r="D18" s="29"/>
      <c r="E18" s="29"/>
      <c r="F18" s="29"/>
      <c r="G18" s="76"/>
    </row>
    <row r="19" spans="1:7" ht="17.399999999999999" thickBot="1">
      <c r="A19" s="77"/>
      <c r="B19" s="78"/>
      <c r="C19" s="78"/>
      <c r="D19" s="78"/>
      <c r="E19" s="78"/>
      <c r="F19" s="78"/>
      <c r="G19" s="79"/>
    </row>
    <row r="20" spans="1:7" ht="16.2" thickTop="1"/>
  </sheetData>
  <conditionalFormatting sqref="E9">
    <cfRule type="cellIs" dxfId="13" priority="4" stopIfTrue="1" operator="greaterThan">
      <formula>153</formula>
    </cfRule>
    <cfRule type="cellIs" dxfId="12" priority="5" stopIfTrue="1" operator="between">
      <formula>76</formula>
      <formula>153</formula>
    </cfRule>
  </conditionalFormatting>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cols>
    <col min="1" max="1" width="21.69921875" style="195" bestFit="1" customWidth="1"/>
    <col min="2" max="2" width="5.8984375" style="195" bestFit="1" customWidth="1"/>
    <col min="3" max="3" width="7.59765625" style="197" hidden="1" customWidth="1"/>
    <col min="4" max="4" width="5.8984375" style="197" hidden="1" customWidth="1"/>
    <col min="5" max="5" width="9.09765625" style="197" bestFit="1" customWidth="1"/>
    <col min="6" max="6" width="6.69921875" style="197" bestFit="1" customWidth="1"/>
    <col min="7" max="7" width="6" style="198" bestFit="1" customWidth="1"/>
    <col min="8" max="8" width="5.19921875" style="198" bestFit="1" customWidth="1"/>
    <col min="9" max="9" width="6.8984375" style="198" bestFit="1" customWidth="1"/>
    <col min="10" max="10" width="20.09765625" style="195" customWidth="1"/>
    <col min="11" max="16384" width="13" style="83"/>
  </cols>
  <sheetData>
    <row r="1" spans="1:10" ht="23.4" thickBot="1">
      <c r="A1" s="80" t="s">
        <v>6</v>
      </c>
      <c r="B1" s="81"/>
      <c r="C1" s="81"/>
      <c r="D1" s="81"/>
      <c r="E1" s="81"/>
      <c r="F1" s="81"/>
      <c r="G1" s="82"/>
      <c r="H1" s="82"/>
      <c r="I1" s="82"/>
      <c r="J1" s="81"/>
    </row>
    <row r="2" spans="1:10" s="88" customFormat="1" ht="34.200000000000003" thickBot="1">
      <c r="A2" s="84" t="s">
        <v>120</v>
      </c>
      <c r="B2" s="85" t="s">
        <v>21</v>
      </c>
      <c r="C2" s="85" t="s">
        <v>28</v>
      </c>
      <c r="D2" s="85" t="s">
        <v>20</v>
      </c>
      <c r="E2" s="86" t="s">
        <v>53</v>
      </c>
      <c r="F2" s="86" t="s">
        <v>29</v>
      </c>
      <c r="G2" s="87" t="s">
        <v>55</v>
      </c>
      <c r="H2" s="2" t="s">
        <v>86</v>
      </c>
      <c r="I2" s="3" t="s">
        <v>68</v>
      </c>
      <c r="J2" s="4" t="s">
        <v>66</v>
      </c>
    </row>
    <row r="3" spans="1:10" s="88" customFormat="1" ht="16.8">
      <c r="A3" s="89" t="s">
        <v>57</v>
      </c>
      <c r="B3" s="90">
        <v>3</v>
      </c>
      <c r="C3" s="91" t="s">
        <v>23</v>
      </c>
      <c r="D3" s="92" t="str">
        <f>IF(C3="Str",'Personal File'!$C$8,IF(C3="Dex",'Personal File'!$C$9,IF(C3="Con",'Personal File'!$C$10,IF(C3="Int",'Personal File'!$C$11,IF(C3="Wis",'Personal File'!$C$12,IF(C3="Cha",'Personal File'!$C$13))))))</f>
        <v>+1</v>
      </c>
      <c r="E3" s="92" t="str">
        <f>CONCATENATE(C3," (",D3,")")</f>
        <v>Con (+1)</v>
      </c>
      <c r="F3" s="93" t="s">
        <v>54</v>
      </c>
      <c r="G3" s="93">
        <f>B3+D3+F3</f>
        <v>4</v>
      </c>
      <c r="H3" s="94">
        <f ca="1">RANDBETWEEN(1,20)</f>
        <v>9</v>
      </c>
      <c r="I3" s="93">
        <f ca="1">SUM(G3:H3)</f>
        <v>13</v>
      </c>
      <c r="J3" s="95"/>
    </row>
    <row r="4" spans="1:10" s="88" customFormat="1" ht="16.8">
      <c r="A4" s="96" t="s">
        <v>58</v>
      </c>
      <c r="B4" s="97">
        <v>5</v>
      </c>
      <c r="C4" s="98" t="s">
        <v>26</v>
      </c>
      <c r="D4" s="99" t="str">
        <f>IF(C4="Str",'Personal File'!$C$8,IF(C4="Dex",'Personal File'!$C$9,IF(C4="Con",'Personal File'!$C$10,IF(C4="Int",'Personal File'!$C$11,IF(C4="Wis",'Personal File'!$C$12,IF(C4="Cha",'Personal File'!$C$13))))))</f>
        <v>+4</v>
      </c>
      <c r="E4" s="100" t="str">
        <f>CONCATENATE(C4," (",D4,")")</f>
        <v>Dex (+4)</v>
      </c>
      <c r="F4" s="101" t="s">
        <v>54</v>
      </c>
      <c r="G4" s="102">
        <f>B4+D4+F4</f>
        <v>9</v>
      </c>
      <c r="H4" s="94">
        <f t="shared" ref="H4:H43" ca="1" si="0">RANDBETWEEN(1,20)</f>
        <v>16</v>
      </c>
      <c r="I4" s="102">
        <f ca="1">SUM(G4:H4)</f>
        <v>25</v>
      </c>
      <c r="J4" s="103"/>
    </row>
    <row r="5" spans="1:10" s="88" customFormat="1" ht="16.8">
      <c r="A5" s="104" t="s">
        <v>59</v>
      </c>
      <c r="B5" s="105">
        <v>3</v>
      </c>
      <c r="C5" s="106" t="s">
        <v>25</v>
      </c>
      <c r="D5" s="107" t="str">
        <f>IF(C5="Str",'Personal File'!$C$8,IF(C5="Dex",'Personal File'!$C$9,IF(C5="Con",'Personal File'!$C$10,IF(C5="Int",'Personal File'!$C$11,IF(C5="Wis",'Personal File'!$C$12,IF(C5="Cha",'Personal File'!$C$13))))))</f>
        <v>+2</v>
      </c>
      <c r="E5" s="108" t="str">
        <f>CONCATENATE(C5," (",D5,")")</f>
        <v>Wis (+2)</v>
      </c>
      <c r="F5" s="109" t="s">
        <v>54</v>
      </c>
      <c r="G5" s="110">
        <f>B5+D5+F5</f>
        <v>5</v>
      </c>
      <c r="H5" s="111">
        <f t="shared" ca="1" si="0"/>
        <v>14</v>
      </c>
      <c r="I5" s="110">
        <f t="shared" ref="I5:I43" ca="1" si="1">SUM(G5:H5)</f>
        <v>19</v>
      </c>
      <c r="J5" s="112"/>
    </row>
    <row r="6" spans="1:10" s="118" customFormat="1" ht="16.8">
      <c r="A6" s="113" t="s">
        <v>30</v>
      </c>
      <c r="B6" s="114">
        <v>0</v>
      </c>
      <c r="C6" s="115" t="s">
        <v>24</v>
      </c>
      <c r="D6" s="116" t="str">
        <f>IF(C6="Str",'Personal File'!$C$8,IF(C6="Dex",'Personal File'!$C$9,IF(C6="Con",'Personal File'!$C$10,IF(C6="Int",'Personal File'!$C$11,IF(C6="Wis",'Personal File'!$C$12,IF(C6="Cha",'Personal File'!$C$13))))))</f>
        <v>+0</v>
      </c>
      <c r="E6" s="116" t="str">
        <f t="shared" ref="E6:E43" si="2">CONCATENATE(C6," (",D6,")")</f>
        <v>Int (+0)</v>
      </c>
      <c r="F6" s="117" t="s">
        <v>54</v>
      </c>
      <c r="G6" s="93">
        <f t="shared" ref="G6:G11" si="3">B6+MID(E6,6,2)+F6</f>
        <v>0</v>
      </c>
      <c r="H6" s="94">
        <f t="shared" ca="1" si="0"/>
        <v>10</v>
      </c>
      <c r="I6" s="93">
        <f t="shared" ca="1" si="1"/>
        <v>10</v>
      </c>
      <c r="J6" s="95"/>
    </row>
    <row r="7" spans="1:10" s="120" customFormat="1" ht="16.8">
      <c r="A7" s="119" t="s">
        <v>31</v>
      </c>
      <c r="B7" s="114">
        <v>0</v>
      </c>
      <c r="C7" s="98" t="s">
        <v>26</v>
      </c>
      <c r="D7" s="99" t="str">
        <f>IF(C7="Str",'Personal File'!$C$8,IF(C7="Dex",'Personal File'!$C$9,IF(C7="Con",'Personal File'!$C$10,IF(C7="Int",'Personal File'!$C$11,IF(C7="Wis",'Personal File'!$C$12,IF(C7="Cha",'Personal File'!$C$13))))))</f>
        <v>+4</v>
      </c>
      <c r="E7" s="99" t="str">
        <f t="shared" si="2"/>
        <v>Dex (+4)</v>
      </c>
      <c r="F7" s="93" t="s">
        <v>54</v>
      </c>
      <c r="G7" s="93">
        <f t="shared" si="3"/>
        <v>4</v>
      </c>
      <c r="H7" s="94">
        <f t="shared" ca="1" si="0"/>
        <v>13</v>
      </c>
      <c r="I7" s="93">
        <f t="shared" ca="1" si="1"/>
        <v>17</v>
      </c>
      <c r="J7" s="95"/>
    </row>
    <row r="8" spans="1:10" s="125" customFormat="1" ht="16.8">
      <c r="A8" s="121" t="s">
        <v>32</v>
      </c>
      <c r="B8" s="114">
        <v>0</v>
      </c>
      <c r="C8" s="122" t="s">
        <v>22</v>
      </c>
      <c r="D8" s="123" t="str">
        <f>IF(C8="Str",'Personal File'!$C$8,IF(C8="Dex",'Personal File'!$C$9,IF(C8="Con",'Personal File'!$C$10,IF(C8="Int",'Personal File'!$C$11,IF(C8="Wis",'Personal File'!$C$12,IF(C8="Cha",'Personal File'!$C$13))))))</f>
        <v>+1</v>
      </c>
      <c r="E8" s="124" t="str">
        <f t="shared" si="2"/>
        <v>Cha (+1)</v>
      </c>
      <c r="F8" s="93" t="s">
        <v>54</v>
      </c>
      <c r="G8" s="93">
        <f t="shared" si="3"/>
        <v>1</v>
      </c>
      <c r="H8" s="94">
        <f t="shared" ca="1" si="0"/>
        <v>20</v>
      </c>
      <c r="I8" s="93">
        <f t="shared" ca="1" si="1"/>
        <v>21</v>
      </c>
      <c r="J8" s="95"/>
    </row>
    <row r="9" spans="1:10" s="126" customFormat="1" ht="16.8">
      <c r="A9" s="89" t="s">
        <v>33</v>
      </c>
      <c r="B9" s="114">
        <v>0</v>
      </c>
      <c r="C9" s="91" t="s">
        <v>27</v>
      </c>
      <c r="D9" s="92" t="str">
        <f>IF(C9="Str",'Personal File'!$C$8,IF(C9="Dex",'Personal File'!$C$9,IF(C9="Con",'Personal File'!$C$10,IF(C9="Int",'Personal File'!$C$11,IF(C9="Wis",'Personal File'!$C$12,IF(C9="Cha",'Personal File'!$C$13))))))</f>
        <v>+4</v>
      </c>
      <c r="E9" s="92" t="str">
        <f t="shared" si="2"/>
        <v>Str (+4)</v>
      </c>
      <c r="F9" s="93" t="s">
        <v>54</v>
      </c>
      <c r="G9" s="93">
        <f t="shared" si="3"/>
        <v>4</v>
      </c>
      <c r="H9" s="94">
        <f t="shared" ca="1" si="0"/>
        <v>3</v>
      </c>
      <c r="I9" s="93">
        <f t="shared" ca="1" si="1"/>
        <v>7</v>
      </c>
      <c r="J9" s="95"/>
    </row>
    <row r="10" spans="1:10" s="126" customFormat="1" ht="16.8">
      <c r="A10" s="127" t="s">
        <v>7</v>
      </c>
      <c r="B10" s="114">
        <v>0</v>
      </c>
      <c r="C10" s="128" t="s">
        <v>23</v>
      </c>
      <c r="D10" s="129" t="str">
        <f>IF(C10="Str",'Personal File'!$C$8,IF(C10="Dex",'Personal File'!$C$9,IF(C10="Con",'Personal File'!$C$10,IF(C10="Int",'Personal File'!$C$11,IF(C10="Wis",'Personal File'!$C$12,IF(C10="Cha",'Personal File'!$C$13))))))</f>
        <v>+1</v>
      </c>
      <c r="E10" s="129" t="str">
        <f t="shared" si="2"/>
        <v>Con (+1)</v>
      </c>
      <c r="F10" s="93" t="s">
        <v>54</v>
      </c>
      <c r="G10" s="93">
        <f t="shared" si="3"/>
        <v>1</v>
      </c>
      <c r="H10" s="94">
        <f t="shared" ca="1" si="0"/>
        <v>15</v>
      </c>
      <c r="I10" s="93">
        <f t="shared" ca="1" si="1"/>
        <v>16</v>
      </c>
      <c r="J10" s="95"/>
    </row>
    <row r="11" spans="1:10" s="118" customFormat="1" ht="16.8">
      <c r="A11" s="113" t="s">
        <v>99</v>
      </c>
      <c r="B11" s="114">
        <v>0</v>
      </c>
      <c r="C11" s="115" t="s">
        <v>24</v>
      </c>
      <c r="D11" s="116" t="str">
        <f>IF(C11="Str",'Personal File'!$C$8,IF(C11="Dex",'Personal File'!$C$9,IF(C11="Con",'Personal File'!$C$10,IF(C11="Int",'Personal File'!$C$11,IF(C11="Wis",'Personal File'!$C$12,IF(C11="Cha",'Personal File'!$C$13))))))</f>
        <v>+0</v>
      </c>
      <c r="E11" s="116" t="str">
        <f t="shared" si="2"/>
        <v>Int (+0)</v>
      </c>
      <c r="F11" s="93" t="s">
        <v>54</v>
      </c>
      <c r="G11" s="93">
        <f t="shared" si="3"/>
        <v>0</v>
      </c>
      <c r="H11" s="94">
        <f t="shared" ca="1" si="0"/>
        <v>15</v>
      </c>
      <c r="I11" s="93">
        <f t="shared" ca="1" si="1"/>
        <v>15</v>
      </c>
      <c r="J11" s="95"/>
    </row>
    <row r="12" spans="1:10" s="138" customFormat="1" ht="16.8">
      <c r="A12" s="130" t="s">
        <v>34</v>
      </c>
      <c r="B12" s="131">
        <v>0</v>
      </c>
      <c r="C12" s="132" t="s">
        <v>24</v>
      </c>
      <c r="D12" s="133" t="str">
        <f>IF(C12="Str",'Personal File'!$C$8,IF(C12="Dex",'Personal File'!$C$9,IF(C12="Con",'Personal File'!$C$10,IF(C12="Int",'Personal File'!$C$11,IF(C12="Wis",'Personal File'!$C$12,IF(C12="Cha",'Personal File'!$C$13))))))</f>
        <v>+0</v>
      </c>
      <c r="E12" s="133" t="str">
        <f t="shared" si="2"/>
        <v>Int (+0)</v>
      </c>
      <c r="F12" s="134" t="s">
        <v>54</v>
      </c>
      <c r="G12" s="135">
        <v>0</v>
      </c>
      <c r="H12" s="94">
        <f t="shared" ca="1" si="0"/>
        <v>9</v>
      </c>
      <c r="I12" s="136">
        <f t="shared" ca="1" si="1"/>
        <v>9</v>
      </c>
      <c r="J12" s="137"/>
    </row>
    <row r="13" spans="1:10" s="120" customFormat="1" ht="16.8">
      <c r="A13" s="121" t="s">
        <v>35</v>
      </c>
      <c r="B13" s="114">
        <v>0</v>
      </c>
      <c r="C13" s="122" t="s">
        <v>22</v>
      </c>
      <c r="D13" s="123" t="str">
        <f>IF(C13="Str",'Personal File'!$C$8,IF(C13="Dex",'Personal File'!$C$9,IF(C13="Con",'Personal File'!$C$10,IF(C13="Int",'Personal File'!$C$11,IF(C13="Wis",'Personal File'!$C$12,IF(C13="Cha",'Personal File'!$C$13))))))</f>
        <v>+1</v>
      </c>
      <c r="E13" s="124" t="str">
        <f t="shared" si="2"/>
        <v>Cha (+1)</v>
      </c>
      <c r="F13" s="93" t="s">
        <v>54</v>
      </c>
      <c r="G13" s="93">
        <f>B13+MID(E13,6,2)+F13</f>
        <v>1</v>
      </c>
      <c r="H13" s="94">
        <f t="shared" ca="1" si="0"/>
        <v>5</v>
      </c>
      <c r="I13" s="93">
        <f t="shared" ca="1" si="1"/>
        <v>6</v>
      </c>
      <c r="J13" s="95"/>
    </row>
    <row r="14" spans="1:10" s="120" customFormat="1" ht="16.8">
      <c r="A14" s="130" t="s">
        <v>36</v>
      </c>
      <c r="B14" s="131">
        <v>0</v>
      </c>
      <c r="C14" s="132" t="s">
        <v>24</v>
      </c>
      <c r="D14" s="133" t="str">
        <f>IF(C14="Str",'Personal File'!$C$8,IF(C14="Dex",'Personal File'!$C$9,IF(C14="Con",'Personal File'!$C$10,IF(C14="Int",'Personal File'!$C$11,IF(C14="Wis",'Personal File'!$C$12,IF(C14="Cha",'Personal File'!$C$13))))))</f>
        <v>+0</v>
      </c>
      <c r="E14" s="133" t="str">
        <f t="shared" si="2"/>
        <v>Int (+0)</v>
      </c>
      <c r="F14" s="134" t="s">
        <v>54</v>
      </c>
      <c r="G14" s="135">
        <v>0</v>
      </c>
      <c r="H14" s="94">
        <f t="shared" ca="1" si="0"/>
        <v>14</v>
      </c>
      <c r="I14" s="136">
        <f t="shared" ca="1" si="1"/>
        <v>14</v>
      </c>
      <c r="J14" s="137"/>
    </row>
    <row r="15" spans="1:10" s="120" customFormat="1" ht="16.8">
      <c r="A15" s="121" t="s">
        <v>37</v>
      </c>
      <c r="B15" s="114">
        <v>0</v>
      </c>
      <c r="C15" s="122" t="s">
        <v>22</v>
      </c>
      <c r="D15" s="123" t="str">
        <f>IF(C15="Str",'Personal File'!$C$8,IF(C15="Dex",'Personal File'!$C$9,IF(C15="Con",'Personal File'!$C$10,IF(C15="Int",'Personal File'!$C$11,IF(C15="Wis",'Personal File'!$C$12,IF(C15="Cha",'Personal File'!$C$13))))))</f>
        <v>+1</v>
      </c>
      <c r="E15" s="124" t="str">
        <f t="shared" si="2"/>
        <v>Cha (+1)</v>
      </c>
      <c r="F15" s="93" t="s">
        <v>54</v>
      </c>
      <c r="G15" s="93">
        <f t="shared" ref="G15:G23" si="4">B15+MID(E15,6,2)+F15</f>
        <v>1</v>
      </c>
      <c r="H15" s="94">
        <f t="shared" ca="1" si="0"/>
        <v>14</v>
      </c>
      <c r="I15" s="93">
        <f t="shared" ca="1" si="1"/>
        <v>15</v>
      </c>
      <c r="J15" s="95"/>
    </row>
    <row r="16" spans="1:10" s="120" customFormat="1" ht="16.8">
      <c r="A16" s="119" t="s">
        <v>38</v>
      </c>
      <c r="B16" s="114">
        <v>0</v>
      </c>
      <c r="C16" s="98" t="s">
        <v>26</v>
      </c>
      <c r="D16" s="99" t="str">
        <f>IF(C16="Str",'Personal File'!$C$8,IF(C16="Dex",'Personal File'!$C$9,IF(C16="Con",'Personal File'!$C$10,IF(C16="Int",'Personal File'!$C$11,IF(C16="Wis",'Personal File'!$C$12,IF(C16="Cha",'Personal File'!$C$13))))))</f>
        <v>+4</v>
      </c>
      <c r="E16" s="100" t="str">
        <f t="shared" si="2"/>
        <v>Dex (+4)</v>
      </c>
      <c r="F16" s="93" t="s">
        <v>54</v>
      </c>
      <c r="G16" s="93">
        <f t="shared" si="4"/>
        <v>4</v>
      </c>
      <c r="H16" s="94">
        <f t="shared" ca="1" si="0"/>
        <v>7</v>
      </c>
      <c r="I16" s="93">
        <f t="shared" ca="1" si="1"/>
        <v>11</v>
      </c>
      <c r="J16" s="95"/>
    </row>
    <row r="17" spans="1:10" s="120" customFormat="1" ht="16.8">
      <c r="A17" s="139" t="s">
        <v>39</v>
      </c>
      <c r="B17" s="140">
        <v>0</v>
      </c>
      <c r="C17" s="141" t="s">
        <v>24</v>
      </c>
      <c r="D17" s="142" t="str">
        <f>IF(C17="Str",'Personal File'!$C$8,IF(C17="Dex",'Personal File'!$C$9,IF(C17="Con",'Personal File'!$C$10,IF(C17="Int",'Personal File'!$C$11,IF(C17="Wis",'Personal File'!$C$12,IF(C17="Cha",'Personal File'!$C$13))))))</f>
        <v>+0</v>
      </c>
      <c r="E17" s="142" t="str">
        <f t="shared" si="2"/>
        <v>Int (+0)</v>
      </c>
      <c r="F17" s="143" t="s">
        <v>54</v>
      </c>
      <c r="G17" s="143">
        <f t="shared" si="4"/>
        <v>0</v>
      </c>
      <c r="H17" s="94">
        <f t="shared" ca="1" si="0"/>
        <v>13</v>
      </c>
      <c r="I17" s="143">
        <f t="shared" ca="1" si="1"/>
        <v>13</v>
      </c>
      <c r="J17" s="144"/>
    </row>
    <row r="18" spans="1:10" s="120" customFormat="1" ht="16.8">
      <c r="A18" s="121" t="s">
        <v>40</v>
      </c>
      <c r="B18" s="114">
        <v>0</v>
      </c>
      <c r="C18" s="122" t="s">
        <v>22</v>
      </c>
      <c r="D18" s="123" t="str">
        <f>IF(C18="Str",'Personal File'!$C$8,IF(C18="Dex",'Personal File'!$C$9,IF(C18="Con",'Personal File'!$C$10,IF(C18="Int",'Personal File'!$C$11,IF(C18="Wis",'Personal File'!$C$12,IF(C18="Cha",'Personal File'!$C$13))))))</f>
        <v>+1</v>
      </c>
      <c r="E18" s="124" t="str">
        <f t="shared" si="2"/>
        <v>Cha (+1)</v>
      </c>
      <c r="F18" s="93" t="s">
        <v>54</v>
      </c>
      <c r="G18" s="93">
        <f t="shared" si="4"/>
        <v>1</v>
      </c>
      <c r="H18" s="94">
        <f t="shared" ca="1" si="0"/>
        <v>6</v>
      </c>
      <c r="I18" s="93">
        <f t="shared" ca="1" si="1"/>
        <v>7</v>
      </c>
      <c r="J18" s="95"/>
    </row>
    <row r="19" spans="1:10" s="120" customFormat="1" ht="16.8">
      <c r="A19" s="317" t="s">
        <v>9</v>
      </c>
      <c r="B19" s="318">
        <v>1</v>
      </c>
      <c r="C19" s="319" t="s">
        <v>22</v>
      </c>
      <c r="D19" s="320" t="str">
        <f>IF(C19="Str",'Personal File'!$C$8,IF(C19="Dex",'Personal File'!$C$9,IF(C19="Con",'Personal File'!$C$10,IF(C19="Int",'Personal File'!$C$11,IF(C19="Wis",'Personal File'!$C$12,IF(C19="Cha",'Personal File'!$C$13))))))</f>
        <v>+1</v>
      </c>
      <c r="E19" s="320" t="str">
        <f t="shared" si="2"/>
        <v>Cha (+1)</v>
      </c>
      <c r="F19" s="321" t="s">
        <v>54</v>
      </c>
      <c r="G19" s="166">
        <f t="shared" si="4"/>
        <v>2</v>
      </c>
      <c r="H19" s="94">
        <f t="shared" ca="1" si="0"/>
        <v>4</v>
      </c>
      <c r="I19" s="321">
        <f t="shared" ca="1" si="1"/>
        <v>6</v>
      </c>
      <c r="J19" s="322"/>
    </row>
    <row r="20" spans="1:10" s="120" customFormat="1" ht="16.8">
      <c r="A20" s="148" t="s">
        <v>41</v>
      </c>
      <c r="B20" s="114">
        <v>0</v>
      </c>
      <c r="C20" s="149" t="s">
        <v>25</v>
      </c>
      <c r="D20" s="150" t="str">
        <f>IF(C20="Str",'Personal File'!$C$8,IF(C20="Dex",'Personal File'!$C$9,IF(C20="Con",'Personal File'!$C$10,IF(C20="Int",'Personal File'!$C$11,IF(C20="Wis",'Personal File'!$C$12,IF(C20="Cha",'Personal File'!$C$13))))))</f>
        <v>+2</v>
      </c>
      <c r="E20" s="150" t="str">
        <f t="shared" si="2"/>
        <v>Wis (+2)</v>
      </c>
      <c r="F20" s="93" t="s">
        <v>54</v>
      </c>
      <c r="G20" s="93">
        <f t="shared" si="4"/>
        <v>2</v>
      </c>
      <c r="H20" s="94">
        <f t="shared" ca="1" si="0"/>
        <v>15</v>
      </c>
      <c r="I20" s="93">
        <f t="shared" ca="1" si="1"/>
        <v>17</v>
      </c>
      <c r="J20" s="95"/>
    </row>
    <row r="21" spans="1:10" s="120" customFormat="1" ht="16.8">
      <c r="A21" s="119" t="s">
        <v>42</v>
      </c>
      <c r="B21" s="114">
        <v>0</v>
      </c>
      <c r="C21" s="98" t="s">
        <v>26</v>
      </c>
      <c r="D21" s="99" t="str">
        <f>IF(C21="Str",'Personal File'!$C$8,IF(C21="Dex",'Personal File'!$C$9,IF(C21="Con",'Personal File'!$C$10,IF(C21="Int",'Personal File'!$C$11,IF(C21="Wis",'Personal File'!$C$12,IF(C21="Cha",'Personal File'!$C$13))))))</f>
        <v>+4</v>
      </c>
      <c r="E21" s="99" t="str">
        <f t="shared" si="2"/>
        <v>Dex (+4)</v>
      </c>
      <c r="F21" s="93" t="s">
        <v>54</v>
      </c>
      <c r="G21" s="93">
        <f t="shared" si="4"/>
        <v>4</v>
      </c>
      <c r="H21" s="94">
        <f t="shared" ca="1" si="0"/>
        <v>17</v>
      </c>
      <c r="I21" s="93">
        <f t="shared" ca="1" si="1"/>
        <v>21</v>
      </c>
      <c r="J21" s="95"/>
    </row>
    <row r="22" spans="1:10" s="120" customFormat="1" ht="16.8">
      <c r="A22" s="151" t="s">
        <v>43</v>
      </c>
      <c r="B22" s="140">
        <v>0</v>
      </c>
      <c r="C22" s="152" t="s">
        <v>22</v>
      </c>
      <c r="D22" s="153" t="str">
        <f>IF(C22="Str",'Personal File'!$C$8,IF(C22="Dex",'Personal File'!$C$9,IF(C22="Con",'Personal File'!$C$10,IF(C22="Int",'Personal File'!$C$11,IF(C22="Wis",'Personal File'!$C$12,IF(C22="Cha",'Personal File'!$C$13))))))</f>
        <v>+1</v>
      </c>
      <c r="E22" s="154" t="str">
        <f t="shared" si="2"/>
        <v>Cha (+1)</v>
      </c>
      <c r="F22" s="143" t="s">
        <v>54</v>
      </c>
      <c r="G22" s="143">
        <f t="shared" si="4"/>
        <v>1</v>
      </c>
      <c r="H22" s="94">
        <f t="shared" ca="1" si="0"/>
        <v>9</v>
      </c>
      <c r="I22" s="143">
        <f t="shared" ca="1" si="1"/>
        <v>10</v>
      </c>
      <c r="J22" s="144"/>
    </row>
    <row r="23" spans="1:10" s="120" customFormat="1" ht="16.8">
      <c r="A23" s="323" t="s">
        <v>44</v>
      </c>
      <c r="B23" s="324">
        <v>2</v>
      </c>
      <c r="C23" s="325" t="s">
        <v>27</v>
      </c>
      <c r="D23" s="326" t="str">
        <f>IF(C23="Str",'Personal File'!$C$8,IF(C23="Dex",'Personal File'!$C$9,IF(C23="Con",'Personal File'!$C$10,IF(C23="Int",'Personal File'!$C$11,IF(C23="Wis",'Personal File'!$C$12,IF(C23="Cha",'Personal File'!$C$13))))))</f>
        <v>+4</v>
      </c>
      <c r="E23" s="326" t="str">
        <f t="shared" si="2"/>
        <v>Str (+4)</v>
      </c>
      <c r="F23" s="327" t="s">
        <v>54</v>
      </c>
      <c r="G23" s="327">
        <f t="shared" si="4"/>
        <v>6</v>
      </c>
      <c r="H23" s="94">
        <f t="shared" ca="1" si="0"/>
        <v>6</v>
      </c>
      <c r="I23" s="327">
        <f t="shared" ca="1" si="1"/>
        <v>12</v>
      </c>
      <c r="J23" s="328"/>
    </row>
    <row r="24" spans="1:10" s="120" customFormat="1" ht="16.8">
      <c r="A24" s="155" t="s">
        <v>75</v>
      </c>
      <c r="B24" s="156">
        <v>0</v>
      </c>
      <c r="C24" s="157" t="s">
        <v>24</v>
      </c>
      <c r="D24" s="158" t="str">
        <f>IF(C24="Str",'Personal File'!$C$8,IF(C24="Dex",'Personal File'!$C$9,IF(C24="Con",'Personal File'!$C$10,IF(C24="Int",'Personal File'!$C$11,IF(C24="Wis",'Personal File'!$C$12,IF(C24="Cha",'Personal File'!$C$13))))))</f>
        <v>+0</v>
      </c>
      <c r="E24" s="158" t="str">
        <f t="shared" si="2"/>
        <v>Int (+0)</v>
      </c>
      <c r="F24" s="159" t="s">
        <v>54</v>
      </c>
      <c r="G24" s="135">
        <v>0</v>
      </c>
      <c r="H24" s="94">
        <f t="shared" ca="1" si="0"/>
        <v>19</v>
      </c>
      <c r="I24" s="136">
        <f t="shared" ca="1" si="1"/>
        <v>19</v>
      </c>
      <c r="J24" s="160"/>
    </row>
    <row r="25" spans="1:10" s="120" customFormat="1" ht="16.8">
      <c r="A25" s="350" t="s">
        <v>74</v>
      </c>
      <c r="B25" s="324">
        <v>1</v>
      </c>
      <c r="C25" s="351" t="s">
        <v>24</v>
      </c>
      <c r="D25" s="352" t="str">
        <f>IF(C25="Str",'Personal File'!$C$8,IF(C25="Dex",'Personal File'!$C$9,IF(C25="Con",'Personal File'!$C$10,IF(C25="Int",'Personal File'!$C$11,IF(C25="Wis",'Personal File'!$C$12,IF(C25="Cha",'Personal File'!$C$13))))))</f>
        <v>+0</v>
      </c>
      <c r="E25" s="352" t="str">
        <f t="shared" si="2"/>
        <v>Int (+0)</v>
      </c>
      <c r="F25" s="327" t="s">
        <v>135</v>
      </c>
      <c r="G25" s="327">
        <f t="shared" ref="G25" si="5">B25+MID(E25,6,2)+F25</f>
        <v>3</v>
      </c>
      <c r="H25" s="94">
        <f t="shared" ca="1" si="0"/>
        <v>7</v>
      </c>
      <c r="I25" s="327">
        <f t="shared" ref="I25" ca="1" si="6">SUM(G25:H25)</f>
        <v>10</v>
      </c>
      <c r="J25" s="328"/>
    </row>
    <row r="26" spans="1:10" s="120" customFormat="1" ht="16.8">
      <c r="A26" s="155" t="s">
        <v>76</v>
      </c>
      <c r="B26" s="156">
        <v>0</v>
      </c>
      <c r="C26" s="157" t="s">
        <v>24</v>
      </c>
      <c r="D26" s="158" t="str">
        <f>IF(C26="Str",'Personal File'!$C$8,IF(C26="Dex",'Personal File'!$C$9,IF(C26="Con",'Personal File'!$C$10,IF(C26="Int",'Personal File'!$C$11,IF(C26="Wis",'Personal File'!$C$12,IF(C26="Cha",'Personal File'!$C$13))))))</f>
        <v>+0</v>
      </c>
      <c r="E26" s="158" t="str">
        <f t="shared" si="2"/>
        <v>Int (+0)</v>
      </c>
      <c r="F26" s="159" t="s">
        <v>54</v>
      </c>
      <c r="G26" s="135">
        <v>0</v>
      </c>
      <c r="H26" s="94">
        <f t="shared" ca="1" si="0"/>
        <v>19</v>
      </c>
      <c r="I26" s="136">
        <f t="shared" ca="1" si="1"/>
        <v>19</v>
      </c>
      <c r="J26" s="160"/>
    </row>
    <row r="27" spans="1:10" s="120" customFormat="1" ht="16.8">
      <c r="A27" s="161" t="s">
        <v>45</v>
      </c>
      <c r="B27" s="162">
        <v>2</v>
      </c>
      <c r="C27" s="163" t="s">
        <v>25</v>
      </c>
      <c r="D27" s="164" t="str">
        <f>IF(C27="Str",'Personal File'!$C$8,IF(C27="Dex",'Personal File'!$C$9,IF(C27="Con",'Personal File'!$C$10,IF(C27="Int",'Personal File'!$C$11,IF(C27="Wis",'Personal File'!$C$12,IF(C27="Cha",'Personal File'!$C$13))))))</f>
        <v>+2</v>
      </c>
      <c r="E27" s="165" t="str">
        <f t="shared" si="2"/>
        <v>Wis (+2)</v>
      </c>
      <c r="F27" s="166" t="s">
        <v>54</v>
      </c>
      <c r="G27" s="166">
        <f>B27+MID(E27,6,2)+F27</f>
        <v>4</v>
      </c>
      <c r="H27" s="94">
        <f t="shared" ca="1" si="0"/>
        <v>10</v>
      </c>
      <c r="I27" s="321">
        <f t="shared" ca="1" si="1"/>
        <v>14</v>
      </c>
      <c r="J27" s="322"/>
    </row>
    <row r="28" spans="1:10" s="120" customFormat="1" ht="16.8">
      <c r="A28" s="168" t="s">
        <v>10</v>
      </c>
      <c r="B28" s="162">
        <v>2</v>
      </c>
      <c r="C28" s="169" t="s">
        <v>26</v>
      </c>
      <c r="D28" s="170" t="str">
        <f>IF(C28="Str",'Personal File'!$C$8,IF(C28="Dex",'Personal File'!$C$9,IF(C28="Con",'Personal File'!$C$10,IF(C28="Int",'Personal File'!$C$11,IF(C28="Wis",'Personal File'!$C$12,IF(C28="Cha",'Personal File'!$C$13))))))</f>
        <v>+4</v>
      </c>
      <c r="E28" s="170" t="str">
        <f t="shared" si="2"/>
        <v>Dex (+4)</v>
      </c>
      <c r="F28" s="166" t="s">
        <v>54</v>
      </c>
      <c r="G28" s="166">
        <f>B28+MID(E28,6,2)+F28</f>
        <v>6</v>
      </c>
      <c r="H28" s="94">
        <f t="shared" ca="1" si="0"/>
        <v>1</v>
      </c>
      <c r="I28" s="166">
        <f t="shared" ca="1" si="1"/>
        <v>7</v>
      </c>
      <c r="J28" s="167"/>
    </row>
    <row r="29" spans="1:10" s="120" customFormat="1" ht="16.8">
      <c r="A29" s="171" t="s">
        <v>46</v>
      </c>
      <c r="B29" s="131">
        <v>0</v>
      </c>
      <c r="C29" s="172" t="s">
        <v>26</v>
      </c>
      <c r="D29" s="173" t="str">
        <f>IF(C29="Str",'Personal File'!$C$8,IF(C29="Dex",'Personal File'!$C$9,IF(C29="Con",'Personal File'!$C$10,IF(C29="Int",'Personal File'!$C$11,IF(C29="Wis",'Personal File'!$C$12,IF(C29="Cha",'Personal File'!$C$13))))))</f>
        <v>+4</v>
      </c>
      <c r="E29" s="173" t="str">
        <f t="shared" si="2"/>
        <v>Dex (+4)</v>
      </c>
      <c r="F29" s="134" t="s">
        <v>54</v>
      </c>
      <c r="G29" s="135">
        <v>0</v>
      </c>
      <c r="H29" s="94">
        <f t="shared" ca="1" si="0"/>
        <v>3</v>
      </c>
      <c r="I29" s="136">
        <f t="shared" ca="1" si="1"/>
        <v>3</v>
      </c>
      <c r="J29" s="137"/>
    </row>
    <row r="30" spans="1:10" ht="16.8">
      <c r="A30" s="174" t="s">
        <v>98</v>
      </c>
      <c r="B30" s="156">
        <v>0</v>
      </c>
      <c r="C30" s="175" t="s">
        <v>22</v>
      </c>
      <c r="D30" s="176" t="str">
        <f>IF(C30="Str",'Personal File'!$C$8,IF(C30="Dex",'Personal File'!$C$9,IF(C30="Con",'Personal File'!$C$10,IF(C30="Int",'Personal File'!$C$11,IF(C30="Wis",'Personal File'!$C$12,IF(C30="Cha",'Personal File'!$C$13))))))</f>
        <v>+1</v>
      </c>
      <c r="E30" s="176" t="str">
        <f t="shared" si="2"/>
        <v>Cha (+1)</v>
      </c>
      <c r="F30" s="159" t="s">
        <v>54</v>
      </c>
      <c r="G30" s="135">
        <v>0</v>
      </c>
      <c r="H30" s="94">
        <f t="shared" ca="1" si="0"/>
        <v>17</v>
      </c>
      <c r="I30" s="136">
        <f t="shared" ca="1" si="1"/>
        <v>17</v>
      </c>
      <c r="J30" s="160"/>
    </row>
    <row r="31" spans="1:10" ht="16.8">
      <c r="A31" s="177" t="s">
        <v>97</v>
      </c>
      <c r="B31" s="178">
        <v>0</v>
      </c>
      <c r="C31" s="179" t="s">
        <v>25</v>
      </c>
      <c r="D31" s="180" t="str">
        <f>IF(C31="Str",'Personal File'!$C$8,IF(C31="Dex",'Personal File'!$C$9,IF(C31="Con",'Personal File'!$C$10,IF(C31="Int",'Personal File'!$C$11,IF(C31="Wis",'Personal File'!$C$12,IF(C31="Cha",'Personal File'!$C$13))))))</f>
        <v>+2</v>
      </c>
      <c r="E31" s="180" t="str">
        <f t="shared" si="2"/>
        <v>Wis (+2)</v>
      </c>
      <c r="F31" s="181" t="s">
        <v>54</v>
      </c>
      <c r="G31" s="182">
        <f>B31+MID(E31,6,2)+F31</f>
        <v>2</v>
      </c>
      <c r="H31" s="94">
        <f t="shared" ca="1" si="0"/>
        <v>14</v>
      </c>
      <c r="I31" s="182">
        <f t="shared" ca="1" si="1"/>
        <v>16</v>
      </c>
      <c r="J31" s="183"/>
    </row>
    <row r="32" spans="1:10" ht="16.8">
      <c r="A32" s="119" t="s">
        <v>11</v>
      </c>
      <c r="B32" s="114">
        <v>0</v>
      </c>
      <c r="C32" s="98" t="s">
        <v>26</v>
      </c>
      <c r="D32" s="99" t="str">
        <f>IF(C32="Str",'Personal File'!$C$8,IF(C32="Dex",'Personal File'!$C$9,IF(C32="Con",'Personal File'!$C$10,IF(C32="Int",'Personal File'!$C$11,IF(C32="Wis",'Personal File'!$C$12,IF(C32="Cha",'Personal File'!$C$13))))))</f>
        <v>+4</v>
      </c>
      <c r="E32" s="100" t="str">
        <f t="shared" si="2"/>
        <v>Dex (+4)</v>
      </c>
      <c r="F32" s="93" t="s">
        <v>54</v>
      </c>
      <c r="G32" s="93">
        <f>B32+MID(E32,6,2)+F32</f>
        <v>4</v>
      </c>
      <c r="H32" s="94">
        <f t="shared" ca="1" si="0"/>
        <v>7</v>
      </c>
      <c r="I32" s="93">
        <f t="shared" ca="1" si="1"/>
        <v>11</v>
      </c>
      <c r="J32" s="95"/>
    </row>
    <row r="33" spans="1:10" ht="16.8">
      <c r="A33" s="113" t="s">
        <v>12</v>
      </c>
      <c r="B33" s="114">
        <v>0</v>
      </c>
      <c r="C33" s="115" t="s">
        <v>24</v>
      </c>
      <c r="D33" s="116" t="str">
        <f>IF(C33="Str",'Personal File'!$C$8,IF(C33="Dex",'Personal File'!$C$9,IF(C33="Con",'Personal File'!$C$10,IF(C33="Int",'Personal File'!$C$11,IF(C33="Wis",'Personal File'!$C$12,IF(C33="Cha",'Personal File'!$C$13))))))</f>
        <v>+0</v>
      </c>
      <c r="E33" s="116" t="str">
        <f t="shared" si="2"/>
        <v>Int (+0)</v>
      </c>
      <c r="F33" s="93" t="s">
        <v>54</v>
      </c>
      <c r="G33" s="93">
        <f>B33+MID(E33,6,2)+F33</f>
        <v>0</v>
      </c>
      <c r="H33" s="94">
        <f t="shared" ca="1" si="0"/>
        <v>4</v>
      </c>
      <c r="I33" s="93">
        <f t="shared" ca="1" si="1"/>
        <v>4</v>
      </c>
      <c r="J33" s="95"/>
    </row>
    <row r="34" spans="1:10" ht="16.8">
      <c r="A34" s="148" t="s">
        <v>47</v>
      </c>
      <c r="B34" s="114">
        <v>0</v>
      </c>
      <c r="C34" s="149" t="s">
        <v>25</v>
      </c>
      <c r="D34" s="150" t="str">
        <f>IF(C34="Str",'Personal File'!$C$8,IF(C34="Dex",'Personal File'!$C$9,IF(C34="Con",'Personal File'!$C$10,IF(C34="Int",'Personal File'!$C$11,IF(C34="Wis",'Personal File'!$C$12,IF(C34="Cha",'Personal File'!$C$13))))))</f>
        <v>+2</v>
      </c>
      <c r="E34" s="150" t="str">
        <f t="shared" si="2"/>
        <v>Wis (+2)</v>
      </c>
      <c r="F34" s="93" t="s">
        <v>54</v>
      </c>
      <c r="G34" s="93">
        <f>B34+MID(E34,6,2)+F34</f>
        <v>2</v>
      </c>
      <c r="H34" s="94">
        <f t="shared" ca="1" si="0"/>
        <v>13</v>
      </c>
      <c r="I34" s="93">
        <f t="shared" ca="1" si="1"/>
        <v>15</v>
      </c>
      <c r="J34" s="95"/>
    </row>
    <row r="35" spans="1:10" ht="16.8">
      <c r="A35" s="171" t="s">
        <v>84</v>
      </c>
      <c r="B35" s="131">
        <v>0</v>
      </c>
      <c r="C35" s="172" t="s">
        <v>26</v>
      </c>
      <c r="D35" s="173" t="str">
        <f>IF(C35="Str",'Personal File'!$C$8,IF(C35="Dex",'Personal File'!$C$9,IF(C35="Con",'Personal File'!$C$10,IF(C35="Int",'Personal File'!$C$11,IF(C35="Wis",'Personal File'!$C$12,IF(C35="Cha",'Personal File'!$C$13))))))</f>
        <v>+4</v>
      </c>
      <c r="E35" s="173" t="str">
        <f t="shared" si="2"/>
        <v>Dex (+4)</v>
      </c>
      <c r="F35" s="134" t="s">
        <v>54</v>
      </c>
      <c r="G35" s="135">
        <v>0</v>
      </c>
      <c r="H35" s="94">
        <f t="shared" ca="1" si="0"/>
        <v>18</v>
      </c>
      <c r="I35" s="136">
        <f t="shared" ca="1" si="1"/>
        <v>18</v>
      </c>
      <c r="J35" s="137"/>
    </row>
    <row r="36" spans="1:10" ht="16.8">
      <c r="A36" s="155" t="s">
        <v>72</v>
      </c>
      <c r="B36" s="156">
        <v>0</v>
      </c>
      <c r="C36" s="157" t="s">
        <v>24</v>
      </c>
      <c r="D36" s="158" t="str">
        <f>IF(C36="Str",'Personal File'!$C$8,IF(C36="Dex",'Personal File'!$C$9,IF(C36="Con",'Personal File'!$C$10,IF(C36="Int",'Personal File'!$C$11,IF(C36="Wis",'Personal File'!$C$12,IF(C36="Cha",'Personal File'!$C$13))))))</f>
        <v>+0</v>
      </c>
      <c r="E36" s="158" t="str">
        <f t="shared" si="2"/>
        <v>Int (+0)</v>
      </c>
      <c r="F36" s="159" t="s">
        <v>54</v>
      </c>
      <c r="G36" s="135">
        <v>0</v>
      </c>
      <c r="H36" s="94">
        <f t="shared" ca="1" si="0"/>
        <v>9</v>
      </c>
      <c r="I36" s="136">
        <f t="shared" ca="1" si="1"/>
        <v>9</v>
      </c>
      <c r="J36" s="160"/>
    </row>
    <row r="37" spans="1:10" ht="16.8">
      <c r="A37" s="155" t="s">
        <v>48</v>
      </c>
      <c r="B37" s="156">
        <v>0</v>
      </c>
      <c r="C37" s="157" t="s">
        <v>24</v>
      </c>
      <c r="D37" s="158" t="str">
        <f>IF(C37="Str",'Personal File'!$C$8,IF(C37="Dex",'Personal File'!$C$9,IF(C37="Con",'Personal File'!$C$10,IF(C37="Int",'Personal File'!$C$11,IF(C37="Wis",'Personal File'!$C$12,IF(C37="Cha",'Personal File'!$C$13))))))</f>
        <v>+0</v>
      </c>
      <c r="E37" s="158" t="str">
        <f t="shared" si="2"/>
        <v>Int (+0)</v>
      </c>
      <c r="F37" s="159" t="s">
        <v>54</v>
      </c>
      <c r="G37" s="135">
        <v>0</v>
      </c>
      <c r="H37" s="94">
        <f t="shared" ca="1" si="0"/>
        <v>4</v>
      </c>
      <c r="I37" s="136">
        <f t="shared" ca="1" si="1"/>
        <v>4</v>
      </c>
      <c r="J37" s="184"/>
    </row>
    <row r="38" spans="1:10" ht="16.8">
      <c r="A38" s="161" t="s">
        <v>49</v>
      </c>
      <c r="B38" s="162">
        <v>3</v>
      </c>
      <c r="C38" s="163" t="s">
        <v>25</v>
      </c>
      <c r="D38" s="164" t="str">
        <f>IF(C38="Str",'Personal File'!$C$8,IF(C38="Dex",'Personal File'!$C$9,IF(C38="Con",'Personal File'!$C$10,IF(C38="Int",'Personal File'!$C$11,IF(C38="Wis",'Personal File'!$C$12,IF(C38="Cha",'Personal File'!$C$13))))))</f>
        <v>+2</v>
      </c>
      <c r="E38" s="164" t="str">
        <f t="shared" si="2"/>
        <v>Wis (+2)</v>
      </c>
      <c r="F38" s="166" t="s">
        <v>54</v>
      </c>
      <c r="G38" s="166">
        <f>B38+MID(E38,6,2)+F38</f>
        <v>5</v>
      </c>
      <c r="H38" s="94">
        <f t="shared" ca="1" si="0"/>
        <v>3</v>
      </c>
      <c r="I38" s="166">
        <f t="shared" ca="1" si="1"/>
        <v>8</v>
      </c>
      <c r="J38" s="167"/>
    </row>
    <row r="39" spans="1:10" ht="16.8">
      <c r="A39" s="161" t="s">
        <v>85</v>
      </c>
      <c r="B39" s="162">
        <v>7</v>
      </c>
      <c r="C39" s="163" t="s">
        <v>25</v>
      </c>
      <c r="D39" s="164" t="str">
        <f>IF(C39="Str",'Personal File'!$C$8,IF(C39="Dex",'Personal File'!$C$9,IF(C39="Con",'Personal File'!$C$10,IF(C39="Int",'Personal File'!$C$11,IF(C39="Wis",'Personal File'!$C$12,IF(C39="Cha",'Personal File'!$C$13))))))</f>
        <v>+2</v>
      </c>
      <c r="E39" s="164" t="str">
        <f t="shared" si="2"/>
        <v>Wis (+2)</v>
      </c>
      <c r="F39" s="166" t="s">
        <v>54</v>
      </c>
      <c r="G39" s="166">
        <f>B39+MID(E39,6,2)+F39</f>
        <v>9</v>
      </c>
      <c r="H39" s="94">
        <f t="shared" ca="1" si="0"/>
        <v>20</v>
      </c>
      <c r="I39" s="166">
        <f t="shared" ca="1" si="1"/>
        <v>29</v>
      </c>
      <c r="J39" s="167"/>
    </row>
    <row r="40" spans="1:10" ht="16.8">
      <c r="A40" s="89" t="s">
        <v>13</v>
      </c>
      <c r="B40" s="114">
        <v>0</v>
      </c>
      <c r="C40" s="91" t="s">
        <v>27</v>
      </c>
      <c r="D40" s="92" t="str">
        <f>IF(C40="Str",'Personal File'!$C$8,IF(C40="Dex",'Personal File'!$C$9,IF(C40="Con",'Personal File'!$C$10,IF(C40="Int",'Personal File'!$C$11,IF(C40="Wis",'Personal File'!$C$12,IF(C40="Cha",'Personal File'!$C$13))))))</f>
        <v>+4</v>
      </c>
      <c r="E40" s="92" t="str">
        <f t="shared" si="2"/>
        <v>Str (+4)</v>
      </c>
      <c r="F40" s="93" t="s">
        <v>54</v>
      </c>
      <c r="G40" s="93">
        <f>B40+MID(E40,6,2)+F40</f>
        <v>4</v>
      </c>
      <c r="H40" s="94">
        <f t="shared" ca="1" si="0"/>
        <v>8</v>
      </c>
      <c r="I40" s="93">
        <f t="shared" ca="1" si="1"/>
        <v>12</v>
      </c>
      <c r="J40" s="95"/>
    </row>
    <row r="41" spans="1:10" ht="16.8">
      <c r="A41" s="185" t="s">
        <v>50</v>
      </c>
      <c r="B41" s="156">
        <v>0</v>
      </c>
      <c r="C41" s="186" t="s">
        <v>26</v>
      </c>
      <c r="D41" s="187" t="str">
        <f>IF(C41="Str",'Personal File'!$C$8,IF(C41="Dex",'Personal File'!$C$9,IF(C41="Con",'Personal File'!$C$10,IF(C41="Int",'Personal File'!$C$11,IF(C41="Wis",'Personal File'!$C$12,IF(C41="Cha",'Personal File'!$C$13))))))</f>
        <v>+4</v>
      </c>
      <c r="E41" s="187" t="str">
        <f t="shared" si="2"/>
        <v>Dex (+4)</v>
      </c>
      <c r="F41" s="159" t="s">
        <v>54</v>
      </c>
      <c r="G41" s="135">
        <v>0</v>
      </c>
      <c r="H41" s="94">
        <f t="shared" ca="1" si="0"/>
        <v>19</v>
      </c>
      <c r="I41" s="136">
        <f t="shared" ca="1" si="1"/>
        <v>19</v>
      </c>
      <c r="J41" s="160"/>
    </row>
    <row r="42" spans="1:10" ht="16.8">
      <c r="A42" s="145" t="s">
        <v>51</v>
      </c>
      <c r="B42" s="131">
        <v>0</v>
      </c>
      <c r="C42" s="146" t="s">
        <v>22</v>
      </c>
      <c r="D42" s="147" t="str">
        <f>IF(C42="Str",'Personal File'!$C$8,IF(C42="Dex",'Personal File'!$C$9,IF(C42="Con",'Personal File'!$C$10,IF(C42="Int",'Personal File'!$C$11,IF(C42="Wis",'Personal File'!$C$12,IF(C42="Cha",'Personal File'!$C$13))))))</f>
        <v>+1</v>
      </c>
      <c r="E42" s="147" t="str">
        <f t="shared" si="2"/>
        <v>Cha (+1)</v>
      </c>
      <c r="F42" s="134" t="s">
        <v>54</v>
      </c>
      <c r="G42" s="135">
        <v>0</v>
      </c>
      <c r="H42" s="94">
        <f t="shared" ca="1" si="0"/>
        <v>8</v>
      </c>
      <c r="I42" s="136">
        <f t="shared" ca="1" si="1"/>
        <v>8</v>
      </c>
      <c r="J42" s="137"/>
    </row>
    <row r="43" spans="1:10" ht="17.399999999999999" thickBot="1">
      <c r="A43" s="188" t="s">
        <v>52</v>
      </c>
      <c r="B43" s="189">
        <v>0</v>
      </c>
      <c r="C43" s="190" t="s">
        <v>26</v>
      </c>
      <c r="D43" s="191" t="str">
        <f>IF(C43="Str",'Personal File'!$C$8,IF(C43="Dex",'Personal File'!$C$9,IF(C43="Con",'Personal File'!$C$10,IF(C43="Int",'Personal File'!$C$11,IF(C43="Wis",'Personal File'!$C$12,IF(C43="Cha",'Personal File'!$C$13))))))</f>
        <v>+4</v>
      </c>
      <c r="E43" s="191" t="str">
        <f t="shared" si="2"/>
        <v>Dex (+4)</v>
      </c>
      <c r="F43" s="192" t="s">
        <v>54</v>
      </c>
      <c r="G43" s="192">
        <f>B43+MID(E43,6,2)+F43</f>
        <v>4</v>
      </c>
      <c r="H43" s="193">
        <f t="shared" ca="1" si="0"/>
        <v>4</v>
      </c>
      <c r="I43" s="192">
        <f t="shared" ca="1" si="1"/>
        <v>8</v>
      </c>
      <c r="J43" s="194"/>
    </row>
    <row r="44" spans="1:10" ht="16.2" thickTop="1">
      <c r="B44" s="196">
        <f>SUM(B6:B43)</f>
        <v>18</v>
      </c>
      <c r="E44" s="196">
        <f>SUM(E45:E49)</f>
        <v>12</v>
      </c>
    </row>
    <row r="45" spans="1:10">
      <c r="B45" s="196"/>
      <c r="E45" s="199">
        <f>(2+'Personal File'!$C$11)*4</f>
        <v>8</v>
      </c>
      <c r="F45" s="200" t="s">
        <v>122</v>
      </c>
    </row>
    <row r="46" spans="1:10">
      <c r="E46" s="201">
        <f>2+'Personal File'!$C$11</f>
        <v>2</v>
      </c>
      <c r="F46" s="200" t="s">
        <v>123</v>
      </c>
    </row>
    <row r="47" spans="1:10">
      <c r="E47" s="201" t="s">
        <v>54</v>
      </c>
      <c r="F47" s="200" t="s">
        <v>124</v>
      </c>
    </row>
    <row r="48" spans="1:10">
      <c r="E48" s="201">
        <f>2+'Personal File'!$C$11</f>
        <v>2</v>
      </c>
      <c r="F48" s="200" t="s">
        <v>125</v>
      </c>
    </row>
    <row r="49" spans="5:6">
      <c r="E49" s="201" t="s">
        <v>143</v>
      </c>
      <c r="F49" s="200" t="s">
        <v>144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
  <sheetViews>
    <sheetView showGridLines="0" workbookViewId="0"/>
  </sheetViews>
  <sheetFormatPr defaultColWidth="13" defaultRowHeight="15.6"/>
  <cols>
    <col min="1" max="1" width="24.09765625" style="209" bestFit="1" customWidth="1"/>
    <col min="2" max="2" width="2.09765625" style="213" customWidth="1"/>
    <col min="3" max="3" width="34" style="203" bestFit="1" customWidth="1"/>
    <col min="4" max="16384" width="13" style="203"/>
  </cols>
  <sheetData>
    <row r="1" spans="1:3" ht="24" thickTop="1" thickBot="1">
      <c r="A1" s="202" t="s">
        <v>87</v>
      </c>
      <c r="B1" s="203"/>
      <c r="C1" s="202" t="s">
        <v>88</v>
      </c>
    </row>
    <row r="2" spans="1:3" ht="16.8">
      <c r="A2" s="204" t="s">
        <v>78</v>
      </c>
      <c r="B2" s="203"/>
      <c r="C2" s="205" t="s">
        <v>100</v>
      </c>
    </row>
    <row r="3" spans="1:3" ht="17.399999999999999" thickBot="1">
      <c r="A3" s="206" t="s">
        <v>90</v>
      </c>
      <c r="B3" s="203"/>
      <c r="C3" s="207" t="s">
        <v>136</v>
      </c>
    </row>
    <row r="4" spans="1:3" ht="18" thickTop="1" thickBot="1">
      <c r="A4" s="208" t="s">
        <v>109</v>
      </c>
      <c r="B4" s="203"/>
    </row>
    <row r="5" spans="1:3" ht="24" thickTop="1" thickBot="1">
      <c r="B5" s="203"/>
      <c r="C5" s="5" t="s">
        <v>89</v>
      </c>
    </row>
    <row r="6" spans="1:3" ht="24" thickTop="1" thickBot="1">
      <c r="A6" s="315" t="s">
        <v>140</v>
      </c>
      <c r="B6" s="203"/>
      <c r="C6" s="210" t="s">
        <v>126</v>
      </c>
    </row>
    <row r="7" spans="1:3" ht="17.399999999999999" thickBot="1">
      <c r="A7" s="204" t="s">
        <v>145</v>
      </c>
      <c r="B7" s="203"/>
      <c r="C7" s="212" t="s">
        <v>127</v>
      </c>
    </row>
    <row r="8" spans="1:3" ht="18" thickTop="1" thickBot="1">
      <c r="A8" s="340" t="s">
        <v>141</v>
      </c>
      <c r="B8" s="203"/>
    </row>
    <row r="9" spans="1:3" ht="19.2" thickTop="1" thickBot="1">
      <c r="A9" s="316" t="s">
        <v>142</v>
      </c>
      <c r="B9" s="203"/>
      <c r="C9" s="1" t="s">
        <v>62</v>
      </c>
    </row>
    <row r="10" spans="1:3" ht="18" thickTop="1" thickBot="1">
      <c r="B10" s="203"/>
      <c r="C10" s="211" t="s">
        <v>91</v>
      </c>
    </row>
    <row r="11" spans="1:3" ht="16.2" thickTop="1">
      <c r="B11" s="203"/>
    </row>
    <row r="12" spans="1:3">
      <c r="B12" s="203"/>
    </row>
    <row r="13" spans="1:3">
      <c r="A13" s="203"/>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
  <sheetViews>
    <sheetView showGridLines="0" workbookViewId="0"/>
  </sheetViews>
  <sheetFormatPr defaultColWidth="13" defaultRowHeight="15.6"/>
  <cols>
    <col min="1" max="1" width="32" style="199" bestFit="1" customWidth="1"/>
    <col min="2" max="2" width="8.5" style="199" bestFit="1" customWidth="1"/>
    <col min="3" max="3" width="6.09765625" style="199" bestFit="1" customWidth="1"/>
    <col min="4" max="4" width="6.296875" style="199" bestFit="1" customWidth="1"/>
    <col min="5" max="5" width="7.19921875" style="199" bestFit="1" customWidth="1"/>
    <col min="6" max="6" width="8.3984375" style="199" bestFit="1" customWidth="1"/>
    <col min="7" max="7" width="4.3984375" style="199" bestFit="1" customWidth="1"/>
    <col min="8" max="8" width="4.09765625" style="199" bestFit="1" customWidth="1"/>
    <col min="9" max="9" width="4.296875" style="199" bestFit="1" customWidth="1"/>
    <col min="10" max="10" width="6.296875" style="199" bestFit="1" customWidth="1"/>
    <col min="11" max="11" width="20.8984375" style="199" bestFit="1" customWidth="1"/>
    <col min="12" max="12" width="2.59765625" style="83" customWidth="1"/>
    <col min="13" max="13" width="6.3984375" style="83" bestFit="1" customWidth="1"/>
    <col min="14" max="16384" width="13" style="83"/>
  </cols>
  <sheetData>
    <row r="1" spans="1:13" ht="23.4" thickBot="1">
      <c r="A1" s="214" t="s">
        <v>14</v>
      </c>
      <c r="B1" s="214"/>
      <c r="C1" s="214"/>
      <c r="D1" s="214"/>
      <c r="E1" s="214"/>
      <c r="F1" s="214"/>
      <c r="G1" s="214"/>
      <c r="H1" s="214"/>
      <c r="I1" s="214"/>
      <c r="J1" s="214"/>
      <c r="K1" s="214"/>
    </row>
    <row r="2" spans="1:13" ht="16.8" thickTop="1" thickBot="1">
      <c r="A2" s="215" t="s">
        <v>1</v>
      </c>
      <c r="B2" s="216" t="s">
        <v>2</v>
      </c>
      <c r="C2" s="216" t="s">
        <v>17</v>
      </c>
      <c r="D2" s="216" t="s">
        <v>18</v>
      </c>
      <c r="E2" s="217" t="s">
        <v>56</v>
      </c>
      <c r="F2" s="216" t="s">
        <v>15</v>
      </c>
      <c r="G2" s="216" t="s">
        <v>19</v>
      </c>
      <c r="H2" s="218" t="s">
        <v>106</v>
      </c>
      <c r="I2" s="219" t="s">
        <v>86</v>
      </c>
      <c r="J2" s="220" t="s">
        <v>68</v>
      </c>
      <c r="K2" s="221" t="s">
        <v>0</v>
      </c>
      <c r="M2" s="222" t="s">
        <v>117</v>
      </c>
    </row>
    <row r="3" spans="1:13">
      <c r="A3" s="14" t="s">
        <v>133</v>
      </c>
      <c r="B3" s="15" t="s">
        <v>134</v>
      </c>
      <c r="C3" s="331" t="s">
        <v>154</v>
      </c>
      <c r="D3" s="16">
        <v>1</v>
      </c>
      <c r="E3" s="16" t="s">
        <v>81</v>
      </c>
      <c r="F3" s="17" t="s">
        <v>110</v>
      </c>
      <c r="G3" s="18">
        <v>12</v>
      </c>
      <c r="H3" s="6" t="str">
        <f>CONCATENATE("+",RIGHT('Personal File'!$B$6,1)+RIGHT('Personal File'!$C$8)+D3)</f>
        <v>+9</v>
      </c>
      <c r="I3" s="7">
        <f t="shared" ref="I3" ca="1" si="0">RANDBETWEEN(1,20)</f>
        <v>8</v>
      </c>
      <c r="J3" s="8">
        <f t="shared" ref="J3" ca="1" si="1">I3+RIGHT(H3,1)</f>
        <v>17</v>
      </c>
      <c r="K3" s="341" t="s">
        <v>147</v>
      </c>
      <c r="M3" s="19">
        <v>2000</v>
      </c>
    </row>
    <row r="4" spans="1:13" ht="16.2" thickBot="1">
      <c r="A4" s="223" t="s">
        <v>92</v>
      </c>
      <c r="B4" s="224" t="s">
        <v>93</v>
      </c>
      <c r="C4" s="225" t="str">
        <f>'Personal File'!$C$8</f>
        <v>+4</v>
      </c>
      <c r="D4" s="226">
        <v>0</v>
      </c>
      <c r="E4" s="227" t="s">
        <v>94</v>
      </c>
      <c r="F4" s="224" t="s">
        <v>73</v>
      </c>
      <c r="G4" s="228">
        <v>0</v>
      </c>
      <c r="H4" s="9" t="str">
        <f>CONCATENATE("+",RIGHT('Personal File'!$B$6,1)+RIGHT('Personal File'!$C$8)+D4)</f>
        <v>+8</v>
      </c>
      <c r="I4" s="10">
        <f t="shared" ref="I4" ca="1" si="2">RANDBETWEEN(1,20)</f>
        <v>20</v>
      </c>
      <c r="J4" s="11">
        <f t="shared" ref="J4" ca="1" si="3">I4+RIGHT(H4,1)</f>
        <v>28</v>
      </c>
      <c r="K4" s="342" t="s">
        <v>147</v>
      </c>
      <c r="M4" s="229">
        <v>0</v>
      </c>
    </row>
    <row r="5" spans="1:13" ht="6" customHeight="1" thickTop="1" thickBot="1">
      <c r="M5" s="199"/>
    </row>
    <row r="6" spans="1:13" ht="16.8" thickTop="1" thickBot="1">
      <c r="A6" s="215" t="s">
        <v>4</v>
      </c>
      <c r="B6" s="216" t="s">
        <v>2</v>
      </c>
      <c r="C6" s="216" t="s">
        <v>17</v>
      </c>
      <c r="D6" s="216" t="s">
        <v>18</v>
      </c>
      <c r="E6" s="217" t="s">
        <v>56</v>
      </c>
      <c r="F6" s="216" t="s">
        <v>5</v>
      </c>
      <c r="G6" s="216" t="s">
        <v>19</v>
      </c>
      <c r="H6" s="218" t="s">
        <v>106</v>
      </c>
      <c r="I6" s="230" t="s">
        <v>86</v>
      </c>
      <c r="J6" s="218" t="s">
        <v>68</v>
      </c>
      <c r="K6" s="221" t="s">
        <v>0</v>
      </c>
      <c r="M6" s="222" t="s">
        <v>117</v>
      </c>
    </row>
    <row r="7" spans="1:13">
      <c r="A7" s="12" t="s">
        <v>146</v>
      </c>
      <c r="B7" s="231" t="s">
        <v>71</v>
      </c>
      <c r="C7" s="20" t="str">
        <f>'Personal File'!C8</f>
        <v>+4</v>
      </c>
      <c r="D7" s="232" t="s">
        <v>95</v>
      </c>
      <c r="E7" s="231" t="s">
        <v>81</v>
      </c>
      <c r="F7" s="232" t="s">
        <v>107</v>
      </c>
      <c r="G7" s="233">
        <v>3</v>
      </c>
      <c r="H7" s="234" t="str">
        <f>CONCATENATE("+",RIGHT('Personal File'!$B$6,1)+RIGHT('Personal File'!$C$9)+D7)</f>
        <v>+9</v>
      </c>
      <c r="I7" s="235">
        <f t="shared" ref="I7:I9" ca="1" si="4">RANDBETWEEN(1,20)</f>
        <v>20</v>
      </c>
      <c r="J7" s="236">
        <f t="shared" ref="J7" ca="1" si="5">I7+RIGHT(H7,1)</f>
        <v>29</v>
      </c>
      <c r="K7" s="237" t="s">
        <v>108</v>
      </c>
      <c r="M7" s="238">
        <v>8800</v>
      </c>
    </row>
    <row r="8" spans="1:13">
      <c r="A8" s="329" t="s">
        <v>111</v>
      </c>
      <c r="B8" s="330" t="s">
        <v>71</v>
      </c>
      <c r="C8" s="331" t="s">
        <v>137</v>
      </c>
      <c r="D8" s="332" t="s">
        <v>95</v>
      </c>
      <c r="E8" s="330" t="s">
        <v>81</v>
      </c>
      <c r="F8" s="332" t="s">
        <v>107</v>
      </c>
      <c r="G8" s="333">
        <v>3</v>
      </c>
      <c r="H8" s="334" t="str">
        <f>CONCATENATE("+",RIGHT('Personal File'!$B$6,1)+RIGHT('Personal File'!$C$9)+D8)</f>
        <v>+9</v>
      </c>
      <c r="I8" s="335">
        <f t="shared" ca="1" si="4"/>
        <v>5</v>
      </c>
      <c r="J8" s="336">
        <f t="shared" ref="J8" ca="1" si="6">I8+RIGHT(H8,1)</f>
        <v>14</v>
      </c>
      <c r="K8" s="337" t="s">
        <v>108</v>
      </c>
      <c r="M8" s="338">
        <v>2800</v>
      </c>
    </row>
    <row r="9" spans="1:13">
      <c r="A9" s="344" t="s">
        <v>151</v>
      </c>
      <c r="B9" s="345" t="s">
        <v>152</v>
      </c>
      <c r="C9" s="346" t="s">
        <v>54</v>
      </c>
      <c r="D9" s="347" t="s">
        <v>54</v>
      </c>
      <c r="E9" s="345" t="s">
        <v>94</v>
      </c>
      <c r="F9" s="347" t="s">
        <v>153</v>
      </c>
      <c r="G9" s="348">
        <v>2</v>
      </c>
      <c r="H9" s="334" t="str">
        <f>CONCATENATE("+",RIGHT('Personal File'!$B$6,1)+RIGHT('Personal File'!$C$9)+D9)</f>
        <v>+8</v>
      </c>
      <c r="I9" s="335">
        <f t="shared" ca="1" si="4"/>
        <v>16</v>
      </c>
      <c r="J9" s="336">
        <f t="shared" ref="J9" ca="1" si="7">I9+RIGHT(H9,1)</f>
        <v>24</v>
      </c>
      <c r="K9" s="337" t="s">
        <v>108</v>
      </c>
      <c r="M9" s="349">
        <v>0</v>
      </c>
    </row>
    <row r="10" spans="1:13" ht="16.2" thickBot="1">
      <c r="A10" s="239" t="s">
        <v>112</v>
      </c>
      <c r="B10" s="240" t="s">
        <v>71</v>
      </c>
      <c r="C10" s="241" t="s">
        <v>54</v>
      </c>
      <c r="D10" s="242" t="s">
        <v>95</v>
      </c>
      <c r="E10" s="240" t="s">
        <v>81</v>
      </c>
      <c r="F10" s="242" t="s">
        <v>107</v>
      </c>
      <c r="G10" s="243">
        <v>3</v>
      </c>
      <c r="H10" s="244" t="str">
        <f>CONCATENATE("+",RIGHT('Personal File'!$B$6,1)+RIGHT('Personal File'!$C$9)+D10)</f>
        <v>+9</v>
      </c>
      <c r="I10" s="245">
        <f t="shared" ref="I10" ca="1" si="8">RANDBETWEEN(1,20)</f>
        <v>12</v>
      </c>
      <c r="J10" s="246">
        <f t="shared" ref="J10" ca="1" si="9">I10+RIGHT(H10,1)</f>
        <v>21</v>
      </c>
      <c r="K10" s="247" t="s">
        <v>108</v>
      </c>
      <c r="M10" s="354" t="s">
        <v>132</v>
      </c>
    </row>
    <row r="11" spans="1:13" ht="6" customHeight="1" thickTop="1" thickBot="1">
      <c r="D11" s="248"/>
      <c r="E11" s="248"/>
      <c r="G11" s="249"/>
      <c r="H11" s="249"/>
      <c r="I11" s="249"/>
      <c r="J11" s="249"/>
      <c r="M11" s="249"/>
    </row>
    <row r="12" spans="1:13" ht="16.8" thickTop="1" thickBot="1">
      <c r="A12" s="215" t="s">
        <v>60</v>
      </c>
      <c r="B12" s="216" t="s">
        <v>8</v>
      </c>
      <c r="C12" s="216" t="s">
        <v>26</v>
      </c>
      <c r="D12" s="216" t="s">
        <v>68</v>
      </c>
      <c r="E12" s="216" t="s">
        <v>69</v>
      </c>
      <c r="F12" s="216" t="s">
        <v>70</v>
      </c>
      <c r="G12" s="216" t="s">
        <v>19</v>
      </c>
      <c r="H12" s="250" t="s">
        <v>66</v>
      </c>
      <c r="I12" s="251"/>
      <c r="J12" s="251"/>
      <c r="K12" s="252"/>
      <c r="M12" s="222" t="s">
        <v>117</v>
      </c>
    </row>
    <row r="13" spans="1:13">
      <c r="A13" s="253" t="s">
        <v>96</v>
      </c>
      <c r="B13" s="13">
        <v>2</v>
      </c>
      <c r="C13" s="13">
        <v>6</v>
      </c>
      <c r="D13" s="13">
        <v>0</v>
      </c>
      <c r="E13" s="254">
        <v>0.1</v>
      </c>
      <c r="F13" s="231" t="s">
        <v>105</v>
      </c>
      <c r="G13" s="255">
        <v>20</v>
      </c>
      <c r="H13" s="256"/>
      <c r="I13" s="257"/>
      <c r="J13" s="257"/>
      <c r="K13" s="258"/>
      <c r="M13" s="259">
        <v>0</v>
      </c>
    </row>
    <row r="14" spans="1:13" ht="16.2" thickBot="1">
      <c r="A14" s="260" t="s">
        <v>131</v>
      </c>
      <c r="B14" s="261">
        <v>1</v>
      </c>
      <c r="C14" s="261" t="s">
        <v>132</v>
      </c>
      <c r="D14" s="261" t="s">
        <v>132</v>
      </c>
      <c r="E14" s="261" t="s">
        <v>132</v>
      </c>
      <c r="F14" s="261" t="s">
        <v>132</v>
      </c>
      <c r="G14" s="262" t="s">
        <v>132</v>
      </c>
      <c r="H14" s="263"/>
      <c r="I14" s="264"/>
      <c r="J14" s="264"/>
      <c r="K14" s="265"/>
      <c r="M14" s="339">
        <v>2000</v>
      </c>
    </row>
    <row r="15" spans="1:13" ht="6.75" customHeight="1" thickTop="1" thickBot="1">
      <c r="M15" s="199"/>
    </row>
    <row r="16" spans="1:13" ht="16.8" thickTop="1" thickBot="1">
      <c r="A16" s="266"/>
      <c r="B16" s="249"/>
      <c r="D16" s="267" t="s">
        <v>61</v>
      </c>
      <c r="E16" s="268"/>
      <c r="F16" s="250" t="s">
        <v>3</v>
      </c>
      <c r="G16" s="216" t="s">
        <v>19</v>
      </c>
      <c r="H16" s="218" t="s">
        <v>106</v>
      </c>
      <c r="I16" s="250" t="s">
        <v>66</v>
      </c>
      <c r="J16" s="251"/>
      <c r="K16" s="252"/>
      <c r="M16" s="222" t="s">
        <v>117</v>
      </c>
    </row>
    <row r="17" spans="1:13" ht="16.2" thickBot="1">
      <c r="A17" s="266"/>
      <c r="B17" s="249"/>
      <c r="D17" s="269" t="s">
        <v>148</v>
      </c>
      <c r="E17" s="270"/>
      <c r="F17" s="271">
        <v>20</v>
      </c>
      <c r="G17" s="272">
        <f>F17/10</f>
        <v>2</v>
      </c>
      <c r="H17" s="273"/>
      <c r="I17" s="274"/>
      <c r="J17" s="275"/>
      <c r="K17" s="265"/>
      <c r="M17" s="276">
        <v>0</v>
      </c>
    </row>
    <row r="18" spans="1:13" ht="16.2" thickTop="1"/>
  </sheetData>
  <phoneticPr fontId="0" type="noConversion"/>
  <conditionalFormatting sqref="I4">
    <cfRule type="cellIs" dxfId="11" priority="11" operator="equal">
      <formula>20</formula>
    </cfRule>
    <cfRule type="cellIs" dxfId="10" priority="12" operator="equal">
      <formula>1</formula>
    </cfRule>
  </conditionalFormatting>
  <conditionalFormatting sqref="I10">
    <cfRule type="cellIs" dxfId="9" priority="9" operator="equal">
      <formula>20</formula>
    </cfRule>
    <cfRule type="cellIs" dxfId="8" priority="10" operator="equal">
      <formula>1</formula>
    </cfRule>
  </conditionalFormatting>
  <conditionalFormatting sqref="I8">
    <cfRule type="cellIs" dxfId="7" priority="7" operator="equal">
      <formula>20</formula>
    </cfRule>
    <cfRule type="cellIs" dxfId="6" priority="8" operator="equal">
      <formula>1</formula>
    </cfRule>
  </conditionalFormatting>
  <conditionalFormatting sqref="I3">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9">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cols>
    <col min="1" max="1" width="27.3984375" style="199" bestFit="1" customWidth="1"/>
    <col min="2" max="2" width="4.5" style="249" bestFit="1" customWidth="1"/>
    <col min="3" max="3" width="6.8984375" style="249" bestFit="1" customWidth="1"/>
    <col min="4" max="5" width="24" style="83" customWidth="1"/>
    <col min="6" max="6" width="2.3984375" style="83" customWidth="1"/>
    <col min="7" max="7" width="5.69921875" style="83" bestFit="1" customWidth="1"/>
    <col min="8" max="16384" width="13" style="83"/>
  </cols>
  <sheetData>
    <row r="1" spans="1:7" ht="23.4" thickBot="1">
      <c r="A1" s="214" t="s">
        <v>63</v>
      </c>
      <c r="B1" s="277"/>
      <c r="C1" s="277"/>
      <c r="D1" s="214"/>
      <c r="E1" s="214"/>
    </row>
    <row r="2" spans="1:7" s="199" customFormat="1" ht="16.8" thickTop="1" thickBot="1">
      <c r="A2" s="278" t="s">
        <v>64</v>
      </c>
      <c r="B2" s="278" t="s">
        <v>3</v>
      </c>
      <c r="C2" s="279" t="s">
        <v>115</v>
      </c>
      <c r="D2" s="280" t="s">
        <v>65</v>
      </c>
      <c r="E2" s="281" t="s">
        <v>66</v>
      </c>
      <c r="G2" s="282" t="s">
        <v>117</v>
      </c>
    </row>
    <row r="3" spans="1:7">
      <c r="A3" s="283" t="s">
        <v>79</v>
      </c>
      <c r="B3" s="284">
        <v>1</v>
      </c>
      <c r="C3" s="285" t="s">
        <v>116</v>
      </c>
      <c r="D3" s="286"/>
      <c r="E3" s="287"/>
      <c r="G3" s="288">
        <v>0</v>
      </c>
    </row>
    <row r="4" spans="1:7">
      <c r="A4" s="283" t="s">
        <v>101</v>
      </c>
      <c r="B4" s="284">
        <v>1</v>
      </c>
      <c r="C4" s="289">
        <v>1</v>
      </c>
      <c r="D4" s="286"/>
      <c r="E4" s="287"/>
      <c r="G4" s="290">
        <v>0</v>
      </c>
    </row>
    <row r="5" spans="1:7">
      <c r="A5" s="343" t="s">
        <v>149</v>
      </c>
      <c r="B5" s="284">
        <v>1</v>
      </c>
      <c r="C5" s="289">
        <v>1</v>
      </c>
      <c r="D5" s="294" t="s">
        <v>150</v>
      </c>
      <c r="E5" s="295"/>
      <c r="G5" s="296"/>
    </row>
    <row r="6" spans="1:7">
      <c r="A6" s="291" t="s">
        <v>114</v>
      </c>
      <c r="B6" s="292">
        <v>100</v>
      </c>
      <c r="C6" s="293">
        <f>B6/100</f>
        <v>1</v>
      </c>
      <c r="D6" s="294"/>
      <c r="E6" s="295"/>
      <c r="G6" s="296">
        <f>B6</f>
        <v>100</v>
      </c>
    </row>
    <row r="7" spans="1:7" ht="16.2" thickBot="1">
      <c r="A7" s="297" t="s">
        <v>128</v>
      </c>
      <c r="B7" s="298">
        <v>1</v>
      </c>
      <c r="C7" s="299">
        <v>1</v>
      </c>
      <c r="D7" s="300" t="s">
        <v>129</v>
      </c>
      <c r="E7" s="301" t="s">
        <v>130</v>
      </c>
      <c r="G7" s="302">
        <v>1500</v>
      </c>
    </row>
    <row r="8" spans="1:7" ht="24" thickTop="1" thickBot="1">
      <c r="A8" s="214" t="s">
        <v>67</v>
      </c>
      <c r="B8" s="303"/>
      <c r="C8" s="303"/>
      <c r="D8" s="214"/>
      <c r="E8" s="304"/>
    </row>
    <row r="9" spans="1:7" ht="16.8" thickTop="1" thickBot="1">
      <c r="A9" s="278" t="s">
        <v>64</v>
      </c>
      <c r="B9" s="278" t="s">
        <v>3</v>
      </c>
      <c r="C9" s="279" t="s">
        <v>115</v>
      </c>
      <c r="D9" s="280" t="s">
        <v>65</v>
      </c>
      <c r="E9" s="281" t="s">
        <v>66</v>
      </c>
      <c r="G9" s="282" t="s">
        <v>117</v>
      </c>
    </row>
    <row r="10" spans="1:7">
      <c r="A10" s="283" t="s">
        <v>82</v>
      </c>
      <c r="B10" s="284">
        <v>1</v>
      </c>
      <c r="C10" s="289">
        <v>0</v>
      </c>
      <c r="D10" s="286"/>
      <c r="E10" s="287"/>
      <c r="G10" s="290">
        <f>50*B10</f>
        <v>50</v>
      </c>
    </row>
    <row r="11" spans="1:7">
      <c r="A11" s="305" t="s">
        <v>113</v>
      </c>
      <c r="B11" s="284">
        <v>1</v>
      </c>
      <c r="C11" s="289">
        <v>0</v>
      </c>
      <c r="D11" s="286"/>
      <c r="E11" s="287"/>
      <c r="G11" s="290">
        <v>0</v>
      </c>
    </row>
    <row r="12" spans="1:7">
      <c r="A12" s="283" t="s">
        <v>83</v>
      </c>
      <c r="B12" s="284">
        <v>2</v>
      </c>
      <c r="C12" s="289">
        <v>1</v>
      </c>
      <c r="D12" s="306"/>
      <c r="E12" s="287"/>
      <c r="G12" s="290">
        <v>0</v>
      </c>
    </row>
    <row r="13" spans="1:7">
      <c r="A13" s="305" t="s">
        <v>118</v>
      </c>
      <c r="B13" s="284">
        <v>1</v>
      </c>
      <c r="C13" s="289">
        <v>1</v>
      </c>
      <c r="D13" s="286"/>
      <c r="E13" s="287"/>
      <c r="G13" s="290">
        <v>110</v>
      </c>
    </row>
    <row r="14" spans="1:7">
      <c r="A14" s="283" t="s">
        <v>104</v>
      </c>
      <c r="B14" s="284">
        <v>1</v>
      </c>
      <c r="C14" s="289">
        <v>3</v>
      </c>
      <c r="D14" s="286"/>
      <c r="E14" s="287"/>
      <c r="G14" s="290">
        <v>0</v>
      </c>
    </row>
    <row r="15" spans="1:7">
      <c r="A15" s="283" t="s">
        <v>102</v>
      </c>
      <c r="B15" s="284">
        <v>0</v>
      </c>
      <c r="C15" s="289">
        <v>0</v>
      </c>
      <c r="D15" s="286"/>
      <c r="E15" s="287"/>
      <c r="G15" s="290">
        <v>0</v>
      </c>
    </row>
    <row r="16" spans="1:7" ht="16.2" thickBot="1">
      <c r="A16" s="307" t="s">
        <v>103</v>
      </c>
      <c r="B16" s="308">
        <v>0</v>
      </c>
      <c r="C16" s="309">
        <v>0</v>
      </c>
      <c r="D16" s="310"/>
      <c r="E16" s="311"/>
      <c r="G16" s="312">
        <f>300*B16</f>
        <v>0</v>
      </c>
    </row>
    <row r="17" spans="1:7" ht="16.2" thickTop="1">
      <c r="A17" s="83"/>
      <c r="B17" s="83"/>
      <c r="C17" s="83"/>
    </row>
    <row r="18" spans="1:7">
      <c r="A18" s="83"/>
      <c r="B18" s="83"/>
      <c r="F18" s="313" t="s">
        <v>119</v>
      </c>
      <c r="G18" s="314">
        <f>SUM(G3:G16,Martial!M3:M17)</f>
        <v>17360</v>
      </c>
    </row>
    <row r="19" spans="1:7">
      <c r="A19" s="83"/>
      <c r="B19" s="83"/>
      <c r="C19" s="83"/>
    </row>
    <row r="21" spans="1:7">
      <c r="A21" s="83"/>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Personal File</vt:lpstr>
      <vt:lpstr>Skills</vt:lpstr>
      <vt:lpstr>Feats</vt:lpstr>
      <vt:lpstr>Martial</vt:lpstr>
      <vt:lpstr>Equipment</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2007-08-17T04:53:18Z</cp:lastPrinted>
  <dcterms:created xsi:type="dcterms:W3CDTF">2000-10-24T15:39:59Z</dcterms:created>
  <dcterms:modified xsi:type="dcterms:W3CDTF">2020-04-04T23:14:32Z</dcterms:modified>
</cp:coreProperties>
</file>