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A\Juegos\FoL\Used\Characters\Part I\Chapter 5\"/>
    </mc:Choice>
  </mc:AlternateContent>
  <xr:revisionPtr revIDLastSave="0" documentId="13_ncr:1_{5044AA94-C236-4020-8606-0D16BC4ABEB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File'!$A$1:$H$12</definedName>
    <definedName name="_xlnm.Print_Area" localSheetId="1">Skills!$A$1:$K$28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6" l="1"/>
  <c r="M25" i="6" l="1"/>
  <c r="G16" i="6" l="1"/>
  <c r="H18" i="15" l="1"/>
  <c r="H32" i="15"/>
  <c r="I4" i="6" l="1"/>
  <c r="H3" i="15" l="1"/>
  <c r="H4" i="15"/>
  <c r="H5" i="15"/>
  <c r="H6" i="15"/>
  <c r="H7" i="15"/>
  <c r="H8" i="15"/>
  <c r="H9" i="15"/>
  <c r="H10" i="15"/>
  <c r="H11" i="15"/>
  <c r="H12" i="15"/>
  <c r="H13" i="15"/>
  <c r="H14" i="15"/>
  <c r="H15" i="15"/>
  <c r="H16" i="15"/>
  <c r="H17" i="15"/>
  <c r="H19" i="15"/>
  <c r="H20" i="15"/>
  <c r="H21" i="15"/>
  <c r="H22" i="15"/>
  <c r="H37" i="15" l="1"/>
  <c r="E54" i="15"/>
  <c r="E43" i="15" s="1"/>
  <c r="H23" i="15" l="1"/>
  <c r="H24" i="15"/>
  <c r="H25" i="15"/>
  <c r="H26" i="15"/>
  <c r="H27" i="15"/>
  <c r="H28" i="15"/>
  <c r="H29" i="15"/>
  <c r="H30" i="15"/>
  <c r="H31" i="15"/>
  <c r="H36" i="15" l="1"/>
  <c r="H41" i="15"/>
  <c r="H40" i="15"/>
  <c r="H39" i="15"/>
  <c r="H38" i="15"/>
  <c r="H35" i="15"/>
  <c r="H34" i="15"/>
  <c r="H33" i="15"/>
  <c r="I9" i="6" l="1"/>
  <c r="I7" i="6"/>
  <c r="B43" i="15" l="1"/>
  <c r="G15" i="19" l="1"/>
  <c r="G16" i="19" l="1"/>
  <c r="E8" i="4" l="1"/>
  <c r="C12" i="4" l="1"/>
  <c r="C11" i="4"/>
  <c r="C10" i="4"/>
  <c r="C9" i="4"/>
  <c r="C8" i="4"/>
  <c r="C7" i="4"/>
  <c r="C3" i="6" s="1"/>
  <c r="H4" i="6" l="1"/>
  <c r="H3" i="6"/>
  <c r="J3" i="6" s="1"/>
  <c r="D18" i="15"/>
  <c r="D13" i="15"/>
  <c r="D19" i="15"/>
  <c r="D15" i="15"/>
  <c r="D22" i="15"/>
  <c r="D8" i="15"/>
  <c r="D29" i="15"/>
  <c r="H9" i="6"/>
  <c r="J9" i="6" s="1"/>
  <c r="H7" i="6"/>
  <c r="J7" i="6" s="1"/>
  <c r="E10" i="4"/>
  <c r="E12" i="4" s="1"/>
  <c r="E11" i="4" s="1"/>
  <c r="D5" i="15"/>
  <c r="D20" i="15"/>
  <c r="D30" i="15"/>
  <c r="D26" i="15"/>
  <c r="J4" i="6"/>
  <c r="D6" i="15"/>
  <c r="D14" i="15"/>
  <c r="D11" i="15"/>
  <c r="D12" i="15"/>
  <c r="D17" i="15"/>
  <c r="D32" i="15"/>
  <c r="D24" i="15"/>
  <c r="D25" i="15"/>
  <c r="E9" i="4"/>
  <c r="D3" i="15"/>
  <c r="D10" i="15"/>
  <c r="D4" i="15"/>
  <c r="D7" i="15"/>
  <c r="D16" i="15"/>
  <c r="D21" i="15"/>
  <c r="D31" i="15"/>
  <c r="D27" i="15"/>
  <c r="D28" i="15"/>
  <c r="D9" i="15"/>
  <c r="D23" i="15"/>
  <c r="B6" i="4"/>
  <c r="H42" i="15"/>
  <c r="E22" i="15" l="1"/>
  <c r="G22" i="15"/>
  <c r="I22" i="15" s="1"/>
  <c r="E15" i="15"/>
  <c r="G15" i="15"/>
  <c r="I15" i="15" s="1"/>
  <c r="E29" i="15"/>
  <c r="G29" i="15"/>
  <c r="I29" i="15" s="1"/>
  <c r="E8" i="15"/>
  <c r="G8" i="15"/>
  <c r="I8" i="15" s="1"/>
  <c r="G19" i="15"/>
  <c r="I19" i="15" s="1"/>
  <c r="E19" i="15"/>
  <c r="E13" i="15"/>
  <c r="G13" i="15"/>
  <c r="I13" i="15" s="1"/>
  <c r="G18" i="15"/>
  <c r="I18" i="15" s="1"/>
  <c r="E18" i="15"/>
  <c r="E26" i="15"/>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7" authorId="0" shapeId="0" xr:uid="{20802453-C4D2-4531-A35F-EA88B8DC1973}">
      <text>
        <r>
          <rPr>
            <sz val="12"/>
            <color indexed="81"/>
            <rFont val="Times New Roman"/>
            <family val="1"/>
          </rPr>
          <t>See PHB 162</t>
        </r>
      </text>
    </comment>
    <comment ref="E9" authorId="0" shapeId="0" xr:uid="{00000000-0006-0000-0000-000002000000}">
      <text>
        <r>
          <rPr>
            <sz val="12"/>
            <color indexed="81"/>
            <rFont val="Times New Roman"/>
            <family val="1"/>
          </rPr>
          <t>[(5 * 10 Dragon Shaman) * 75%]
+ (5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i/>
            <sz val="12"/>
            <color indexed="81"/>
            <rFont val="Times New Roman"/>
            <family val="1"/>
          </rPr>
          <t>Dragonscale Armor -2</t>
        </r>
      </text>
    </comment>
    <comment ref="F9" authorId="0" shapeId="0" xr:uid="{00000000-0006-0000-0100-000002000000}">
      <text>
        <r>
          <rPr>
            <i/>
            <sz val="12"/>
            <color indexed="81"/>
            <rFont val="Times New Roman"/>
            <family val="1"/>
          </rPr>
          <t>Dragonscale Armor -2</t>
        </r>
      </text>
    </comment>
    <comment ref="F16" authorId="0" shapeId="0" xr:uid="{00000000-0006-0000-0100-000003000000}">
      <text>
        <r>
          <rPr>
            <i/>
            <sz val="12"/>
            <color indexed="81"/>
            <rFont val="Times New Roman"/>
            <family val="1"/>
          </rPr>
          <t>Dragonscale Armor -2</t>
        </r>
      </text>
    </comment>
    <comment ref="F21" authorId="0" shapeId="0" xr:uid="{00000000-0006-0000-0100-000004000000}">
      <text>
        <r>
          <rPr>
            <i/>
            <sz val="12"/>
            <color indexed="81"/>
            <rFont val="Times New Roman"/>
            <family val="1"/>
          </rPr>
          <t>Dragonscale Armor -2</t>
        </r>
      </text>
    </comment>
    <comment ref="F23" authorId="0" shapeId="0" xr:uid="{00000000-0006-0000-0100-000005000000}">
      <text>
        <r>
          <rPr>
            <i/>
            <sz val="12"/>
            <color indexed="81"/>
            <rFont val="Times New Roman"/>
            <family val="1"/>
          </rPr>
          <t>Dragonscale Armor -2</t>
        </r>
      </text>
    </comment>
    <comment ref="F27" authorId="0" shapeId="0" xr:uid="{00000000-0006-0000-0100-000006000000}">
      <text>
        <r>
          <rPr>
            <i/>
            <sz val="12"/>
            <color indexed="81"/>
            <rFont val="Times New Roman"/>
            <family val="1"/>
          </rPr>
          <t>Dragonscale Armor -2</t>
        </r>
      </text>
    </comment>
    <comment ref="F34" authorId="0" shapeId="0" xr:uid="{00000000-0006-0000-0100-000007000000}">
      <text>
        <r>
          <rPr>
            <i/>
            <sz val="12"/>
            <color indexed="81"/>
            <rFont val="Times New Roman"/>
            <family val="1"/>
          </rPr>
          <t>Dragonscale Armor -2</t>
        </r>
      </text>
    </comment>
    <comment ref="F38" authorId="0" shapeId="0" xr:uid="{00000000-0006-0000-0100-000008000000}">
      <text>
        <r>
          <rPr>
            <sz val="12"/>
            <color indexed="81"/>
            <rFont val="Times New Roman"/>
            <family val="1"/>
          </rPr>
          <t>Skill Focus +3</t>
        </r>
      </text>
    </comment>
    <comment ref="F40" authorId="0" shapeId="0" xr:uid="{00000000-0006-0000-0100-000009000000}">
      <text>
        <r>
          <rPr>
            <i/>
            <sz val="12"/>
            <color indexed="81"/>
            <rFont val="Times New Roman"/>
            <family val="1"/>
          </rPr>
          <t>Dragonscale Armor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shapeId="0" xr:uid="{00000000-0006-0000-0200-000002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A4" authorId="0" shapeId="0" xr:uid="{00000000-0006-0000-02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6" authorId="0" shapeId="0" xr:uid="{00000000-0006-0000-0200-000004000000}">
      <text>
        <r>
          <rPr>
            <sz val="12"/>
            <color indexed="81"/>
            <rFont val="Times New Roman"/>
            <family val="1"/>
          </rPr>
          <t>At 4th level, you gain immunity to paralysis and sleep effects.  You also become immue to the frightful presence of dragons.
PHB II 13</t>
        </r>
      </text>
    </comment>
    <comment ref="C8" authorId="0" shapeId="0" xr:uid="{00000000-0006-0000-0200-000005000000}">
      <text>
        <r>
          <rPr>
            <sz val="12"/>
            <color indexed="81"/>
            <rFont val="Times New Roman"/>
            <family val="1"/>
          </rPr>
          <t>Bonus on melee damage rolls equal to your aura bonus.
PHB II 13</t>
        </r>
      </text>
    </comment>
    <comment ref="C9" authorId="0" shapeId="0" xr:uid="{00000000-0006-0000-0200-000006000000}">
      <text>
        <r>
          <rPr>
            <sz val="12"/>
            <color indexed="81"/>
            <rFont val="Times New Roman"/>
            <family val="1"/>
          </rPr>
          <t>Resistance to your totem dragon’s energy type equal to 5 x your aura bonus.
PHB II 13</t>
        </r>
      </text>
    </comment>
    <comment ref="C10" authorId="0" shapeId="0" xr:uid="{00000000-0006-0000-0200-000007000000}">
      <text>
        <r>
          <rPr>
            <sz val="12"/>
            <color indexed="81"/>
            <rFont val="Times New Roman"/>
            <family val="1"/>
          </rPr>
          <t>Bonus on Listen and Spot checks, as well as on
initiative checks, equal to your aura bonus.
PHB II 13</t>
        </r>
      </text>
    </comment>
    <comment ref="C11" authorId="0" shapeId="0" xr:uid="{00000000-0006-0000-0200-000008000000}">
      <text>
        <r>
          <rPr>
            <sz val="12"/>
            <color indexed="81"/>
            <rFont val="Times New Roman"/>
            <family val="1"/>
          </rPr>
          <t>DR 1/magic for each point of your aura bonus (up to 5).
PHB II 13</t>
        </r>
      </text>
    </comment>
    <comment ref="C12" authorId="0" shapeId="0" xr:uid="{00000000-0006-0000-0200-00000900000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3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<sst xmlns="http://schemas.openxmlformats.org/spreadsheetml/2006/main" count="298" uniqueCount="178">
  <si>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</si>
  <si>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</si>
  <si>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</si>
  <si>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</si>
  <si>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</si>
  <si>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</si>
  <si>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</si>
  <si>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</si>
  <si>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</si>
  <si>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</si>
  <si>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</si>
  <si>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</si>
  <si>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</si>
  <si>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</si>
  <si>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</si>
  <si>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</si>
  <si>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</si>
  <si>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</si>
  <si>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</si>
  <si>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</si>
  <si>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</si>
  <si>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</si>
  <si>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</si>
  <si>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</si>
  <si>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</si>
  <si>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</si>
  <si>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</si>
  <si>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</si>
  <si>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</si>
  <si>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</si>
  <si>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</si>
  <si>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</si>
  <si>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</si>
  <si>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</si>
  <si>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</si>
  <si>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</si>
  <si>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</si>
  <si>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</si>
  <si>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</si>
  <si>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</si>
  <si>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</si>
  <si>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</si>
  <si>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</si>
  <si>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</si>
  <si>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</si>
  <si>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</si>
  <si>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</si>
  <si>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</si>
  <si>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</si>
  <si>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</si>
  <si>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</si>
  <si>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</si>
  <si>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</si>
  <si>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</si>
  <si>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</si>
  <si>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</si>
  <si>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</si>
  <si>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</si>
  <si>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</si>
  <si>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</si>
  <si>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</si>
  <si>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</si>
  <si>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</si>
  <si>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</si>
  <si>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</si>
  <si>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</si>
  <si>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</si>
  <si>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</si>
  <si>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</si>
  <si>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</si>
  <si>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</si>
  <si>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</si>
  <si>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</si>
  <si>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</si>
  <si>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Craft:  (type)</t>
  </si>
  <si>
    <t>Class Features</t>
  </si>
  <si>
    <t>Weapon Proficiencies</t>
  </si>
  <si>
    <t>Shields (not tower)</t>
  </si>
  <si>
    <t>Atk</t>
  </si>
  <si>
    <t>Feats</t>
  </si>
  <si>
    <t>Roll</t>
  </si>
  <si>
    <t>Skill/Save</t>
  </si>
  <si>
    <t>Knowledge:  Religion</t>
  </si>
  <si>
    <t>Knowledge:  Arcana</t>
  </si>
  <si>
    <t>Perform:  [type]</t>
  </si>
  <si>
    <t>Profession:  [type]</t>
  </si>
  <si>
    <t>Scrolls and Potions</t>
  </si>
  <si>
    <t>CLev</t>
  </si>
  <si>
    <t>Value</t>
  </si>
  <si>
    <t>Simple Weapons</t>
  </si>
  <si>
    <t>Equity on this page:</t>
  </si>
  <si>
    <t>Total Equity:</t>
  </si>
  <si>
    <t>NPC</t>
  </si>
  <si>
    <t>Female</t>
  </si>
  <si>
    <t>Light &amp; Medium Armor</t>
  </si>
  <si>
    <t>Human</t>
  </si>
  <si>
    <t>Aura:  Power</t>
  </si>
  <si>
    <t>Aura:  Vigor</t>
  </si>
  <si>
    <t>Aura:  Toughness</t>
  </si>
  <si>
    <t>dragon shaman 1</t>
  </si>
  <si>
    <t>Human:  Endurance</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</si>
  <si>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</si>
  <si>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</si>
  <si>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</si>
  <si>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</si>
  <si>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</si>
  <si>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</si>
  <si>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</si>
  <si>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</si>
  <si>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</si>
  <si>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</si>
  <si>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</si>
  <si>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</si>
  <si>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</si>
  <si>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</si>
  <si>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1st:  Alertness</t>
  </si>
  <si>
    <t>Grapple, Unarmed Strike</t>
  </si>
  <si>
    <t>x2</t>
  </si>
  <si>
    <t>Bludgeon</t>
  </si>
  <si>
    <t>Draconic</t>
  </si>
  <si>
    <t>Ranged Touch Attacks</t>
  </si>
  <si>
    <t>Aura:  Senses</t>
  </si>
  <si>
    <t>Senses +1</t>
  </si>
  <si>
    <t>1d3</t>
  </si>
  <si>
    <t>19-20, x2</t>
  </si>
  <si>
    <t>30’</t>
  </si>
  <si>
    <t>3rd:  Weapon Focus ~ Spears</t>
  </si>
  <si>
    <t>Weapon Focus included</t>
  </si>
  <si>
    <t>Bolts</t>
  </si>
  <si>
    <t>Draconic Resolve</t>
  </si>
  <si>
    <t>Immunity to Paralysis and Sleep effects</t>
  </si>
  <si>
    <t>2d6 fire</t>
  </si>
  <si>
    <t>Breath Weapon (line)</t>
  </si>
  <si>
    <t>Chaotic Evil</t>
  </si>
  <si>
    <t>Draconic Aura +2</t>
  </si>
  <si>
    <t>two</t>
  </si>
  <si>
    <t>Aura:  Resistance</t>
  </si>
  <si>
    <t>1d4</t>
  </si>
  <si>
    <t>Scale Mail +1</t>
  </si>
  <si>
    <t>25’</t>
  </si>
  <si>
    <t>20’ (15’)</t>
  </si>
  <si>
    <t>MW Hand Crossbow</t>
  </si>
  <si>
    <t>DC 10 + ½ shaman level</t>
  </si>
  <si>
    <t>Dragonhide Cloak</t>
  </si>
  <si>
    <t>Broken Common</t>
  </si>
  <si>
    <t>Longsword +1</t>
  </si>
  <si>
    <t>1d8</t>
  </si>
  <si>
    <t>1</t>
  </si>
  <si>
    <t>19-20/x2</t>
  </si>
  <si>
    <t>Slashing</t>
  </si>
  <si>
    <t>Totem Dragon</t>
  </si>
  <si>
    <t>Red</t>
  </si>
  <si>
    <t>Sex</t>
  </si>
  <si>
    <t>Base Speed</t>
  </si>
  <si>
    <t>Actual Speed</t>
  </si>
  <si>
    <t>Lb. Capacity</t>
  </si>
  <si>
    <t>Lb. Carried</t>
  </si>
  <si>
    <t>Hit Points</t>
  </si>
  <si>
    <t>Touch AC</t>
  </si>
  <si>
    <t>FF AC</t>
  </si>
  <si>
    <t>Race</t>
  </si>
  <si>
    <t>Class</t>
  </si>
  <si>
    <t>Alignment</t>
  </si>
  <si>
    <t>Attack Bonus</t>
  </si>
  <si>
    <t>Initiative</t>
  </si>
  <si>
    <t>Strength</t>
  </si>
  <si>
    <t>Dexterity</t>
  </si>
  <si>
    <t>Constitution</t>
  </si>
  <si>
    <t>Intelligence</t>
  </si>
  <si>
    <t>Wisdom</t>
  </si>
  <si>
    <t>Charisma</t>
  </si>
  <si>
    <t>Tarzana</t>
  </si>
  <si>
    <t>Hunts</t>
  </si>
  <si>
    <t>Totem Dragon:  Red</t>
  </si>
  <si>
    <t>Breath Weapon:  Fire</t>
  </si>
  <si>
    <t>Endure Elements, at will</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</si>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</sst>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3"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s>
  <borders count="11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9">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0" fontId="1" fillId="0" borderId="0"/>
    <xf numFmtId="0" fontId="1" fillId="0" borderId="0"/>
  </cellStyleXfs>
  <cellXfs count="353">
    <xf numFmtId="0" fontId="0" fillId="0" borderId="0" xfId="0"/>
    <xf numFmtId="0" fontId="11" fillId="3" borderId="56" xfId="0" applyFont="1" applyFill="1" applyBorder="1" applyAlignment="1">
      <alignment horizontal="centerContinuous" vertical="center"/>
    </xf>
    <xf numFmtId="0" fontId="11" fillId="3" borderId="33"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57" xfId="0" applyFont="1" applyFill="1" applyBorder="1" applyAlignment="1">
      <alignment horizontal="center" vertical="center"/>
    </xf>
    <xf numFmtId="0" fontId="3" fillId="0" borderId="0" xfId="0" applyFont="1" applyAlignment="1">
      <alignment vertical="center"/>
    </xf>
    <xf numFmtId="0" fontId="47" fillId="0" borderId="26" xfId="0" applyFont="1" applyBorder="1" applyAlignment="1">
      <alignment horizontal="centerContinuous" vertical="center" wrapText="1"/>
    </xf>
    <xf numFmtId="0" fontId="48" fillId="0" borderId="26" xfId="0" applyFont="1" applyBorder="1" applyAlignment="1">
      <alignment horizontal="centerContinuous" vertical="center" wrapText="1"/>
    </xf>
    <xf numFmtId="164" fontId="4" fillId="0" borderId="68" xfId="0" applyNumberFormat="1" applyFont="1" applyBorder="1" applyAlignment="1">
      <alignment horizontal="center" vertical="center"/>
    </xf>
    <xf numFmtId="1" fontId="44" fillId="12" borderId="68" xfId="0" applyNumberFormat="1" applyFont="1" applyFill="1" applyBorder="1" applyAlignment="1">
      <alignment horizontal="center" vertical="center"/>
    </xf>
    <xf numFmtId="0" fontId="3" fillId="0" borderId="76" xfId="0" applyFont="1" applyBorder="1" applyAlignment="1">
      <alignment horizontal="center" vertical="center"/>
    </xf>
    <xf numFmtId="0" fontId="1" fillId="14" borderId="41" xfId="0" applyFont="1" applyFill="1" applyBorder="1" applyAlignment="1">
      <alignment horizontal="center" vertical="center"/>
    </xf>
    <xf numFmtId="164" fontId="1" fillId="14" borderId="41" xfId="0" applyNumberFormat="1" applyFont="1" applyFill="1" applyBorder="1" applyAlignment="1">
      <alignment horizontal="center" vertical="center"/>
    </xf>
    <xf numFmtId="0" fontId="6" fillId="0" borderId="51" xfId="0" applyFont="1" applyBorder="1" applyAlignment="1">
      <alignment horizontal="centerContinuous" vertical="center"/>
    </xf>
    <xf numFmtId="0" fontId="1" fillId="14" borderId="41" xfId="2" applyNumberFormat="1" applyFont="1" applyFill="1" applyBorder="1" applyAlignment="1">
      <alignment horizontal="center" vertical="center"/>
    </xf>
    <xf numFmtId="0" fontId="19" fillId="2" borderId="54" xfId="0" applyFont="1" applyFill="1" applyBorder="1" applyAlignment="1">
      <alignment horizontal="left" vertical="center"/>
    </xf>
    <xf numFmtId="0" fontId="3" fillId="2" borderId="54" xfId="0" applyFont="1" applyFill="1" applyBorder="1" applyAlignment="1">
      <alignment horizontal="centerContinuous" vertical="center"/>
    </xf>
    <xf numFmtId="0" fontId="4" fillId="2" borderId="54" xfId="0" applyFont="1" applyFill="1" applyBorder="1" applyAlignment="1">
      <alignment horizontal="centerContinuous" vertical="center"/>
    </xf>
    <xf numFmtId="0" fontId="33" fillId="2" borderId="55"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58" xfId="0" applyFont="1" applyFill="1" applyBorder="1" applyAlignment="1">
      <alignment horizontal="right" vertical="center"/>
    </xf>
    <xf numFmtId="0" fontId="5" fillId="4" borderId="59" xfId="0" applyFont="1" applyFill="1" applyBorder="1" applyAlignment="1">
      <alignment horizontal="right" vertical="center"/>
    </xf>
    <xf numFmtId="49" fontId="6" fillId="0" borderId="60" xfId="0" applyNumberFormat="1" applyFont="1" applyBorder="1" applyAlignment="1">
      <alignment horizontal="center" vertical="center"/>
    </xf>
    <xf numFmtId="0" fontId="6" fillId="0" borderId="0" xfId="0" applyFont="1" applyAlignment="1">
      <alignment horizontal="left" vertical="center"/>
    </xf>
    <xf numFmtId="0" fontId="5" fillId="4" borderId="7" xfId="0" applyFont="1" applyFill="1" applyBorder="1" applyAlignment="1">
      <alignment horizontal="right" vertical="center"/>
    </xf>
    <xf numFmtId="49" fontId="6" fillId="0" borderId="96" xfId="0" applyNumberFormat="1" applyFont="1" applyBorder="1" applyAlignment="1">
      <alignment horizontal="centerContinuous" vertical="center"/>
    </xf>
    <xf numFmtId="0" fontId="1" fillId="0" borderId="97" xfId="0" applyFont="1" applyBorder="1" applyAlignment="1">
      <alignment horizontal="centerContinuous" vertical="center"/>
    </xf>
    <xf numFmtId="0" fontId="45" fillId="4" borderId="25" xfId="0" applyFont="1" applyFill="1" applyBorder="1" applyAlignment="1">
      <alignment horizontal="right" vertical="center"/>
    </xf>
    <xf numFmtId="0" fontId="6" fillId="0" borderId="8" xfId="0" applyFont="1" applyBorder="1" applyAlignment="1">
      <alignment horizontal="center" vertical="center"/>
    </xf>
    <xf numFmtId="0" fontId="7" fillId="2" borderId="9" xfId="0" applyFont="1" applyFill="1" applyBorder="1" applyAlignment="1">
      <alignment horizontal="right" vertical="center"/>
    </xf>
    <xf numFmtId="0" fontId="24" fillId="0" borderId="10" xfId="0" applyFont="1" applyBorder="1" applyAlignment="1">
      <alignment horizontal="center" vertical="center"/>
    </xf>
    <xf numFmtId="0" fontId="7" fillId="4" borderId="48" xfId="0" applyFont="1" applyFill="1" applyBorder="1" applyAlignment="1">
      <alignment horizontal="right" vertical="center"/>
    </xf>
    <xf numFmtId="0" fontId="12" fillId="2" borderId="4" xfId="0" applyFont="1" applyFill="1" applyBorder="1" applyAlignment="1">
      <alignment horizontal="right" vertical="center"/>
    </xf>
    <xf numFmtId="49" fontId="24" fillId="0" borderId="10" xfId="0" applyNumberFormat="1" applyFont="1" applyBorder="1" applyAlignment="1">
      <alignment horizontal="center" vertical="center"/>
    </xf>
    <xf numFmtId="0" fontId="7" fillId="4" borderId="46" xfId="0" applyFont="1" applyFill="1" applyBorder="1" applyAlignment="1">
      <alignment horizontal="right" vertical="center"/>
    </xf>
    <xf numFmtId="164" fontId="5" fillId="8" borderId="24"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4" fillId="0" borderId="3" xfId="0" applyNumberFormat="1" applyFont="1" applyBorder="1" applyAlignment="1">
      <alignment horizontal="center" vertical="center"/>
    </xf>
    <xf numFmtId="0" fontId="5" fillId="0" borderId="23" xfId="0" applyFont="1" applyBorder="1" applyAlignment="1">
      <alignment horizontal="center" vertical="center"/>
    </xf>
    <xf numFmtId="0" fontId="36" fillId="2" borderId="4" xfId="0" applyFont="1" applyFill="1" applyBorder="1" applyAlignment="1">
      <alignment horizontal="right" vertical="center"/>
    </xf>
    <xf numFmtId="0" fontId="10" fillId="4" borderId="46"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1" xfId="0" applyFont="1" applyFill="1" applyBorder="1" applyAlignment="1">
      <alignment horizontal="right" vertical="center"/>
    </xf>
    <xf numFmtId="0" fontId="6" fillId="0" borderId="19" xfId="0" quotePrefix="1" applyFont="1" applyBorder="1" applyAlignment="1">
      <alignment horizontal="center" vertical="center"/>
    </xf>
    <xf numFmtId="49" fontId="24" fillId="0" borderId="19" xfId="0" applyNumberFormat="1" applyFont="1" applyBorder="1" applyAlignment="1">
      <alignment horizontal="center" vertical="center"/>
    </xf>
    <xf numFmtId="0" fontId="10" fillId="4" borderId="47" xfId="0" applyFont="1" applyFill="1" applyBorder="1" applyAlignment="1">
      <alignment horizontal="right" vertical="center"/>
    </xf>
    <xf numFmtId="0" fontId="3" fillId="0" borderId="0" xfId="0" applyFont="1" applyAlignment="1">
      <alignment horizontal="right" vertical="center"/>
    </xf>
    <xf numFmtId="0" fontId="4" fillId="0" borderId="0" xfId="0" applyFont="1" applyAlignment="1">
      <alignment horizontal="left" vertical="center"/>
    </xf>
    <xf numFmtId="0" fontId="50" fillId="0" borderId="18" xfId="0" applyFont="1" applyBorder="1" applyAlignment="1">
      <alignment horizontal="centerContinuous" vertical="center"/>
    </xf>
    <xf numFmtId="0" fontId="14" fillId="0" borderId="0" xfId="0" applyFont="1" applyAlignment="1">
      <alignment horizontal="centerContinuous" vertical="center"/>
    </xf>
    <xf numFmtId="0" fontId="39" fillId="0" borderId="1" xfId="0" applyFont="1" applyBorder="1" applyAlignment="1">
      <alignment vertical="center"/>
    </xf>
    <xf numFmtId="0" fontId="5" fillId="0" borderId="20" xfId="0" applyFont="1" applyBorder="1" applyAlignment="1">
      <alignment horizontal="center" vertical="center"/>
    </xf>
    <xf numFmtId="0" fontId="6" fillId="0" borderId="20" xfId="0" applyFont="1" applyBorder="1" applyAlignment="1">
      <alignment horizontal="center" vertical="center"/>
    </xf>
    <xf numFmtId="0" fontId="40" fillId="0" borderId="20" xfId="0" applyFont="1" applyBorder="1" applyAlignment="1">
      <alignment horizontal="center" vertical="center" wrapText="1"/>
    </xf>
    <xf numFmtId="0" fontId="6" fillId="0" borderId="20" xfId="0" applyFont="1" applyBorder="1" applyAlignment="1">
      <alignment horizontal="center" vertical="center" wrapText="1"/>
    </xf>
    <xf numFmtId="1" fontId="6" fillId="0" borderId="20" xfId="0" applyNumberFormat="1" applyFont="1" applyBorder="1" applyAlignment="1">
      <alignment horizontal="center" vertical="center" wrapText="1"/>
    </xf>
    <xf numFmtId="0" fontId="37" fillId="12" borderId="21" xfId="0" applyFont="1" applyFill="1" applyBorder="1" applyAlignment="1">
      <alignment horizontal="center" vertical="center"/>
    </xf>
    <xf numFmtId="0" fontId="6" fillId="0" borderId="2" xfId="0" quotePrefix="1" applyFont="1" applyBorder="1" applyAlignment="1">
      <alignment horizontal="center" vertical="center"/>
    </xf>
    <xf numFmtId="0" fontId="41" fillId="0" borderId="1" xfId="0" applyFont="1" applyBorder="1" applyAlignment="1">
      <alignment vertical="center"/>
    </xf>
    <xf numFmtId="0" fontId="12" fillId="0" borderId="21" xfId="0" applyFont="1" applyBorder="1" applyAlignment="1">
      <alignment horizontal="center" vertical="center"/>
    </xf>
    <xf numFmtId="0" fontId="40" fillId="0" borderId="27" xfId="0" applyFont="1" applyBorder="1" applyAlignment="1">
      <alignment vertical="center"/>
    </xf>
    <xf numFmtId="0" fontId="5" fillId="0" borderId="42" xfId="0" applyFont="1" applyBorder="1" applyAlignment="1">
      <alignment horizontal="center" vertical="center"/>
    </xf>
    <xf numFmtId="0" fontId="6" fillId="0" borderId="42" xfId="0" applyFont="1" applyBorder="1" applyAlignment="1">
      <alignment horizontal="center" vertical="center"/>
    </xf>
    <xf numFmtId="0" fontId="42" fillId="0" borderId="42" xfId="0" applyFont="1" applyBorder="1" applyAlignment="1">
      <alignment horizontal="center" vertical="center" wrapText="1"/>
    </xf>
    <xf numFmtId="0" fontId="6" fillId="0" borderId="42" xfId="0" applyFont="1" applyBorder="1" applyAlignment="1">
      <alignment horizontal="center" vertical="center" wrapText="1"/>
    </xf>
    <xf numFmtId="1" fontId="6" fillId="0" borderId="42" xfId="0" applyNumberFormat="1" applyFont="1" applyBorder="1" applyAlignment="1">
      <alignment horizontal="center" vertical="center" wrapText="1"/>
    </xf>
    <xf numFmtId="0" fontId="37" fillId="12" borderId="42" xfId="0" applyFont="1" applyFill="1" applyBorder="1" applyAlignment="1">
      <alignment horizontal="center" vertical="center"/>
    </xf>
    <xf numFmtId="0" fontId="6" fillId="0" borderId="28" xfId="0" quotePrefix="1" applyFont="1" applyBorder="1" applyAlignment="1">
      <alignment horizontal="center" vertical="center"/>
    </xf>
    <xf numFmtId="0" fontId="10" fillId="0" borderId="1" xfId="0" applyFont="1" applyBorder="1" applyAlignment="1">
      <alignment vertical="center"/>
    </xf>
    <xf numFmtId="49" fontId="15" fillId="0" borderId="20" xfId="0" applyNumberFormat="1" applyFont="1" applyBorder="1" applyAlignment="1">
      <alignment horizontal="center" vertical="center"/>
    </xf>
    <xf numFmtId="0" fontId="15" fillId="0" borderId="21" xfId="0" applyFont="1" applyBorder="1" applyAlignment="1">
      <alignment horizontal="center" vertical="center"/>
    </xf>
    <xf numFmtId="0" fontId="10" fillId="0" borderId="21" xfId="0" applyFont="1" applyBorder="1" applyAlignment="1">
      <alignment horizontal="center" vertical="center"/>
    </xf>
    <xf numFmtId="0" fontId="6" fillId="0" borderId="21" xfId="0" applyFont="1" applyBorder="1" applyAlignment="1">
      <alignment horizontal="center" vertical="center"/>
    </xf>
    <xf numFmtId="49" fontId="6" fillId="0" borderId="21" xfId="0" applyNumberFormat="1" applyFont="1" applyBorder="1" applyAlignment="1">
      <alignment horizontal="center" vertical="center"/>
    </xf>
    <xf numFmtId="0" fontId="6" fillId="0" borderId="22" xfId="0"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0" xfId="0" applyNumberFormat="1" applyFont="1" applyBorder="1" applyAlignment="1">
      <alignment horizontal="center" vertical="center"/>
    </xf>
    <xf numFmtId="0" fontId="23" fillId="0" borderId="21" xfId="0" applyFont="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2" fillId="0" borderId="20" xfId="0" applyNumberFormat="1" applyFont="1" applyBorder="1" applyAlignment="1">
      <alignment horizontal="center" vertical="center"/>
    </xf>
    <xf numFmtId="0" fontId="22" fillId="0" borderId="21" xfId="0" applyFont="1" applyBorder="1" applyAlignment="1">
      <alignment horizontal="center" vertical="center"/>
    </xf>
    <xf numFmtId="0" fontId="13" fillId="0" borderId="21" xfId="0" applyFont="1" applyBorder="1" applyAlignment="1">
      <alignment horizontal="center" vertical="center"/>
    </xf>
    <xf numFmtId="0" fontId="28" fillId="0" borderId="0" xfId="0" applyFont="1" applyAlignment="1">
      <alignment vertical="center"/>
    </xf>
    <xf numFmtId="0" fontId="7" fillId="0" borderId="1" xfId="0" applyFont="1" applyBorder="1" applyAlignment="1">
      <alignment vertical="center"/>
    </xf>
    <xf numFmtId="49" fontId="16" fillId="0" borderId="20" xfId="0" applyNumberFormat="1" applyFont="1" applyBorder="1" applyAlignment="1">
      <alignment horizontal="center" vertical="center"/>
    </xf>
    <xf numFmtId="0" fontId="16" fillId="0" borderId="21" xfId="0" applyFont="1" applyBorder="1" applyAlignment="1">
      <alignment horizontal="center" vertical="center"/>
    </xf>
    <xf numFmtId="0" fontId="7" fillId="0" borderId="21" xfId="0" applyFont="1" applyBorder="1" applyAlignment="1">
      <alignment horizontal="center" vertical="center"/>
    </xf>
    <xf numFmtId="0" fontId="27" fillId="0" borderId="0" xfId="0" applyFont="1" applyAlignment="1">
      <alignment vertical="center"/>
    </xf>
    <xf numFmtId="0" fontId="10" fillId="5" borderId="1" xfId="0" applyFont="1" applyFill="1" applyBorder="1" applyAlignment="1">
      <alignment vertical="center"/>
    </xf>
    <xf numFmtId="0" fontId="6" fillId="5" borderId="20" xfId="0" applyFont="1" applyFill="1" applyBorder="1" applyAlignment="1">
      <alignment horizontal="center" vertical="center"/>
    </xf>
    <xf numFmtId="49" fontId="15" fillId="5" borderId="20" xfId="0" applyNumberFormat="1" applyFont="1" applyFill="1" applyBorder="1" applyAlignment="1">
      <alignment horizontal="center" vertical="center"/>
    </xf>
    <xf numFmtId="0" fontId="15" fillId="5" borderId="21" xfId="0" applyFont="1" applyFill="1" applyBorder="1" applyAlignment="1">
      <alignment horizontal="center" vertical="center"/>
    </xf>
    <xf numFmtId="0" fontId="10" fillId="5" borderId="21" xfId="0" applyFont="1" applyFill="1" applyBorder="1" applyAlignment="1">
      <alignment horizontal="center" vertical="center"/>
    </xf>
    <xf numFmtId="49" fontId="6" fillId="5" borderId="21" xfId="0" applyNumberFormat="1" applyFont="1" applyFill="1" applyBorder="1" applyAlignment="1">
      <alignment horizontal="center" vertical="center"/>
    </xf>
    <xf numFmtId="0" fontId="6" fillId="5" borderId="22" xfId="0" applyFont="1" applyFill="1" applyBorder="1" applyAlignment="1">
      <alignment horizontal="center" vertical="center"/>
    </xf>
    <xf numFmtId="0" fontId="29" fillId="0" borderId="0" xfId="0" applyFont="1" applyAlignment="1">
      <alignment vertical="center"/>
    </xf>
    <xf numFmtId="0" fontId="6" fillId="0" borderId="22" xfId="0" quotePrefix="1" applyFont="1" applyBorder="1" applyAlignment="1">
      <alignment horizontal="center" vertical="center"/>
    </xf>
    <xf numFmtId="0" fontId="10" fillId="6" borderId="1" xfId="0" applyFont="1" applyFill="1" applyBorder="1" applyAlignment="1">
      <alignment vertical="center"/>
    </xf>
    <xf numFmtId="0" fontId="6" fillId="6" borderId="20" xfId="0" applyFont="1" applyFill="1" applyBorder="1" applyAlignment="1">
      <alignment horizontal="center" vertical="center"/>
    </xf>
    <xf numFmtId="49" fontId="15" fillId="6" borderId="20" xfId="0" applyNumberFormat="1" applyFont="1" applyFill="1" applyBorder="1" applyAlignment="1">
      <alignment horizontal="center" vertical="center"/>
    </xf>
    <xf numFmtId="0" fontId="15" fillId="6" borderId="21" xfId="0" applyFont="1" applyFill="1" applyBorder="1" applyAlignment="1">
      <alignment horizontal="center" vertical="center"/>
    </xf>
    <xf numFmtId="0" fontId="10" fillId="6" borderId="21" xfId="0" applyFont="1" applyFill="1" applyBorder="1" applyAlignment="1">
      <alignment horizontal="center" vertical="center"/>
    </xf>
    <xf numFmtId="49" fontId="6" fillId="6" borderId="21" xfId="0" applyNumberFormat="1" applyFont="1" applyFill="1" applyBorder="1" applyAlignment="1">
      <alignment horizontal="center" vertical="center"/>
    </xf>
    <xf numFmtId="0" fontId="6" fillId="6" borderId="22" xfId="0" applyFont="1" applyFill="1" applyBorder="1" applyAlignment="1">
      <alignment horizontal="center" vertical="center"/>
    </xf>
    <xf numFmtId="0" fontId="6" fillId="9" borderId="20" xfId="0" applyFont="1" applyFill="1" applyBorder="1" applyAlignment="1">
      <alignment horizontal="center" vertical="center"/>
    </xf>
    <xf numFmtId="49" fontId="6" fillId="9" borderId="21" xfId="0" applyNumberFormat="1" applyFont="1" applyFill="1" applyBorder="1" applyAlignment="1">
      <alignment horizontal="center" vertical="center"/>
    </xf>
    <xf numFmtId="0" fontId="6" fillId="9" borderId="22" xfId="0" applyFont="1" applyFill="1" applyBorder="1" applyAlignment="1">
      <alignment horizontal="center" vertical="center"/>
    </xf>
    <xf numFmtId="0" fontId="13" fillId="6" borderId="1" xfId="0" applyFont="1" applyFill="1" applyBorder="1" applyAlignment="1">
      <alignment vertical="center"/>
    </xf>
    <xf numFmtId="49" fontId="22" fillId="7" borderId="20" xfId="0" applyNumberFormat="1" applyFont="1" applyFill="1" applyBorder="1" applyAlignment="1">
      <alignment horizontal="center" vertical="center"/>
    </xf>
    <xf numFmtId="0" fontId="22" fillId="7" borderId="21" xfId="0" applyFont="1" applyFill="1" applyBorder="1" applyAlignment="1">
      <alignment horizontal="center" vertical="center"/>
    </xf>
    <xf numFmtId="0" fontId="13" fillId="6" borderId="21" xfId="0" applyFont="1" applyFill="1" applyBorder="1" applyAlignment="1">
      <alignment horizontal="center" vertical="center"/>
    </xf>
    <xf numFmtId="0" fontId="21" fillId="0" borderId="1" xfId="0" applyFont="1" applyBorder="1" applyAlignment="1">
      <alignment vertical="center"/>
    </xf>
    <xf numFmtId="49" fontId="26" fillId="0" borderId="20" xfId="0" applyNumberFormat="1" applyFont="1" applyBorder="1" applyAlignment="1">
      <alignment horizontal="center" vertical="center"/>
    </xf>
    <xf numFmtId="0" fontId="26" fillId="0" borderId="21" xfId="0" applyFont="1" applyBorder="1" applyAlignment="1">
      <alignment horizontal="center" vertical="center"/>
    </xf>
    <xf numFmtId="0" fontId="21" fillId="0" borderId="21" xfId="0" applyFont="1" applyBorder="1" applyAlignment="1">
      <alignment horizontal="center" vertical="center"/>
    </xf>
    <xf numFmtId="0" fontId="12" fillId="5" borderId="1" xfId="0" applyFont="1" applyFill="1" applyBorder="1" applyAlignment="1">
      <alignment vertical="center"/>
    </xf>
    <xf numFmtId="49" fontId="23" fillId="5" borderId="20" xfId="0" applyNumberFormat="1" applyFont="1" applyFill="1" applyBorder="1" applyAlignment="1">
      <alignment horizontal="center" vertical="center"/>
    </xf>
    <xf numFmtId="0" fontId="23" fillId="5" borderId="21" xfId="0" applyFont="1" applyFill="1" applyBorder="1" applyAlignment="1">
      <alignment horizontal="center" vertical="center"/>
    </xf>
    <xf numFmtId="0" fontId="12" fillId="5" borderId="21" xfId="0" applyFont="1" applyFill="1" applyBorder="1" applyAlignment="1">
      <alignment horizontal="center" vertical="center"/>
    </xf>
    <xf numFmtId="0" fontId="13" fillId="10" borderId="1" xfId="0" applyFont="1" applyFill="1" applyBorder="1" applyAlignment="1">
      <alignment vertical="center"/>
    </xf>
    <xf numFmtId="0" fontId="6" fillId="10" borderId="20" xfId="0" applyFont="1" applyFill="1" applyBorder="1" applyAlignment="1">
      <alignment horizontal="center" vertical="center"/>
    </xf>
    <xf numFmtId="49" fontId="26" fillId="10" borderId="20" xfId="0" applyNumberFormat="1" applyFont="1" applyFill="1" applyBorder="1" applyAlignment="1">
      <alignment horizontal="center" vertical="center"/>
    </xf>
    <xf numFmtId="0" fontId="26" fillId="10" borderId="21" xfId="0" applyFont="1" applyFill="1" applyBorder="1" applyAlignment="1">
      <alignment horizontal="center" vertical="center"/>
    </xf>
    <xf numFmtId="0" fontId="21" fillId="10" borderId="21" xfId="0" applyFont="1" applyFill="1" applyBorder="1" applyAlignment="1">
      <alignment horizontal="center" vertical="center"/>
    </xf>
    <xf numFmtId="49" fontId="6" fillId="10" borderId="21" xfId="0" applyNumberFormat="1" applyFont="1" applyFill="1" applyBorder="1" applyAlignment="1">
      <alignment horizontal="center" vertical="center"/>
    </xf>
    <xf numFmtId="49" fontId="6" fillId="13" borderId="21" xfId="0" applyNumberFormat="1" applyFont="1" applyFill="1" applyBorder="1" applyAlignment="1">
      <alignment horizontal="center" vertical="center"/>
    </xf>
    <xf numFmtId="0" fontId="6" fillId="10" borderId="22" xfId="0" applyFont="1" applyFill="1" applyBorder="1" applyAlignment="1">
      <alignment horizontal="center" vertical="center"/>
    </xf>
    <xf numFmtId="0" fontId="10" fillId="10" borderId="1" xfId="0" applyFont="1" applyFill="1" applyBorder="1" applyAlignment="1">
      <alignment vertical="center"/>
    </xf>
    <xf numFmtId="49" fontId="15" fillId="10" borderId="20" xfId="0" applyNumberFormat="1" applyFont="1" applyFill="1" applyBorder="1" applyAlignment="1">
      <alignment horizontal="center" vertical="center"/>
    </xf>
    <xf numFmtId="0" fontId="15" fillId="10" borderId="21" xfId="0" applyFont="1" applyFill="1" applyBorder="1" applyAlignment="1">
      <alignment horizontal="center" vertical="center"/>
    </xf>
    <xf numFmtId="0" fontId="10" fillId="10" borderId="21" xfId="0" applyFont="1" applyFill="1" applyBorder="1" applyAlignment="1">
      <alignment horizontal="center" vertical="center"/>
    </xf>
    <xf numFmtId="0" fontId="6" fillId="10" borderId="22" xfId="0" quotePrefix="1" applyFont="1" applyFill="1" applyBorder="1" applyAlignment="1">
      <alignment horizontal="center" vertical="center"/>
    </xf>
    <xf numFmtId="0" fontId="12" fillId="4" borderId="1" xfId="0" applyFont="1" applyFill="1" applyBorder="1" applyAlignment="1">
      <alignment vertical="center"/>
    </xf>
    <xf numFmtId="0" fontId="6" fillId="4" borderId="20" xfId="0" applyFont="1" applyFill="1" applyBorder="1" applyAlignment="1">
      <alignment horizontal="center" vertical="center"/>
    </xf>
    <xf numFmtId="49" fontId="23" fillId="4" borderId="20" xfId="0" applyNumberFormat="1" applyFont="1" applyFill="1" applyBorder="1" applyAlignment="1">
      <alignment horizontal="center" vertical="center"/>
    </xf>
    <xf numFmtId="0" fontId="23" fillId="4" borderId="21" xfId="0" applyFont="1" applyFill="1" applyBorder="1" applyAlignment="1">
      <alignment horizontal="center" vertical="center"/>
    </xf>
    <xf numFmtId="0" fontId="12"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13" fillId="5" borderId="1" xfId="0" applyFont="1" applyFill="1" applyBorder="1" applyAlignment="1">
      <alignment vertical="center"/>
    </xf>
    <xf numFmtId="49" fontId="22" fillId="5" borderId="20" xfId="0" applyNumberFormat="1" applyFont="1" applyFill="1" applyBorder="1" applyAlignment="1">
      <alignment horizontal="center" vertical="center"/>
    </xf>
    <xf numFmtId="0" fontId="22" fillId="5" borderId="21" xfId="0" applyFont="1" applyFill="1" applyBorder="1" applyAlignment="1">
      <alignment horizontal="center" vertical="center"/>
    </xf>
    <xf numFmtId="0" fontId="13" fillId="5" borderId="21" xfId="0" applyFont="1" applyFill="1" applyBorder="1" applyAlignment="1">
      <alignment horizontal="center" vertical="center"/>
    </xf>
    <xf numFmtId="0" fontId="12" fillId="0" borderId="5" xfId="0" applyFont="1" applyBorder="1" applyAlignment="1">
      <alignment vertical="center"/>
    </xf>
    <xf numFmtId="0" fontId="6" fillId="0" borderId="41" xfId="0" applyFont="1" applyBorder="1" applyAlignment="1">
      <alignment horizontal="center" vertical="center"/>
    </xf>
    <xf numFmtId="49" fontId="23" fillId="0" borderId="41" xfId="0" applyNumberFormat="1" applyFont="1" applyBorder="1" applyAlignment="1">
      <alignment horizontal="center" vertical="center"/>
    </xf>
    <xf numFmtId="0" fontId="23" fillId="0" borderId="43" xfId="0" applyFont="1" applyBorder="1" applyAlignment="1">
      <alignment horizontal="center" vertical="center"/>
    </xf>
    <xf numFmtId="0" fontId="12" fillId="0" borderId="43" xfId="0" applyFont="1" applyBorder="1" applyAlignment="1">
      <alignment horizontal="center" vertical="center"/>
    </xf>
    <xf numFmtId="49" fontId="6" fillId="0" borderId="43" xfId="0" applyNumberFormat="1" applyFont="1" applyBorder="1" applyAlignment="1">
      <alignment horizontal="center" vertical="center"/>
    </xf>
    <xf numFmtId="0" fontId="37" fillId="12" borderId="41" xfId="0" applyFont="1" applyFill="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horizontal="right" vertical="center" wrapText="1"/>
    </xf>
    <xf numFmtId="0" fontId="46" fillId="0" borderId="26" xfId="0" applyFont="1" applyBorder="1" applyAlignment="1">
      <alignment horizontal="centerContinuous" vertical="center"/>
    </xf>
    <xf numFmtId="0" fontId="6" fillId="0" borderId="0" xfId="0" applyFont="1" applyAlignment="1">
      <alignment horizontal="center" vertical="center" wrapText="1"/>
    </xf>
    <xf numFmtId="0" fontId="49" fillId="0" borderId="31" xfId="0" applyFont="1" applyBorder="1" applyAlignment="1">
      <alignment horizontal="centerContinuous" vertical="center"/>
    </xf>
    <xf numFmtId="0" fontId="6" fillId="0" borderId="49" xfId="0" applyFont="1" applyBorder="1" applyAlignment="1">
      <alignment horizontal="centerContinuous" vertical="center"/>
    </xf>
    <xf numFmtId="0" fontId="6" fillId="0" borderId="50" xfId="0" applyFont="1" applyBorder="1" applyAlignment="1">
      <alignment horizontal="centerContinuous" vertical="center"/>
    </xf>
    <xf numFmtId="0" fontId="6" fillId="0" borderId="44" xfId="0" applyFont="1" applyBorder="1" applyAlignment="1">
      <alignment horizontal="centerContinuous" vertical="center"/>
    </xf>
    <xf numFmtId="0" fontId="2" fillId="0" borderId="0" xfId="0" applyFont="1" applyAlignment="1">
      <alignment horizontal="centerContinuous" vertical="center"/>
    </xf>
    <xf numFmtId="0" fontId="4" fillId="0" borderId="0" xfId="0" applyFont="1" applyAlignment="1">
      <alignment horizontal="center" vertical="center"/>
    </xf>
    <xf numFmtId="0" fontId="20" fillId="11" borderId="12" xfId="0" applyFont="1" applyFill="1" applyBorder="1" applyAlignment="1">
      <alignment horizontal="center" vertical="center"/>
    </xf>
    <xf numFmtId="0" fontId="20" fillId="11" borderId="13" xfId="0" applyFont="1" applyFill="1" applyBorder="1" applyAlignment="1">
      <alignment horizontal="center" vertical="center"/>
    </xf>
    <xf numFmtId="49" fontId="20" fillId="11" borderId="13" xfId="0" applyNumberFormat="1" applyFont="1" applyFill="1" applyBorder="1" applyAlignment="1">
      <alignment horizontal="center" vertical="center"/>
    </xf>
    <xf numFmtId="0" fontId="20" fillId="11" borderId="17" xfId="0" applyFont="1" applyFill="1" applyBorder="1" applyAlignment="1">
      <alignment horizontal="center" vertical="center"/>
    </xf>
    <xf numFmtId="0" fontId="43" fillId="12" borderId="17" xfId="0" applyFont="1" applyFill="1" applyBorder="1" applyAlignment="1">
      <alignment horizontal="center" vertical="center"/>
    </xf>
    <xf numFmtId="0" fontId="20" fillId="11" borderId="14" xfId="0" applyFont="1" applyFill="1" applyBorder="1" applyAlignment="1">
      <alignment horizontal="center" vertical="center"/>
    </xf>
    <xf numFmtId="0" fontId="20" fillId="11" borderId="26" xfId="0" applyFont="1" applyFill="1" applyBorder="1" applyAlignment="1">
      <alignment horizontal="center" vertical="center"/>
    </xf>
    <xf numFmtId="0" fontId="1" fillId="0" borderId="98" xfId="0" applyFont="1" applyBorder="1" applyAlignment="1">
      <alignment horizontal="center" vertical="center"/>
    </xf>
    <xf numFmtId="0" fontId="1" fillId="0" borderId="99" xfId="0" applyFont="1" applyBorder="1" applyAlignment="1">
      <alignment horizontal="center" vertical="center"/>
    </xf>
    <xf numFmtId="0" fontId="1" fillId="0" borderId="99" xfId="0" quotePrefix="1" applyFont="1" applyBorder="1" applyAlignment="1">
      <alignment horizontal="center" vertical="center"/>
    </xf>
    <xf numFmtId="1" fontId="44" fillId="12" borderId="93" xfId="0" applyNumberFormat="1" applyFont="1" applyFill="1" applyBorder="1" applyAlignment="1">
      <alignment horizontal="center" vertical="center"/>
    </xf>
    <xf numFmtId="0" fontId="4" fillId="0" borderId="100" xfId="0" applyFont="1" applyBorder="1" applyAlignment="1">
      <alignment horizontal="center" vertical="center"/>
    </xf>
    <xf numFmtId="0" fontId="1" fillId="0" borderId="62"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0" fontId="1" fillId="0" borderId="95" xfId="0" applyFont="1" applyBorder="1" applyAlignment="1">
      <alignment horizontal="center" vertical="center"/>
    </xf>
    <xf numFmtId="1" fontId="1" fillId="14" borderId="68" xfId="0" applyNumberFormat="1" applyFont="1" applyFill="1" applyBorder="1" applyAlignment="1">
      <alignment horizontal="center" vertical="center"/>
    </xf>
    <xf numFmtId="0" fontId="4" fillId="14" borderId="76" xfId="0"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11" borderId="17" xfId="0" applyFont="1" applyFill="1" applyBorder="1" applyAlignment="1">
      <alignment horizontal="centerContinuous" vertical="center"/>
    </xf>
    <xf numFmtId="0" fontId="20" fillId="11" borderId="61" xfId="0" applyFont="1" applyFill="1" applyBorder="1" applyAlignment="1">
      <alignment horizontal="centerContinuous" vertical="center"/>
    </xf>
    <xf numFmtId="0" fontId="20" fillId="11" borderId="45" xfId="0" applyFont="1" applyFill="1" applyBorder="1" applyAlignment="1">
      <alignment horizontal="centerContinuous" vertical="center"/>
    </xf>
    <xf numFmtId="0" fontId="1" fillId="0" borderId="62" xfId="0" applyFont="1" applyBorder="1" applyAlignment="1">
      <alignment horizontal="center" vertical="center" shrinkToFit="1"/>
    </xf>
    <xf numFmtId="0" fontId="1" fillId="0" borderId="81" xfId="0" applyFont="1" applyBorder="1" applyAlignment="1">
      <alignment horizontal="center" vertical="center"/>
    </xf>
    <xf numFmtId="9" fontId="1" fillId="0" borderId="81" xfId="0" applyNumberFormat="1" applyFont="1" applyBorder="1" applyAlignment="1">
      <alignment horizontal="center" vertical="center"/>
    </xf>
    <xf numFmtId="164" fontId="1" fillId="0" borderId="81" xfId="0" applyNumberFormat="1" applyFont="1" applyBorder="1" applyAlignment="1">
      <alignment horizontal="center" vertical="center"/>
    </xf>
    <xf numFmtId="164" fontId="1" fillId="0" borderId="63" xfId="0" applyNumberFormat="1" applyFont="1" applyBorder="1" applyAlignment="1">
      <alignment horizontal="centerContinuous" vertical="center"/>
    </xf>
    <xf numFmtId="164" fontId="1" fillId="0" borderId="64" xfId="0" applyNumberFormat="1" applyFont="1" applyBorder="1" applyAlignment="1">
      <alignment horizontal="centerContinuous" vertical="center"/>
    </xf>
    <xf numFmtId="0" fontId="4" fillId="0" borderId="65" xfId="0" quotePrefix="1" applyFont="1" applyBorder="1" applyAlignment="1">
      <alignment horizontal="centerContinuous" vertical="center"/>
    </xf>
    <xf numFmtId="164" fontId="1" fillId="0" borderId="101" xfId="0" applyNumberFormat="1"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7" xfId="0" quotePrefix="1" applyFont="1" applyBorder="1" applyAlignment="1">
      <alignment horizontal="center" vertical="center"/>
    </xf>
    <xf numFmtId="9" fontId="1" fillId="0" borderId="67" xfId="0" applyNumberFormat="1" applyFont="1" applyBorder="1" applyAlignment="1">
      <alignment horizontal="center" vertical="center"/>
    </xf>
    <xf numFmtId="164" fontId="1" fillId="0" borderId="67" xfId="0" applyNumberFormat="1" applyFont="1" applyBorder="1" applyAlignment="1">
      <alignment horizontal="center" vertical="center"/>
    </xf>
    <xf numFmtId="164" fontId="1" fillId="0" borderId="68" xfId="0" applyNumberFormat="1" applyFont="1" applyBorder="1" applyAlignment="1">
      <alignment horizontal="centerContinuous" vertical="center"/>
    </xf>
    <xf numFmtId="164" fontId="1" fillId="0" borderId="69" xfId="0" applyNumberFormat="1" applyFont="1" applyBorder="1" applyAlignment="1">
      <alignment horizontal="centerContinuous" vertical="center"/>
    </xf>
    <xf numFmtId="0" fontId="1" fillId="0" borderId="70" xfId="0" applyFont="1" applyBorder="1" applyAlignment="1">
      <alignment horizontal="centerContinuous" vertical="center"/>
    </xf>
    <xf numFmtId="164" fontId="1" fillId="0" borderId="44" xfId="0" applyNumberFormat="1" applyFont="1" applyBorder="1" applyAlignment="1">
      <alignment horizontal="center" vertical="center"/>
    </xf>
    <xf numFmtId="0" fontId="17" fillId="0" borderId="0" xfId="0" applyFont="1" applyAlignment="1">
      <alignment horizontal="right" vertical="center"/>
    </xf>
    <xf numFmtId="0" fontId="20" fillId="11" borderId="15" xfId="0" applyFont="1" applyFill="1" applyBorder="1" applyAlignment="1">
      <alignment horizontal="centerContinuous" vertical="center"/>
    </xf>
    <xf numFmtId="0" fontId="20" fillId="11" borderId="16" xfId="0" applyFont="1" applyFill="1" applyBorder="1" applyAlignment="1">
      <alignment horizontal="centerContinuous" vertical="center"/>
    </xf>
    <xf numFmtId="0" fontId="1" fillId="0" borderId="84" xfId="0" applyFont="1" applyBorder="1" applyAlignment="1">
      <alignment horizontal="centerContinuous" vertical="center"/>
    </xf>
    <xf numFmtId="0" fontId="1" fillId="0" borderId="88" xfId="0" applyFont="1" applyBorder="1" applyAlignment="1">
      <alignment horizontal="centerContinuous" vertical="center"/>
    </xf>
    <xf numFmtId="0" fontId="4" fillId="0" borderId="85" xfId="0" applyFont="1" applyBorder="1" applyAlignment="1">
      <alignment horizontal="centerContinuous" vertical="center"/>
    </xf>
    <xf numFmtId="164" fontId="1" fillId="0" borderId="87" xfId="0" applyNumberFormat="1" applyFont="1" applyBorder="1" applyAlignment="1">
      <alignment horizontal="center" vertical="center"/>
    </xf>
    <xf numFmtId="49" fontId="1" fillId="0" borderId="86" xfId="0" applyNumberFormat="1" applyFont="1" applyBorder="1" applyAlignment="1">
      <alignment horizontal="centerContinuous" vertical="center"/>
    </xf>
    <xf numFmtId="49" fontId="1" fillId="0" borderId="88" xfId="0" applyNumberFormat="1" applyFont="1" applyBorder="1" applyAlignment="1">
      <alignment horizontal="centerContinuous" vertical="center"/>
    </xf>
    <xf numFmtId="0" fontId="4" fillId="0" borderId="89" xfId="0" applyFont="1" applyBorder="1" applyAlignment="1">
      <alignment horizontal="centerContinuous" vertical="center"/>
    </xf>
    <xf numFmtId="164" fontId="1" fillId="0" borderId="49"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31" xfId="0" applyNumberFormat="1" applyFont="1" applyBorder="1" applyAlignment="1">
      <alignment horizontal="center" vertical="center"/>
    </xf>
    <xf numFmtId="0" fontId="1" fillId="0" borderId="82" xfId="0" applyFont="1" applyBorder="1" applyAlignment="1">
      <alignment horizontal="centerContinuous" vertical="center"/>
    </xf>
    <xf numFmtId="0" fontId="1" fillId="0" borderId="64" xfId="0" applyFont="1" applyBorder="1" applyAlignment="1">
      <alignment horizontal="centerContinuous" vertical="center"/>
    </xf>
    <xf numFmtId="0" fontId="4" fillId="0" borderId="90" xfId="0" applyFont="1" applyBorder="1" applyAlignment="1">
      <alignment horizontal="centerContinuous" vertical="center"/>
    </xf>
    <xf numFmtId="0" fontId="4" fillId="0" borderId="63" xfId="0" applyFont="1" applyBorder="1" applyAlignment="1">
      <alignment horizontal="centerContinuous" vertical="center"/>
    </xf>
    <xf numFmtId="49" fontId="1" fillId="0" borderId="63" xfId="0" applyNumberFormat="1" applyFont="1" applyBorder="1" applyAlignment="1">
      <alignment horizontal="centerContinuous" vertical="center"/>
    </xf>
    <xf numFmtId="49" fontId="1" fillId="0" borderId="64" xfId="0" applyNumberFormat="1" applyFont="1" applyBorder="1" applyAlignment="1">
      <alignment horizontal="centerContinuous" vertical="center"/>
    </xf>
    <xf numFmtId="0" fontId="4" fillId="0" borderId="65" xfId="0" applyFont="1" applyBorder="1" applyAlignment="1">
      <alignment horizontal="centerContinuous" vertical="center"/>
    </xf>
    <xf numFmtId="0" fontId="1" fillId="0" borderId="83" xfId="0" applyFont="1" applyBorder="1" applyAlignment="1">
      <alignment horizontal="centerContinuous" vertical="center"/>
    </xf>
    <xf numFmtId="0" fontId="1" fillId="0" borderId="69" xfId="0" applyFont="1" applyBorder="1" applyAlignment="1">
      <alignment horizontal="centerContinuous" vertical="center"/>
    </xf>
    <xf numFmtId="0" fontId="4" fillId="0" borderId="92" xfId="0" applyFont="1" applyBorder="1" applyAlignment="1">
      <alignment horizontal="centerContinuous" vertical="center"/>
    </xf>
    <xf numFmtId="0" fontId="4" fillId="0" borderId="68" xfId="0" applyFont="1" applyBorder="1" applyAlignment="1">
      <alignment horizontal="centerContinuous" vertical="center"/>
    </xf>
    <xf numFmtId="49" fontId="1" fillId="0" borderId="68" xfId="0" applyNumberFormat="1" applyFont="1" applyBorder="1" applyAlignment="1">
      <alignment horizontal="centerContinuous" vertical="center"/>
    </xf>
    <xf numFmtId="49" fontId="1" fillId="0" borderId="69" xfId="0" applyNumberFormat="1" applyFont="1" applyBorder="1" applyAlignment="1">
      <alignment horizontal="centerContinuous" vertical="center"/>
    </xf>
    <xf numFmtId="0" fontId="4" fillId="0" borderId="70" xfId="0" applyFont="1" applyBorder="1" applyAlignment="1">
      <alignment horizontal="centerContinuous" vertical="center"/>
    </xf>
    <xf numFmtId="0" fontId="20" fillId="11" borderId="94" xfId="0" applyFont="1" applyFill="1" applyBorder="1" applyAlignment="1">
      <alignment horizontal="center" vertical="center"/>
    </xf>
    <xf numFmtId="0" fontId="1" fillId="0" borderId="82" xfId="0" applyFont="1" applyBorder="1" applyAlignment="1">
      <alignment horizontal="centerContinuous" vertical="center" shrinkToFit="1"/>
    </xf>
    <xf numFmtId="0" fontId="20" fillId="0" borderId="64" xfId="0" applyFont="1" applyBorder="1" applyAlignment="1">
      <alignment horizontal="centerContinuous" vertical="center"/>
    </xf>
    <xf numFmtId="0" fontId="1" fillId="0" borderId="65" xfId="0" applyFont="1" applyBorder="1" applyAlignment="1">
      <alignment horizontal="centerContinuous" vertical="center"/>
    </xf>
    <xf numFmtId="0" fontId="1" fillId="0" borderId="31" xfId="0" applyFont="1" applyBorder="1" applyAlignment="1">
      <alignment horizontal="center" vertical="center"/>
    </xf>
    <xf numFmtId="0" fontId="1" fillId="0" borderId="102" xfId="0" applyFont="1" applyBorder="1" applyAlignment="1">
      <alignment horizontal="centerContinuous" vertical="center" shrinkToFit="1"/>
    </xf>
    <xf numFmtId="0" fontId="20" fillId="0" borderId="103" xfId="0" applyFont="1" applyBorder="1" applyAlignment="1">
      <alignment horizontal="centerContinuous" vertical="center"/>
    </xf>
    <xf numFmtId="0" fontId="1" fillId="0" borderId="104" xfId="0" applyFont="1" applyBorder="1" applyAlignment="1">
      <alignment horizontal="center" vertical="center"/>
    </xf>
    <xf numFmtId="49" fontId="1" fillId="0" borderId="105" xfId="0" applyNumberFormat="1" applyFont="1" applyBorder="1" applyAlignment="1">
      <alignment horizontal="centerContinuous" vertical="center"/>
    </xf>
    <xf numFmtId="0" fontId="1" fillId="0" borderId="106" xfId="0" applyFont="1" applyBorder="1" applyAlignment="1">
      <alignment horizontal="centerContinuous" vertical="center"/>
    </xf>
    <xf numFmtId="0" fontId="1" fillId="0" borderId="80" xfId="0" applyFont="1" applyBorder="1" applyAlignment="1">
      <alignment horizontal="center" vertical="center"/>
    </xf>
    <xf numFmtId="0" fontId="1" fillId="0" borderId="83" xfId="0" applyFont="1" applyBorder="1" applyAlignment="1">
      <alignment horizontal="centerContinuous" vertical="center" shrinkToFit="1"/>
    </xf>
    <xf numFmtId="49" fontId="1" fillId="0" borderId="67" xfId="0" applyNumberFormat="1" applyFont="1" applyBorder="1" applyAlignment="1">
      <alignment horizontal="center" vertical="center"/>
    </xf>
    <xf numFmtId="49" fontId="1" fillId="0" borderId="44" xfId="0" applyNumberFormat="1" applyFont="1" applyBorder="1" applyAlignment="1">
      <alignment horizontal="center" vertical="center"/>
    </xf>
    <xf numFmtId="0" fontId="1" fillId="0" borderId="0" xfId="0" applyFont="1" applyAlignment="1">
      <alignment vertical="center"/>
    </xf>
    <xf numFmtId="164" fontId="2" fillId="0" borderId="0" xfId="0" applyNumberFormat="1" applyFont="1" applyAlignment="1">
      <alignment horizontal="centerContinuous" vertical="center"/>
    </xf>
    <xf numFmtId="0" fontId="20" fillId="3" borderId="32" xfId="0" applyFont="1" applyFill="1" applyBorder="1" applyAlignment="1">
      <alignment horizontal="center" vertical="center"/>
    </xf>
    <xf numFmtId="164" fontId="20" fillId="3" borderId="33" xfId="0" applyNumberFormat="1" applyFont="1" applyFill="1" applyBorder="1" applyAlignment="1">
      <alignment horizontal="center" vertical="center"/>
    </xf>
    <xf numFmtId="0" fontId="20" fillId="3" borderId="32" xfId="0" applyFont="1" applyFill="1" applyBorder="1" applyAlignment="1">
      <alignment horizontal="right" vertical="center"/>
    </xf>
    <xf numFmtId="0" fontId="20" fillId="3" borderId="34" xfId="0" applyFont="1" applyFill="1" applyBorder="1" applyAlignment="1">
      <alignment vertical="center"/>
    </xf>
    <xf numFmtId="164" fontId="20" fillId="3" borderId="26" xfId="0" applyNumberFormat="1" applyFont="1" applyFill="1" applyBorder="1" applyAlignment="1">
      <alignment horizontal="center" vertical="center"/>
    </xf>
    <xf numFmtId="0" fontId="1" fillId="0" borderId="77" xfId="0" applyFont="1" applyBorder="1" applyAlignment="1">
      <alignment horizontal="center" vertical="center" shrinkToFit="1"/>
    </xf>
    <xf numFmtId="0" fontId="4" fillId="0" borderId="78" xfId="0" applyFont="1" applyBorder="1" applyAlignment="1">
      <alignment horizontal="center" vertical="center" shrinkToFit="1"/>
    </xf>
    <xf numFmtId="164" fontId="1" fillId="0" borderId="78" xfId="0" applyNumberFormat="1" applyFont="1" applyBorder="1" applyAlignment="1">
      <alignment horizontal="center" vertical="center" shrinkToFit="1"/>
    </xf>
    <xf numFmtId="0" fontId="4" fillId="0" borderId="78" xfId="0" applyFont="1" applyBorder="1" applyAlignment="1">
      <alignment horizontal="left" vertical="center"/>
    </xf>
    <xf numFmtId="0" fontId="4" fillId="0" borderId="79" xfId="0" applyFont="1" applyBorder="1" applyAlignment="1">
      <alignment horizontal="left" vertical="center" shrinkToFit="1"/>
    </xf>
    <xf numFmtId="164" fontId="1" fillId="0" borderId="80" xfId="0" applyNumberFormat="1" applyFont="1" applyBorder="1" applyAlignment="1">
      <alignment horizontal="center" vertical="center" shrinkToFit="1"/>
    </xf>
    <xf numFmtId="164" fontId="4" fillId="0" borderId="78" xfId="0" applyNumberFormat="1" applyFont="1" applyBorder="1" applyAlignment="1">
      <alignment horizontal="center" vertical="center" shrinkToFit="1"/>
    </xf>
    <xf numFmtId="164" fontId="4" fillId="0" borderId="80"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37" xfId="0" applyFont="1" applyBorder="1" applyAlignment="1">
      <alignment horizontal="center" vertical="center" shrinkToFit="1"/>
    </xf>
    <xf numFmtId="164" fontId="1" fillId="0" borderId="37" xfId="0" applyNumberFormat="1" applyFont="1" applyBorder="1" applyAlignment="1">
      <alignment horizontal="center" vertical="center" shrinkToFit="1"/>
    </xf>
    <xf numFmtId="0" fontId="4" fillId="0" borderId="37" xfId="0" applyFont="1" applyBorder="1" applyAlignment="1">
      <alignment horizontal="left" vertical="center"/>
    </xf>
    <xf numFmtId="0" fontId="4" fillId="0" borderId="38" xfId="0" applyFont="1" applyBorder="1" applyAlignment="1">
      <alignment horizontal="left" vertical="center" shrinkToFit="1"/>
    </xf>
    <xf numFmtId="164" fontId="1" fillId="0" borderId="44" xfId="0" applyNumberFormat="1" applyFont="1" applyBorder="1" applyAlignment="1">
      <alignment horizontal="center"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71" xfId="0" applyFont="1" applyBorder="1" applyAlignment="1">
      <alignment horizontal="center" vertical="center" shrinkToFit="1"/>
    </xf>
    <xf numFmtId="0" fontId="1" fillId="0" borderId="40" xfId="0" applyFont="1" applyBorder="1" applyAlignment="1">
      <alignment horizontal="center" vertical="center" shrinkToFit="1"/>
    </xf>
    <xf numFmtId="164" fontId="4" fillId="0" borderId="40" xfId="0" applyNumberFormat="1" applyFont="1" applyBorder="1" applyAlignment="1">
      <alignment horizontal="center" vertical="center" shrinkToFit="1"/>
    </xf>
    <xf numFmtId="0" fontId="4" fillId="0" borderId="40" xfId="0" applyFont="1" applyBorder="1" applyAlignment="1">
      <alignment horizontal="left" vertical="center"/>
    </xf>
    <xf numFmtId="0" fontId="4" fillId="0" borderId="39" xfId="0" applyFont="1" applyBorder="1" applyAlignment="1">
      <alignment horizontal="left" vertical="center" shrinkToFit="1"/>
    </xf>
    <xf numFmtId="0" fontId="1" fillId="0" borderId="0" xfId="0" applyFont="1" applyAlignment="1">
      <alignment horizontal="center" vertical="center"/>
    </xf>
    <xf numFmtId="164" fontId="4" fillId="0" borderId="49" xfId="0" applyNumberFormat="1"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35" xfId="0" applyFont="1" applyBorder="1" applyAlignment="1">
      <alignment horizontal="center" vertical="center" shrinkToFit="1"/>
    </xf>
    <xf numFmtId="164" fontId="1" fillId="0" borderId="35" xfId="0" applyNumberFormat="1" applyFont="1" applyBorder="1" applyAlignment="1">
      <alignment horizontal="center" vertical="center" shrinkToFit="1"/>
    </xf>
    <xf numFmtId="0" fontId="1" fillId="0" borderId="35" xfId="0" applyFont="1" applyBorder="1" applyAlignment="1">
      <alignment horizontal="left" vertical="center"/>
    </xf>
    <xf numFmtId="0" fontId="4" fillId="0" borderId="36" xfId="0" applyFont="1" applyBorder="1" applyAlignment="1">
      <alignment horizontal="left" vertical="center" shrinkToFit="1"/>
    </xf>
    <xf numFmtId="164" fontId="1" fillId="0" borderId="31" xfId="0" applyNumberFormat="1" applyFont="1" applyBorder="1" applyAlignment="1">
      <alignment horizontal="center" vertical="center" shrinkToFit="1"/>
    </xf>
    <xf numFmtId="0" fontId="4" fillId="0" borderId="35" xfId="0" applyFont="1" applyBorder="1" applyAlignment="1">
      <alignment horizontal="left" vertical="center"/>
    </xf>
    <xf numFmtId="0" fontId="1" fillId="0" borderId="52" xfId="0" applyFont="1" applyBorder="1" applyAlignment="1">
      <alignment horizontal="center" vertical="center" shrinkToFit="1"/>
    </xf>
    <xf numFmtId="164" fontId="1" fillId="10" borderId="44" xfId="0" applyNumberFormat="1" applyFont="1" applyFill="1" applyBorder="1" applyAlignment="1">
      <alignment horizontal="center" vertical="center"/>
    </xf>
    <xf numFmtId="0" fontId="1" fillId="0" borderId="78" xfId="0" applyFont="1" applyBorder="1" applyAlignment="1">
      <alignment horizontal="left" vertical="center"/>
    </xf>
    <xf numFmtId="49" fontId="6" fillId="0" borderId="23" xfId="0" applyNumberFormat="1" applyFont="1" applyBorder="1" applyAlignment="1">
      <alignment horizontal="center" vertical="center"/>
    </xf>
    <xf numFmtId="1" fontId="1" fillId="0" borderId="63" xfId="0" applyNumberFormat="1" applyFont="1" applyBorder="1" applyAlignment="1">
      <alignment horizontal="center" vertical="center"/>
    </xf>
    <xf numFmtId="164" fontId="1" fillId="0" borderId="0" xfId="0" applyNumberFormat="1" applyFont="1" applyAlignment="1">
      <alignment horizontal="center" vertical="center"/>
    </xf>
    <xf numFmtId="0" fontId="6" fillId="0" borderId="74" xfId="0" applyFont="1" applyBorder="1" applyAlignment="1">
      <alignment horizontal="centerContinuous" vertical="center"/>
    </xf>
    <xf numFmtId="0" fontId="1" fillId="0" borderId="75" xfId="0" applyFont="1" applyBorder="1" applyAlignment="1">
      <alignment horizontal="centerContinuous" vertical="center"/>
    </xf>
    <xf numFmtId="0" fontId="6" fillId="0" borderId="3" xfId="0" quotePrefix="1" applyFont="1" applyBorder="1" applyAlignment="1">
      <alignment horizontal="center" vertical="center"/>
    </xf>
    <xf numFmtId="0" fontId="51" fillId="2" borderId="53" xfId="0" applyFont="1" applyFill="1" applyBorder="1" applyAlignment="1">
      <alignment horizontal="right" vertical="center"/>
    </xf>
    <xf numFmtId="0" fontId="51" fillId="2" borderId="54" xfId="0" applyFont="1" applyFill="1" applyBorder="1" applyAlignment="1">
      <alignment horizontal="left" vertical="center"/>
    </xf>
    <xf numFmtId="0" fontId="6" fillId="0" borderId="50" xfId="0" quotePrefix="1" applyFont="1" applyBorder="1" applyAlignment="1">
      <alignment horizontal="center" vertical="center" shrinkToFit="1"/>
    </xf>
    <xf numFmtId="0" fontId="7" fillId="9" borderId="1" xfId="0" applyFont="1" applyFill="1" applyBorder="1" applyAlignment="1">
      <alignment vertical="center"/>
    </xf>
    <xf numFmtId="49" fontId="16" fillId="9" borderId="20" xfId="0" applyNumberFormat="1" applyFont="1" applyFill="1" applyBorder="1" applyAlignment="1">
      <alignment horizontal="center" vertical="center"/>
    </xf>
    <xf numFmtId="0" fontId="16" fillId="9" borderId="21" xfId="0" applyFont="1" applyFill="1" applyBorder="1" applyAlignment="1">
      <alignment horizontal="center" vertical="center"/>
    </xf>
    <xf numFmtId="0" fontId="7" fillId="9" borderId="21" xfId="0" applyFont="1" applyFill="1" applyBorder="1" applyAlignment="1">
      <alignment horizontal="center" vertical="center"/>
    </xf>
    <xf numFmtId="0" fontId="9" fillId="0" borderId="1" xfId="0" applyFont="1" applyBorder="1" applyAlignment="1">
      <alignment vertical="center"/>
    </xf>
    <xf numFmtId="49" fontId="25" fillId="0" borderId="20" xfId="0" applyNumberFormat="1" applyFont="1" applyBorder="1" applyAlignment="1">
      <alignment horizontal="center" vertical="center"/>
    </xf>
    <xf numFmtId="0" fontId="25" fillId="0" borderId="21" xfId="0" applyFont="1" applyBorder="1" applyAlignment="1">
      <alignment horizontal="center" vertical="center"/>
    </xf>
    <xf numFmtId="0" fontId="9" fillId="0" borderId="21" xfId="0" applyFont="1" applyBorder="1" applyAlignment="1">
      <alignment horizontal="center" vertical="center"/>
    </xf>
    <xf numFmtId="0" fontId="49" fillId="0" borderId="44" xfId="0" applyFont="1" applyBorder="1" applyAlignment="1">
      <alignment horizontal="center" vertical="center" shrinkToFit="1"/>
    </xf>
    <xf numFmtId="0" fontId="21" fillId="9" borderId="1" xfId="0" applyFont="1" applyFill="1" applyBorder="1" applyAlignment="1">
      <alignment vertical="center"/>
    </xf>
    <xf numFmtId="49" fontId="26" fillId="9" borderId="20" xfId="0" applyNumberFormat="1" applyFont="1" applyFill="1" applyBorder="1" applyAlignment="1">
      <alignment horizontal="center" vertical="center"/>
    </xf>
    <xf numFmtId="0" fontId="26" fillId="9" borderId="21" xfId="0" applyFont="1" applyFill="1" applyBorder="1" applyAlignment="1">
      <alignment horizontal="center" vertical="center"/>
    </xf>
    <xf numFmtId="0" fontId="21" fillId="9" borderId="21" xfId="0" applyFont="1" applyFill="1" applyBorder="1" applyAlignment="1">
      <alignment horizontal="center" vertical="center"/>
    </xf>
    <xf numFmtId="49" fontId="15" fillId="0" borderId="29" xfId="0" applyNumberFormat="1" applyFont="1" applyBorder="1" applyAlignment="1">
      <alignment horizontal="center" shrinkToFit="1"/>
    </xf>
    <xf numFmtId="0" fontId="1" fillId="0" borderId="107" xfId="0" applyFont="1" applyBorder="1" applyAlignment="1">
      <alignment horizontal="center" vertical="center"/>
    </xf>
    <xf numFmtId="0" fontId="1" fillId="0" borderId="87" xfId="0" applyFont="1" applyBorder="1" applyAlignment="1">
      <alignment horizontal="center" vertical="center"/>
    </xf>
    <xf numFmtId="49" fontId="1" fillId="0" borderId="87" xfId="2" applyNumberFormat="1" applyFont="1" applyBorder="1" applyAlignment="1">
      <alignment horizontal="center" vertical="center"/>
    </xf>
    <xf numFmtId="0" fontId="1" fillId="0" borderId="87" xfId="0" applyFont="1" applyBorder="1" applyAlignment="1">
      <alignment horizontal="center" vertical="center" shrinkToFit="1"/>
    </xf>
    <xf numFmtId="164" fontId="1" fillId="0" borderId="86" xfId="0" applyNumberFormat="1" applyFont="1" applyBorder="1" applyAlignment="1">
      <alignment horizontal="center" vertical="center"/>
    </xf>
    <xf numFmtId="1" fontId="44" fillId="12" borderId="86"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41" xfId="0" applyFont="1" applyBorder="1" applyAlignment="1">
      <alignment horizontal="center" vertical="center"/>
    </xf>
    <xf numFmtId="49" fontId="1" fillId="0" borderId="41" xfId="2" applyNumberFormat="1" applyFont="1" applyBorder="1" applyAlignment="1">
      <alignment horizontal="center" vertical="center"/>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xf>
    <xf numFmtId="0" fontId="1" fillId="14" borderId="11" xfId="0" applyFont="1" applyFill="1" applyBorder="1" applyAlignment="1">
      <alignment horizontal="center" vertical="center"/>
    </xf>
    <xf numFmtId="0" fontId="13" fillId="9" borderId="1" xfId="0" applyFont="1" applyFill="1" applyBorder="1" applyAlignment="1">
      <alignment vertical="center"/>
    </xf>
    <xf numFmtId="49" fontId="22" fillId="9" borderId="20" xfId="0" applyNumberFormat="1" applyFont="1" applyFill="1" applyBorder="1" applyAlignment="1">
      <alignment horizontal="center" vertical="center"/>
    </xf>
    <xf numFmtId="0" fontId="22" fillId="9" borderId="21" xfId="0" applyFont="1" applyFill="1" applyBorder="1" applyAlignment="1">
      <alignment horizontal="center" vertical="center"/>
    </xf>
    <xf numFmtId="0" fontId="13" fillId="9" borderId="21" xfId="0" applyFont="1" applyFill="1" applyBorder="1" applyAlignment="1">
      <alignment horizontal="center" vertical="center"/>
    </xf>
    <xf numFmtId="0" fontId="10" fillId="9" borderId="1" xfId="0" applyFont="1" applyFill="1" applyBorder="1" applyAlignment="1">
      <alignment vertical="center"/>
    </xf>
    <xf numFmtId="49" fontId="15" fillId="9" borderId="20" xfId="0" applyNumberFormat="1" applyFont="1" applyFill="1" applyBorder="1" applyAlignment="1">
      <alignment horizontal="center" vertical="center"/>
    </xf>
    <xf numFmtId="0" fontId="15" fillId="9" borderId="21" xfId="0" applyFont="1" applyFill="1" applyBorder="1" applyAlignment="1">
      <alignment horizontal="center" vertical="center"/>
    </xf>
    <xf numFmtId="0" fontId="10" fillId="9" borderId="21" xfId="0" applyFont="1" applyFill="1" applyBorder="1" applyAlignment="1">
      <alignment horizontal="center" vertical="center"/>
    </xf>
    <xf numFmtId="1" fontId="1" fillId="0" borderId="86" xfId="0" applyNumberFormat="1" applyFont="1" applyBorder="1" applyAlignment="1">
      <alignment horizontal="center" vertical="center"/>
    </xf>
    <xf numFmtId="1" fontId="4" fillId="0" borderId="68" xfId="0" applyNumberFormat="1" applyFont="1" applyBorder="1" applyAlignment="1">
      <alignment horizontal="center" vertical="center"/>
    </xf>
    <xf numFmtId="1" fontId="1" fillId="0" borderId="93" xfId="0" applyNumberFormat="1" applyFont="1" applyBorder="1" applyAlignment="1">
      <alignment horizontal="center" vertical="center"/>
    </xf>
    <xf numFmtId="0" fontId="1" fillId="0" borderId="108" xfId="0" applyFont="1" applyBorder="1" applyAlignment="1">
      <alignment horizontal="center" vertical="center"/>
    </xf>
    <xf numFmtId="0" fontId="42" fillId="12" borderId="33" xfId="0" applyFont="1" applyFill="1" applyBorder="1" applyAlignment="1">
      <alignment horizontal="center" vertical="center" wrapText="1"/>
    </xf>
    <xf numFmtId="0" fontId="1" fillId="0" borderId="109" xfId="0" applyFont="1" applyBorder="1" applyAlignment="1">
      <alignment horizontal="centerContinuous" vertical="center"/>
    </xf>
    <xf numFmtId="49" fontId="1" fillId="0" borderId="110" xfId="0" applyNumberFormat="1" applyFont="1" applyBorder="1" applyAlignment="1">
      <alignment horizontal="center" vertical="center"/>
    </xf>
    <xf numFmtId="49" fontId="1" fillId="0" borderId="64" xfId="0" applyNumberFormat="1" applyFont="1" applyBorder="1" applyAlignment="1">
      <alignment horizontal="center" vertical="center"/>
    </xf>
    <xf numFmtId="49" fontId="1" fillId="0" borderId="69" xfId="0" applyNumberFormat="1" applyFont="1" applyBorder="1" applyAlignment="1">
      <alignment horizontal="center" vertical="center"/>
    </xf>
    <xf numFmtId="164" fontId="1" fillId="10" borderId="31" xfId="0" applyNumberFormat="1" applyFont="1" applyFill="1" applyBorder="1" applyAlignment="1">
      <alignment horizontal="center" vertical="center"/>
    </xf>
    <xf numFmtId="0" fontId="6" fillId="9" borderId="22" xfId="0" quotePrefix="1"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49" fontId="4" fillId="0" borderId="0" xfId="0" applyNumberFormat="1" applyFont="1" applyAlignment="1">
      <alignment horizontal="left" vertical="center"/>
    </xf>
    <xf numFmtId="49" fontId="6" fillId="0" borderId="8" xfId="0" applyNumberFormat="1" applyFont="1" applyBorder="1" applyAlignment="1">
      <alignment horizontal="center" vertical="center"/>
    </xf>
    <xf numFmtId="1" fontId="1" fillId="12" borderId="63" xfId="0" applyNumberFormat="1"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E82E234A-4D5D-475A-A392-2E8FEE6FC0AA}"/>
  </tableStyles>
  <colors>
    <mruColors>
      <color rgb="FFCCFFCC"/>
      <color rgb="FFFF33CC"/>
      <color rgb="FF0000FF"/>
      <color rgb="FFCCCC00"/>
      <color rgb="FF009900"/>
      <color rgb="FF99FF99"/>
      <color rgb="FFCCFF99"/>
      <color rgb="FFFFFF66"/>
      <color rgb="FF00CC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71120</xdr:colOff>
      <xdr:row>1</xdr:row>
      <xdr:rowOff>60960</xdr:rowOff>
    </xdr:from>
    <xdr:to>
      <xdr:col>6</xdr:col>
      <xdr:colOff>772160</xdr:colOff>
      <xdr:row>11</xdr:row>
      <xdr:rowOff>175260</xdr:rowOff>
    </xdr:to>
    <xdr:pic>
      <xdr:nvPicPr>
        <xdr:cNvPr id="3" name="Picture 2">
          <a:extLst>
            <a:ext uri="{FF2B5EF4-FFF2-40B4-BE49-F238E27FC236}">
              <a16:creationId xmlns:a16="http://schemas.microsoft.com/office/drawing/2014/main" id="{B5AAFCCF-711E-4D15-9D04-4BFBEDB62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2620" y="434340"/>
          <a:ext cx="1524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12</xdr:row>
      <xdr:rowOff>45720</xdr:rowOff>
    </xdr:from>
    <xdr:to>
      <xdr:col>6</xdr:col>
      <xdr:colOff>815341</xdr:colOff>
      <xdr:row>18</xdr:row>
      <xdr:rowOff>184786</xdr:rowOff>
    </xdr:to>
    <xdr:sp macro="" textlink="">
      <xdr:nvSpPr>
        <xdr:cNvPr id="4" name="Text Box 60">
          <a:extLst>
            <a:ext uri="{FF2B5EF4-FFF2-40B4-BE49-F238E27FC236}">
              <a16:creationId xmlns:a16="http://schemas.microsoft.com/office/drawing/2014/main" id="{5252A970-7299-428D-8AF0-48A840C1B473}"/>
            </a:ext>
          </a:extLst>
        </xdr:cNvPr>
        <xdr:cNvSpPr txBox="1">
          <a:spLocks noChangeArrowheads="1"/>
        </xdr:cNvSpPr>
      </xdr:nvSpPr>
      <xdr:spPr bwMode="auto">
        <a:xfrm>
          <a:off x="1" y="2811780"/>
          <a:ext cx="6210300" cy="1335406"/>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Aura:  </a:t>
          </a:r>
          <a:r>
            <a:rPr lang="en-US" sz="1200" b="0" i="0" u="none" strike="noStrike" baseline="0">
              <a:solidFill>
                <a:srgbClr val="000000"/>
              </a:solidFill>
              <a:latin typeface="Times New Roman"/>
              <a:cs typeface="Times New Roman"/>
            </a:rPr>
            <a:t>Senses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showGridLines="0" tabSelected="1" zoomScaleNormal="100" workbookViewId="0"/>
  </sheetViews>
  <sheetFormatPr defaultColWidth="13" defaultRowHeight="15.6" x14ac:dyDescent="0.3"/>
  <cols>
    <col min="1" max="1" width="15.5" style="53" customWidth="1"/>
    <col min="2" max="2" width="11" style="54" customWidth="1"/>
    <col min="3" max="3" width="6.3984375" style="54" customWidth="1"/>
    <col min="4" max="4" width="13.69921875" style="53" bestFit="1" customWidth="1"/>
    <col min="5" max="5" width="10.8984375" style="54" bestFit="1" customWidth="1"/>
    <col min="6" max="6" width="10.796875" style="53" customWidth="1"/>
    <col min="7" max="7" width="10.796875" style="54" customWidth="1"/>
    <col min="8" max="16384" width="13" style="19"/>
  </cols>
  <sheetData>
    <row r="1" spans="1:7" ht="29.4" thickTop="1" thickBot="1" x14ac:dyDescent="0.35">
      <c r="A1" s="300" t="s">
        <v>171</v>
      </c>
      <c r="B1" s="301" t="s">
        <v>172</v>
      </c>
      <c r="C1" s="15"/>
      <c r="D1" s="16"/>
      <c r="E1" s="17"/>
      <c r="F1" s="16"/>
      <c r="G1" s="18" t="s">
        <v>92</v>
      </c>
    </row>
    <row r="2" spans="1:7" ht="17.399999999999999" thickTop="1" x14ac:dyDescent="0.3">
      <c r="A2" s="20" t="s">
        <v>160</v>
      </c>
      <c r="B2" s="21" t="s">
        <v>95</v>
      </c>
      <c r="C2" s="21"/>
      <c r="D2" s="22" t="s">
        <v>152</v>
      </c>
      <c r="E2" s="23" t="s">
        <v>93</v>
      </c>
      <c r="F2" s="24"/>
      <c r="G2" s="25"/>
    </row>
    <row r="3" spans="1:7" ht="16.8" x14ac:dyDescent="0.3">
      <c r="A3" s="20" t="s">
        <v>161</v>
      </c>
      <c r="B3" s="21" t="s">
        <v>101</v>
      </c>
      <c r="C3" s="21"/>
      <c r="D3" s="22" t="s">
        <v>0</v>
      </c>
      <c r="E3" s="23">
        <v>5</v>
      </c>
      <c r="F3" s="22"/>
      <c r="G3" s="25"/>
    </row>
    <row r="4" spans="1:7" ht="17.399999999999999" thickBot="1" x14ac:dyDescent="0.35">
      <c r="A4" s="20" t="s">
        <v>162</v>
      </c>
      <c r="B4" s="21" t="s">
        <v>133</v>
      </c>
      <c r="C4" s="21"/>
      <c r="D4" s="22" t="s">
        <v>150</v>
      </c>
      <c r="E4" s="23" t="s">
        <v>151</v>
      </c>
      <c r="F4" s="22"/>
      <c r="G4" s="25"/>
    </row>
    <row r="5" spans="1:7" ht="17.399999999999999" thickTop="1" x14ac:dyDescent="0.3">
      <c r="A5" s="26" t="s">
        <v>163</v>
      </c>
      <c r="B5" s="297">
        <v>3</v>
      </c>
      <c r="C5" s="298"/>
      <c r="D5" s="27" t="s">
        <v>153</v>
      </c>
      <c r="E5" s="28" t="s">
        <v>139</v>
      </c>
      <c r="F5" s="29"/>
      <c r="G5" s="25"/>
    </row>
    <row r="6" spans="1:7" ht="17.399999999999999" thickBot="1" x14ac:dyDescent="0.35">
      <c r="A6" s="30" t="s">
        <v>164</v>
      </c>
      <c r="B6" s="31" t="str">
        <f>C8</f>
        <v>+1</v>
      </c>
      <c r="C6" s="32"/>
      <c r="D6" s="33" t="s">
        <v>154</v>
      </c>
      <c r="E6" s="34" t="s">
        <v>139</v>
      </c>
      <c r="F6" s="29"/>
      <c r="G6" s="25"/>
    </row>
    <row r="7" spans="1:7" ht="17.399999999999999" thickTop="1" x14ac:dyDescent="0.3">
      <c r="A7" s="35" t="s">
        <v>165</v>
      </c>
      <c r="B7" s="299">
        <v>13</v>
      </c>
      <c r="C7" s="36" t="str">
        <f t="shared" ref="C7:C12" si="0">IF(B7&gt;9.9,CONCATENATE("+",ROUNDDOWN((B7-10)/2,0)),ROUNDUP((B7-10)/2,0))</f>
        <v>+1</v>
      </c>
      <c r="D7" s="37" t="s">
        <v>155</v>
      </c>
      <c r="E7" s="316" t="s">
        <v>176</v>
      </c>
      <c r="F7" s="29"/>
      <c r="G7" s="25"/>
    </row>
    <row r="8" spans="1:7" ht="16.8" x14ac:dyDescent="0.3">
      <c r="A8" s="38" t="s">
        <v>166</v>
      </c>
      <c r="B8" s="43">
        <v>12</v>
      </c>
      <c r="C8" s="39" t="str">
        <f t="shared" si="0"/>
        <v>+1</v>
      </c>
      <c r="D8" s="40" t="s">
        <v>156</v>
      </c>
      <c r="E8" s="41">
        <f>SUM(Martial!G4:G16)+SUM(Equipment!C3:C10)</f>
        <v>31.5</v>
      </c>
      <c r="F8" s="29"/>
      <c r="G8" s="25"/>
    </row>
    <row r="9" spans="1:7" ht="16.8" x14ac:dyDescent="0.3">
      <c r="A9" s="42" t="s">
        <v>167</v>
      </c>
      <c r="B9" s="43">
        <v>10</v>
      </c>
      <c r="C9" s="44" t="str">
        <f t="shared" si="0"/>
        <v>+0</v>
      </c>
      <c r="D9" s="40" t="s">
        <v>157</v>
      </c>
      <c r="E9" s="45">
        <f>ROUNDUP(((E3*10)*0.75)+(E3*C9),0)</f>
        <v>38</v>
      </c>
      <c r="F9" s="29"/>
      <c r="G9" s="25"/>
    </row>
    <row r="10" spans="1:7" ht="16.8" x14ac:dyDescent="0.3">
      <c r="A10" s="46" t="s">
        <v>168</v>
      </c>
      <c r="B10" s="43">
        <v>10</v>
      </c>
      <c r="C10" s="39" t="str">
        <f t="shared" si="0"/>
        <v>+0</v>
      </c>
      <c r="D10" s="47" t="s">
        <v>158</v>
      </c>
      <c r="E10" s="294">
        <f>10+C8+2</f>
        <v>13</v>
      </c>
      <c r="F10" s="20"/>
      <c r="G10" s="25"/>
    </row>
    <row r="11" spans="1:7" ht="16.8" x14ac:dyDescent="0.3">
      <c r="A11" s="48" t="s">
        <v>169</v>
      </c>
      <c r="B11" s="43">
        <v>10</v>
      </c>
      <c r="C11" s="39" t="str">
        <f t="shared" si="0"/>
        <v>+0</v>
      </c>
      <c r="D11" s="47" t="s">
        <v>159</v>
      </c>
      <c r="E11" s="294">
        <f>E12-C8</f>
        <v>17</v>
      </c>
      <c r="F11" s="29"/>
      <c r="G11" s="25"/>
    </row>
    <row r="12" spans="1:7" ht="17.399999999999999" thickBot="1" x14ac:dyDescent="0.35">
      <c r="A12" s="49" t="s">
        <v>170</v>
      </c>
      <c r="B12" s="50">
        <v>18</v>
      </c>
      <c r="C12" s="51" t="str">
        <f t="shared" si="0"/>
        <v>+4</v>
      </c>
      <c r="D12" s="52" t="s">
        <v>177</v>
      </c>
      <c r="E12" s="351">
        <f>E10+SUM(Martial!B12:B13)</f>
        <v>18</v>
      </c>
      <c r="F12" s="348"/>
      <c r="G12" s="349"/>
    </row>
    <row r="13" spans="1:7" ht="16.2" thickTop="1" x14ac:dyDescent="0.3">
      <c r="D13" s="53" t="s">
        <v>177</v>
      </c>
      <c r="E13" s="350"/>
    </row>
  </sheetData>
  <phoneticPr fontId="0" type="noConversion"/>
  <conditionalFormatting sqref="E8">
    <cfRule type="cellIs" dxfId="6" priority="4" stopIfTrue="1" operator="greaterThan">
      <formula>116</formula>
    </cfRule>
    <cfRule type="cellIs" dxfId="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53" bestFit="1" customWidth="1"/>
    <col min="2" max="2" width="5.8984375" style="53" bestFit="1" customWidth="1"/>
    <col min="3" max="3" width="7.59765625" style="54" hidden="1" customWidth="1"/>
    <col min="4" max="4" width="5.8984375" style="54" hidden="1" customWidth="1"/>
    <col min="5" max="5" width="9.19921875" style="54" bestFit="1" customWidth="1"/>
    <col min="6" max="6" width="6.69921875" style="54" bestFit="1" customWidth="1"/>
    <col min="7" max="7" width="6" style="54" bestFit="1" customWidth="1"/>
    <col min="8" max="8" width="5.19921875" style="54" bestFit="1" customWidth="1"/>
    <col min="9" max="9" width="6.8984375" style="54" bestFit="1" customWidth="1"/>
    <col min="10" max="10" width="41.5" style="53" customWidth="1"/>
    <col min="11" max="16384" width="13" style="19"/>
  </cols>
  <sheetData>
    <row r="1" spans="1:10" ht="25.8" thickBot="1" x14ac:dyDescent="0.35">
      <c r="A1" s="55" t="s">
        <v>7</v>
      </c>
      <c r="B1" s="56"/>
      <c r="C1" s="56"/>
      <c r="D1" s="56"/>
      <c r="E1" s="56"/>
      <c r="F1" s="56"/>
      <c r="G1" s="56"/>
      <c r="H1" s="56"/>
      <c r="I1" s="56"/>
      <c r="J1" s="56"/>
    </row>
    <row r="2" spans="1:10" s="5" customFormat="1" ht="34.200000000000003" thickBot="1" x14ac:dyDescent="0.35">
      <c r="A2" s="1" t="s">
        <v>81</v>
      </c>
      <c r="B2" s="2" t="s">
        <v>21</v>
      </c>
      <c r="C2" s="2" t="s">
        <v>28</v>
      </c>
      <c r="D2" s="2" t="s">
        <v>20</v>
      </c>
      <c r="E2" s="3" t="s">
        <v>53</v>
      </c>
      <c r="F2" s="3" t="s">
        <v>29</v>
      </c>
      <c r="G2" s="3" t="s">
        <v>55</v>
      </c>
      <c r="H2" s="341" t="s">
        <v>80</v>
      </c>
      <c r="I2" s="2" t="s">
        <v>68</v>
      </c>
      <c r="J2" s="4" t="s">
        <v>66</v>
      </c>
    </row>
    <row r="3" spans="1:10" s="5" customFormat="1" ht="16.8" x14ac:dyDescent="0.3">
      <c r="A3" s="57" t="s">
        <v>57</v>
      </c>
      <c r="B3" s="58">
        <v>4</v>
      </c>
      <c r="C3" s="59" t="s">
        <v>23</v>
      </c>
      <c r="D3" s="59" t="str">
        <f>IF(C3="Str",'Personal File'!$C$7,IF(C3="Dex",'Personal File'!$C$8,IF(C3="Con",'Personal File'!$C$9,IF(C3="Int",'Personal File'!$C$10,IF(C3="Wis",'Personal File'!$C$11,IF(C3="Cha",'Personal File'!$C$12))))))</f>
        <v>+0</v>
      </c>
      <c r="E3" s="60" t="str">
        <f t="shared" ref="E3:E5" si="0">CONCATENATE(C3," (",D3,")")</f>
        <v>Con (+0)</v>
      </c>
      <c r="F3" s="61">
        <v>0</v>
      </c>
      <c r="G3" s="62">
        <f t="shared" ref="G3:G42" si="1">B3+D3+F3</f>
        <v>4</v>
      </c>
      <c r="H3" s="63">
        <f t="shared" ref="H3:H5" ca="1" si="2">RANDBETWEEN(1,20)</f>
        <v>5</v>
      </c>
      <c r="I3" s="62">
        <f t="shared" ref="I3:I42" ca="1" si="3">SUM(G3:H3)</f>
        <v>9</v>
      </c>
      <c r="J3" s="64" t="s">
        <v>130</v>
      </c>
    </row>
    <row r="4" spans="1:10" s="5" customFormat="1" ht="16.8" x14ac:dyDescent="0.3">
      <c r="A4" s="65" t="s">
        <v>58</v>
      </c>
      <c r="B4" s="58">
        <v>1</v>
      </c>
      <c r="C4" s="59" t="s">
        <v>26</v>
      </c>
      <c r="D4" s="59" t="str">
        <f>IF(C4="Str",'Personal File'!$C$7,IF(C4="Dex",'Personal File'!$C$8,IF(C4="Con",'Personal File'!$C$9,IF(C4="Int",'Personal File'!$C$10,IF(C4="Wis",'Personal File'!$C$11,IF(C4="Cha",'Personal File'!$C$12))))))</f>
        <v>+1</v>
      </c>
      <c r="E4" s="66" t="str">
        <f t="shared" si="0"/>
        <v>Dex (+1)</v>
      </c>
      <c r="F4" s="80" t="s">
        <v>54</v>
      </c>
      <c r="G4" s="62">
        <f t="shared" si="1"/>
        <v>2</v>
      </c>
      <c r="H4" s="63">
        <f t="shared" ca="1" si="2"/>
        <v>12</v>
      </c>
      <c r="I4" s="62">
        <f t="shared" ca="1" si="3"/>
        <v>14</v>
      </c>
      <c r="J4" s="64" t="s">
        <v>130</v>
      </c>
    </row>
    <row r="5" spans="1:10" s="5" customFormat="1" ht="16.8" x14ac:dyDescent="0.3">
      <c r="A5" s="67" t="s">
        <v>59</v>
      </c>
      <c r="B5" s="68">
        <v>4</v>
      </c>
      <c r="C5" s="69" t="s">
        <v>25</v>
      </c>
      <c r="D5" s="69" t="str">
        <f>IF(C5="Str",'Personal File'!$C$7,IF(C5="Dex",'Personal File'!$C$8,IF(C5="Con",'Personal File'!$C$9,IF(C5="Int",'Personal File'!$C$10,IF(C5="Wis",'Personal File'!$C$11,IF(C5="Cha",'Personal File'!$C$12))))))</f>
        <v>+0</v>
      </c>
      <c r="E5" s="70" t="str">
        <f t="shared" si="0"/>
        <v>Wis (+0)</v>
      </c>
      <c r="F5" s="71">
        <v>0</v>
      </c>
      <c r="G5" s="72">
        <f t="shared" si="1"/>
        <v>4</v>
      </c>
      <c r="H5" s="73">
        <f t="shared" ca="1" si="2"/>
        <v>10</v>
      </c>
      <c r="I5" s="72">
        <f t="shared" ca="1" si="3"/>
        <v>14</v>
      </c>
      <c r="J5" s="74" t="s">
        <v>130</v>
      </c>
    </row>
    <row r="6" spans="1:10" s="82" customFormat="1" ht="16.8" x14ac:dyDescent="0.3">
      <c r="A6" s="75" t="s">
        <v>30</v>
      </c>
      <c r="B6" s="59">
        <v>0</v>
      </c>
      <c r="C6" s="76" t="s">
        <v>24</v>
      </c>
      <c r="D6" s="77" t="str">
        <f>IF(C6="Str",'Personal File'!$C$7,IF(C6="Dex",'Personal File'!$C$8,IF(C6="Con",'Personal File'!$C$9,IF(C6="Int",'Personal File'!$C$10,IF(C6="Wis",'Personal File'!$C$11,IF(C6="Cha",'Personal File'!$C$12))))))</f>
        <v>+0</v>
      </c>
      <c r="E6" s="78" t="str">
        <f t="shared" ref="E6:E42" si="4">CONCATENATE(C6," (",D6,")")</f>
        <v>Int (+0)</v>
      </c>
      <c r="F6" s="79" t="s">
        <v>54</v>
      </c>
      <c r="G6" s="80">
        <f t="shared" si="1"/>
        <v>0</v>
      </c>
      <c r="H6" s="63">
        <f ca="1">RANDBETWEEN(1,20)</f>
        <v>14</v>
      </c>
      <c r="I6" s="80">
        <f t="shared" ca="1" si="3"/>
        <v>14</v>
      </c>
      <c r="J6" s="81"/>
    </row>
    <row r="7" spans="1:10" s="86" customFormat="1" ht="16.8" x14ac:dyDescent="0.3">
      <c r="A7" s="83" t="s">
        <v>31</v>
      </c>
      <c r="B7" s="59">
        <v>0</v>
      </c>
      <c r="C7" s="84" t="s">
        <v>26</v>
      </c>
      <c r="D7" s="85" t="str">
        <f>IF(C7="Str",'Personal File'!$C$7,IF(C7="Dex",'Personal File'!$C$8,IF(C7="Con",'Personal File'!$C$9,IF(C7="Int",'Personal File'!$C$10,IF(C7="Wis",'Personal File'!$C$11,IF(C7="Cha",'Personal File'!$C$12))))))</f>
        <v>+1</v>
      </c>
      <c r="E7" s="66" t="str">
        <f t="shared" si="4"/>
        <v>Dex (+1)</v>
      </c>
      <c r="F7" s="80">
        <v>-3</v>
      </c>
      <c r="G7" s="80">
        <f t="shared" si="1"/>
        <v>-2</v>
      </c>
      <c r="H7" s="63">
        <f ca="1">RANDBETWEEN(1,20)</f>
        <v>7</v>
      </c>
      <c r="I7" s="80">
        <f t="shared" ca="1" si="3"/>
        <v>5</v>
      </c>
      <c r="J7" s="81"/>
    </row>
    <row r="8" spans="1:10" s="91" customFormat="1" ht="16.8" x14ac:dyDescent="0.3">
      <c r="A8" s="87" t="s">
        <v>32</v>
      </c>
      <c r="B8" s="59">
        <v>0</v>
      </c>
      <c r="C8" s="88" t="s">
        <v>22</v>
      </c>
      <c r="D8" s="89" t="str">
        <f>IF(C8="Str",'Personal File'!$C$7,IF(C8="Dex",'Personal File'!$C$8,IF(C8="Con",'Personal File'!$C$9,IF(C8="Int",'Personal File'!$C$10,IF(C8="Wis",'Personal File'!$C$11,IF(C8="Cha",'Personal File'!$C$12))))))</f>
        <v>+4</v>
      </c>
      <c r="E8" s="90" t="str">
        <f t="shared" si="4"/>
        <v>Cha (+4)</v>
      </c>
      <c r="F8" s="80" t="s">
        <v>54</v>
      </c>
      <c r="G8" s="80">
        <f t="shared" si="1"/>
        <v>4</v>
      </c>
      <c r="H8" s="63">
        <f t="shared" ref="H8:H42" ca="1" si="5">RANDBETWEEN(1,20)</f>
        <v>1</v>
      </c>
      <c r="I8" s="80">
        <f t="shared" ca="1" si="3"/>
        <v>5</v>
      </c>
      <c r="J8" s="81"/>
    </row>
    <row r="9" spans="1:10" s="96" customFormat="1" ht="16.8" x14ac:dyDescent="0.3">
      <c r="A9" s="303" t="s">
        <v>33</v>
      </c>
      <c r="B9" s="113">
        <v>2</v>
      </c>
      <c r="C9" s="304" t="s">
        <v>27</v>
      </c>
      <c r="D9" s="305" t="str">
        <f>IF(C9="Str",'Personal File'!$C$7,IF(C9="Dex",'Personal File'!$C$8,IF(C9="Con",'Personal File'!$C$9,IF(C9="Int",'Personal File'!$C$10,IF(C9="Wis",'Personal File'!$C$11,IF(C9="Cha",'Personal File'!$C$12))))))</f>
        <v>+1</v>
      </c>
      <c r="E9" s="306" t="str">
        <f t="shared" si="4"/>
        <v>Str (+1)</v>
      </c>
      <c r="F9" s="114">
        <v>-3</v>
      </c>
      <c r="G9" s="114">
        <f t="shared" si="1"/>
        <v>0</v>
      </c>
      <c r="H9" s="63">
        <f t="shared" ca="1" si="5"/>
        <v>16</v>
      </c>
      <c r="I9" s="114">
        <f t="shared" ca="1" si="3"/>
        <v>16</v>
      </c>
      <c r="J9" s="115"/>
    </row>
    <row r="10" spans="1:10" s="96" customFormat="1" ht="16.8" x14ac:dyDescent="0.3">
      <c r="A10" s="307" t="s">
        <v>8</v>
      </c>
      <c r="B10" s="59">
        <v>0</v>
      </c>
      <c r="C10" s="308" t="s">
        <v>23</v>
      </c>
      <c r="D10" s="309" t="str">
        <f>IF(C10="Str",'Personal File'!$C$7,IF(C10="Dex",'Personal File'!$C$8,IF(C10="Con",'Personal File'!$C$9,IF(C10="Int",'Personal File'!$C$10,IF(C10="Wis",'Personal File'!$C$11,IF(C10="Cha",'Personal File'!$C$12))))))</f>
        <v>+0</v>
      </c>
      <c r="E10" s="310" t="str">
        <f t="shared" si="4"/>
        <v>Con (+0)</v>
      </c>
      <c r="F10" s="80" t="s">
        <v>54</v>
      </c>
      <c r="G10" s="80">
        <f t="shared" si="1"/>
        <v>0</v>
      </c>
      <c r="H10" s="63">
        <f t="shared" ca="1" si="5"/>
        <v>10</v>
      </c>
      <c r="I10" s="80">
        <f t="shared" ca="1" si="3"/>
        <v>10</v>
      </c>
      <c r="J10" s="81"/>
    </row>
    <row r="11" spans="1:10" s="82" customFormat="1" ht="16.8" x14ac:dyDescent="0.3">
      <c r="A11" s="75" t="s">
        <v>74</v>
      </c>
      <c r="B11" s="59">
        <v>0</v>
      </c>
      <c r="C11" s="76" t="s">
        <v>24</v>
      </c>
      <c r="D11" s="77" t="str">
        <f>IF(C11="Str",'Personal File'!$C$7,IF(C11="Dex",'Personal File'!$C$8,IF(C11="Con",'Personal File'!$C$9,IF(C11="Int",'Personal File'!$C$10,IF(C11="Wis",'Personal File'!$C$11,IF(C11="Cha",'Personal File'!$C$12))))))</f>
        <v>+0</v>
      </c>
      <c r="E11" s="78" t="str">
        <f t="shared" si="4"/>
        <v>Int (+0)</v>
      </c>
      <c r="F11" s="80" t="s">
        <v>54</v>
      </c>
      <c r="G11" s="80">
        <f t="shared" si="1"/>
        <v>0</v>
      </c>
      <c r="H11" s="63">
        <f t="shared" ca="1" si="5"/>
        <v>11</v>
      </c>
      <c r="I11" s="80">
        <f t="shared" ca="1" si="3"/>
        <v>11</v>
      </c>
      <c r="J11" s="81"/>
    </row>
    <row r="12" spans="1:10" s="104" customFormat="1" ht="16.8" x14ac:dyDescent="0.3">
      <c r="A12" s="97" t="s">
        <v>34</v>
      </c>
      <c r="B12" s="98">
        <v>0</v>
      </c>
      <c r="C12" s="99" t="s">
        <v>24</v>
      </c>
      <c r="D12" s="100" t="str">
        <f>IF(C12="Str",'Personal File'!$C$7,IF(C12="Dex",'Personal File'!$C$8,IF(C12="Con",'Personal File'!$C$9,IF(C12="Int",'Personal File'!$C$10,IF(C12="Wis",'Personal File'!$C$11,IF(C12="Cha",'Personal File'!$C$12))))))</f>
        <v>+0</v>
      </c>
      <c r="E12" s="101" t="str">
        <f t="shared" si="4"/>
        <v>Int (+0)</v>
      </c>
      <c r="F12" s="102" t="s">
        <v>54</v>
      </c>
      <c r="G12" s="102">
        <f t="shared" si="1"/>
        <v>0</v>
      </c>
      <c r="H12" s="63">
        <f t="shared" ca="1" si="5"/>
        <v>5</v>
      </c>
      <c r="I12" s="102">
        <f t="shared" ca="1" si="3"/>
        <v>5</v>
      </c>
      <c r="J12" s="103"/>
    </row>
    <row r="13" spans="1:10" s="86" customFormat="1" ht="16.8" x14ac:dyDescent="0.3">
      <c r="A13" s="329" t="s">
        <v>35</v>
      </c>
      <c r="B13" s="113">
        <v>3</v>
      </c>
      <c r="C13" s="330" t="s">
        <v>22</v>
      </c>
      <c r="D13" s="331" t="str">
        <f>IF(C13="Str",'Personal File'!$C$7,IF(C13="Dex",'Personal File'!$C$8,IF(C13="Con",'Personal File'!$C$9,IF(C13="Int",'Personal File'!$C$10,IF(C13="Wis",'Personal File'!$C$11,IF(C13="Cha",'Personal File'!$C$12))))))</f>
        <v>+4</v>
      </c>
      <c r="E13" s="332" t="str">
        <f t="shared" si="4"/>
        <v>Cha (+4)</v>
      </c>
      <c r="F13" s="114" t="s">
        <v>54</v>
      </c>
      <c r="G13" s="114">
        <f t="shared" si="1"/>
        <v>7</v>
      </c>
      <c r="H13" s="63">
        <f t="shared" ca="1" si="5"/>
        <v>19</v>
      </c>
      <c r="I13" s="114">
        <f t="shared" ca="1" si="3"/>
        <v>26</v>
      </c>
      <c r="J13" s="347"/>
    </row>
    <row r="14" spans="1:10" s="86" customFormat="1" ht="16.8" x14ac:dyDescent="0.3">
      <c r="A14" s="97" t="s">
        <v>36</v>
      </c>
      <c r="B14" s="98">
        <v>0</v>
      </c>
      <c r="C14" s="99" t="s">
        <v>24</v>
      </c>
      <c r="D14" s="100" t="str">
        <f>IF(C14="Str",'Personal File'!$C$7,IF(C14="Dex",'Personal File'!$C$8,IF(C14="Con",'Personal File'!$C$9,IF(C14="Int",'Personal File'!$C$10,IF(C14="Wis",'Personal File'!$C$11,IF(C14="Cha",'Personal File'!$C$12))))))</f>
        <v>+0</v>
      </c>
      <c r="E14" s="101" t="str">
        <f t="shared" si="4"/>
        <v>Int (+0)</v>
      </c>
      <c r="F14" s="102" t="s">
        <v>54</v>
      </c>
      <c r="G14" s="102">
        <f t="shared" si="1"/>
        <v>0</v>
      </c>
      <c r="H14" s="63">
        <f t="shared" ca="1" si="5"/>
        <v>16</v>
      </c>
      <c r="I14" s="102">
        <f t="shared" ca="1" si="3"/>
        <v>16</v>
      </c>
      <c r="J14" s="103"/>
    </row>
    <row r="15" spans="1:10" s="86" customFormat="1" ht="16.8" x14ac:dyDescent="0.3">
      <c r="A15" s="87" t="s">
        <v>37</v>
      </c>
      <c r="B15" s="59">
        <v>0</v>
      </c>
      <c r="C15" s="88" t="s">
        <v>22</v>
      </c>
      <c r="D15" s="89" t="str">
        <f>IF(C15="Str",'Personal File'!$C$7,IF(C15="Dex",'Personal File'!$C$8,IF(C15="Con",'Personal File'!$C$9,IF(C15="Int",'Personal File'!$C$10,IF(C15="Wis",'Personal File'!$C$11,IF(C15="Cha",'Personal File'!$C$12))))))</f>
        <v>+4</v>
      </c>
      <c r="E15" s="90" t="str">
        <f t="shared" si="4"/>
        <v>Cha (+4)</v>
      </c>
      <c r="F15" s="80" t="s">
        <v>54</v>
      </c>
      <c r="G15" s="80">
        <f t="shared" si="1"/>
        <v>4</v>
      </c>
      <c r="H15" s="63">
        <f t="shared" ca="1" si="5"/>
        <v>18</v>
      </c>
      <c r="I15" s="80">
        <f t="shared" ca="1" si="3"/>
        <v>22</v>
      </c>
      <c r="J15" s="81"/>
    </row>
    <row r="16" spans="1:10" s="86" customFormat="1" ht="16.8" x14ac:dyDescent="0.3">
      <c r="A16" s="83" t="s">
        <v>38</v>
      </c>
      <c r="B16" s="59">
        <v>0</v>
      </c>
      <c r="C16" s="84" t="s">
        <v>26</v>
      </c>
      <c r="D16" s="85" t="str">
        <f>IF(C16="Str",'Personal File'!$C$7,IF(C16="Dex",'Personal File'!$C$8,IF(C16="Con",'Personal File'!$C$9,IF(C16="Int",'Personal File'!$C$10,IF(C16="Wis",'Personal File'!$C$11,IF(C16="Cha",'Personal File'!$C$12))))))</f>
        <v>+1</v>
      </c>
      <c r="E16" s="66" t="str">
        <f t="shared" si="4"/>
        <v>Dex (+1)</v>
      </c>
      <c r="F16" s="80">
        <v>-3</v>
      </c>
      <c r="G16" s="80">
        <f t="shared" si="1"/>
        <v>-2</v>
      </c>
      <c r="H16" s="63">
        <f t="shared" ca="1" si="5"/>
        <v>9</v>
      </c>
      <c r="I16" s="80">
        <f t="shared" ca="1" si="3"/>
        <v>7</v>
      </c>
      <c r="J16" s="81"/>
    </row>
    <row r="17" spans="1:10" s="86" customFormat="1" ht="16.8" x14ac:dyDescent="0.3">
      <c r="A17" s="106" t="s">
        <v>39</v>
      </c>
      <c r="B17" s="107">
        <v>0</v>
      </c>
      <c r="C17" s="108" t="s">
        <v>24</v>
      </c>
      <c r="D17" s="109" t="str">
        <f>IF(C17="Str",'Personal File'!$C$7,IF(C17="Dex",'Personal File'!$C$8,IF(C17="Con",'Personal File'!$C$9,IF(C17="Int",'Personal File'!$C$10,IF(C17="Wis",'Personal File'!$C$11,IF(C17="Cha",'Personal File'!$C$12))))))</f>
        <v>+0</v>
      </c>
      <c r="E17" s="110" t="str">
        <f t="shared" si="4"/>
        <v>Int (+0)</v>
      </c>
      <c r="F17" s="111" t="s">
        <v>54</v>
      </c>
      <c r="G17" s="111">
        <f t="shared" si="1"/>
        <v>0</v>
      </c>
      <c r="H17" s="63">
        <f t="shared" ca="1" si="5"/>
        <v>15</v>
      </c>
      <c r="I17" s="111">
        <f t="shared" ca="1" si="3"/>
        <v>15</v>
      </c>
      <c r="J17" s="112"/>
    </row>
    <row r="18" spans="1:10" s="86" customFormat="1" ht="16.8" x14ac:dyDescent="0.3">
      <c r="A18" s="329" t="s">
        <v>40</v>
      </c>
      <c r="B18" s="113">
        <v>2</v>
      </c>
      <c r="C18" s="330" t="s">
        <v>22</v>
      </c>
      <c r="D18" s="331" t="str">
        <f>IF(C18="Str",'Personal File'!$C$7,IF(C18="Dex",'Personal File'!$C$8,IF(C18="Con",'Personal File'!$C$9,IF(C18="Int",'Personal File'!$C$10,IF(C18="Wis",'Personal File'!$C$11,IF(C18="Cha",'Personal File'!$C$12))))))</f>
        <v>+4</v>
      </c>
      <c r="E18" s="332" t="str">
        <f t="shared" si="4"/>
        <v>Cha (+4)</v>
      </c>
      <c r="F18" s="114" t="s">
        <v>54</v>
      </c>
      <c r="G18" s="114">
        <f t="shared" si="1"/>
        <v>6</v>
      </c>
      <c r="H18" s="63">
        <f t="shared" ca="1" si="5"/>
        <v>20</v>
      </c>
      <c r="I18" s="114">
        <f t="shared" ca="1" si="3"/>
        <v>26</v>
      </c>
      <c r="J18" s="115"/>
    </row>
    <row r="19" spans="1:10" s="86" customFormat="1" ht="16.8" x14ac:dyDescent="0.3">
      <c r="A19" s="87" t="s">
        <v>10</v>
      </c>
      <c r="B19" s="59">
        <v>0</v>
      </c>
      <c r="C19" s="88" t="s">
        <v>22</v>
      </c>
      <c r="D19" s="89" t="str">
        <f>IF(C19="Str",'Personal File'!$C$7,IF(C19="Dex",'Personal File'!$C$8,IF(C19="Con",'Personal File'!$C$9,IF(C19="Int",'Personal File'!$C$10,IF(C19="Wis",'Personal File'!$C$11,IF(C19="Cha",'Personal File'!$C$12))))))</f>
        <v>+4</v>
      </c>
      <c r="E19" s="90" t="str">
        <f t="shared" si="4"/>
        <v>Cha (+4)</v>
      </c>
      <c r="F19" s="80" t="s">
        <v>54</v>
      </c>
      <c r="G19" s="80">
        <f t="shared" si="1"/>
        <v>4</v>
      </c>
      <c r="H19" s="63">
        <f t="shared" ca="1" si="5"/>
        <v>19</v>
      </c>
      <c r="I19" s="80">
        <f t="shared" ca="1" si="3"/>
        <v>23</v>
      </c>
      <c r="J19" s="81"/>
    </row>
    <row r="20" spans="1:10" s="86" customFormat="1" ht="16.8" x14ac:dyDescent="0.3">
      <c r="A20" s="120" t="s">
        <v>41</v>
      </c>
      <c r="B20" s="59">
        <v>0</v>
      </c>
      <c r="C20" s="121" t="s">
        <v>25</v>
      </c>
      <c r="D20" s="122" t="str">
        <f>IF(C20="Str",'Personal File'!$C$7,IF(C20="Dex",'Personal File'!$C$8,IF(C20="Con",'Personal File'!$C$9,IF(C20="Int",'Personal File'!$C$10,IF(C20="Wis",'Personal File'!$C$11,IF(C20="Cha",'Personal File'!$C$12))))))</f>
        <v>+0</v>
      </c>
      <c r="E20" s="123" t="str">
        <f t="shared" si="4"/>
        <v>Wis (+0)</v>
      </c>
      <c r="F20" s="80" t="s">
        <v>54</v>
      </c>
      <c r="G20" s="80">
        <f t="shared" si="1"/>
        <v>0</v>
      </c>
      <c r="H20" s="63">
        <f t="shared" ca="1" si="5"/>
        <v>2</v>
      </c>
      <c r="I20" s="80">
        <f t="shared" ca="1" si="3"/>
        <v>2</v>
      </c>
      <c r="J20" s="81"/>
    </row>
    <row r="21" spans="1:10" s="86" customFormat="1" ht="16.8" x14ac:dyDescent="0.3">
      <c r="A21" s="83" t="s">
        <v>42</v>
      </c>
      <c r="B21" s="59">
        <v>0</v>
      </c>
      <c r="C21" s="84" t="s">
        <v>26</v>
      </c>
      <c r="D21" s="85" t="str">
        <f>IF(C21="Str",'Personal File'!$C$7,IF(C21="Dex",'Personal File'!$C$8,IF(C21="Con",'Personal File'!$C$9,IF(C21="Int",'Personal File'!$C$10,IF(C21="Wis",'Personal File'!$C$11,IF(C21="Cha",'Personal File'!$C$12))))))</f>
        <v>+1</v>
      </c>
      <c r="E21" s="66" t="str">
        <f t="shared" si="4"/>
        <v>Dex (+1)</v>
      </c>
      <c r="F21" s="80">
        <v>-3</v>
      </c>
      <c r="G21" s="80">
        <f t="shared" si="1"/>
        <v>-2</v>
      </c>
      <c r="H21" s="63">
        <f t="shared" ca="1" si="5"/>
        <v>16</v>
      </c>
      <c r="I21" s="80">
        <f t="shared" ca="1" si="3"/>
        <v>14</v>
      </c>
      <c r="J21" s="81"/>
    </row>
    <row r="22" spans="1:10" s="86" customFormat="1" ht="16.8" x14ac:dyDescent="0.3">
      <c r="A22" s="116" t="s">
        <v>43</v>
      </c>
      <c r="B22" s="107">
        <v>2</v>
      </c>
      <c r="C22" s="117" t="s">
        <v>22</v>
      </c>
      <c r="D22" s="118" t="str">
        <f>IF(C22="Str",'Personal File'!$C$7,IF(C22="Dex",'Personal File'!$C$8,IF(C22="Con",'Personal File'!$C$9,IF(C22="Int",'Personal File'!$C$10,IF(C22="Wis",'Personal File'!$C$11,IF(C22="Cha",'Personal File'!$C$12))))))</f>
        <v>+4</v>
      </c>
      <c r="E22" s="119" t="str">
        <f t="shared" si="4"/>
        <v>Cha (+4)</v>
      </c>
      <c r="F22" s="80" t="s">
        <v>54</v>
      </c>
      <c r="G22" s="111">
        <f t="shared" si="1"/>
        <v>6</v>
      </c>
      <c r="H22" s="63">
        <f t="shared" ca="1" si="5"/>
        <v>13</v>
      </c>
      <c r="I22" s="111">
        <f t="shared" ca="1" si="3"/>
        <v>19</v>
      </c>
      <c r="J22" s="112"/>
    </row>
    <row r="23" spans="1:10" s="86" customFormat="1" ht="16.8" x14ac:dyDescent="0.3">
      <c r="A23" s="303" t="s">
        <v>44</v>
      </c>
      <c r="B23" s="113">
        <v>2</v>
      </c>
      <c r="C23" s="304" t="s">
        <v>27</v>
      </c>
      <c r="D23" s="305" t="str">
        <f>IF(C23="Str",'Personal File'!$C$7,IF(C23="Dex",'Personal File'!$C$8,IF(C23="Con",'Personal File'!$C$9,IF(C23="Int",'Personal File'!$C$10,IF(C23="Wis",'Personal File'!$C$11,IF(C23="Cha",'Personal File'!$C$12))))))</f>
        <v>+1</v>
      </c>
      <c r="E23" s="306" t="str">
        <f t="shared" si="4"/>
        <v>Str (+1)</v>
      </c>
      <c r="F23" s="114">
        <v>-3</v>
      </c>
      <c r="G23" s="114">
        <f t="shared" si="1"/>
        <v>0</v>
      </c>
      <c r="H23" s="63">
        <f t="shared" ca="1" si="5"/>
        <v>6</v>
      </c>
      <c r="I23" s="114">
        <f t="shared" ca="1" si="3"/>
        <v>6</v>
      </c>
      <c r="J23" s="115"/>
    </row>
    <row r="24" spans="1:10" s="86" customFormat="1" ht="16.8" x14ac:dyDescent="0.3">
      <c r="A24" s="136" t="s">
        <v>83</v>
      </c>
      <c r="B24" s="129">
        <v>0</v>
      </c>
      <c r="C24" s="137" t="s">
        <v>24</v>
      </c>
      <c r="D24" s="138" t="str">
        <f>IF(C24="Str",'Personal File'!$C$7,IF(C24="Dex",'Personal File'!$C$8,IF(C24="Con",'Personal File'!$C$9,IF(C24="Int",'Personal File'!$C$10,IF(C24="Wis",'Personal File'!$C$11,IF(C24="Cha",'Personal File'!$C$12))))))</f>
        <v>+0</v>
      </c>
      <c r="E24" s="139" t="str">
        <f>CONCATENATE(C24," (",D24,")")</f>
        <v>Int (+0)</v>
      </c>
      <c r="F24" s="133" t="s">
        <v>54</v>
      </c>
      <c r="G24" s="133">
        <f t="shared" si="1"/>
        <v>0</v>
      </c>
      <c r="H24" s="63">
        <f t="shared" ca="1" si="5"/>
        <v>9</v>
      </c>
      <c r="I24" s="133">
        <f t="shared" ca="1" si="3"/>
        <v>9</v>
      </c>
      <c r="J24" s="135"/>
    </row>
    <row r="25" spans="1:10" s="86" customFormat="1" ht="16.8" x14ac:dyDescent="0.3">
      <c r="A25" s="136" t="s">
        <v>82</v>
      </c>
      <c r="B25" s="129">
        <v>0</v>
      </c>
      <c r="C25" s="137" t="s">
        <v>24</v>
      </c>
      <c r="D25" s="138" t="str">
        <f>IF(C25="Str",'Personal File'!$C$7,IF(C25="Dex",'Personal File'!$C$8,IF(C25="Con",'Personal File'!$C$9,IF(C25="Int",'Personal File'!$C$10,IF(C25="Wis",'Personal File'!$C$11,IF(C25="Cha",'Personal File'!$C$12))))))</f>
        <v>+0</v>
      </c>
      <c r="E25" s="139" t="str">
        <f>CONCATENATE(C25," (",D25,")")</f>
        <v>Int (+0)</v>
      </c>
      <c r="F25" s="133" t="s">
        <v>54</v>
      </c>
      <c r="G25" s="133">
        <f t="shared" si="1"/>
        <v>0</v>
      </c>
      <c r="H25" s="63">
        <f t="shared" ca="1" si="5"/>
        <v>6</v>
      </c>
      <c r="I25" s="133">
        <f t="shared" ca="1" si="3"/>
        <v>6</v>
      </c>
      <c r="J25" s="135"/>
    </row>
    <row r="26" spans="1:10" s="86" customFormat="1" ht="16.8" x14ac:dyDescent="0.3">
      <c r="A26" s="312" t="s">
        <v>45</v>
      </c>
      <c r="B26" s="113">
        <v>3</v>
      </c>
      <c r="C26" s="313" t="s">
        <v>25</v>
      </c>
      <c r="D26" s="314" t="str">
        <f>IF(C26="Str",'Personal File'!$C$7,IF(C26="Dex",'Personal File'!$C$8,IF(C26="Con",'Personal File'!$C$9,IF(C26="Int",'Personal File'!$C$10,IF(C26="Wis",'Personal File'!$C$11,IF(C26="Cha",'Personal File'!$C$12))))))</f>
        <v>+0</v>
      </c>
      <c r="E26" s="315" t="str">
        <f t="shared" si="4"/>
        <v>Wis (+0)</v>
      </c>
      <c r="F26" s="114" t="s">
        <v>54</v>
      </c>
      <c r="G26" s="114">
        <f t="shared" si="1"/>
        <v>3</v>
      </c>
      <c r="H26" s="63">
        <f t="shared" ca="1" si="5"/>
        <v>14</v>
      </c>
      <c r="I26" s="114">
        <f t="shared" ca="1" si="3"/>
        <v>17</v>
      </c>
      <c r="J26" s="115" t="s">
        <v>122</v>
      </c>
    </row>
    <row r="27" spans="1:10" s="86" customFormat="1" ht="16.8" x14ac:dyDescent="0.3">
      <c r="A27" s="83" t="s">
        <v>11</v>
      </c>
      <c r="B27" s="59">
        <v>0</v>
      </c>
      <c r="C27" s="84" t="s">
        <v>26</v>
      </c>
      <c r="D27" s="85" t="str">
        <f>IF(C27="Str",'Personal File'!$C$7,IF(C27="Dex",'Personal File'!$C$8,IF(C27="Con",'Personal File'!$C$9,IF(C27="Int",'Personal File'!$C$10,IF(C27="Wis",'Personal File'!$C$11,IF(C27="Cha",'Personal File'!$C$12))))))</f>
        <v>+1</v>
      </c>
      <c r="E27" s="66" t="str">
        <f t="shared" si="4"/>
        <v>Dex (+1)</v>
      </c>
      <c r="F27" s="80">
        <v>-3</v>
      </c>
      <c r="G27" s="80">
        <f t="shared" si="1"/>
        <v>-2</v>
      </c>
      <c r="H27" s="63">
        <f t="shared" ca="1" si="5"/>
        <v>16</v>
      </c>
      <c r="I27" s="80">
        <f t="shared" ca="1" si="3"/>
        <v>14</v>
      </c>
      <c r="J27" s="81"/>
    </row>
    <row r="28" spans="1:10" s="86" customFormat="1" ht="16.8" x14ac:dyDescent="0.3">
      <c r="A28" s="124" t="s">
        <v>46</v>
      </c>
      <c r="B28" s="98">
        <v>0</v>
      </c>
      <c r="C28" s="125" t="s">
        <v>26</v>
      </c>
      <c r="D28" s="126" t="str">
        <f>IF(C28="Str",'Personal File'!$C$7,IF(C28="Dex",'Personal File'!$C$8,IF(C28="Con",'Personal File'!$C$9,IF(C28="Int",'Personal File'!$C$10,IF(C28="Wis",'Personal File'!$C$11,IF(C28="Cha",'Personal File'!$C$12))))))</f>
        <v>+1</v>
      </c>
      <c r="E28" s="127" t="str">
        <f t="shared" si="4"/>
        <v>Dex (+1)</v>
      </c>
      <c r="F28" s="102" t="s">
        <v>54</v>
      </c>
      <c r="G28" s="102">
        <f t="shared" si="1"/>
        <v>1</v>
      </c>
      <c r="H28" s="63">
        <f t="shared" ca="1" si="5"/>
        <v>3</v>
      </c>
      <c r="I28" s="102">
        <f t="shared" ca="1" si="3"/>
        <v>4</v>
      </c>
      <c r="J28" s="103"/>
    </row>
    <row r="29" spans="1:10" ht="16.8" x14ac:dyDescent="0.3">
      <c r="A29" s="87" t="s">
        <v>84</v>
      </c>
      <c r="B29" s="59">
        <v>0</v>
      </c>
      <c r="C29" s="88" t="s">
        <v>22</v>
      </c>
      <c r="D29" s="89" t="str">
        <f>IF(C29="Str",'Personal File'!$C$7,IF(C29="Dex",'Personal File'!$C$8,IF(C29="Con",'Personal File'!$C$9,IF(C29="Int",'Personal File'!$C$10,IF(C29="Wis",'Personal File'!$C$11,IF(C29="Cha",'Personal File'!$C$12))))))</f>
        <v>+4</v>
      </c>
      <c r="E29" s="90" t="str">
        <f t="shared" si="4"/>
        <v>Cha (+4)</v>
      </c>
      <c r="F29" s="80" t="s">
        <v>54</v>
      </c>
      <c r="G29" s="80">
        <f t="shared" si="1"/>
        <v>4</v>
      </c>
      <c r="H29" s="63">
        <f t="shared" ca="1" si="5"/>
        <v>13</v>
      </c>
      <c r="I29" s="80">
        <f t="shared" ca="1" si="3"/>
        <v>17</v>
      </c>
      <c r="J29" s="81"/>
    </row>
    <row r="30" spans="1:10" ht="16.8" x14ac:dyDescent="0.3">
      <c r="A30" s="128" t="s">
        <v>85</v>
      </c>
      <c r="B30" s="129">
        <v>0</v>
      </c>
      <c r="C30" s="130" t="s">
        <v>25</v>
      </c>
      <c r="D30" s="131" t="str">
        <f>IF(C30="Str",'Personal File'!$C$7,IF(C30="Dex",'Personal File'!$C$8,IF(C30="Con",'Personal File'!$C$9,IF(C30="Int",'Personal File'!$C$10,IF(C30="Wis",'Personal File'!$C$11,IF(C30="Cha",'Personal File'!$C$12))))))</f>
        <v>+0</v>
      </c>
      <c r="E30" s="132" t="str">
        <f t="shared" ref="E30" si="6">CONCATENATE(C30," (",D30,")")</f>
        <v>Wis (+0)</v>
      </c>
      <c r="F30" s="133" t="s">
        <v>54</v>
      </c>
      <c r="G30" s="134">
        <f t="shared" si="1"/>
        <v>0</v>
      </c>
      <c r="H30" s="63">
        <f t="shared" ca="1" si="5"/>
        <v>20</v>
      </c>
      <c r="I30" s="134">
        <f t="shared" ca="1" si="3"/>
        <v>20</v>
      </c>
      <c r="J30" s="135"/>
    </row>
    <row r="31" spans="1:10" ht="16.8" x14ac:dyDescent="0.3">
      <c r="A31" s="83" t="s">
        <v>12</v>
      </c>
      <c r="B31" s="59">
        <v>0</v>
      </c>
      <c r="C31" s="84" t="s">
        <v>26</v>
      </c>
      <c r="D31" s="85" t="str">
        <f>IF(C31="Str",'Personal File'!$C$7,IF(C31="Dex",'Personal File'!$C$8,IF(C31="Con",'Personal File'!$C$9,IF(C31="Int",'Personal File'!$C$10,IF(C31="Wis",'Personal File'!$C$11,IF(C31="Cha",'Personal File'!$C$12))))))</f>
        <v>+1</v>
      </c>
      <c r="E31" s="66" t="str">
        <f t="shared" si="4"/>
        <v>Dex (+1)</v>
      </c>
      <c r="F31" s="80" t="s">
        <v>54</v>
      </c>
      <c r="G31" s="80">
        <f t="shared" si="1"/>
        <v>1</v>
      </c>
      <c r="H31" s="63">
        <f t="shared" ca="1" si="5"/>
        <v>2</v>
      </c>
      <c r="I31" s="80">
        <f t="shared" ca="1" si="3"/>
        <v>3</v>
      </c>
      <c r="J31" s="81"/>
    </row>
    <row r="32" spans="1:10" ht="16.8" x14ac:dyDescent="0.3">
      <c r="A32" s="333" t="s">
        <v>13</v>
      </c>
      <c r="B32" s="113">
        <v>2</v>
      </c>
      <c r="C32" s="334" t="s">
        <v>24</v>
      </c>
      <c r="D32" s="335" t="str">
        <f>IF(C32="Str",'Personal File'!$C$7,IF(C32="Dex",'Personal File'!$C$8,IF(C32="Con",'Personal File'!$C$9,IF(C32="Int",'Personal File'!$C$10,IF(C32="Wis",'Personal File'!$C$11,IF(C32="Cha",'Personal File'!$C$12))))))</f>
        <v>+0</v>
      </c>
      <c r="E32" s="336" t="str">
        <f t="shared" si="4"/>
        <v>Int (+0)</v>
      </c>
      <c r="F32" s="114" t="s">
        <v>54</v>
      </c>
      <c r="G32" s="114">
        <f t="shared" si="1"/>
        <v>2</v>
      </c>
      <c r="H32" s="63">
        <f t="shared" ca="1" si="5"/>
        <v>12</v>
      </c>
      <c r="I32" s="114">
        <f t="shared" ca="1" si="3"/>
        <v>14</v>
      </c>
      <c r="J32" s="115"/>
    </row>
    <row r="33" spans="1:10" ht="16.8" x14ac:dyDescent="0.3">
      <c r="A33" s="120" t="s">
        <v>47</v>
      </c>
      <c r="B33" s="59">
        <v>0</v>
      </c>
      <c r="C33" s="121" t="s">
        <v>25</v>
      </c>
      <c r="D33" s="122" t="str">
        <f>IF(C33="Str",'Personal File'!$C$7,IF(C33="Dex",'Personal File'!$C$8,IF(C33="Con",'Personal File'!$C$9,IF(C33="Int",'Personal File'!$C$10,IF(C33="Wis",'Personal File'!$C$11,IF(C33="Cha",'Personal File'!$C$12))))))</f>
        <v>+0</v>
      </c>
      <c r="E33" s="123" t="str">
        <f t="shared" si="4"/>
        <v>Wis (+0)</v>
      </c>
      <c r="F33" s="80" t="s">
        <v>54</v>
      </c>
      <c r="G33" s="80">
        <f t="shared" si="1"/>
        <v>0</v>
      </c>
      <c r="H33" s="63">
        <f t="shared" ca="1" si="5"/>
        <v>14</v>
      </c>
      <c r="I33" s="80">
        <f t="shared" ca="1" si="3"/>
        <v>14</v>
      </c>
      <c r="J33" s="81"/>
    </row>
    <row r="34" spans="1:10" ht="16.8" x14ac:dyDescent="0.3">
      <c r="A34" s="124" t="s">
        <v>72</v>
      </c>
      <c r="B34" s="98">
        <v>0</v>
      </c>
      <c r="C34" s="125" t="s">
        <v>26</v>
      </c>
      <c r="D34" s="126" t="str">
        <f>IF(C34="Str",'Personal File'!$C$7,IF(C34="Dex",'Personal File'!$C$8,IF(C34="Con",'Personal File'!$C$9,IF(C34="Int",'Personal File'!$C$10,IF(C34="Wis",'Personal File'!$C$11,IF(C34="Cha",'Personal File'!$C$12))))))</f>
        <v>+1</v>
      </c>
      <c r="E34" s="127" t="str">
        <f t="shared" si="4"/>
        <v>Dex (+1)</v>
      </c>
      <c r="F34" s="133">
        <v>-3</v>
      </c>
      <c r="G34" s="102">
        <f t="shared" si="1"/>
        <v>-2</v>
      </c>
      <c r="H34" s="63">
        <f t="shared" ca="1" si="5"/>
        <v>18</v>
      </c>
      <c r="I34" s="102">
        <f t="shared" ca="1" si="3"/>
        <v>16</v>
      </c>
      <c r="J34" s="103"/>
    </row>
    <row r="35" spans="1:10" ht="16.8" x14ac:dyDescent="0.3">
      <c r="A35" s="136" t="s">
        <v>71</v>
      </c>
      <c r="B35" s="129">
        <v>0</v>
      </c>
      <c r="C35" s="137" t="s">
        <v>24</v>
      </c>
      <c r="D35" s="138" t="str">
        <f>IF(C35="Str",'Personal File'!$C$7,IF(C35="Dex",'Personal File'!$C$8,IF(C35="Con",'Personal File'!$C$9,IF(C35="Int",'Personal File'!$C$10,IF(C35="Wis",'Personal File'!$C$11,IF(C35="Cha",'Personal File'!$C$12))))))</f>
        <v>+0</v>
      </c>
      <c r="E35" s="139" t="str">
        <f t="shared" si="4"/>
        <v>Int (+0)</v>
      </c>
      <c r="F35" s="133" t="s">
        <v>54</v>
      </c>
      <c r="G35" s="102">
        <f t="shared" si="1"/>
        <v>0</v>
      </c>
      <c r="H35" s="63">
        <f t="shared" ca="1" si="5"/>
        <v>1</v>
      </c>
      <c r="I35" s="102">
        <f t="shared" ca="1" si="3"/>
        <v>1</v>
      </c>
      <c r="J35" s="140"/>
    </row>
    <row r="36" spans="1:10" ht="16.8" x14ac:dyDescent="0.3">
      <c r="A36" s="136" t="s">
        <v>48</v>
      </c>
      <c r="B36" s="129">
        <v>0</v>
      </c>
      <c r="C36" s="137" t="s">
        <v>24</v>
      </c>
      <c r="D36" s="138" t="str">
        <f>IF(C36="Str",'Personal File'!$C$7,IF(C36="Dex",'Personal File'!$C$8,IF(C36="Con",'Personal File'!$C$9,IF(C36="Int",'Personal File'!$C$10,IF(C36="Wis",'Personal File'!$C$11,IF(C36="Cha",'Personal File'!$C$12))))))</f>
        <v>+0</v>
      </c>
      <c r="E36" s="139" t="str">
        <f t="shared" si="4"/>
        <v>Int (+0)</v>
      </c>
      <c r="F36" s="133" t="s">
        <v>54</v>
      </c>
      <c r="G36" s="133">
        <f t="shared" si="1"/>
        <v>0</v>
      </c>
      <c r="H36" s="63">
        <f t="shared" ca="1" si="5"/>
        <v>6</v>
      </c>
      <c r="I36" s="133">
        <f t="shared" ca="1" si="3"/>
        <v>6</v>
      </c>
      <c r="J36" s="140"/>
    </row>
    <row r="37" spans="1:10" ht="16.8" x14ac:dyDescent="0.3">
      <c r="A37" s="312" t="s">
        <v>49</v>
      </c>
      <c r="B37" s="113">
        <v>2</v>
      </c>
      <c r="C37" s="313" t="s">
        <v>25</v>
      </c>
      <c r="D37" s="314" t="str">
        <f>IF(C37="Str",'Personal File'!$C$7,IF(C37="Dex",'Personal File'!$C$8,IF(C37="Con",'Personal File'!$C$9,IF(C37="Int",'Personal File'!$C$10,IF(C37="Wis",'Personal File'!$C$11,IF(C37="Cha",'Personal File'!$C$12))))))</f>
        <v>+0</v>
      </c>
      <c r="E37" s="315" t="str">
        <f t="shared" si="4"/>
        <v>Wis (+0)</v>
      </c>
      <c r="F37" s="114" t="s">
        <v>54</v>
      </c>
      <c r="G37" s="114">
        <f t="shared" si="1"/>
        <v>2</v>
      </c>
      <c r="H37" s="63">
        <f t="shared" ca="1" si="5"/>
        <v>4</v>
      </c>
      <c r="I37" s="114">
        <f t="shared" ca="1" si="3"/>
        <v>6</v>
      </c>
      <c r="J37" s="115" t="s">
        <v>122</v>
      </c>
    </row>
    <row r="38" spans="1:10" ht="16.8" x14ac:dyDescent="0.3">
      <c r="A38" s="312" t="s">
        <v>73</v>
      </c>
      <c r="B38" s="113">
        <v>2</v>
      </c>
      <c r="C38" s="313" t="s">
        <v>25</v>
      </c>
      <c r="D38" s="314" t="str">
        <f>IF(C38="Str",'Personal File'!$C$7,IF(C38="Dex",'Personal File'!$C$8,IF(C38="Con",'Personal File'!$C$9,IF(C38="Int",'Personal File'!$C$10,IF(C38="Wis",'Personal File'!$C$11,IF(C38="Cha",'Personal File'!$C$12))))))</f>
        <v>+0</v>
      </c>
      <c r="E38" s="315" t="str">
        <f t="shared" si="4"/>
        <v>Wis (+0)</v>
      </c>
      <c r="F38" s="114" t="s">
        <v>113</v>
      </c>
      <c r="G38" s="114">
        <f t="shared" si="1"/>
        <v>5</v>
      </c>
      <c r="H38" s="63">
        <f t="shared" ca="1" si="5"/>
        <v>11</v>
      </c>
      <c r="I38" s="114">
        <f t="shared" ca="1" si="3"/>
        <v>16</v>
      </c>
      <c r="J38" s="115"/>
    </row>
    <row r="39" spans="1:10" ht="16.8" x14ac:dyDescent="0.3">
      <c r="A39" s="92" t="s">
        <v>14</v>
      </c>
      <c r="B39" s="59">
        <v>0</v>
      </c>
      <c r="C39" s="93" t="s">
        <v>27</v>
      </c>
      <c r="D39" s="94" t="str">
        <f>IF(C39="Str",'Personal File'!$C$7,IF(C39="Dex",'Personal File'!$C$8,IF(C39="Con",'Personal File'!$C$9,IF(C39="Int",'Personal File'!$C$10,IF(C39="Wis",'Personal File'!$C$11,IF(C39="Cha",'Personal File'!$C$12))))))</f>
        <v>+1</v>
      </c>
      <c r="E39" s="95" t="str">
        <f t="shared" si="4"/>
        <v>Str (+1)</v>
      </c>
      <c r="F39" s="80" t="s">
        <v>54</v>
      </c>
      <c r="G39" s="80">
        <f t="shared" si="1"/>
        <v>1</v>
      </c>
      <c r="H39" s="63">
        <f t="shared" ca="1" si="5"/>
        <v>2</v>
      </c>
      <c r="I39" s="80">
        <f t="shared" ca="1" si="3"/>
        <v>3</v>
      </c>
      <c r="J39" s="105"/>
    </row>
    <row r="40" spans="1:10" ht="16.8" x14ac:dyDescent="0.3">
      <c r="A40" s="141" t="s">
        <v>50</v>
      </c>
      <c r="B40" s="142">
        <v>0</v>
      </c>
      <c r="C40" s="143" t="s">
        <v>26</v>
      </c>
      <c r="D40" s="144" t="str">
        <f>IF(C40="Str",'Personal File'!$C$7,IF(C40="Dex",'Personal File'!$C$8,IF(C40="Con",'Personal File'!$C$9,IF(C40="Int",'Personal File'!$C$10,IF(C40="Wis",'Personal File'!$C$11,IF(C40="Cha",'Personal File'!$C$12))))))</f>
        <v>+1</v>
      </c>
      <c r="E40" s="145" t="str">
        <f t="shared" si="4"/>
        <v>Dex (+1)</v>
      </c>
      <c r="F40" s="102">
        <v>-3</v>
      </c>
      <c r="G40" s="102">
        <f t="shared" si="1"/>
        <v>-2</v>
      </c>
      <c r="H40" s="63">
        <f t="shared" ca="1" si="5"/>
        <v>18</v>
      </c>
      <c r="I40" s="102">
        <f t="shared" ca="1" si="3"/>
        <v>16</v>
      </c>
      <c r="J40" s="146"/>
    </row>
    <row r="41" spans="1:10" ht="16.8" x14ac:dyDescent="0.3">
      <c r="A41" s="147" t="s">
        <v>51</v>
      </c>
      <c r="B41" s="98">
        <v>0</v>
      </c>
      <c r="C41" s="148" t="s">
        <v>22</v>
      </c>
      <c r="D41" s="149" t="str">
        <f>IF(C41="Str",'Personal File'!$C$7,IF(C41="Dex",'Personal File'!$C$8,IF(C41="Con",'Personal File'!$C$9,IF(C41="Int",'Personal File'!$C$10,IF(C41="Wis",'Personal File'!$C$11,IF(C41="Cha",'Personal File'!$C$12))))))</f>
        <v>+4</v>
      </c>
      <c r="E41" s="150" t="str">
        <f t="shared" si="4"/>
        <v>Cha (+4)</v>
      </c>
      <c r="F41" s="102" t="s">
        <v>54</v>
      </c>
      <c r="G41" s="102">
        <f t="shared" si="1"/>
        <v>4</v>
      </c>
      <c r="H41" s="63">
        <f t="shared" ca="1" si="5"/>
        <v>1</v>
      </c>
      <c r="I41" s="102">
        <f t="shared" ca="1" si="3"/>
        <v>5</v>
      </c>
      <c r="J41" s="103"/>
    </row>
    <row r="42" spans="1:10" ht="17.399999999999999" thickBot="1" x14ac:dyDescent="0.35">
      <c r="A42" s="151" t="s">
        <v>52</v>
      </c>
      <c r="B42" s="152">
        <v>0</v>
      </c>
      <c r="C42" s="153" t="s">
        <v>26</v>
      </c>
      <c r="D42" s="154" t="str">
        <f>IF(C42="Str",'Personal File'!$C$7,IF(C42="Dex",'Personal File'!$C$8,IF(C42="Con",'Personal File'!$C$9,IF(C42="Int",'Personal File'!$C$10,IF(C42="Wis",'Personal File'!$C$11,IF(C42="Cha",'Personal File'!$C$12))))))</f>
        <v>+1</v>
      </c>
      <c r="E42" s="155" t="str">
        <f t="shared" si="4"/>
        <v>Dex (+1)</v>
      </c>
      <c r="F42" s="156" t="s">
        <v>54</v>
      </c>
      <c r="G42" s="156">
        <f t="shared" si="1"/>
        <v>1</v>
      </c>
      <c r="H42" s="157">
        <f t="shared" ca="1" si="5"/>
        <v>19</v>
      </c>
      <c r="I42" s="156">
        <f t="shared" ca="1" si="3"/>
        <v>20</v>
      </c>
      <c r="J42" s="158"/>
    </row>
    <row r="43" spans="1:10" ht="16.2" thickTop="1" x14ac:dyDescent="0.3">
      <c r="B43" s="159">
        <f>SUM(B6:B42)</f>
        <v>20</v>
      </c>
      <c r="E43" s="159">
        <f>SUM(E44:E54)</f>
        <v>20</v>
      </c>
      <c r="F43" s="160" t="s">
        <v>55</v>
      </c>
    </row>
    <row r="44" spans="1:10" x14ac:dyDescent="0.3">
      <c r="B44" s="159"/>
      <c r="E44" s="159">
        <v>4</v>
      </c>
      <c r="F44" s="161" t="s">
        <v>99</v>
      </c>
    </row>
    <row r="45" spans="1:10" x14ac:dyDescent="0.3">
      <c r="E45" s="159">
        <v>2</v>
      </c>
      <c r="F45" s="161" t="s">
        <v>103</v>
      </c>
    </row>
    <row r="46" spans="1:10" x14ac:dyDescent="0.3">
      <c r="E46" s="159">
        <v>2</v>
      </c>
      <c r="F46" s="161" t="s">
        <v>104</v>
      </c>
    </row>
    <row r="47" spans="1:10" x14ac:dyDescent="0.3">
      <c r="E47" s="159">
        <v>2</v>
      </c>
      <c r="F47" s="161" t="s">
        <v>105</v>
      </c>
    </row>
    <row r="48" spans="1:10" x14ac:dyDescent="0.3">
      <c r="E48" s="159">
        <v>2</v>
      </c>
      <c r="F48" s="161" t="s">
        <v>106</v>
      </c>
    </row>
    <row r="49" spans="5:6" x14ac:dyDescent="0.3">
      <c r="E49" s="159" t="s">
        <v>135</v>
      </c>
      <c r="F49" s="161" t="s">
        <v>107</v>
      </c>
    </row>
    <row r="50" spans="5:6" x14ac:dyDescent="0.3">
      <c r="E50" s="159" t="s">
        <v>135</v>
      </c>
      <c r="F50" s="161" t="s">
        <v>108</v>
      </c>
    </row>
    <row r="51" spans="5:6" x14ac:dyDescent="0.3">
      <c r="E51" s="159" t="s">
        <v>135</v>
      </c>
      <c r="F51" s="161" t="s">
        <v>109</v>
      </c>
    </row>
    <row r="52" spans="5:6" x14ac:dyDescent="0.3">
      <c r="E52" s="159" t="s">
        <v>135</v>
      </c>
      <c r="F52" s="161" t="s">
        <v>110</v>
      </c>
    </row>
    <row r="53" spans="5:6" x14ac:dyDescent="0.3">
      <c r="E53" s="159" t="s">
        <v>135</v>
      </c>
      <c r="F53" s="161" t="s">
        <v>111</v>
      </c>
    </row>
    <row r="54" spans="5:6" x14ac:dyDescent="0.3">
      <c r="E54" s="159">
        <f>3+'Personal File'!E3</f>
        <v>8</v>
      </c>
      <c r="F54" s="161" t="s">
        <v>112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showGridLines="0" workbookViewId="0"/>
  </sheetViews>
  <sheetFormatPr defaultColWidth="8.59765625" defaultRowHeight="16.8" x14ac:dyDescent="0.3"/>
  <cols>
    <col min="1" max="1" width="28.5" style="163" bestFit="1" customWidth="1"/>
    <col min="2" max="2" width="1.8984375" style="164" customWidth="1"/>
    <col min="3" max="3" width="22.59765625" style="162" bestFit="1" customWidth="1"/>
    <col min="4" max="4" width="8.59765625" style="166"/>
    <col min="5" max="16384" width="8.59765625" style="162"/>
  </cols>
  <sheetData>
    <row r="1" spans="1:3" ht="24" thickTop="1" thickBot="1" x14ac:dyDescent="0.35">
      <c r="A1" s="165" t="s">
        <v>79</v>
      </c>
      <c r="B1" s="162"/>
      <c r="C1" s="165" t="s">
        <v>75</v>
      </c>
    </row>
    <row r="2" spans="1:3" x14ac:dyDescent="0.3">
      <c r="A2" s="167" t="s">
        <v>100</v>
      </c>
      <c r="B2" s="162"/>
      <c r="C2" s="13" t="s">
        <v>173</v>
      </c>
    </row>
    <row r="3" spans="1:3" x14ac:dyDescent="0.3">
      <c r="A3" s="167" t="s">
        <v>115</v>
      </c>
      <c r="B3" s="162"/>
      <c r="C3" s="13" t="s">
        <v>175</v>
      </c>
    </row>
    <row r="4" spans="1:3" ht="17.399999999999999" thickBot="1" x14ac:dyDescent="0.35">
      <c r="A4" s="311" t="s">
        <v>126</v>
      </c>
      <c r="B4" s="162"/>
      <c r="C4" s="13" t="s">
        <v>114</v>
      </c>
    </row>
    <row r="5" spans="1:3" ht="18" thickTop="1" thickBot="1" x14ac:dyDescent="0.35">
      <c r="B5" s="162"/>
      <c r="C5" s="13" t="s">
        <v>174</v>
      </c>
    </row>
    <row r="6" spans="1:3" ht="24" thickTop="1" thickBot="1" x14ac:dyDescent="0.35">
      <c r="A6" s="6" t="s">
        <v>76</v>
      </c>
      <c r="B6" s="162"/>
      <c r="C6" s="13" t="s">
        <v>129</v>
      </c>
    </row>
    <row r="7" spans="1:3" x14ac:dyDescent="0.3">
      <c r="A7" s="168" t="s">
        <v>77</v>
      </c>
      <c r="B7" s="162"/>
      <c r="C7" s="13" t="s">
        <v>134</v>
      </c>
    </row>
    <row r="8" spans="1:3" x14ac:dyDescent="0.3">
      <c r="A8" s="13" t="s">
        <v>89</v>
      </c>
      <c r="B8" s="162"/>
      <c r="C8" s="13" t="s">
        <v>96</v>
      </c>
    </row>
    <row r="9" spans="1:3" ht="17.399999999999999" thickBot="1" x14ac:dyDescent="0.35">
      <c r="A9" s="170" t="s">
        <v>94</v>
      </c>
      <c r="B9" s="162"/>
      <c r="C9" s="13" t="s">
        <v>136</v>
      </c>
    </row>
    <row r="10" spans="1:3" ht="17.399999999999999" thickTop="1" x14ac:dyDescent="0.3">
      <c r="B10" s="162"/>
      <c r="C10" s="13" t="s">
        <v>121</v>
      </c>
    </row>
    <row r="11" spans="1:3" x14ac:dyDescent="0.3">
      <c r="B11" s="162"/>
      <c r="C11" s="13" t="s">
        <v>98</v>
      </c>
    </row>
    <row r="12" spans="1:3" ht="17.399999999999999" thickBot="1" x14ac:dyDescent="0.35">
      <c r="B12" s="162"/>
      <c r="C12" s="302" t="s">
        <v>97</v>
      </c>
    </row>
    <row r="13" spans="1:3" ht="18" thickTop="1" thickBot="1" x14ac:dyDescent="0.35"/>
    <row r="14" spans="1:3" ht="24" thickTop="1" thickBot="1" x14ac:dyDescent="0.35">
      <c r="C14" s="7" t="s">
        <v>62</v>
      </c>
    </row>
    <row r="15" spans="1:3" x14ac:dyDescent="0.3">
      <c r="C15" s="13" t="s">
        <v>119</v>
      </c>
    </row>
    <row r="16" spans="1:3" ht="17.399999999999999" thickBot="1" x14ac:dyDescent="0.35">
      <c r="C16" s="169" t="s">
        <v>144</v>
      </c>
    </row>
    <row r="17" ht="17.399999999999999" thickTop="1" x14ac:dyDescent="0.3"/>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2"/>
  <sheetViews>
    <sheetView showGridLines="0" workbookViewId="0"/>
  </sheetViews>
  <sheetFormatPr defaultColWidth="13" defaultRowHeight="15.6" x14ac:dyDescent="0.3"/>
  <cols>
    <col min="1" max="1" width="26.8984375" style="172" bestFit="1" customWidth="1"/>
    <col min="2" max="2" width="8.59765625" style="172" customWidth="1"/>
    <col min="3" max="3" width="8.8984375" style="172" bestFit="1" customWidth="1"/>
    <col min="4" max="4" width="8.19921875" style="172" customWidth="1"/>
    <col min="5" max="5" width="8.3984375" style="172" customWidth="1"/>
    <col min="6" max="6" width="8.3984375" style="172" bestFit="1" customWidth="1"/>
    <col min="7" max="9" width="5.59765625" style="172" customWidth="1"/>
    <col min="10" max="10" width="6.19921875" style="172" bestFit="1" customWidth="1"/>
    <col min="11" max="11" width="26.59765625" style="172" customWidth="1"/>
    <col min="12" max="12" width="2.19921875" style="172" customWidth="1"/>
    <col min="13" max="13" width="7.3984375" style="19" bestFit="1" customWidth="1"/>
    <col min="14" max="16384" width="13" style="19"/>
  </cols>
  <sheetData>
    <row r="1" spans="1:13" ht="23.4" thickBot="1" x14ac:dyDescent="0.35">
      <c r="A1" s="171" t="s">
        <v>15</v>
      </c>
      <c r="B1" s="171"/>
      <c r="C1" s="171"/>
      <c r="D1" s="171"/>
      <c r="E1" s="171"/>
      <c r="F1" s="171"/>
      <c r="G1" s="171"/>
      <c r="H1" s="171"/>
      <c r="I1" s="171"/>
      <c r="J1" s="171"/>
      <c r="K1" s="171"/>
      <c r="M1" s="171"/>
    </row>
    <row r="2" spans="1:13" ht="16.8" thickTop="1" thickBot="1" x14ac:dyDescent="0.35">
      <c r="A2" s="173" t="s">
        <v>1</v>
      </c>
      <c r="B2" s="174" t="s">
        <v>2</v>
      </c>
      <c r="C2" s="174" t="s">
        <v>17</v>
      </c>
      <c r="D2" s="174" t="s">
        <v>18</v>
      </c>
      <c r="E2" s="175" t="s">
        <v>56</v>
      </c>
      <c r="F2" s="174" t="s">
        <v>16</v>
      </c>
      <c r="G2" s="174" t="s">
        <v>19</v>
      </c>
      <c r="H2" s="176" t="s">
        <v>78</v>
      </c>
      <c r="I2" s="177" t="s">
        <v>80</v>
      </c>
      <c r="J2" s="176" t="s">
        <v>68</v>
      </c>
      <c r="K2" s="178" t="s">
        <v>66</v>
      </c>
      <c r="M2" s="179" t="s">
        <v>88</v>
      </c>
    </row>
    <row r="3" spans="1:13" x14ac:dyDescent="0.3">
      <c r="A3" s="317" t="s">
        <v>145</v>
      </c>
      <c r="B3" s="318" t="s">
        <v>146</v>
      </c>
      <c r="C3" s="318" t="str">
        <f>CONCATENATE('Personal File'!C7,"+1")</f>
        <v>+1+1</v>
      </c>
      <c r="D3" s="319" t="s">
        <v>147</v>
      </c>
      <c r="E3" s="319" t="s">
        <v>148</v>
      </c>
      <c r="F3" s="320" t="s">
        <v>149</v>
      </c>
      <c r="G3" s="219">
        <v>4</v>
      </c>
      <c r="H3" s="321" t="str">
        <f>CONCATENATE("+",('Personal File'!$B$5)+('Personal File'!$C$10)+D3)</f>
        <v>+4</v>
      </c>
      <c r="I3" s="322">
        <f t="shared" ref="I3" ca="1" si="0">RANDBETWEEN(1,20)</f>
        <v>15</v>
      </c>
      <c r="J3" s="337">
        <f t="shared" ref="J3" ca="1" si="1">I3+H3</f>
        <v>19</v>
      </c>
      <c r="K3" s="340" t="s">
        <v>127</v>
      </c>
      <c r="L3" s="282"/>
      <c r="M3" s="223">
        <v>2000</v>
      </c>
    </row>
    <row r="4" spans="1:13" ht="16.2" thickBot="1" x14ac:dyDescent="0.35">
      <c r="A4" s="323" t="s">
        <v>116</v>
      </c>
      <c r="B4" s="324" t="s">
        <v>123</v>
      </c>
      <c r="C4" s="324">
        <v>-1</v>
      </c>
      <c r="D4" s="325" t="s">
        <v>54</v>
      </c>
      <c r="E4" s="325" t="s">
        <v>117</v>
      </c>
      <c r="F4" s="326" t="s">
        <v>118</v>
      </c>
      <c r="G4" s="327">
        <v>0</v>
      </c>
      <c r="H4" s="8" t="str">
        <f>CONCATENATE("+",('Personal File'!$B$5)+('Personal File'!$C$10)+D4)</f>
        <v>+3</v>
      </c>
      <c r="I4" s="9">
        <f t="shared" ref="I4" ca="1" si="2">RANDBETWEEN(1,20)</f>
        <v>4</v>
      </c>
      <c r="J4" s="338">
        <f t="shared" ref="J4" ca="1" si="3">I4+H4</f>
        <v>7</v>
      </c>
      <c r="K4" s="10"/>
      <c r="M4" s="292"/>
    </row>
    <row r="5" spans="1:13" ht="6" customHeight="1" thickTop="1" thickBot="1" x14ac:dyDescent="0.35">
      <c r="M5" s="172"/>
    </row>
    <row r="6" spans="1:13" ht="16.8" thickTop="1" thickBot="1" x14ac:dyDescent="0.35">
      <c r="A6" s="173" t="s">
        <v>4</v>
      </c>
      <c r="B6" s="174" t="s">
        <v>5</v>
      </c>
      <c r="C6" s="174" t="s">
        <v>17</v>
      </c>
      <c r="D6" s="174" t="s">
        <v>18</v>
      </c>
      <c r="E6" s="175" t="s">
        <v>56</v>
      </c>
      <c r="F6" s="174" t="s">
        <v>6</v>
      </c>
      <c r="G6" s="174" t="s">
        <v>19</v>
      </c>
      <c r="H6" s="176" t="s">
        <v>78</v>
      </c>
      <c r="I6" s="177" t="s">
        <v>80</v>
      </c>
      <c r="J6" s="176" t="s">
        <v>68</v>
      </c>
      <c r="K6" s="178" t="s">
        <v>66</v>
      </c>
      <c r="M6" s="179" t="s">
        <v>88</v>
      </c>
    </row>
    <row r="7" spans="1:13" x14ac:dyDescent="0.3">
      <c r="A7" s="180" t="s">
        <v>141</v>
      </c>
      <c r="B7" s="181" t="s">
        <v>137</v>
      </c>
      <c r="C7" s="182" t="s">
        <v>54</v>
      </c>
      <c r="D7" s="181">
        <v>1</v>
      </c>
      <c r="E7" s="186" t="s">
        <v>124</v>
      </c>
      <c r="F7" s="187" t="s">
        <v>125</v>
      </c>
      <c r="G7" s="224">
        <v>1</v>
      </c>
      <c r="H7" s="321" t="str">
        <f>CONCATENATE('Personal File'!$B$5+'Personal File'!$C$8+D7)</f>
        <v>5</v>
      </c>
      <c r="I7" s="183">
        <f t="shared" ref="I7:I9" ca="1" si="4">RANDBETWEEN(1,20)</f>
        <v>14</v>
      </c>
      <c r="J7" s="339">
        <f t="shared" ref="J7:J9" ca="1" si="5">I7+H7</f>
        <v>19</v>
      </c>
      <c r="K7" s="184"/>
      <c r="M7" s="223">
        <v>300</v>
      </c>
    </row>
    <row r="8" spans="1:13" x14ac:dyDescent="0.3">
      <c r="A8" s="185" t="s">
        <v>132</v>
      </c>
      <c r="B8" s="186" t="s">
        <v>131</v>
      </c>
      <c r="C8" s="182">
        <v>0</v>
      </c>
      <c r="D8" s="181">
        <v>0</v>
      </c>
      <c r="E8" s="186" t="s">
        <v>117</v>
      </c>
      <c r="F8" s="187" t="s">
        <v>125</v>
      </c>
      <c r="G8" s="224">
        <v>0</v>
      </c>
      <c r="H8" s="295" t="s">
        <v>102</v>
      </c>
      <c r="I8" s="352" t="s">
        <v>102</v>
      </c>
      <c r="J8" s="295" t="s">
        <v>102</v>
      </c>
      <c r="K8" s="188" t="s">
        <v>142</v>
      </c>
      <c r="M8" s="346">
        <v>0</v>
      </c>
    </row>
    <row r="9" spans="1:13" ht="16.2" thickBot="1" x14ac:dyDescent="0.35">
      <c r="A9" s="328" t="s">
        <v>120</v>
      </c>
      <c r="B9" s="11" t="s">
        <v>102</v>
      </c>
      <c r="C9" s="14" t="s">
        <v>102</v>
      </c>
      <c r="D9" s="11">
        <v>0</v>
      </c>
      <c r="E9" s="11" t="s">
        <v>102</v>
      </c>
      <c r="F9" s="11" t="s">
        <v>102</v>
      </c>
      <c r="G9" s="12" t="s">
        <v>102</v>
      </c>
      <c r="H9" s="189" t="str">
        <f>CONCATENATE('Personal File'!$B$5+'Personal File'!$C$8+D9)</f>
        <v>4</v>
      </c>
      <c r="I9" s="9">
        <f t="shared" ca="1" si="4"/>
        <v>17</v>
      </c>
      <c r="J9" s="189">
        <f t="shared" ca="1" si="5"/>
        <v>21</v>
      </c>
      <c r="K9" s="190"/>
      <c r="M9" s="292"/>
    </row>
    <row r="10" spans="1:13" ht="6" customHeight="1" thickTop="1" thickBot="1" x14ac:dyDescent="0.35">
      <c r="D10" s="191"/>
      <c r="E10" s="191"/>
      <c r="G10" s="192"/>
      <c r="H10" s="192"/>
      <c r="I10" s="192"/>
      <c r="J10" s="192"/>
      <c r="M10" s="192"/>
    </row>
    <row r="11" spans="1:13" ht="16.8" thickTop="1" thickBot="1" x14ac:dyDescent="0.35">
      <c r="A11" s="173" t="s">
        <v>60</v>
      </c>
      <c r="B11" s="174" t="s">
        <v>9</v>
      </c>
      <c r="C11" s="174" t="s">
        <v>26</v>
      </c>
      <c r="D11" s="174" t="s">
        <v>68</v>
      </c>
      <c r="E11" s="174" t="s">
        <v>69</v>
      </c>
      <c r="F11" s="174" t="s">
        <v>70</v>
      </c>
      <c r="G11" s="174" t="s">
        <v>19</v>
      </c>
      <c r="H11" s="193" t="s">
        <v>66</v>
      </c>
      <c r="I11" s="194"/>
      <c r="J11" s="194"/>
      <c r="K11" s="195"/>
      <c r="M11" s="179" t="s">
        <v>88</v>
      </c>
    </row>
    <row r="12" spans="1:13" x14ac:dyDescent="0.3">
      <c r="A12" s="196" t="s">
        <v>138</v>
      </c>
      <c r="B12" s="197">
        <v>5</v>
      </c>
      <c r="C12" s="197">
        <v>3</v>
      </c>
      <c r="D12" s="197">
        <v>-3</v>
      </c>
      <c r="E12" s="198">
        <v>0.25</v>
      </c>
      <c r="F12" s="197" t="s">
        <v>140</v>
      </c>
      <c r="G12" s="199">
        <v>25</v>
      </c>
      <c r="H12" s="200"/>
      <c r="I12" s="201"/>
      <c r="J12" s="201"/>
      <c r="K12" s="202"/>
      <c r="M12" s="203">
        <v>2300</v>
      </c>
    </row>
    <row r="13" spans="1:13" ht="16.2" thickBot="1" x14ac:dyDescent="0.35">
      <c r="A13" s="204"/>
      <c r="B13" s="205"/>
      <c r="C13" s="206"/>
      <c r="D13" s="205"/>
      <c r="E13" s="207"/>
      <c r="F13" s="205"/>
      <c r="G13" s="208"/>
      <c r="H13" s="209"/>
      <c r="I13" s="210"/>
      <c r="J13" s="210"/>
      <c r="K13" s="211"/>
      <c r="M13" s="212"/>
    </row>
    <row r="14" spans="1:13" ht="6.75" customHeight="1" thickTop="1" thickBot="1" x14ac:dyDescent="0.35">
      <c r="M14" s="172"/>
    </row>
    <row r="15" spans="1:13" ht="16.8" thickTop="1" thickBot="1" x14ac:dyDescent="0.35">
      <c r="A15" s="213"/>
      <c r="B15" s="192"/>
      <c r="C15" s="214" t="s">
        <v>61</v>
      </c>
      <c r="D15" s="194"/>
      <c r="E15" s="215"/>
      <c r="F15" s="193" t="s">
        <v>3</v>
      </c>
      <c r="G15" s="174" t="s">
        <v>19</v>
      </c>
      <c r="H15" s="176" t="s">
        <v>78</v>
      </c>
      <c r="I15" s="193" t="s">
        <v>66</v>
      </c>
      <c r="J15" s="194"/>
      <c r="K15" s="195"/>
      <c r="M15" s="179" t="s">
        <v>88</v>
      </c>
    </row>
    <row r="16" spans="1:13" x14ac:dyDescent="0.3">
      <c r="A16" s="213"/>
      <c r="B16" s="192"/>
      <c r="C16" s="216" t="s">
        <v>128</v>
      </c>
      <c r="D16" s="217"/>
      <c r="E16" s="218"/>
      <c r="F16" s="342">
        <v>30</v>
      </c>
      <c r="G16" s="219">
        <f t="shared" ref="G16" si="6">(F16*3)/20</f>
        <v>4.5</v>
      </c>
      <c r="H16" s="343" t="s">
        <v>54</v>
      </c>
      <c r="I16" s="220"/>
      <c r="J16" s="221"/>
      <c r="K16" s="222"/>
      <c r="M16" s="223"/>
    </row>
    <row r="17" spans="1:13" x14ac:dyDescent="0.3">
      <c r="A17" s="213"/>
      <c r="B17" s="192"/>
      <c r="C17" s="226"/>
      <c r="D17" s="227"/>
      <c r="E17" s="228"/>
      <c r="F17" s="229"/>
      <c r="G17" s="224"/>
      <c r="H17" s="344"/>
      <c r="I17" s="230"/>
      <c r="J17" s="231"/>
      <c r="K17" s="232"/>
      <c r="M17" s="225"/>
    </row>
    <row r="18" spans="1:13" ht="16.2" thickBot="1" x14ac:dyDescent="0.35">
      <c r="C18" s="233"/>
      <c r="D18" s="234"/>
      <c r="E18" s="235"/>
      <c r="F18" s="236"/>
      <c r="G18" s="208"/>
      <c r="H18" s="345"/>
      <c r="I18" s="237"/>
      <c r="J18" s="238"/>
      <c r="K18" s="239"/>
      <c r="M18" s="212"/>
    </row>
    <row r="19" spans="1:13" ht="16.8" thickTop="1" thickBot="1" x14ac:dyDescent="0.35">
      <c r="M19" s="172"/>
    </row>
    <row r="20" spans="1:13" ht="16.8" thickTop="1" thickBot="1" x14ac:dyDescent="0.35">
      <c r="C20" s="214" t="s">
        <v>86</v>
      </c>
      <c r="D20" s="194"/>
      <c r="E20" s="194"/>
      <c r="F20" s="194"/>
      <c r="G20" s="240" t="s">
        <v>3</v>
      </c>
      <c r="H20" s="240" t="s">
        <v>0</v>
      </c>
      <c r="I20" s="240" t="s">
        <v>87</v>
      </c>
      <c r="J20" s="193" t="s">
        <v>66</v>
      </c>
      <c r="K20" s="195"/>
      <c r="M20" s="179" t="s">
        <v>88</v>
      </c>
    </row>
    <row r="21" spans="1:13" x14ac:dyDescent="0.3">
      <c r="C21" s="241"/>
      <c r="D21" s="242"/>
      <c r="E21" s="242"/>
      <c r="F21" s="242"/>
      <c r="G21" s="186"/>
      <c r="H21" s="186"/>
      <c r="I21" s="186"/>
      <c r="J21" s="230"/>
      <c r="K21" s="243"/>
      <c r="M21" s="244"/>
    </row>
    <row r="22" spans="1:13" x14ac:dyDescent="0.3">
      <c r="C22" s="245"/>
      <c r="D22" s="246"/>
      <c r="E22" s="246"/>
      <c r="F22" s="246"/>
      <c r="G22" s="247"/>
      <c r="H22" s="247"/>
      <c r="I22" s="247"/>
      <c r="J22" s="248"/>
      <c r="K22" s="249"/>
      <c r="M22" s="250"/>
    </row>
    <row r="23" spans="1:13" ht="16.2" thickBot="1" x14ac:dyDescent="0.35">
      <c r="C23" s="251"/>
      <c r="D23" s="234"/>
      <c r="E23" s="234"/>
      <c r="F23" s="234"/>
      <c r="G23" s="252"/>
      <c r="H23" s="252"/>
      <c r="I23" s="252"/>
      <c r="J23" s="237"/>
      <c r="K23" s="211"/>
      <c r="M23" s="253"/>
    </row>
    <row r="24" spans="1:13" ht="16.2" thickTop="1" x14ac:dyDescent="0.3">
      <c r="M24" s="172"/>
    </row>
    <row r="25" spans="1:13" x14ac:dyDescent="0.3">
      <c r="C25" s="254"/>
      <c r="K25" s="53" t="s">
        <v>90</v>
      </c>
      <c r="L25" s="254"/>
      <c r="M25" s="296">
        <f>SUM(M3:M23)</f>
        <v>4600</v>
      </c>
    </row>
    <row r="26" spans="1:13" x14ac:dyDescent="0.3">
      <c r="M26" s="172"/>
    </row>
    <row r="27" spans="1:13" x14ac:dyDescent="0.3">
      <c r="M27" s="172"/>
    </row>
    <row r="28" spans="1:13" x14ac:dyDescent="0.3">
      <c r="M28" s="172"/>
    </row>
    <row r="29" spans="1:13" x14ac:dyDescent="0.3">
      <c r="M29" s="172"/>
    </row>
    <row r="30" spans="1:13" x14ac:dyDescent="0.3">
      <c r="M30" s="172"/>
    </row>
    <row r="31" spans="1:13" x14ac:dyDescent="0.3">
      <c r="M31" s="172"/>
    </row>
    <row r="32" spans="1:13" x14ac:dyDescent="0.3">
      <c r="M32" s="172"/>
    </row>
  </sheetData>
  <phoneticPr fontId="0" type="noConversion"/>
  <conditionalFormatting sqref="B13">
    <cfRule type="cellIs" dxfId="4" priority="17" operator="equal">
      <formula>2</formula>
    </cfRule>
  </conditionalFormatting>
  <conditionalFormatting sqref="I3:I4">
    <cfRule type="cellIs" dxfId="3" priority="1" operator="equal">
      <formula>20</formula>
    </cfRule>
    <cfRule type="cellIs" dxfId="2" priority="2" operator="equal">
      <formula>1</formula>
    </cfRule>
  </conditionalFormatting>
  <conditionalFormatting sqref="I7:I9">
    <cfRule type="cellIs" dxfId="1" priority="3" operator="equal">
      <formula>20</formula>
    </cfRule>
    <cfRule type="cellIs" dxfId="0"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
  <sheetViews>
    <sheetView showGridLines="0" workbookViewId="0"/>
  </sheetViews>
  <sheetFormatPr defaultColWidth="13" defaultRowHeight="15.6" x14ac:dyDescent="0.3"/>
  <cols>
    <col min="1" max="1" width="15.3984375" style="172" bestFit="1" customWidth="1"/>
    <col min="2" max="2" width="4.5" style="172" bestFit="1" customWidth="1"/>
    <col min="3" max="3" width="5.59765625" style="192" bestFit="1" customWidth="1"/>
    <col min="4" max="5" width="21.59765625" style="19" customWidth="1"/>
    <col min="6" max="6" width="2.3984375" style="172" customWidth="1"/>
    <col min="7" max="7" width="7.3984375" style="19" bestFit="1" customWidth="1"/>
    <col min="8" max="16384" width="13" style="19"/>
  </cols>
  <sheetData>
    <row r="1" spans="1:7" ht="23.4" thickBot="1" x14ac:dyDescent="0.35">
      <c r="A1" s="171" t="s">
        <v>63</v>
      </c>
      <c r="B1" s="171"/>
      <c r="C1" s="255"/>
      <c r="D1" s="171"/>
      <c r="E1" s="171"/>
    </row>
    <row r="2" spans="1:7" s="172" customFormat="1" ht="16.8" thickTop="1" thickBot="1" x14ac:dyDescent="0.35">
      <c r="A2" s="256" t="s">
        <v>64</v>
      </c>
      <c r="B2" s="256" t="s">
        <v>3</v>
      </c>
      <c r="C2" s="257" t="s">
        <v>19</v>
      </c>
      <c r="D2" s="258" t="s">
        <v>65</v>
      </c>
      <c r="E2" s="259" t="s">
        <v>66</v>
      </c>
      <c r="G2" s="260" t="s">
        <v>88</v>
      </c>
    </row>
    <row r="3" spans="1:7" x14ac:dyDescent="0.3">
      <c r="A3" s="261" t="s">
        <v>143</v>
      </c>
      <c r="B3" s="262">
        <v>1</v>
      </c>
      <c r="C3" s="263">
        <v>1</v>
      </c>
      <c r="D3" s="293"/>
      <c r="E3" s="265"/>
      <c r="G3" s="266">
        <v>35</v>
      </c>
    </row>
    <row r="4" spans="1:7" x14ac:dyDescent="0.3">
      <c r="A4" s="261"/>
      <c r="B4" s="262"/>
      <c r="C4" s="267"/>
      <c r="D4" s="264"/>
      <c r="E4" s="265"/>
      <c r="G4" s="268"/>
    </row>
    <row r="5" spans="1:7" x14ac:dyDescent="0.3">
      <c r="A5" s="284"/>
      <c r="B5" s="291"/>
      <c r="C5" s="286"/>
      <c r="D5" s="293"/>
      <c r="E5" s="265"/>
      <c r="G5" s="268"/>
    </row>
    <row r="6" spans="1:7" x14ac:dyDescent="0.3">
      <c r="A6" s="261"/>
      <c r="B6" s="262"/>
      <c r="C6" s="267"/>
      <c r="D6" s="264"/>
      <c r="E6" s="265"/>
      <c r="G6" s="268"/>
    </row>
    <row r="7" spans="1:7" ht="16.2" thickBot="1" x14ac:dyDescent="0.35">
      <c r="A7" s="269"/>
      <c r="B7" s="270"/>
      <c r="C7" s="271"/>
      <c r="D7" s="272"/>
      <c r="E7" s="273"/>
      <c r="G7" s="274"/>
    </row>
    <row r="8" spans="1:7" ht="24" thickTop="1" thickBot="1" x14ac:dyDescent="0.35">
      <c r="A8" s="171" t="s">
        <v>67</v>
      </c>
      <c r="B8" s="171"/>
      <c r="C8" s="275"/>
      <c r="D8" s="171"/>
      <c r="E8" s="276"/>
      <c r="G8" s="275"/>
    </row>
    <row r="9" spans="1:7" ht="16.8" thickTop="1" thickBot="1" x14ac:dyDescent="0.35">
      <c r="A9" s="256" t="s">
        <v>64</v>
      </c>
      <c r="B9" s="256" t="s">
        <v>3</v>
      </c>
      <c r="C9" s="257" t="s">
        <v>19</v>
      </c>
      <c r="D9" s="258" t="s">
        <v>65</v>
      </c>
      <c r="E9" s="259" t="s">
        <v>66</v>
      </c>
      <c r="G9" s="260" t="s">
        <v>88</v>
      </c>
    </row>
    <row r="10" spans="1:7" x14ac:dyDescent="0.3">
      <c r="A10" s="277"/>
      <c r="B10" s="278"/>
      <c r="C10" s="279"/>
      <c r="D10" s="280"/>
      <c r="E10" s="281"/>
      <c r="F10" s="282"/>
      <c r="G10" s="283"/>
    </row>
    <row r="11" spans="1:7" x14ac:dyDescent="0.3">
      <c r="A11" s="284"/>
      <c r="B11" s="285"/>
      <c r="C11" s="286"/>
      <c r="D11" s="287"/>
      <c r="E11" s="288"/>
      <c r="G11" s="289"/>
    </row>
    <row r="12" spans="1:7" x14ac:dyDescent="0.3">
      <c r="A12" s="284"/>
      <c r="B12" s="285"/>
      <c r="C12" s="286"/>
      <c r="D12" s="290"/>
      <c r="E12" s="288"/>
      <c r="G12" s="289"/>
    </row>
    <row r="13" spans="1:7" ht="16.2" thickBot="1" x14ac:dyDescent="0.35">
      <c r="A13" s="269"/>
      <c r="B13" s="270"/>
      <c r="C13" s="271"/>
      <c r="D13" s="272"/>
      <c r="E13" s="273"/>
      <c r="G13" s="274"/>
    </row>
    <row r="14" spans="1:7" ht="16.2" thickTop="1" x14ac:dyDescent="0.3"/>
    <row r="15" spans="1:7" x14ac:dyDescent="0.3">
      <c r="E15" s="53" t="s">
        <v>90</v>
      </c>
      <c r="F15" s="254"/>
      <c r="G15" s="296">
        <f>SUM(G3:G13)</f>
        <v>35</v>
      </c>
    </row>
    <row r="16" spans="1:7" x14ac:dyDescent="0.3">
      <c r="E16" s="53" t="s">
        <v>91</v>
      </c>
      <c r="G16" s="192">
        <f>G15+Martial!M25</f>
        <v>4635</v>
      </c>
    </row>
  </sheetData>
  <sortState xmlns:xlrd2="http://schemas.microsoft.com/office/spreadsheetml/2017/richdata2"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2024-12-29T19:46:20Z</dcterms:modified>
</cp:coreProperties>
</file>