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A\Jue\FoL\NPCs\"/>
    </mc:Choice>
  </mc:AlternateContent>
  <xr:revisionPtr revIDLastSave="0" documentId="13_ncr:1_{CD752809-045A-404A-A548-C43A3C12B516}" xr6:coauthVersionLast="45" xr6:coauthVersionMax="45" xr10:uidLastSave="{00000000-0000-0000-0000-000000000000}"/>
  <bookViews>
    <workbookView xWindow="-108" yWindow="-108" windowWidth="23256" windowHeight="13176" tabRatio="638" xr2:uid="{00000000-000D-0000-FFFF-FFFF00000000}"/>
  </bookViews>
  <sheets>
    <sheet name="Personal File" sheetId="4" r:id="rId1"/>
    <sheet name="Skills" sheetId="15" r:id="rId2"/>
    <sheet name="Spells" sheetId="25" r:id="rId3"/>
    <sheet name="Feats" sheetId="20" r:id="rId4"/>
    <sheet name="Martial" sheetId="6" r:id="rId5"/>
    <sheet name="Equipment" sheetId="19" r:id="rId6"/>
  </sheets>
  <definedNames>
    <definedName name="OLE_LINK1" localSheetId="3">Feats!#REF!</definedName>
    <definedName name="_xlnm.Print_Area" localSheetId="5">Equipment!#REF!</definedName>
    <definedName name="_xlnm.Print_Area" localSheetId="3">Feats!#REF!</definedName>
    <definedName name="_xlnm.Print_Area" localSheetId="4">Martial!#REF!</definedName>
    <definedName name="_xlnm.Print_Area" localSheetId="0">'Personal File'!$A$1:$H$33</definedName>
    <definedName name="_xlnm.Print_Area" localSheetId="1">Skills!$A$1:$K$32</definedName>
    <definedName name="_xlnm.Print_Area" localSheetId="2">Spells!$A$1:$I$7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5" i="4" l="1"/>
  <c r="F14" i="20" l="1"/>
  <c r="H10" i="20"/>
  <c r="F10" i="20"/>
  <c r="K6" i="20"/>
  <c r="J6" i="20"/>
  <c r="I6" i="20"/>
  <c r="H6" i="20"/>
  <c r="G6" i="20"/>
  <c r="F6" i="20"/>
  <c r="H5" i="20"/>
  <c r="G5" i="20"/>
  <c r="F5" i="20"/>
  <c r="B7" i="4" l="1"/>
  <c r="F18" i="20" l="1"/>
  <c r="F19" i="20" s="1"/>
  <c r="F15" i="20"/>
  <c r="F16" i="20" s="1"/>
  <c r="G19" i="20" l="1"/>
  <c r="F20" i="20"/>
  <c r="G18" i="20"/>
  <c r="F21" i="20" l="1"/>
  <c r="G20" i="20"/>
  <c r="F22" i="20" l="1"/>
  <c r="G21" i="20"/>
  <c r="H21" i="20" s="1"/>
  <c r="G22" i="20" l="1"/>
  <c r="H22" i="20" s="1"/>
  <c r="F23" i="20"/>
  <c r="F24" i="20" l="1"/>
  <c r="G23" i="20"/>
  <c r="H23" i="20" s="1"/>
  <c r="F25" i="20" l="1"/>
  <c r="G24" i="20"/>
  <c r="H24" i="20" s="1"/>
  <c r="G25" i="20" l="1"/>
  <c r="H25" i="20" s="1"/>
  <c r="I25" i="20" s="1"/>
  <c r="F26" i="20"/>
  <c r="F27" i="20" l="1"/>
  <c r="G26" i="20"/>
  <c r="H26" i="20" s="1"/>
  <c r="I26" i="20" s="1"/>
  <c r="G27" i="20" l="1"/>
  <c r="H27" i="20" s="1"/>
  <c r="I27" i="20" s="1"/>
  <c r="F28" i="20"/>
  <c r="F33" i="20"/>
  <c r="G33" i="20" s="1"/>
  <c r="H33" i="20" s="1"/>
  <c r="I33" i="20" s="1"/>
  <c r="J33" i="20" s="1"/>
  <c r="K33" i="20" s="1"/>
  <c r="F29" i="20" l="1"/>
  <c r="G28" i="20"/>
  <c r="H28" i="20" s="1"/>
  <c r="I28" i="20" s="1"/>
  <c r="G29" i="20" l="1"/>
  <c r="H29" i="20" s="1"/>
  <c r="I29" i="20" s="1"/>
  <c r="J29" i="20" s="1"/>
  <c r="F30" i="20"/>
  <c r="F31" i="20" l="1"/>
  <c r="G30" i="20"/>
  <c r="H30" i="20" s="1"/>
  <c r="I30" i="20" s="1"/>
  <c r="J30" i="20" s="1"/>
  <c r="F32" i="20" l="1"/>
  <c r="G32" i="20" s="1"/>
  <c r="H32" i="20" s="1"/>
  <c r="I32" i="20" s="1"/>
  <c r="J32" i="20" s="1"/>
  <c r="G31" i="20"/>
  <c r="H31" i="20" s="1"/>
  <c r="I31" i="20" s="1"/>
  <c r="J31" i="20" s="1"/>
  <c r="C3" i="6" l="1"/>
  <c r="E52" i="15"/>
  <c r="B47" i="15" l="1"/>
  <c r="G15" i="6" l="1"/>
  <c r="H46" i="15" l="1"/>
  <c r="H45" i="15"/>
  <c r="H44" i="15"/>
  <c r="H43" i="15"/>
  <c r="H42" i="15"/>
  <c r="H41" i="15"/>
  <c r="H40" i="15"/>
  <c r="H39" i="15"/>
  <c r="H38" i="15"/>
  <c r="H37" i="15"/>
  <c r="H36" i="15"/>
  <c r="H35" i="15"/>
  <c r="H34" i="15"/>
  <c r="H33" i="15"/>
  <c r="H32" i="15"/>
  <c r="H31" i="15"/>
  <c r="H30" i="15"/>
  <c r="H29" i="15"/>
  <c r="H28" i="15"/>
  <c r="H27" i="15"/>
  <c r="H26" i="15"/>
  <c r="H25" i="15"/>
  <c r="H24" i="15"/>
  <c r="H23" i="15"/>
  <c r="H22" i="15"/>
  <c r="H21" i="15"/>
  <c r="H20" i="15"/>
  <c r="H19" i="15"/>
  <c r="H18" i="15"/>
  <c r="H17" i="15"/>
  <c r="H16" i="15"/>
  <c r="H15" i="15"/>
  <c r="H14" i="15"/>
  <c r="H13" i="15"/>
  <c r="H12" i="15"/>
  <c r="H11" i="15"/>
  <c r="H10" i="15"/>
  <c r="H9" i="15"/>
  <c r="H8" i="15"/>
  <c r="H3" i="15" l="1"/>
  <c r="H4" i="15"/>
  <c r="H5" i="15"/>
  <c r="H6" i="15"/>
  <c r="H7" i="15"/>
  <c r="I3" i="6" l="1"/>
  <c r="C12" i="19" l="1"/>
  <c r="C13" i="19" l="1"/>
  <c r="E11" i="4"/>
  <c r="C10" i="4" l="1"/>
  <c r="H3" i="6" l="1"/>
  <c r="J3" i="6" s="1"/>
  <c r="D9" i="15"/>
  <c r="D23" i="15"/>
  <c r="H4" i="6"/>
  <c r="E7" i="4"/>
  <c r="I7" i="6"/>
  <c r="I4" i="6"/>
  <c r="J4" i="6" l="1"/>
  <c r="E23" i="15"/>
  <c r="G23" i="15"/>
  <c r="I23" i="15" s="1"/>
  <c r="E9" i="15"/>
  <c r="G9" i="15"/>
  <c r="I9" i="15" s="1"/>
  <c r="C15" i="4"/>
  <c r="C14" i="4"/>
  <c r="C13" i="4"/>
  <c r="C12" i="4"/>
  <c r="C11" i="4"/>
  <c r="E48" i="15" l="1"/>
  <c r="E51" i="15"/>
  <c r="E50" i="15"/>
  <c r="E49" i="15"/>
  <c r="D25" i="15"/>
  <c r="D27" i="15"/>
  <c r="D26" i="15"/>
  <c r="D28" i="15"/>
  <c r="D24" i="15"/>
  <c r="G24" i="15" s="1"/>
  <c r="I24" i="15" s="1"/>
  <c r="D11" i="15"/>
  <c r="D14" i="15"/>
  <c r="D39" i="15"/>
  <c r="D6" i="15"/>
  <c r="D12" i="15"/>
  <c r="D17" i="15"/>
  <c r="D20" i="15"/>
  <c r="D5" i="15"/>
  <c r="D16" i="15"/>
  <c r="D7" i="15"/>
  <c r="D4" i="15"/>
  <c r="D21" i="15"/>
  <c r="D8" i="15"/>
  <c r="D15" i="15"/>
  <c r="D18" i="15"/>
  <c r="D19" i="15"/>
  <c r="D13" i="15"/>
  <c r="D22" i="15"/>
  <c r="E12" i="4"/>
  <c r="D3" i="15"/>
  <c r="D10" i="15"/>
  <c r="H7" i="6"/>
  <c r="J7" i="6" s="1"/>
  <c r="E13" i="4"/>
  <c r="B8" i="4"/>
  <c r="E47" i="15" l="1"/>
  <c r="G25" i="15"/>
  <c r="I25" i="15" s="1"/>
  <c r="E25" i="15"/>
  <c r="E28" i="15"/>
  <c r="G28" i="15"/>
  <c r="I28" i="15" s="1"/>
  <c r="G26" i="15"/>
  <c r="I26" i="15" s="1"/>
  <c r="E26" i="15"/>
  <c r="G27" i="15"/>
  <c r="I27" i="15" s="1"/>
  <c r="E27" i="15"/>
  <c r="E24" i="15"/>
  <c r="G18" i="15"/>
  <c r="I18" i="15" s="1"/>
  <c r="E18" i="15"/>
  <c r="E21" i="15"/>
  <c r="G21" i="15"/>
  <c r="I21" i="15" s="1"/>
  <c r="E5" i="15"/>
  <c r="G5" i="15"/>
  <c r="I5" i="15" s="1"/>
  <c r="G22" i="15"/>
  <c r="I22" i="15" s="1"/>
  <c r="E22" i="15"/>
  <c r="E15" i="15"/>
  <c r="G15" i="15"/>
  <c r="I15" i="15" s="1"/>
  <c r="E4" i="15"/>
  <c r="G4" i="15"/>
  <c r="I4" i="15" s="1"/>
  <c r="E20" i="15"/>
  <c r="G20" i="15"/>
  <c r="I20" i="15" s="1"/>
  <c r="G39" i="15"/>
  <c r="I39" i="15" s="1"/>
  <c r="E39" i="15"/>
  <c r="E14" i="15"/>
  <c r="G14" i="15"/>
  <c r="I14" i="15" s="1"/>
  <c r="E10" i="15"/>
  <c r="G10" i="15"/>
  <c r="I10" i="15" s="1"/>
  <c r="E13" i="15"/>
  <c r="G13" i="15"/>
  <c r="I13" i="15" s="1"/>
  <c r="E8" i="15"/>
  <c r="G8" i="15"/>
  <c r="I8" i="15" s="1"/>
  <c r="E7" i="15"/>
  <c r="G7" i="15"/>
  <c r="I7" i="15" s="1"/>
  <c r="G17" i="15"/>
  <c r="I17" i="15" s="1"/>
  <c r="E17" i="15"/>
  <c r="E3" i="15"/>
  <c r="G3" i="15"/>
  <c r="I3" i="15" s="1"/>
  <c r="G19" i="15"/>
  <c r="I19" i="15" s="1"/>
  <c r="E19" i="15"/>
  <c r="E16" i="15"/>
  <c r="G16" i="15"/>
  <c r="I16" i="15" s="1"/>
  <c r="E12" i="15"/>
  <c r="G12" i="15"/>
  <c r="I12" i="15" s="1"/>
  <c r="E11" i="15"/>
  <c r="G11" i="15"/>
  <c r="I11" i="15" s="1"/>
  <c r="G6" i="15"/>
  <c r="I6" i="15" s="1"/>
  <c r="E6" i="15"/>
  <c r="D34" i="15"/>
  <c r="E34" i="15" l="1"/>
  <c r="G34" i="15"/>
  <c r="D40" i="15"/>
  <c r="G40" i="15" s="1"/>
  <c r="I40" i="15" s="1"/>
  <c r="D42" i="15"/>
  <c r="D44" i="15"/>
  <c r="D41" i="15"/>
  <c r="D43" i="15"/>
  <c r="D36" i="15"/>
  <c r="D45" i="15"/>
  <c r="G45" i="15" s="1"/>
  <c r="I45" i="15" s="1"/>
  <c r="D32" i="15"/>
  <c r="D38" i="15"/>
  <c r="D29" i="15"/>
  <c r="G29" i="15" s="1"/>
  <c r="I29" i="15" s="1"/>
  <c r="D46" i="15"/>
  <c r="D37" i="15"/>
  <c r="D35" i="15"/>
  <c r="D33" i="15"/>
  <c r="D31" i="15"/>
  <c r="D30" i="15"/>
  <c r="I34" i="15" l="1"/>
  <c r="E30" i="15"/>
  <c r="G30" i="15"/>
  <c r="E33" i="15"/>
  <c r="G33" i="15"/>
  <c r="E37" i="15"/>
  <c r="G37" i="15"/>
  <c r="E29" i="15"/>
  <c r="E32" i="15"/>
  <c r="G32" i="15"/>
  <c r="E36" i="15"/>
  <c r="G36" i="15"/>
  <c r="E41" i="15"/>
  <c r="G41" i="15"/>
  <c r="E42" i="15"/>
  <c r="G42" i="15"/>
  <c r="E31" i="15"/>
  <c r="G31" i="15"/>
  <c r="E35" i="15"/>
  <c r="G35" i="15"/>
  <c r="E46" i="15"/>
  <c r="G46" i="15"/>
  <c r="E38" i="15"/>
  <c r="G38" i="15"/>
  <c r="E45" i="15"/>
  <c r="E43" i="15"/>
  <c r="G43" i="15"/>
  <c r="E44" i="15"/>
  <c r="G44" i="15"/>
  <c r="E40" i="15"/>
  <c r="I44" i="15" l="1"/>
  <c r="I43" i="15"/>
  <c r="I38" i="15"/>
  <c r="I46" i="15"/>
  <c r="I35" i="15"/>
  <c r="I31" i="15"/>
  <c r="I42" i="15"/>
  <c r="I41" i="15"/>
  <c r="I36" i="15"/>
  <c r="I32" i="15"/>
  <c r="I37" i="15"/>
  <c r="I33" i="15"/>
  <c r="I30" i="15"/>
  <c r="E1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C7" authorId="0" shapeId="0" xr:uid="{00000000-0006-0000-0000-000001000000}">
      <text>
        <r>
          <rPr>
            <sz val="12"/>
            <color indexed="81"/>
            <rFont val="Times New Roman"/>
            <family val="1"/>
          </rPr>
          <t>BAB +4
Bless +1</t>
        </r>
      </text>
    </comment>
    <comment ref="E10" authorId="0" shapeId="0" xr:uid="{00000000-0006-0000-0000-000002000000}">
      <text>
        <r>
          <rPr>
            <sz val="12"/>
            <color indexed="81"/>
            <rFont val="Times New Roman"/>
            <family val="1"/>
          </rPr>
          <t>See PHB 162</t>
        </r>
      </text>
    </comment>
    <comment ref="E12" authorId="0" shapeId="0" xr:uid="{00000000-0006-0000-0000-000003000000}">
      <text>
        <r>
          <rPr>
            <sz val="12"/>
            <color indexed="81"/>
            <rFont val="Times New Roman"/>
            <family val="1"/>
          </rPr>
          <t>[(5 * 10 Fighter) * 75%] + (5 * 2 Con)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F3" authorId="0" shapeId="0" xr:uid="{46C580F2-FBCB-4ECC-AF0E-FAB21597CC4E}">
      <text>
        <r>
          <rPr>
            <sz val="12"/>
            <color indexed="81"/>
            <rFont val="Times New Roman"/>
            <family val="1"/>
          </rPr>
          <t>Cloak of Resistance+1</t>
        </r>
      </text>
    </comment>
    <comment ref="F4" authorId="0" shapeId="0" xr:uid="{DFAF3110-23E8-4998-BAB1-06F871EB76AF}">
      <text>
        <r>
          <rPr>
            <sz val="12"/>
            <color indexed="81"/>
            <rFont val="Times New Roman"/>
            <family val="1"/>
          </rPr>
          <t>Cloak of Resistance+1</t>
        </r>
      </text>
    </comment>
    <comment ref="F5" authorId="0" shapeId="0" xr:uid="{87716F4A-0162-49D9-8454-AD92E6476F18}">
      <text>
        <r>
          <rPr>
            <sz val="12"/>
            <color indexed="81"/>
            <rFont val="Times New Roman"/>
            <family val="1"/>
          </rPr>
          <t>Cloak of Resistance+1</t>
        </r>
      </text>
    </comment>
    <comment ref="F7" authorId="0" shapeId="0" xr:uid="{00000000-0006-0000-0100-000001000000}">
      <text>
        <r>
          <rPr>
            <sz val="12"/>
            <color indexed="81"/>
            <rFont val="Times New Roman"/>
            <family val="1"/>
          </rPr>
          <t>-1 Chain Shirt +1</t>
        </r>
      </text>
    </comment>
    <comment ref="F9" authorId="0" shapeId="0" xr:uid="{00000000-0006-0000-0100-000002000000}">
      <text>
        <r>
          <rPr>
            <sz val="12"/>
            <color indexed="81"/>
            <rFont val="Times New Roman"/>
            <family val="1"/>
          </rPr>
          <t>-1 Chain Shirt +1</t>
        </r>
      </text>
    </comment>
    <comment ref="F13" authorId="0" shapeId="0" xr:uid="{00000000-0006-0000-0100-000003000000}">
      <text>
        <r>
          <rPr>
            <sz val="12"/>
            <color indexed="81"/>
            <rFont val="Times New Roman"/>
            <family val="1"/>
          </rPr>
          <t>+2 ½-drow</t>
        </r>
      </text>
    </comment>
    <comment ref="F16" authorId="0" shapeId="0" xr:uid="{00000000-0006-0000-0100-000004000000}">
      <text>
        <r>
          <rPr>
            <sz val="12"/>
            <color indexed="81"/>
            <rFont val="Times New Roman"/>
            <family val="1"/>
          </rPr>
          <t>-1 Chain Shirt +1</t>
        </r>
      </text>
    </comment>
    <comment ref="F18" authorId="0" shapeId="0" xr:uid="{00000000-0006-0000-0100-000005000000}">
      <text>
        <r>
          <rPr>
            <sz val="12"/>
            <color indexed="81"/>
            <rFont val="Times New Roman"/>
            <family val="1"/>
          </rPr>
          <t>+2 ½-drow</t>
        </r>
      </text>
    </comment>
    <comment ref="F21" authorId="0" shapeId="0" xr:uid="{00000000-0006-0000-0100-000006000000}">
      <text>
        <r>
          <rPr>
            <sz val="12"/>
            <color indexed="81"/>
            <rFont val="Times New Roman"/>
            <family val="1"/>
          </rPr>
          <t>-1 Chain Shirt +1</t>
        </r>
      </text>
    </comment>
    <comment ref="F23" authorId="0" shapeId="0" xr:uid="{00000000-0006-0000-0100-000007000000}">
      <text>
        <r>
          <rPr>
            <sz val="12"/>
            <color indexed="81"/>
            <rFont val="Times New Roman"/>
            <family val="1"/>
          </rPr>
          <t>-1 Chain Shirt +1</t>
        </r>
      </text>
    </comment>
    <comment ref="F30" authorId="0" shapeId="0" xr:uid="{00000000-0006-0000-0100-000008000000}">
      <text>
        <r>
          <rPr>
            <sz val="12"/>
            <color indexed="81"/>
            <rFont val="Times New Roman"/>
            <family val="1"/>
          </rPr>
          <t>+1 ½-drow</t>
        </r>
      </text>
    </comment>
    <comment ref="F31" authorId="0" shapeId="0" xr:uid="{00000000-0006-0000-0100-000009000000}">
      <text>
        <r>
          <rPr>
            <sz val="12"/>
            <color indexed="81"/>
            <rFont val="Times New Roman"/>
            <family val="1"/>
          </rPr>
          <t>-1 Chain Shirt +1</t>
        </r>
      </text>
    </comment>
    <comment ref="F36" authorId="0" shapeId="0" xr:uid="{00000000-0006-0000-0100-00000A000000}">
      <text>
        <r>
          <rPr>
            <sz val="12"/>
            <color indexed="81"/>
            <rFont val="Times New Roman"/>
            <family val="1"/>
          </rPr>
          <t>+1 ½-drow</t>
        </r>
      </text>
    </comment>
    <comment ref="F38" authorId="0" shapeId="0" xr:uid="{00000000-0006-0000-0100-00000B000000}">
      <text>
        <r>
          <rPr>
            <sz val="12"/>
            <color indexed="81"/>
            <rFont val="Times New Roman"/>
            <family val="1"/>
          </rPr>
          <t>-1 Chain Shirt +1</t>
        </r>
      </text>
    </comment>
    <comment ref="F41" authorId="0" shapeId="0" xr:uid="{00000000-0006-0000-0100-00000C000000}">
      <text>
        <r>
          <rPr>
            <sz val="12"/>
            <color indexed="81"/>
            <rFont val="Times New Roman"/>
            <family val="1"/>
          </rPr>
          <t>+1 ½-drow</t>
        </r>
      </text>
    </comment>
    <comment ref="F44" authorId="0" shapeId="0" xr:uid="{00000000-0006-0000-0100-00000D000000}">
      <text>
        <r>
          <rPr>
            <sz val="12"/>
            <color indexed="81"/>
            <rFont val="Times New Roman"/>
            <family val="1"/>
          </rPr>
          <t>-1 Chain Shirt +1</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3" authorId="0" shapeId="0" xr:uid="{00000000-0006-0000-0200-000001000000}">
      <text>
        <r>
          <rPr>
            <sz val="12"/>
            <color indexed="81"/>
            <rFont val="Times New Roman"/>
            <family val="1"/>
          </rPr>
          <t>Wool or fur</t>
        </r>
      </text>
    </comment>
    <comment ref="D10" authorId="0" shapeId="0" xr:uid="{00000000-0006-0000-0200-000002000000}">
      <text>
        <r>
          <rPr>
            <sz val="12"/>
            <color indexed="81"/>
            <rFont val="Times New Roman"/>
            <family val="1"/>
          </rPr>
          <t>Pork rind or butter</t>
        </r>
      </text>
    </comment>
    <comment ref="D11" authorId="0" shapeId="0" xr:uid="{00000000-0006-0000-0200-000003000000}">
      <text>
        <r>
          <rPr>
            <sz val="12"/>
            <color indexed="81"/>
            <rFont val="Times New Roman"/>
            <family val="1"/>
          </rPr>
          <t>Parchment w/ holy text</t>
        </r>
      </text>
    </comment>
    <comment ref="D12" authorId="0" shapeId="0" xr:uid="{00000000-0006-0000-0200-000004000000}">
      <text>
        <r>
          <rPr>
            <sz val="12"/>
            <color indexed="81"/>
            <rFont val="Times New Roman"/>
            <family val="1"/>
          </rPr>
          <t>3 glass beads</t>
        </r>
      </text>
    </comment>
    <comment ref="D14" authorId="0" shapeId="0" xr:uid="{3E4F720F-FE59-4E29-A5DC-E64EF56F9BB1}">
      <text>
        <r>
          <rPr>
            <sz val="12"/>
            <color indexed="81"/>
            <rFont val="Times New Roman"/>
            <family val="1"/>
          </rPr>
          <t>Bull-shit or bull-hair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A2" authorId="0" shapeId="0" xr:uid="{00000000-0006-0000-0300-000001000000}">
      <text>
        <r>
          <rPr>
            <sz val="12"/>
            <color indexed="81"/>
            <rFont val="Times New Roman"/>
            <family val="1"/>
          </rPr>
          <t xml:space="preserve">You are adept at dodging blows.
</t>
        </r>
        <r>
          <rPr>
            <b/>
            <sz val="12"/>
            <color indexed="81"/>
            <rFont val="Times New Roman"/>
            <family val="1"/>
          </rPr>
          <t xml:space="preserve">Prerequisite:  </t>
        </r>
        <r>
          <rPr>
            <sz val="12"/>
            <color indexed="81"/>
            <rFont val="Times New Roman"/>
            <family val="1"/>
          </rPr>
          <t xml:space="preserve">Dex 13.
</t>
        </r>
        <r>
          <rPr>
            <b/>
            <sz val="12"/>
            <color indexed="81"/>
            <rFont val="Times New Roman"/>
            <family val="1"/>
          </rPr>
          <t xml:space="preserve">Benefit:  </t>
        </r>
        <r>
          <rPr>
            <sz val="12"/>
            <color indexed="81"/>
            <rFont val="Times New Roman"/>
            <family val="1"/>
          </rPr>
          <t xml:space="preserve">During your action, you designate an opponent and receive a +1 dodge bonus to Armor Class against attacks from that opponent. You can select a new opponent on any action.
A condition that makes you lose your Dexterity bonus to Armor Class (if any) also makes you lose dodge bonuses. Also, dodge bonuses (such as this one and a dwarf’s racial bonus on dodge attempts against giants) stack with each other, unlike most other types of bonuses.
</t>
        </r>
        <r>
          <rPr>
            <b/>
            <sz val="12"/>
            <color indexed="81"/>
            <rFont val="Times New Roman"/>
            <family val="1"/>
          </rPr>
          <t xml:space="preserve">Special:  </t>
        </r>
        <r>
          <rPr>
            <sz val="12"/>
            <color indexed="81"/>
            <rFont val="Times New Roman"/>
            <family val="1"/>
          </rPr>
          <t>A fighter may select Dodge as one of his fighter bonus feats (see page 38).
PHB 93</t>
        </r>
      </text>
    </comment>
    <comment ref="A3" authorId="0" shapeId="0" xr:uid="{00000000-0006-0000-0300-000002000000}">
      <text>
        <r>
          <rPr>
            <sz val="12"/>
            <color indexed="81"/>
            <rFont val="Times New Roman"/>
            <family val="1"/>
          </rPr>
          <t xml:space="preserve">You are skilled at making well-placed shots with ranged weapons at close range.
</t>
        </r>
        <r>
          <rPr>
            <b/>
            <sz val="12"/>
            <color indexed="81"/>
            <rFont val="Times New Roman"/>
            <family val="1"/>
          </rPr>
          <t xml:space="preserve">Benefit:  </t>
        </r>
        <r>
          <rPr>
            <sz val="12"/>
            <color indexed="81"/>
            <rFont val="Times New Roman"/>
            <family val="1"/>
          </rPr>
          <t xml:space="preserve">You get a +1 bonus on attack and damage rolls with ranged weapons at ranges of up to 30 feet.
</t>
        </r>
        <r>
          <rPr>
            <b/>
            <sz val="12"/>
            <color indexed="81"/>
            <rFont val="Times New Roman"/>
            <family val="1"/>
          </rPr>
          <t xml:space="preserve">Special:  </t>
        </r>
        <r>
          <rPr>
            <sz val="12"/>
            <color indexed="81"/>
            <rFont val="Times New Roman"/>
            <family val="1"/>
          </rPr>
          <t>A fighter may select Point Blank Shot as one of his fighter bonus feats (see page 38).
PHB 98</t>
        </r>
      </text>
    </comment>
    <comment ref="A7" authorId="0" shapeId="0" xr:uid="{00000000-0006-0000-0300-000003000000}">
      <text>
        <r>
          <rPr>
            <sz val="12"/>
            <color indexed="81"/>
            <rFont val="Times New Roman"/>
            <family val="1"/>
          </rPr>
          <t>Dancing Lights, Detect Magic, Flare, Ghost Sound, Read Magic a combined total of times per day equal to 3 + Int modifier.  These do not count against your total of spells known or spells per day.</t>
        </r>
      </text>
    </comment>
    <comment ref="A13" authorId="0" shapeId="0" xr:uid="{00000000-0006-0000-0300-000004000000}">
      <text>
        <r>
          <rPr>
            <sz val="12"/>
            <color indexed="81"/>
            <rFont val="Times New Roman"/>
            <family val="1"/>
          </rPr>
          <t>Avoid arcane spell failure so long as you stick to medium armor and light shields.</t>
        </r>
      </text>
    </comment>
    <comment ref="A14" authorId="0" shapeId="0" xr:uid="{00000000-0006-0000-0300-000005000000}">
      <text>
        <r>
          <rPr>
            <sz val="12"/>
            <color indexed="81"/>
            <rFont val="Times New Roman"/>
            <family val="1"/>
          </rPr>
          <t>You can use a standard action to cast any touch spell you know and deliver the spell through your weapon with a melee attack.  Casting a spell in this manner does not provoke attacks of opportunity.  The spell must have a casting time of 1 standard action or less.  If the melee attack is successful, the attack deals damage normally; then the effect of the spell is resolved.</t>
        </r>
      </text>
    </comment>
    <comment ref="A15" authorId="0" shapeId="0" xr:uid="{00000000-0006-0000-0300-000006000000}">
      <text>
        <r>
          <rPr>
            <sz val="12"/>
            <color indexed="81"/>
            <rFont val="Times New Roman"/>
            <family val="1"/>
          </rPr>
          <t xml:space="preserve">You are adept at casting spells in combat.
</t>
        </r>
        <r>
          <rPr>
            <b/>
            <sz val="12"/>
            <color indexed="81"/>
            <rFont val="Times New Roman"/>
            <family val="1"/>
          </rPr>
          <t xml:space="preserve">Benefit:  </t>
        </r>
        <r>
          <rPr>
            <sz val="12"/>
            <color indexed="81"/>
            <rFont val="Times New Roman"/>
            <family val="1"/>
          </rPr>
          <t>You get a +4 bonus on Concentration checks made to cast a spell or use a spell-like ability while on the defensive (see Casting on the Defensive, page 140) or while you are grappling or pinned.
PHB 92</t>
        </r>
      </text>
    </comment>
    <comment ref="A16" authorId="0" shapeId="0" xr:uid="{00000000-0006-0000-0300-000007000000}">
      <text>
        <r>
          <rPr>
            <sz val="12"/>
            <color indexed="81"/>
            <rFont val="Times New Roman"/>
            <family val="1"/>
          </rPr>
          <t>You can cast one spell as a swift action, so long as the casting time of the spell is 1 standard action or less.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Alexis Álvarez</author>
  </authors>
  <commentList>
    <comment ref="D9" authorId="0" shapeId="0" xr:uid="{00000000-0006-0000-0400-000001000000}">
      <text>
        <r>
          <rPr>
            <sz val="12"/>
            <color indexed="81"/>
            <rFont val="Times New Roman"/>
            <family val="1"/>
          </rPr>
          <t>Balance, Climb, Escape Artist, Hide, Jump, Move Silently, Sleight of Hand, Tumble.</t>
        </r>
      </text>
    </comment>
  </commentList>
</comments>
</file>

<file path=xl/sharedStrings.xml><?xml version="1.0" encoding="utf-8"?>
<sst xmlns="http://schemas.openxmlformats.org/spreadsheetml/2006/main" count="425" uniqueCount="255">
  <si>
    <t>Race:</t>
  </si>
  <si>
    <t>Sex:</t>
  </si>
  <si>
    <t>Height:</t>
  </si>
  <si>
    <t>Weight:</t>
  </si>
  <si>
    <t>Strength:</t>
  </si>
  <si>
    <t>Dexterity:</t>
  </si>
  <si>
    <t>Skill</t>
  </si>
  <si>
    <t>Properties</t>
  </si>
  <si>
    <t>Melee Weapon</t>
  </si>
  <si>
    <t>Dmg</t>
  </si>
  <si>
    <t>Qty.</t>
  </si>
  <si>
    <t>Ranged Weapon</t>
  </si>
  <si>
    <t>Dmg.</t>
  </si>
  <si>
    <t>Rng.</t>
  </si>
  <si>
    <t>XP:</t>
  </si>
  <si>
    <t>Skills</t>
  </si>
  <si>
    <t>Charisma:</t>
  </si>
  <si>
    <t>Constitution:</t>
  </si>
  <si>
    <t>Intelligence:</t>
  </si>
  <si>
    <t>Hit Points:</t>
  </si>
  <si>
    <t>Wisdom:</t>
  </si>
  <si>
    <t>Concentration</t>
  </si>
  <si>
    <t>AC Mod.</t>
  </si>
  <si>
    <t>Handle Animal</t>
  </si>
  <si>
    <t>Move Silently</t>
  </si>
  <si>
    <t>Ride</t>
  </si>
  <si>
    <t>Search</t>
  </si>
  <si>
    <t>Swim</t>
  </si>
  <si>
    <t>Weapons and Armor</t>
  </si>
  <si>
    <t>Type</t>
  </si>
  <si>
    <t>Personality, History, and Notes</t>
  </si>
  <si>
    <t>D+</t>
  </si>
  <si>
    <t>TH+</t>
  </si>
  <si>
    <t>Wt.</t>
  </si>
  <si>
    <t>Mod.</t>
  </si>
  <si>
    <t>Rank</t>
  </si>
  <si>
    <t>Cha</t>
  </si>
  <si>
    <t>Con</t>
  </si>
  <si>
    <t>Int</t>
  </si>
  <si>
    <t>Wis</t>
  </si>
  <si>
    <t>Dex</t>
  </si>
  <si>
    <t>Str</t>
  </si>
  <si>
    <t>Ability</t>
  </si>
  <si>
    <t>Misc. Mods.</t>
  </si>
  <si>
    <t>Appraise</t>
  </si>
  <si>
    <t>Balance</t>
  </si>
  <si>
    <t>Bluff</t>
  </si>
  <si>
    <t>Climb</t>
  </si>
  <si>
    <t>Decipher Script</t>
  </si>
  <si>
    <t>Diplomacy</t>
  </si>
  <si>
    <t>Disable Device</t>
  </si>
  <si>
    <t>Disguise</t>
  </si>
  <si>
    <t>Escape Artist</t>
  </si>
  <si>
    <t>Forgery</t>
  </si>
  <si>
    <t>Gather Information</t>
  </si>
  <si>
    <t>Heal</t>
  </si>
  <si>
    <t>Hide</t>
  </si>
  <si>
    <t>Intimidate</t>
  </si>
  <si>
    <t>Jump</t>
  </si>
  <si>
    <t>Listen</t>
  </si>
  <si>
    <t>Open Lock</t>
  </si>
  <si>
    <t>Sense Motive</t>
  </si>
  <si>
    <t>Spellcraft</t>
  </si>
  <si>
    <t>Spot</t>
  </si>
  <si>
    <t>Tumble</t>
  </si>
  <si>
    <t>Use Magic Device</t>
  </si>
  <si>
    <t>Use Rope</t>
  </si>
  <si>
    <t>Ability &amp; Mod.</t>
  </si>
  <si>
    <t>0</t>
  </si>
  <si>
    <t>Class:</t>
  </si>
  <si>
    <t>Level:</t>
  </si>
  <si>
    <t>Alignment:</t>
  </si>
  <si>
    <t>Total</t>
  </si>
  <si>
    <t>Critical</t>
  </si>
  <si>
    <t>Fortitude</t>
  </si>
  <si>
    <t>Reflex</t>
  </si>
  <si>
    <t>Will</t>
  </si>
  <si>
    <t>Armor &amp; Shield</t>
  </si>
  <si>
    <t>Missiles</t>
  </si>
  <si>
    <t>Lb. Capacity:</t>
  </si>
  <si>
    <t>Lb. Carried:</t>
  </si>
  <si>
    <t>Base Speed:</t>
  </si>
  <si>
    <t>Languages</t>
  </si>
  <si>
    <t>Equipment Worn</t>
  </si>
  <si>
    <t>Item</t>
  </si>
  <si>
    <t>Effects/</t>
  </si>
  <si>
    <t>Notes</t>
  </si>
  <si>
    <t>Equipment Carried</t>
  </si>
  <si>
    <t>Check</t>
  </si>
  <si>
    <t>Arcane</t>
  </si>
  <si>
    <t>Speed</t>
  </si>
  <si>
    <t>Age:</t>
  </si>
  <si>
    <t>Region:</t>
  </si>
  <si>
    <t>Sleight of Hand</t>
  </si>
  <si>
    <t>Survival</t>
  </si>
  <si>
    <t>Attack Bonus:</t>
  </si>
  <si>
    <t>Deity:</t>
  </si>
  <si>
    <t>Touch AC:</t>
  </si>
  <si>
    <t>Atk</t>
  </si>
  <si>
    <t>Feats</t>
  </si>
  <si>
    <t>Simple &amp; Martial Weapons</t>
  </si>
  <si>
    <t>2</t>
  </si>
  <si>
    <t>1</t>
  </si>
  <si>
    <t>19-20/x2</t>
  </si>
  <si>
    <t>Slashing</t>
  </si>
  <si>
    <t>Backpack</t>
  </si>
  <si>
    <t>Bedroll</t>
  </si>
  <si>
    <t>Trail Rations</t>
  </si>
  <si>
    <t>Roll</t>
  </si>
  <si>
    <t>Profession:  [type]</t>
  </si>
  <si>
    <t>Neutral Good</t>
  </si>
  <si>
    <t>Perform:  [type]</t>
  </si>
  <si>
    <t>Knowledge:  Arcana</t>
  </si>
  <si>
    <t>Explorer’s Outfit</t>
  </si>
  <si>
    <t>Waterskin</t>
  </si>
  <si>
    <t>Belt Pouch</t>
  </si>
  <si>
    <t>Flint and Steel</t>
  </si>
  <si>
    <t>20’</t>
  </si>
  <si>
    <t>eight</t>
  </si>
  <si>
    <t>Gold Pieces</t>
  </si>
  <si>
    <t>1d6</t>
  </si>
  <si>
    <t>Grapple:</t>
  </si>
  <si>
    <t>Actual Speed:</t>
  </si>
  <si>
    <t>30’</t>
  </si>
  <si>
    <t>Initiative:</t>
  </si>
  <si>
    <t>FF AC:</t>
  </si>
  <si>
    <t>Value</t>
  </si>
  <si>
    <t>Class Features</t>
  </si>
  <si>
    <t>Level</t>
  </si>
  <si>
    <t>-</t>
  </si>
  <si>
    <t>Lauren</t>
  </si>
  <si>
    <t>Duskblade</t>
  </si>
  <si>
    <t>Female</t>
  </si>
  <si>
    <t>5’ 3”</t>
  </si>
  <si>
    <t>120 lbs.</t>
  </si>
  <si>
    <t>Half-drow</t>
  </si>
  <si>
    <r>
      <t>50</t>
    </r>
    <r>
      <rPr>
        <sz val="13"/>
        <rFont val="Times New Roman"/>
        <family val="1"/>
      </rPr>
      <t>/</t>
    </r>
    <r>
      <rPr>
        <sz val="13"/>
        <color indexed="51"/>
        <rFont val="Times New Roman"/>
        <family val="1"/>
      </rPr>
      <t>100</t>
    </r>
    <r>
      <rPr>
        <sz val="13"/>
        <rFont val="Times New Roman"/>
        <family val="1"/>
      </rPr>
      <t>/</t>
    </r>
    <r>
      <rPr>
        <sz val="13"/>
        <color indexed="10"/>
        <rFont val="Times New Roman"/>
        <family val="1"/>
      </rPr>
      <t>150</t>
    </r>
  </si>
  <si>
    <t>Knowledge:  Dungeoneering</t>
  </si>
  <si>
    <t>Knowledge:  History</t>
  </si>
  <si>
    <t>Knowledge:  Local</t>
  </si>
  <si>
    <t>Knowledge:  Nature</t>
  </si>
  <si>
    <t>Knowledge:  The Planes</t>
  </si>
  <si>
    <t>Speak Language</t>
  </si>
  <si>
    <t>Craft:  [type]</t>
  </si>
  <si>
    <t>Duskblade 1</t>
  </si>
  <si>
    <t>Duskblade 2</t>
  </si>
  <si>
    <t>Duskblade 3</t>
  </si>
  <si>
    <t>Duskblade 4</t>
  </si>
  <si>
    <t>Common, Elven, Undercommon</t>
  </si>
  <si>
    <t>Racial Abilities</t>
  </si>
  <si>
    <t>Immunity to Sleep magic</t>
  </si>
  <si>
    <t>Dancing Lights 1/day</t>
  </si>
  <si>
    <t>Darkness 1/day</t>
  </si>
  <si>
    <t>+2 to Will saves vs. spells</t>
  </si>
  <si>
    <t>Light Blindness (-1 to checks)</t>
  </si>
  <si>
    <t>Faerie Fire 1/day</t>
  </si>
  <si>
    <t>Darkvision 120’</t>
  </si>
  <si>
    <t>+2 vs. Enchantmens</t>
  </si>
  <si>
    <t>1d8</t>
  </si>
  <si>
    <t>x3</t>
  </si>
  <si>
    <t>Chain Shirt +1</t>
  </si>
  <si>
    <t>60’</t>
  </si>
  <si>
    <t>Arrows</t>
  </si>
  <si>
    <t>+0</t>
  </si>
  <si>
    <t>Cloak of Resistance +1</t>
  </si>
  <si>
    <t>Arcane Attunement, 6/day</t>
  </si>
  <si>
    <t>Armored Mage (Medium)</t>
  </si>
  <si>
    <t>Arcane Channeling (1 SA)</t>
  </si>
  <si>
    <t>Proficiencies</t>
  </si>
  <si>
    <t>Shields (not tower)</t>
  </si>
  <si>
    <t>Armor (all)</t>
  </si>
  <si>
    <t>+2 vs. Enchantmens; '+2 vs. all spells</t>
  </si>
  <si>
    <t>Dancing Lights</t>
  </si>
  <si>
    <t>Detect Magic</t>
  </si>
  <si>
    <t>Flare</t>
  </si>
  <si>
    <t>Ghost Sound</t>
  </si>
  <si>
    <t>Read Magic</t>
  </si>
  <si>
    <t>DC</t>
  </si>
  <si>
    <t>Cast?</t>
  </si>
  <si>
    <t>-2</t>
  </si>
  <si>
    <t>Instant</t>
  </si>
  <si>
    <t>100’ + 10’/lvl</t>
  </si>
  <si>
    <t>1 SA</t>
  </si>
  <si>
    <t>V S</t>
  </si>
  <si>
    <t>Evocation</t>
  </si>
  <si>
    <t>1 round</t>
  </si>
  <si>
    <t>Swift</t>
  </si>
  <si>
    <t>V S M</t>
  </si>
  <si>
    <t>Abjuration</t>
  </si>
  <si>
    <t>1 rnd/lvl</t>
  </si>
  <si>
    <t>Touch</t>
  </si>
  <si>
    <t>Necro</t>
  </si>
  <si>
    <t>Blade of Blood</t>
  </si>
  <si>
    <t>Shocking Grasp</t>
  </si>
  <si>
    <t>25’ + 2½’/lvl</t>
  </si>
  <si>
    <t>Disrupt Undead</t>
  </si>
  <si>
    <t>Conjuration</t>
  </si>
  <si>
    <t>Duration</t>
  </si>
  <si>
    <t>Range</t>
  </si>
  <si>
    <t>Casting</t>
  </si>
  <si>
    <t>Components</t>
  </si>
  <si>
    <t>School</t>
  </si>
  <si>
    <t>Spell</t>
  </si>
  <si>
    <t>Spells</t>
  </si>
  <si>
    <t>Kelgore’s Fire Bolt</t>
  </si>
  <si>
    <t>Waterdeep</t>
  </si>
  <si>
    <t>PHB</t>
  </si>
  <si>
    <t>PHB II</t>
  </si>
  <si>
    <t>Reference</t>
  </si>
  <si>
    <t>Page</t>
  </si>
  <si>
    <t>Corellon Larethian</t>
  </si>
  <si>
    <t>Combat Casting</t>
  </si>
  <si>
    <t>1st:  Dodge</t>
  </si>
  <si>
    <t xml:space="preserve">6th:  </t>
  </si>
  <si>
    <t>3rd:  Point Blank Shot</t>
  </si>
  <si>
    <t>Daze</t>
  </si>
  <si>
    <t>Mage Hand</t>
  </si>
  <si>
    <t>Mending</t>
  </si>
  <si>
    <t>Prestidigitation</t>
  </si>
  <si>
    <t>Alarm</t>
  </si>
  <si>
    <t>Grease</t>
  </si>
  <si>
    <t>Enchantment</t>
  </si>
  <si>
    <t>Transmutation</t>
  </si>
  <si>
    <t>10’</t>
  </si>
  <si>
    <t>Universal</t>
  </si>
  <si>
    <t>1 hour</t>
  </si>
  <si>
    <t>V S M/DF</t>
  </si>
  <si>
    <t>2 hrs/lvl</t>
  </si>
  <si>
    <t>NPC</t>
  </si>
  <si>
    <t>Duskblade 5</t>
  </si>
  <si>
    <t>Longsword +1</t>
  </si>
  <si>
    <r>
      <rPr>
        <b/>
        <i/>
        <sz val="18"/>
        <color rgb="FF9966FF"/>
        <rFont val="Times New Roman"/>
        <family val="1"/>
      </rPr>
      <t xml:space="preserve">Minimum </t>
    </r>
    <r>
      <rPr>
        <i/>
        <sz val="18"/>
        <color rgb="FF9966FF"/>
        <rFont val="Times New Roman"/>
        <family val="1"/>
      </rPr>
      <t>Known Spells</t>
    </r>
  </si>
  <si>
    <t>1st</t>
  </si>
  <si>
    <t>2nd</t>
  </si>
  <si>
    <t>3rd</t>
  </si>
  <si>
    <t>4th</t>
  </si>
  <si>
    <t>5th</t>
  </si>
  <si>
    <t>Barkskin</t>
  </si>
  <si>
    <t>V S DF</t>
  </si>
  <si>
    <t>10 min/lvl</t>
  </si>
  <si>
    <t>Bull’s Strength</t>
  </si>
  <si>
    <t>1 min/lvl</t>
  </si>
  <si>
    <t>Daily Duskblade Spells</t>
  </si>
  <si>
    <t>0th</t>
  </si>
  <si>
    <t>Duskblade Spells</t>
  </si>
  <si>
    <t>Intelligence Bonus</t>
  </si>
  <si>
    <t>Total Daily Spells</t>
  </si>
  <si>
    <t>Caster Class</t>
  </si>
  <si>
    <t>CL</t>
  </si>
  <si>
    <t>Spell Effects</t>
  </si>
  <si>
    <t>Fifthdaughter</t>
  </si>
  <si>
    <t>Shortbow +1</t>
  </si>
  <si>
    <t>AC:</t>
  </si>
  <si>
    <t>5th:  Quick Cast 1/day</t>
  </si>
  <si>
    <t>Necromancy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</si>
</sst>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7">
    <font>
      <sz val="12"/>
      <name val="Times New Roman"/>
    </font>
    <font>
      <sz val="12"/>
      <name val="Times New Roman"/>
      <family val="1"/>
    </font>
    <font>
      <i/>
      <sz val="18"/>
      <name val="Times New Roman"/>
      <family val="1"/>
    </font>
    <font>
      <b/>
      <sz val="12"/>
      <name val="Times New Roman"/>
      <family val="1"/>
    </font>
    <font>
      <sz val="12"/>
      <name val="Times New Roman"/>
      <family val="1"/>
    </font>
    <font>
      <b/>
      <sz val="13"/>
      <name val="Times New Roman"/>
      <family val="1"/>
    </font>
    <font>
      <sz val="13"/>
      <name val="Times New Roman"/>
      <family val="1"/>
    </font>
    <font>
      <b/>
      <sz val="13"/>
      <color indexed="10"/>
      <name val="Times New Roman"/>
      <family val="1"/>
    </font>
    <font>
      <sz val="13"/>
      <name val="Times New Roman"/>
      <family val="1"/>
    </font>
    <font>
      <b/>
      <sz val="13"/>
      <color indexed="12"/>
      <name val="Times New Roman"/>
      <family val="1"/>
    </font>
    <font>
      <b/>
      <sz val="13"/>
      <color indexed="17"/>
      <name val="Times New Roman"/>
      <family val="1"/>
    </font>
    <font>
      <b/>
      <sz val="13"/>
      <color indexed="9"/>
      <name val="Times New Roman"/>
      <family val="1"/>
    </font>
    <font>
      <b/>
      <sz val="13"/>
      <color indexed="46"/>
      <name val="Times New Roman"/>
      <family val="1"/>
    </font>
    <font>
      <b/>
      <sz val="13"/>
      <color indexed="52"/>
      <name val="Times New Roman"/>
      <family val="1"/>
    </font>
    <font>
      <sz val="18"/>
      <name val="Times New Roman"/>
      <family val="1"/>
    </font>
    <font>
      <b/>
      <sz val="18"/>
      <name val="Times New Roman"/>
      <family val="1"/>
    </font>
    <font>
      <sz val="13"/>
      <color indexed="17"/>
      <name val="Times New Roman"/>
      <family val="1"/>
    </font>
    <font>
      <sz val="13"/>
      <color indexed="10"/>
      <name val="Times New Roman"/>
      <family val="1"/>
    </font>
    <font>
      <sz val="12"/>
      <color indexed="17"/>
      <name val="Times New Roman"/>
      <family val="1"/>
    </font>
    <font>
      <i/>
      <sz val="22"/>
      <color indexed="17"/>
      <name val="Times New Roman"/>
      <family val="1"/>
    </font>
    <font>
      <b/>
      <sz val="12"/>
      <color indexed="9"/>
      <name val="Times New Roman"/>
      <family val="1"/>
    </font>
    <font>
      <b/>
      <sz val="13"/>
      <color indexed="51"/>
      <name val="Times New Roman"/>
      <family val="1"/>
    </font>
    <font>
      <sz val="13"/>
      <color indexed="52"/>
      <name val="Times New Roman"/>
      <family val="1"/>
    </font>
    <font>
      <sz val="13"/>
      <color indexed="46"/>
      <name val="Times New Roman"/>
      <family val="1"/>
    </font>
    <font>
      <i/>
      <sz val="18"/>
      <color indexed="17"/>
      <name val="Times New Roman"/>
      <family val="1"/>
    </font>
    <font>
      <sz val="13"/>
      <color indexed="23"/>
      <name val="Times New Roman"/>
      <family val="1"/>
    </font>
    <font>
      <sz val="13"/>
      <color indexed="12"/>
      <name val="Times New Roman"/>
      <family val="1"/>
    </font>
    <font>
      <sz val="13"/>
      <color indexed="51"/>
      <name val="Times New Roman"/>
      <family val="1"/>
    </font>
    <font>
      <sz val="12"/>
      <color indexed="46"/>
      <name val="Times New Roman"/>
      <family val="1"/>
    </font>
    <font>
      <sz val="12"/>
      <color indexed="52"/>
      <name val="Times New Roman"/>
      <family val="1"/>
    </font>
    <font>
      <sz val="12"/>
      <color indexed="10"/>
      <name val="Times New Roman"/>
      <family val="1"/>
    </font>
    <font>
      <sz val="12"/>
      <color indexed="51"/>
      <name val="Times New Roman"/>
      <family val="1"/>
    </font>
    <font>
      <u/>
      <sz val="12"/>
      <color indexed="12"/>
      <name val="Times New Roman"/>
      <family val="1"/>
    </font>
    <font>
      <sz val="12"/>
      <color indexed="81"/>
      <name val="Times New Roman"/>
      <family val="1"/>
    </font>
    <font>
      <sz val="10"/>
      <name val="Arial"/>
      <family val="2"/>
    </font>
    <font>
      <sz val="12"/>
      <name val="Times New Roman"/>
      <family val="1"/>
      <charset val="1"/>
    </font>
    <font>
      <b/>
      <sz val="13"/>
      <color rgb="FF00CC00"/>
      <name val="Times New Roman"/>
      <family val="1"/>
    </font>
    <font>
      <sz val="13"/>
      <color rgb="FFFF0000"/>
      <name val="Times New Roman"/>
      <family val="1"/>
    </font>
    <font>
      <b/>
      <sz val="12"/>
      <color indexed="81"/>
      <name val="Times New Roman"/>
      <family val="1"/>
    </font>
    <font>
      <i/>
      <sz val="22"/>
      <color theme="7" tint="0.39997558519241921"/>
      <name val="Times New Roman"/>
      <family val="1"/>
    </font>
    <font>
      <b/>
      <sz val="13"/>
      <color rgb="FFFF0000"/>
      <name val="Times New Roman"/>
      <family val="1"/>
    </font>
    <font>
      <b/>
      <sz val="13"/>
      <color rgb="FF0000FF"/>
      <name val="Times New Roman"/>
      <family val="1"/>
    </font>
    <font>
      <sz val="13"/>
      <color rgb="FFFFC000"/>
      <name val="Times New Roman"/>
      <family val="1"/>
    </font>
    <font>
      <b/>
      <sz val="13"/>
      <color rgb="FF7030A0"/>
      <name val="Times New Roman"/>
      <family val="1"/>
    </font>
    <font>
      <b/>
      <sz val="13"/>
      <color rgb="FFFFC000"/>
      <name val="Times New Roman"/>
      <family val="1"/>
    </font>
    <font>
      <b/>
      <sz val="12"/>
      <color rgb="FFFFC000"/>
      <name val="Times New Roman"/>
      <family val="1"/>
    </font>
    <font>
      <sz val="12"/>
      <color rgb="FFFFC000"/>
      <name val="Times New Roman"/>
      <family val="1"/>
    </font>
    <font>
      <b/>
      <sz val="13"/>
      <color rgb="FF00B050"/>
      <name val="Times New Roman"/>
      <family val="1"/>
    </font>
    <font>
      <b/>
      <i/>
      <sz val="16"/>
      <color indexed="57"/>
      <name val="Times New Roman"/>
      <family val="1"/>
    </font>
    <font>
      <i/>
      <sz val="18"/>
      <color indexed="53"/>
      <name val="Times New Roman"/>
      <family val="1"/>
    </font>
    <font>
      <sz val="13"/>
      <color rgb="FF0000FF"/>
      <name val="Times New Roman"/>
      <family val="1"/>
    </font>
    <font>
      <i/>
      <sz val="12"/>
      <color rgb="FF00B0F0"/>
      <name val="Times New Roman"/>
      <family val="1"/>
    </font>
    <font>
      <i/>
      <sz val="11"/>
      <color indexed="12"/>
      <name val="Times New Roman"/>
      <family val="1"/>
    </font>
    <font>
      <i/>
      <sz val="14"/>
      <color indexed="10"/>
      <name val="Times New Roman"/>
      <family val="1"/>
    </font>
    <font>
      <sz val="18"/>
      <color indexed="12"/>
      <name val="Times New Roman"/>
      <family val="1"/>
    </font>
    <font>
      <i/>
      <sz val="18"/>
      <color rgb="FF9966FF"/>
      <name val="Times New Roman"/>
      <family val="1"/>
    </font>
    <font>
      <b/>
      <i/>
      <sz val="18"/>
      <color rgb="FF9966FF"/>
      <name val="Times New Roman"/>
      <family val="1"/>
    </font>
    <font>
      <i/>
      <sz val="18"/>
      <color rgb="FF0000FF"/>
      <name val="Times New Roman"/>
      <family val="1"/>
    </font>
    <font>
      <b/>
      <sz val="12"/>
      <color theme="1"/>
      <name val="Times New Roman"/>
      <family val="1"/>
    </font>
    <font>
      <b/>
      <sz val="12"/>
      <color rgb="FF9966FF"/>
      <name val="Times New Roman"/>
      <family val="1"/>
    </font>
    <font>
      <sz val="12"/>
      <color rgb="FF9966FF"/>
      <name val="Times New Roman"/>
      <family val="1"/>
    </font>
    <font>
      <sz val="12"/>
      <color rgb="FFCCFF99"/>
      <name val="Times New Roman"/>
      <family val="1"/>
    </font>
    <font>
      <b/>
      <sz val="12"/>
      <color rgb="FFCCFF99"/>
      <name val="Times New Roman"/>
      <family val="1"/>
    </font>
    <font>
      <b/>
      <sz val="12"/>
      <color rgb="FFFF0000"/>
      <name val="Times New Roman"/>
      <family val="1"/>
    </font>
    <font>
      <b/>
      <sz val="12"/>
      <color theme="0"/>
      <name val="Times New Roman"/>
      <family val="1"/>
    </font>
    <font>
      <i/>
      <sz val="16"/>
      <color indexed="17"/>
      <name val="Times New Roman"/>
      <family val="1"/>
    </font>
    <font>
      <i/>
      <sz val="16"/>
      <color indexed="53"/>
      <name val="Times New Roman"/>
      <family val="1"/>
    </font>
  </fonts>
  <fills count="15">
    <fill>
      <patternFill patternType="none"/>
    </fill>
    <fill>
      <patternFill patternType="gray125"/>
    </fill>
    <fill>
      <patternFill patternType="solid">
        <fgColor indexed="8"/>
        <bgColor indexed="64"/>
      </patternFill>
    </fill>
    <fill>
      <patternFill patternType="solid">
        <fgColor indexed="17"/>
        <bgColor indexed="64"/>
      </patternFill>
    </fill>
    <fill>
      <patternFill patternType="solid">
        <fgColor indexed="22"/>
        <bgColor indexed="64"/>
      </patternFill>
    </fill>
    <fill>
      <patternFill patternType="solid">
        <fgColor indexed="11"/>
        <bgColor indexed="64"/>
      </patternFill>
    </fill>
    <fill>
      <patternFill patternType="solid">
        <fgColor rgb="FFCCFFCC"/>
        <bgColor indexed="64"/>
      </patternFill>
    </fill>
    <fill>
      <patternFill patternType="solid">
        <fgColor rgb="FFFF0000"/>
        <bgColor indexed="64"/>
      </patternFill>
    </fill>
    <fill>
      <patternFill patternType="solid">
        <fgColor theme="0" tint="-0.249977111117893"/>
        <bgColor indexed="64"/>
      </patternFill>
    </fill>
    <fill>
      <patternFill patternType="solid">
        <fgColor rgb="FF7030A0"/>
        <bgColor indexed="64"/>
      </patternFill>
    </fill>
    <fill>
      <patternFill patternType="solid">
        <fgColor rgb="FF0000FF"/>
        <bgColor indexed="64"/>
      </patternFill>
    </fill>
    <fill>
      <patternFill patternType="solid">
        <fgColor indexed="12"/>
        <bgColor indexed="64"/>
      </patternFill>
    </fill>
    <fill>
      <patternFill patternType="solid">
        <fgColor theme="9" tint="-0.499984740745262"/>
        <bgColor indexed="64"/>
      </patternFill>
    </fill>
    <fill>
      <patternFill patternType="solid">
        <fgColor theme="0" tint="-4.9989318521683403E-2"/>
        <bgColor indexed="64"/>
      </patternFill>
    </fill>
    <fill>
      <patternFill patternType="solid">
        <fgColor rgb="FFCC66FF"/>
        <bgColor indexed="64"/>
      </patternFill>
    </fill>
  </fills>
  <borders count="124">
    <border>
      <left/>
      <right/>
      <top/>
      <bottom/>
      <diagonal/>
    </border>
    <border>
      <left style="double">
        <color indexed="64"/>
      </left>
      <right/>
      <top/>
      <bottom/>
      <diagonal/>
    </border>
    <border>
      <left/>
      <right style="double">
        <color indexed="64"/>
      </right>
      <top/>
      <bottom/>
      <diagonal/>
    </border>
    <border>
      <left style="thin">
        <color indexed="64"/>
      </left>
      <right/>
      <top style="thin">
        <color indexed="64"/>
      </top>
      <bottom style="thin">
        <color indexed="64"/>
      </bottom>
      <diagonal/>
    </border>
    <border>
      <left style="double">
        <color indexed="64"/>
      </left>
      <right style="thin">
        <color indexed="64"/>
      </right>
      <top style="thin">
        <color indexed="9"/>
      </top>
      <bottom style="thin">
        <color indexed="9"/>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top/>
      <bottom style="thin">
        <color indexed="64"/>
      </bottom>
      <diagonal/>
    </border>
    <border>
      <left style="double">
        <color indexed="64"/>
      </left>
      <right style="thin">
        <color indexed="64"/>
      </right>
      <top/>
      <bottom style="double">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double">
        <color indexed="64"/>
      </right>
      <top style="double">
        <color indexed="64"/>
      </top>
      <bottom style="medium">
        <color indexed="64"/>
      </bottom>
      <diagonal/>
    </border>
    <border>
      <left style="medium">
        <color indexed="64"/>
      </left>
      <right/>
      <top style="double">
        <color indexed="64"/>
      </top>
      <bottom style="medium">
        <color indexed="64"/>
      </bottom>
      <diagonal/>
    </border>
    <border>
      <left/>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64"/>
      </left>
      <right style="double">
        <color indexed="64"/>
      </right>
      <top/>
      <bottom/>
      <diagonal/>
    </border>
    <border>
      <left/>
      <right style="double">
        <color indexed="64"/>
      </right>
      <top style="thin">
        <color indexed="64"/>
      </top>
      <bottom style="thin">
        <color indexed="64"/>
      </bottom>
      <diagonal/>
    </border>
    <border>
      <left style="thin">
        <color indexed="64"/>
      </left>
      <right style="double">
        <color indexed="64"/>
      </right>
      <top/>
      <bottom style="dotted">
        <color indexed="64"/>
      </bottom>
      <diagonal/>
    </border>
    <border>
      <left/>
      <right style="thin">
        <color indexed="64"/>
      </right>
      <top style="thin">
        <color indexed="64"/>
      </top>
      <bottom style="double">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bottom style="thin">
        <color indexed="64"/>
      </bottom>
      <diagonal/>
    </border>
    <border>
      <left style="thin">
        <color indexed="64"/>
      </left>
      <right style="double">
        <color indexed="64"/>
      </right>
      <top/>
      <bottom style="double">
        <color indexed="64"/>
      </bottom>
      <diagonal/>
    </border>
    <border>
      <left style="double">
        <color indexed="64"/>
      </left>
      <right style="double">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double">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double">
        <color indexed="64"/>
      </left>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uble">
        <color indexed="64"/>
      </left>
      <right style="double">
        <color indexed="64"/>
      </right>
      <top style="hair">
        <color indexed="64"/>
      </top>
      <bottom style="double">
        <color indexed="64"/>
      </bottom>
      <diagonal/>
    </border>
    <border>
      <left/>
      <right style="double">
        <color indexed="64"/>
      </right>
      <top style="double">
        <color indexed="64"/>
      </top>
      <bottom style="medium">
        <color indexed="64"/>
      </bottom>
      <diagonal/>
    </border>
    <border>
      <left style="medium">
        <color indexed="64"/>
      </left>
      <right style="thin">
        <color indexed="64"/>
      </right>
      <top style="thin">
        <color indexed="9"/>
      </top>
      <bottom style="thin">
        <color indexed="9"/>
      </bottom>
      <diagonal/>
    </border>
    <border>
      <left style="medium">
        <color indexed="64"/>
      </left>
      <right style="thin">
        <color indexed="64"/>
      </right>
      <top style="thin">
        <color indexed="9"/>
      </top>
      <bottom style="double">
        <color indexed="64"/>
      </bottom>
      <diagonal/>
    </border>
    <border>
      <left style="medium">
        <color indexed="64"/>
      </left>
      <right style="thin">
        <color indexed="64"/>
      </right>
      <top/>
      <bottom style="thin">
        <color indexed="9"/>
      </bottom>
      <diagonal/>
    </border>
    <border>
      <left style="double">
        <color indexed="64"/>
      </left>
      <right style="double">
        <color indexed="64"/>
      </right>
      <top/>
      <bottom style="double">
        <color indexed="64"/>
      </bottom>
      <diagonal/>
    </border>
    <border>
      <left style="double">
        <color indexed="64"/>
      </left>
      <right style="double">
        <color indexed="64"/>
      </right>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bottom style="thin">
        <color indexed="64"/>
      </bottom>
      <diagonal/>
    </border>
    <border>
      <left style="thin">
        <color indexed="64"/>
      </left>
      <right style="thin">
        <color indexed="64"/>
      </right>
      <top/>
      <bottom style="thin">
        <color indexed="64"/>
      </bottom>
      <diagonal/>
    </border>
    <border>
      <left/>
      <right style="double">
        <color indexed="64"/>
      </right>
      <top/>
      <bottom style="thin">
        <color indexed="64"/>
      </bottom>
      <diagonal/>
    </border>
    <border>
      <left style="double">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medium">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top style="double">
        <color indexed="64"/>
      </top>
      <bottom style="medium">
        <color indexed="64"/>
      </bottom>
      <diagonal/>
    </border>
    <border>
      <left style="thin">
        <color indexed="64"/>
      </left>
      <right style="thin">
        <color indexed="64"/>
      </right>
      <top style="hair">
        <color indexed="64"/>
      </top>
      <bottom style="hair">
        <color indexed="64"/>
      </bottom>
      <diagonal/>
    </border>
    <border>
      <left style="double">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medium">
        <color auto="1"/>
      </left>
      <right style="thin">
        <color auto="1"/>
      </right>
      <top style="double">
        <color auto="1"/>
      </top>
      <bottom style="thin">
        <color indexed="64"/>
      </bottom>
      <diagonal/>
    </border>
    <border>
      <left/>
      <right style="thin">
        <color auto="1"/>
      </right>
      <top/>
      <bottom style="thin">
        <color auto="1"/>
      </bottom>
      <diagonal/>
    </border>
    <border>
      <left/>
      <right style="medium">
        <color auto="1"/>
      </right>
      <top style="thin">
        <color auto="1"/>
      </top>
      <bottom style="thin">
        <color auto="1"/>
      </bottom>
      <diagonal/>
    </border>
    <border>
      <left/>
      <right style="medium">
        <color auto="1"/>
      </right>
      <top style="thin">
        <color indexed="64"/>
      </top>
      <bottom style="double">
        <color indexed="64"/>
      </bottom>
      <diagonal/>
    </border>
    <border>
      <left style="double">
        <color indexed="64"/>
      </left>
      <right style="double">
        <color indexed="64"/>
      </right>
      <top style="medium">
        <color indexed="64"/>
      </top>
      <bottom/>
      <diagonal/>
    </border>
    <border>
      <left style="double">
        <color indexed="64"/>
      </left>
      <right style="double">
        <color indexed="64"/>
      </right>
      <top style="medium">
        <color indexed="64"/>
      </top>
      <bottom style="hair">
        <color indexed="64"/>
      </bottom>
      <diagonal/>
    </border>
    <border>
      <left style="double">
        <color indexed="64"/>
      </left>
      <right/>
      <top style="double">
        <color indexed="64"/>
      </top>
      <bottom style="thick">
        <color rgb="FF00B0F0"/>
      </bottom>
      <diagonal/>
    </border>
    <border>
      <left/>
      <right/>
      <top style="double">
        <color indexed="64"/>
      </top>
      <bottom style="thick">
        <color rgb="FF00B0F0"/>
      </bottom>
      <diagonal/>
    </border>
    <border>
      <left/>
      <right style="double">
        <color indexed="64"/>
      </right>
      <top style="double">
        <color indexed="64"/>
      </top>
      <bottom style="thick">
        <color rgb="FF00B0F0"/>
      </bottom>
      <diagonal/>
    </border>
    <border>
      <left/>
      <right style="double">
        <color indexed="64"/>
      </right>
      <top style="thin">
        <color indexed="64"/>
      </top>
      <bottom style="double">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double">
        <color indexed="64"/>
      </right>
      <top style="double">
        <color auto="1"/>
      </top>
      <bottom style="thin">
        <color auto="1"/>
      </bottom>
      <diagonal/>
    </border>
    <border>
      <left/>
      <right/>
      <top style="thin">
        <color auto="1"/>
      </top>
      <bottom style="double">
        <color indexed="64"/>
      </bottom>
      <diagonal/>
    </border>
    <border>
      <left style="double">
        <color indexed="64"/>
      </left>
      <right style="double">
        <color indexed="64"/>
      </right>
      <top/>
      <bottom/>
      <diagonal/>
    </border>
    <border>
      <left/>
      <right style="double">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hair">
        <color auto="1"/>
      </right>
      <top style="double">
        <color auto="1"/>
      </top>
      <bottom style="medium">
        <color indexed="64"/>
      </bottom>
      <diagonal/>
    </border>
    <border>
      <left style="hair">
        <color auto="1"/>
      </left>
      <right style="hair">
        <color auto="1"/>
      </right>
      <top style="double">
        <color auto="1"/>
      </top>
      <bottom style="medium">
        <color indexed="64"/>
      </bottom>
      <diagonal/>
    </border>
    <border>
      <left style="hair">
        <color auto="1"/>
      </left>
      <right style="double">
        <color auto="1"/>
      </right>
      <top style="double">
        <color auto="1"/>
      </top>
      <bottom style="medium">
        <color indexed="64"/>
      </bottom>
      <diagonal/>
    </border>
    <border>
      <left style="double">
        <color auto="1"/>
      </left>
      <right style="medium">
        <color auto="1"/>
      </right>
      <top/>
      <bottom style="hair">
        <color indexed="64"/>
      </bottom>
      <diagonal/>
    </border>
    <border>
      <left/>
      <right style="hair">
        <color indexed="64"/>
      </right>
      <top/>
      <bottom style="hair">
        <color indexed="64"/>
      </bottom>
      <diagonal/>
    </border>
    <border>
      <left style="double">
        <color auto="1"/>
      </left>
      <right style="medium">
        <color auto="1"/>
      </right>
      <top style="hair">
        <color indexed="64"/>
      </top>
      <bottom style="hair">
        <color indexed="64"/>
      </bottom>
      <diagonal/>
    </border>
    <border>
      <left/>
      <right style="hair">
        <color indexed="64"/>
      </right>
      <top style="hair">
        <color indexed="64"/>
      </top>
      <bottom style="hair">
        <color indexed="64"/>
      </bottom>
      <diagonal/>
    </border>
    <border>
      <left style="double">
        <color auto="1"/>
      </left>
      <right style="medium">
        <color auto="1"/>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double">
        <color indexed="64"/>
      </top>
      <bottom style="hair">
        <color indexed="64"/>
      </bottom>
      <diagonal/>
    </border>
    <border>
      <left/>
      <right style="hair">
        <color auto="1"/>
      </right>
      <top style="double">
        <color auto="1"/>
      </top>
      <bottom style="hair">
        <color auto="1"/>
      </bottom>
      <diagonal/>
    </border>
    <border>
      <left style="hair">
        <color auto="1"/>
      </left>
      <right style="hair">
        <color auto="1"/>
      </right>
      <top style="double">
        <color auto="1"/>
      </top>
      <bottom style="hair">
        <color auto="1"/>
      </bottom>
      <diagonal/>
    </border>
    <border>
      <left style="hair">
        <color auto="1"/>
      </left>
      <right style="double">
        <color auto="1"/>
      </right>
      <top style="double">
        <color auto="1"/>
      </top>
      <bottom style="hair">
        <color auto="1"/>
      </bottom>
      <diagonal/>
    </border>
    <border>
      <left style="double">
        <color indexed="64"/>
      </left>
      <right style="double">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s>
  <cellStyleXfs count="8">
    <xf numFmtId="0" fontId="0" fillId="0" borderId="0"/>
    <xf numFmtId="0" fontId="32" fillId="0" borderId="0" applyNumberFormat="0" applyFill="0" applyBorder="0" applyAlignment="0" applyProtection="0">
      <alignment vertical="top"/>
      <protection locked="0"/>
    </xf>
    <xf numFmtId="9" fontId="1" fillId="0" borderId="0" applyFont="0" applyFill="0" applyBorder="0" applyAlignment="0" applyProtection="0"/>
    <xf numFmtId="9" fontId="4" fillId="0" borderId="0" applyFont="0" applyFill="0" applyBorder="0" applyAlignment="0" applyProtection="0"/>
    <xf numFmtId="0" fontId="34" fillId="0" borderId="0"/>
    <xf numFmtId="0" fontId="1" fillId="0" borderId="0"/>
    <xf numFmtId="0" fontId="35" fillId="0" borderId="0"/>
    <xf numFmtId="9" fontId="1" fillId="0" borderId="0" applyFont="0" applyFill="0" applyBorder="0" applyAlignment="0" applyProtection="0"/>
  </cellStyleXfs>
  <cellXfs count="427">
    <xf numFmtId="0" fontId="0" fillId="0" borderId="0" xfId="0"/>
    <xf numFmtId="0" fontId="11" fillId="3" borderId="60" xfId="0" applyFont="1" applyFill="1" applyBorder="1" applyAlignment="1">
      <alignment horizontal="centerContinuous" vertical="center"/>
    </xf>
    <xf numFmtId="0" fontId="11" fillId="3" borderId="34" xfId="0" applyFont="1" applyFill="1" applyBorder="1" applyAlignment="1">
      <alignment horizontal="center" vertical="center"/>
    </xf>
    <xf numFmtId="0" fontId="11" fillId="3" borderId="34" xfId="0" applyFont="1" applyFill="1" applyBorder="1" applyAlignment="1">
      <alignment horizontal="center" vertical="center" wrapText="1"/>
    </xf>
    <xf numFmtId="0" fontId="11" fillId="3" borderId="34" xfId="0" applyNumberFormat="1" applyFont="1" applyFill="1" applyBorder="1" applyAlignment="1">
      <alignment horizontal="center" vertical="center" wrapText="1"/>
    </xf>
    <xf numFmtId="0" fontId="11" fillId="3" borderId="34" xfId="0" applyNumberFormat="1" applyFont="1" applyFill="1" applyBorder="1" applyAlignment="1">
      <alignment horizontal="center" vertical="center"/>
    </xf>
    <xf numFmtId="0" fontId="11" fillId="3" borderId="61" xfId="0" applyFont="1" applyFill="1" applyBorder="1" applyAlignment="1">
      <alignment horizontal="center" vertical="center"/>
    </xf>
    <xf numFmtId="1" fontId="1" fillId="0" borderId="70" xfId="0" applyNumberFormat="1" applyFont="1" applyBorder="1" applyAlignment="1">
      <alignment horizontal="center" vertical="center"/>
    </xf>
    <xf numFmtId="0" fontId="3" fillId="0" borderId="74"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70" xfId="0" quotePrefix="1" applyFont="1" applyFill="1" applyBorder="1" applyAlignment="1">
      <alignment horizontal="center" vertical="center" wrapText="1"/>
    </xf>
    <xf numFmtId="49" fontId="1" fillId="0" borderId="70" xfId="2" applyNumberFormat="1" applyFont="1" applyFill="1" applyBorder="1" applyAlignment="1">
      <alignment horizontal="center" vertical="center"/>
    </xf>
    <xf numFmtId="0" fontId="1" fillId="0" borderId="70" xfId="0" applyFont="1" applyFill="1" applyBorder="1" applyAlignment="1">
      <alignment horizontal="center" vertical="center" shrinkToFit="1"/>
    </xf>
    <xf numFmtId="164" fontId="1" fillId="0" borderId="70" xfId="0" applyNumberFormat="1" applyFont="1" applyFill="1" applyBorder="1" applyAlignment="1">
      <alignment horizontal="center" vertical="center"/>
    </xf>
    <xf numFmtId="1" fontId="46" fillId="9" borderId="75" xfId="0" applyNumberFormat="1" applyFont="1" applyFill="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4" fillId="0" borderId="78" xfId="0" quotePrefix="1" applyFont="1" applyBorder="1" applyAlignment="1">
      <alignment horizontal="center" vertical="center" wrapText="1"/>
    </xf>
    <xf numFmtId="49" fontId="4" fillId="0" borderId="78" xfId="2" applyNumberFormat="1" applyFont="1" applyBorder="1" applyAlignment="1">
      <alignment horizontal="center" vertical="center"/>
    </xf>
    <xf numFmtId="49" fontId="1" fillId="0" borderId="78" xfId="2" applyNumberFormat="1" applyFont="1" applyBorder="1" applyAlignment="1">
      <alignment horizontal="center" vertical="center"/>
    </xf>
    <xf numFmtId="0" fontId="1" fillId="0" borderId="78" xfId="0" applyFont="1" applyBorder="1" applyAlignment="1">
      <alignment horizontal="center" vertical="center" shrinkToFit="1"/>
    </xf>
    <xf numFmtId="164" fontId="4" fillId="0" borderId="78" xfId="0" applyNumberFormat="1" applyFont="1" applyBorder="1" applyAlignment="1">
      <alignment horizontal="center" vertical="center"/>
    </xf>
    <xf numFmtId="0" fontId="3" fillId="0" borderId="80" xfId="0" applyFont="1" applyBorder="1" applyAlignment="1">
      <alignment horizontal="center" vertical="center"/>
    </xf>
    <xf numFmtId="0" fontId="44" fillId="9" borderId="33" xfId="0" applyNumberFormat="1" applyFont="1" applyFill="1" applyBorder="1" applyAlignment="1">
      <alignment horizontal="center" vertical="center" wrapText="1"/>
    </xf>
    <xf numFmtId="0" fontId="1" fillId="0" borderId="76" xfId="0" applyFont="1" applyBorder="1" applyAlignment="1">
      <alignment horizontal="center" vertical="center"/>
    </xf>
    <xf numFmtId="0" fontId="48" fillId="0" borderId="29" xfId="0" applyFont="1" applyBorder="1" applyAlignment="1">
      <alignment horizontal="centerContinuous" vertical="center" wrapText="1"/>
    </xf>
    <xf numFmtId="164" fontId="4" fillId="0" borderId="79" xfId="0" applyNumberFormat="1" applyFont="1" applyFill="1" applyBorder="1" applyAlignment="1">
      <alignment horizontal="center" vertical="center"/>
    </xf>
    <xf numFmtId="164" fontId="4" fillId="0" borderId="75" xfId="0" applyNumberFormat="1" applyFont="1" applyFill="1" applyBorder="1" applyAlignment="1">
      <alignment horizontal="center" vertical="center"/>
    </xf>
    <xf numFmtId="0" fontId="4" fillId="0" borderId="0" xfId="0" applyFont="1" applyBorder="1" applyAlignment="1">
      <alignment vertical="center"/>
    </xf>
    <xf numFmtId="0" fontId="5" fillId="0" borderId="1" xfId="0" applyFont="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center" vertical="center"/>
    </xf>
    <xf numFmtId="0" fontId="5" fillId="0" borderId="0" xfId="0" applyFont="1" applyBorder="1" applyAlignment="1">
      <alignment horizontal="right" vertical="center"/>
    </xf>
    <xf numFmtId="0" fontId="0" fillId="0" borderId="0" xfId="0" applyAlignment="1">
      <alignment vertical="center"/>
    </xf>
    <xf numFmtId="0" fontId="6" fillId="0" borderId="2" xfId="0" applyFont="1" applyBorder="1" applyAlignment="1">
      <alignment horizontal="left" vertical="center"/>
    </xf>
    <xf numFmtId="0" fontId="5" fillId="4" borderId="65" xfId="0" applyFont="1" applyFill="1" applyBorder="1" applyAlignment="1">
      <alignment horizontal="right" vertical="center"/>
    </xf>
    <xf numFmtId="0" fontId="1" fillId="0" borderId="67" xfId="0" applyFont="1" applyFill="1" applyBorder="1" applyAlignment="1">
      <alignment horizontal="centerContinuous" vertical="center"/>
    </xf>
    <xf numFmtId="0" fontId="5" fillId="4" borderId="85" xfId="0" applyFont="1" applyFill="1" applyBorder="1" applyAlignment="1">
      <alignment horizontal="right" vertical="center"/>
    </xf>
    <xf numFmtId="49" fontId="6" fillId="0" borderId="68" xfId="0" applyNumberFormat="1" applyFont="1" applyFill="1" applyBorder="1" applyAlignment="1">
      <alignment horizontal="center" vertical="center"/>
    </xf>
    <xf numFmtId="0" fontId="6" fillId="0" borderId="0" xfId="0" applyFont="1" applyBorder="1" applyAlignment="1">
      <alignment horizontal="left" vertical="center"/>
    </xf>
    <xf numFmtId="0" fontId="5" fillId="4" borderId="14" xfId="0" applyFont="1" applyFill="1" applyBorder="1" applyAlignment="1">
      <alignment horizontal="right" vertical="center"/>
    </xf>
    <xf numFmtId="49" fontId="6" fillId="0" borderId="3" xfId="0" applyNumberFormat="1" applyFont="1" applyBorder="1" applyAlignment="1">
      <alignment horizontal="centerContinuous" vertical="center"/>
    </xf>
    <xf numFmtId="0" fontId="1" fillId="0" borderId="87" xfId="0" applyFont="1" applyBorder="1" applyAlignment="1">
      <alignment horizontal="centerContinuous" vertical="center"/>
    </xf>
    <xf numFmtId="0" fontId="5" fillId="4" borderId="86" xfId="0" applyFont="1" applyFill="1" applyBorder="1" applyAlignment="1">
      <alignment horizontal="right" vertical="center"/>
    </xf>
    <xf numFmtId="49" fontId="6" fillId="0" borderId="30" xfId="0" applyNumberFormat="1" applyFont="1" applyFill="1" applyBorder="1" applyAlignment="1">
      <alignment horizontal="center" vertical="center"/>
    </xf>
    <xf numFmtId="0" fontId="3" fillId="4" borderId="11" xfId="0" applyFont="1" applyFill="1" applyBorder="1" applyAlignment="1">
      <alignment horizontal="right" vertical="center"/>
    </xf>
    <xf numFmtId="0" fontId="47" fillId="4" borderId="28" xfId="0" applyFont="1" applyFill="1" applyBorder="1" applyAlignment="1">
      <alignment horizontal="right" vertical="center"/>
    </xf>
    <xf numFmtId="0" fontId="6" fillId="0" borderId="13" xfId="0" applyFont="1" applyFill="1" applyBorder="1" applyAlignment="1">
      <alignment horizontal="center" vertical="center"/>
    </xf>
    <xf numFmtId="0" fontId="7" fillId="2" borderId="14" xfId="0" applyFont="1" applyFill="1" applyBorder="1" applyAlignment="1">
      <alignment horizontal="right" vertical="center"/>
    </xf>
    <xf numFmtId="0" fontId="6" fillId="0" borderId="15" xfId="0" applyFont="1" applyBorder="1" applyAlignment="1">
      <alignment horizontal="center" vertical="center"/>
    </xf>
    <xf numFmtId="0" fontId="25" fillId="0" borderId="15" xfId="0" applyNumberFormat="1" applyFont="1" applyBorder="1" applyAlignment="1">
      <alignment horizontal="center" vertical="center"/>
    </xf>
    <xf numFmtId="0" fontId="7" fillId="4" borderId="56" xfId="0" applyFont="1" applyFill="1" applyBorder="1" applyAlignment="1">
      <alignment horizontal="right" vertical="center"/>
    </xf>
    <xf numFmtId="0" fontId="12" fillId="2" borderId="4" xfId="0" applyFont="1" applyFill="1" applyBorder="1" applyAlignment="1">
      <alignment horizontal="right" vertical="center"/>
    </xf>
    <xf numFmtId="0" fontId="6" fillId="0" borderId="3" xfId="0" quotePrefix="1" applyFont="1" applyBorder="1" applyAlignment="1">
      <alignment horizontal="center" vertical="center"/>
    </xf>
    <xf numFmtId="49" fontId="25" fillId="0" borderId="15" xfId="0" applyNumberFormat="1" applyFont="1" applyBorder="1" applyAlignment="1">
      <alignment horizontal="center" vertical="center"/>
    </xf>
    <xf numFmtId="0" fontId="7" fillId="4" borderId="54" xfId="0" applyFont="1" applyFill="1" applyBorder="1" applyAlignment="1">
      <alignment horizontal="right" vertical="center"/>
    </xf>
    <xf numFmtId="164" fontId="5" fillId="5" borderId="27" xfId="0" applyNumberFormat="1" applyFont="1" applyFill="1" applyBorder="1" applyAlignment="1">
      <alignment horizontal="center" vertical="center"/>
    </xf>
    <xf numFmtId="0" fontId="9" fillId="2" borderId="4" xfId="0" applyFont="1" applyFill="1" applyBorder="1" applyAlignment="1">
      <alignment horizontal="right" vertical="center"/>
    </xf>
    <xf numFmtId="0" fontId="8" fillId="0" borderId="3" xfId="0" quotePrefix="1" applyFont="1" applyBorder="1" applyAlignment="1">
      <alignment horizontal="center" vertical="center"/>
    </xf>
    <xf numFmtId="49" fontId="25" fillId="0" borderId="3" xfId="0" applyNumberFormat="1" applyFont="1" applyBorder="1" applyAlignment="1">
      <alignment horizontal="center" vertical="center"/>
    </xf>
    <xf numFmtId="0" fontId="5" fillId="0" borderId="26" xfId="0" applyFont="1" applyBorder="1" applyAlignment="1">
      <alignment horizontal="center" vertical="center"/>
    </xf>
    <xf numFmtId="0" fontId="36" fillId="2" borderId="4" xfId="0" applyFont="1" applyFill="1" applyBorder="1" applyAlignment="1">
      <alignment horizontal="right" vertical="center"/>
    </xf>
    <xf numFmtId="0" fontId="10" fillId="4" borderId="54" xfId="0" applyFont="1" applyFill="1" applyBorder="1" applyAlignment="1">
      <alignment horizontal="right" vertical="center"/>
    </xf>
    <xf numFmtId="49" fontId="6" fillId="0" borderId="26" xfId="0" applyNumberFormat="1" applyFont="1" applyBorder="1" applyAlignment="1">
      <alignment horizontal="center" vertical="center"/>
    </xf>
    <xf numFmtId="0" fontId="21" fillId="2" borderId="4" xfId="0" applyFont="1" applyFill="1" applyBorder="1" applyAlignment="1">
      <alignment horizontal="right" vertical="center"/>
    </xf>
    <xf numFmtId="0" fontId="8" fillId="0" borderId="3" xfId="0" applyFont="1" applyBorder="1" applyAlignment="1">
      <alignment horizontal="center" vertical="center"/>
    </xf>
    <xf numFmtId="0" fontId="13" fillId="2" borderId="16" xfId="0" applyFont="1" applyFill="1" applyBorder="1" applyAlignment="1">
      <alignment horizontal="right" vertical="center"/>
    </xf>
    <xf numFmtId="0" fontId="6" fillId="0" borderId="22" xfId="0" quotePrefix="1" applyFont="1" applyBorder="1" applyAlignment="1">
      <alignment horizontal="center" vertical="center"/>
    </xf>
    <xf numFmtId="49" fontId="25" fillId="0" borderId="22" xfId="0" applyNumberFormat="1" applyFont="1" applyBorder="1" applyAlignment="1">
      <alignment horizontal="center" vertical="center"/>
    </xf>
    <xf numFmtId="0" fontId="10" fillId="4" borderId="55" xfId="0" applyFont="1" applyFill="1" applyBorder="1" applyAlignment="1">
      <alignment horizontal="right" vertical="center"/>
    </xf>
    <xf numFmtId="0" fontId="2" fillId="0" borderId="1"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15" fillId="0" borderId="2" xfId="0" applyFont="1" applyBorder="1" applyAlignment="1">
      <alignment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3" fillId="0" borderId="0" xfId="0" applyFont="1" applyBorder="1" applyAlignme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vertical="center"/>
    </xf>
    <xf numFmtId="0" fontId="6" fillId="0" borderId="1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left" vertical="center"/>
    </xf>
    <xf numFmtId="0" fontId="24" fillId="0" borderId="21" xfId="0" applyFont="1" applyBorder="1" applyAlignment="1">
      <alignment horizontal="centerContinuous" vertical="center"/>
    </xf>
    <xf numFmtId="0" fontId="15" fillId="0" borderId="0" xfId="0" applyFont="1" applyBorder="1" applyAlignment="1">
      <alignment horizontal="centerContinuous" vertical="center"/>
    </xf>
    <xf numFmtId="0" fontId="15" fillId="0" borderId="0" xfId="0" applyNumberFormat="1" applyFont="1" applyBorder="1" applyAlignment="1">
      <alignment horizontal="centerContinuous" vertical="center"/>
    </xf>
    <xf numFmtId="0" fontId="40" fillId="0" borderId="1" xfId="0" applyFont="1" applyFill="1" applyBorder="1" applyAlignment="1">
      <alignment vertical="center"/>
    </xf>
    <xf numFmtId="0" fontId="5" fillId="0" borderId="23" xfId="0" applyFont="1" applyFill="1" applyBorder="1" applyAlignment="1">
      <alignment horizontal="center" vertical="center"/>
    </xf>
    <xf numFmtId="0" fontId="6" fillId="0" borderId="23" xfId="0" applyFont="1" applyFill="1" applyBorder="1" applyAlignment="1">
      <alignment horizontal="center" vertical="center"/>
    </xf>
    <xf numFmtId="0" fontId="41" fillId="0" borderId="23" xfId="0" applyFont="1" applyFill="1" applyBorder="1" applyAlignment="1">
      <alignment horizontal="center" vertical="center" wrapText="1"/>
    </xf>
    <xf numFmtId="1" fontId="6" fillId="0" borderId="23" xfId="0" applyNumberFormat="1" applyFont="1" applyFill="1" applyBorder="1" applyAlignment="1">
      <alignment horizontal="center" vertical="center" wrapText="1"/>
    </xf>
    <xf numFmtId="0" fontId="42" fillId="9" borderId="24"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wrapText="1"/>
    </xf>
    <xf numFmtId="0" fontId="43" fillId="0" borderId="1" xfId="0" applyFont="1" applyFill="1" applyBorder="1" applyAlignment="1">
      <alignment vertical="center"/>
    </xf>
    <xf numFmtId="0" fontId="12" fillId="0" borderId="24" xfId="0" applyNumberFormat="1" applyFont="1" applyFill="1" applyBorder="1" applyAlignment="1">
      <alignment horizontal="center" vertical="center"/>
    </xf>
    <xf numFmtId="0" fontId="6" fillId="0" borderId="2" xfId="0" quotePrefix="1" applyFont="1" applyFill="1" applyBorder="1" applyAlignment="1">
      <alignment horizontal="center" vertical="center"/>
    </xf>
    <xf numFmtId="0" fontId="41" fillId="0" borderId="62" xfId="0" applyFont="1" applyFill="1" applyBorder="1" applyAlignment="1">
      <alignment vertical="center"/>
    </xf>
    <xf numFmtId="0" fontId="5" fillId="0" borderId="63" xfId="0" applyFont="1" applyFill="1" applyBorder="1" applyAlignment="1">
      <alignment horizontal="center" vertical="center"/>
    </xf>
    <xf numFmtId="0" fontId="6" fillId="0" borderId="63" xfId="0" applyFont="1" applyFill="1" applyBorder="1" applyAlignment="1">
      <alignment horizontal="center" vertical="center"/>
    </xf>
    <xf numFmtId="0" fontId="44" fillId="0" borderId="63" xfId="0" applyFont="1" applyFill="1" applyBorder="1" applyAlignment="1">
      <alignment horizontal="center" vertical="center" wrapText="1"/>
    </xf>
    <xf numFmtId="1" fontId="6" fillId="0" borderId="63" xfId="0" applyNumberFormat="1" applyFont="1" applyFill="1" applyBorder="1" applyAlignment="1">
      <alignment horizontal="center" vertical="center" wrapText="1"/>
    </xf>
    <xf numFmtId="0" fontId="42" fillId="9" borderId="63" xfId="0" applyNumberFormat="1" applyFont="1" applyFill="1" applyBorder="1" applyAlignment="1">
      <alignment horizontal="center" vertical="center"/>
    </xf>
    <xf numFmtId="49" fontId="6" fillId="0" borderId="63" xfId="0" applyNumberFormat="1" applyFont="1" applyFill="1" applyBorder="1" applyAlignment="1">
      <alignment horizontal="center" vertical="center" wrapText="1"/>
    </xf>
    <xf numFmtId="0" fontId="10" fillId="0" borderId="1" xfId="0" applyFont="1" applyFill="1" applyBorder="1" applyAlignment="1">
      <alignment vertical="center"/>
    </xf>
    <xf numFmtId="0" fontId="6" fillId="0" borderId="23" xfId="0" applyNumberFormat="1" applyFont="1" applyFill="1" applyBorder="1" applyAlignment="1">
      <alignment horizontal="center" vertical="center"/>
    </xf>
    <xf numFmtId="49" fontId="16" fillId="0" borderId="23" xfId="0" applyNumberFormat="1" applyFont="1" applyFill="1" applyBorder="1" applyAlignment="1">
      <alignment horizontal="center" vertical="center"/>
    </xf>
    <xf numFmtId="0" fontId="16" fillId="0" borderId="24" xfId="0" applyNumberFormat="1" applyFont="1" applyFill="1" applyBorder="1" applyAlignment="1">
      <alignment horizontal="center" vertical="center"/>
    </xf>
    <xf numFmtId="0" fontId="10" fillId="0" borderId="24"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0" fontId="6" fillId="0" borderId="25" xfId="0" applyNumberFormat="1" applyFont="1" applyFill="1" applyBorder="1" applyAlignment="1">
      <alignment horizontal="center" vertical="center"/>
    </xf>
    <xf numFmtId="0" fontId="18" fillId="0" borderId="0" xfId="0" applyFont="1" applyBorder="1" applyAlignment="1">
      <alignment vertical="center"/>
    </xf>
    <xf numFmtId="0" fontId="12" fillId="0" borderId="1" xfId="0" applyFont="1" applyFill="1" applyBorder="1" applyAlignment="1">
      <alignment vertical="center"/>
    </xf>
    <xf numFmtId="49" fontId="23" fillId="0" borderId="23" xfId="0" applyNumberFormat="1" applyFont="1" applyFill="1" applyBorder="1" applyAlignment="1">
      <alignment horizontal="center" vertical="center"/>
    </xf>
    <xf numFmtId="0" fontId="23" fillId="0" borderId="24" xfId="0" applyNumberFormat="1" applyFont="1" applyFill="1" applyBorder="1" applyAlignment="1">
      <alignment horizontal="center" vertical="center"/>
    </xf>
    <xf numFmtId="0" fontId="42" fillId="9" borderId="23" xfId="0" applyNumberFormat="1" applyFont="1" applyFill="1" applyBorder="1" applyAlignment="1">
      <alignment horizontal="center" vertical="center"/>
    </xf>
    <xf numFmtId="0" fontId="31" fillId="0" borderId="0" xfId="0" applyFont="1" applyBorder="1" applyAlignment="1">
      <alignment vertical="center"/>
    </xf>
    <xf numFmtId="0" fontId="13" fillId="0" borderId="1" xfId="0" applyFont="1" applyFill="1" applyBorder="1" applyAlignment="1">
      <alignment vertical="center"/>
    </xf>
    <xf numFmtId="49" fontId="22" fillId="0" borderId="23" xfId="0" applyNumberFormat="1" applyFont="1" applyFill="1" applyBorder="1" applyAlignment="1">
      <alignment horizontal="center" vertical="center"/>
    </xf>
    <xf numFmtId="0" fontId="22" fillId="0" borderId="24" xfId="0" applyNumberFormat="1" applyFont="1" applyFill="1" applyBorder="1" applyAlignment="1">
      <alignment horizontal="center" vertical="center"/>
    </xf>
    <xf numFmtId="0" fontId="13" fillId="0" borderId="24" xfId="0" applyNumberFormat="1" applyFont="1" applyFill="1" applyBorder="1" applyAlignment="1">
      <alignment horizontal="center" vertical="center"/>
    </xf>
    <xf numFmtId="0" fontId="29" fillId="0" borderId="0" xfId="0" applyFont="1" applyBorder="1" applyAlignment="1">
      <alignment vertical="center"/>
    </xf>
    <xf numFmtId="0" fontId="7" fillId="6" borderId="1" xfId="0" applyFont="1" applyFill="1" applyBorder="1" applyAlignment="1">
      <alignment vertical="center"/>
    </xf>
    <xf numFmtId="0" fontId="6" fillId="6" borderId="23" xfId="0" applyNumberFormat="1" applyFont="1" applyFill="1" applyBorder="1" applyAlignment="1">
      <alignment horizontal="center" vertical="center"/>
    </xf>
    <xf numFmtId="49" fontId="17" fillId="6" borderId="23" xfId="0" applyNumberFormat="1" applyFont="1" applyFill="1" applyBorder="1" applyAlignment="1">
      <alignment horizontal="center" vertical="center"/>
    </xf>
    <xf numFmtId="0" fontId="17" fillId="6" borderId="24" xfId="0" applyNumberFormat="1" applyFont="1" applyFill="1" applyBorder="1" applyAlignment="1">
      <alignment horizontal="center" vertical="center"/>
    </xf>
    <xf numFmtId="0" fontId="7" fillId="6" borderId="24" xfId="0" applyNumberFormat="1" applyFont="1" applyFill="1" applyBorder="1" applyAlignment="1">
      <alignment horizontal="center" vertical="center"/>
    </xf>
    <xf numFmtId="49" fontId="6" fillId="6" borderId="24" xfId="0" applyNumberFormat="1" applyFont="1" applyFill="1" applyBorder="1" applyAlignment="1">
      <alignment horizontal="center" vertical="center"/>
    </xf>
    <xf numFmtId="0" fontId="6" fillId="6" borderId="25" xfId="0" applyNumberFormat="1" applyFont="1" applyFill="1" applyBorder="1" applyAlignment="1">
      <alignment horizontal="center" vertical="center"/>
    </xf>
    <xf numFmtId="0" fontId="28" fillId="0" borderId="0" xfId="0" applyFont="1" applyBorder="1" applyAlignment="1">
      <alignment vertical="center"/>
    </xf>
    <xf numFmtId="0" fontId="10" fillId="6" borderId="1" xfId="0" applyFont="1" applyFill="1" applyBorder="1" applyAlignment="1">
      <alignment vertical="center"/>
    </xf>
    <xf numFmtId="49" fontId="16" fillId="6" borderId="23" xfId="0" applyNumberFormat="1" applyFont="1" applyFill="1" applyBorder="1" applyAlignment="1">
      <alignment horizontal="center" vertical="center"/>
    </xf>
    <xf numFmtId="0" fontId="16" fillId="6" borderId="24" xfId="0" applyNumberFormat="1" applyFont="1" applyFill="1" applyBorder="1" applyAlignment="1">
      <alignment horizontal="center" vertical="center"/>
    </xf>
    <xf numFmtId="0" fontId="10" fillId="6" borderId="24" xfId="0" applyNumberFormat="1" applyFont="1" applyFill="1" applyBorder="1" applyAlignment="1">
      <alignment horizontal="center" vertical="center"/>
    </xf>
    <xf numFmtId="0" fontId="10" fillId="8" borderId="1" xfId="0" applyFont="1" applyFill="1" applyBorder="1" applyAlignment="1">
      <alignment vertical="center"/>
    </xf>
    <xf numFmtId="0" fontId="6" fillId="8" borderId="23" xfId="0" applyNumberFormat="1" applyFont="1" applyFill="1" applyBorder="1" applyAlignment="1">
      <alignment horizontal="center" vertical="center"/>
    </xf>
    <xf numFmtId="49" fontId="16" fillId="8" borderId="23" xfId="0" applyNumberFormat="1" applyFont="1" applyFill="1" applyBorder="1" applyAlignment="1">
      <alignment horizontal="center" vertical="center"/>
    </xf>
    <xf numFmtId="0" fontId="16" fillId="8" borderId="24" xfId="0" applyNumberFormat="1" applyFont="1" applyFill="1" applyBorder="1" applyAlignment="1">
      <alignment horizontal="center" vertical="center"/>
    </xf>
    <xf numFmtId="0" fontId="10" fillId="8" borderId="24" xfId="0" applyNumberFormat="1" applyFont="1" applyFill="1" applyBorder="1" applyAlignment="1">
      <alignment horizontal="center" vertical="center"/>
    </xf>
    <xf numFmtId="49" fontId="6" fillId="8" borderId="24" xfId="0" applyNumberFormat="1" applyFont="1" applyFill="1" applyBorder="1" applyAlignment="1">
      <alignment horizontal="center" vertical="center"/>
    </xf>
    <xf numFmtId="0" fontId="6" fillId="8" borderId="25" xfId="0" applyNumberFormat="1" applyFont="1" applyFill="1" applyBorder="1" applyAlignment="1">
      <alignment horizontal="center" vertical="center"/>
    </xf>
    <xf numFmtId="0" fontId="30" fillId="0" borderId="0" xfId="0" applyFont="1" applyBorder="1" applyAlignment="1">
      <alignment vertical="center"/>
    </xf>
    <xf numFmtId="0" fontId="21" fillId="6" borderId="1" xfId="0" applyFont="1" applyFill="1" applyBorder="1" applyAlignment="1">
      <alignment vertical="center"/>
    </xf>
    <xf numFmtId="49" fontId="27" fillId="6" borderId="23" xfId="0" applyNumberFormat="1" applyFont="1" applyFill="1" applyBorder="1" applyAlignment="1">
      <alignment horizontal="center" vertical="center"/>
    </xf>
    <xf numFmtId="0" fontId="27" fillId="6" borderId="24" xfId="0" applyNumberFormat="1" applyFont="1" applyFill="1" applyBorder="1" applyAlignment="1">
      <alignment horizontal="center" vertical="center"/>
    </xf>
    <xf numFmtId="0" fontId="21" fillId="6" borderId="24" xfId="0" applyNumberFormat="1" applyFont="1" applyFill="1" applyBorder="1" applyAlignment="1">
      <alignment horizontal="center" vertical="center"/>
    </xf>
    <xf numFmtId="0" fontId="7" fillId="0" borderId="1" xfId="0" applyFont="1" applyFill="1" applyBorder="1" applyAlignment="1">
      <alignment vertical="center"/>
    </xf>
    <xf numFmtId="49" fontId="17" fillId="0" borderId="23" xfId="0" applyNumberFormat="1" applyFont="1" applyFill="1" applyBorder="1" applyAlignment="1">
      <alignment horizontal="center" vertical="center"/>
    </xf>
    <xf numFmtId="0" fontId="17" fillId="0" borderId="24"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12" fillId="8" borderId="1" xfId="0" applyFont="1" applyFill="1" applyBorder="1" applyAlignment="1">
      <alignment vertical="center"/>
    </xf>
    <xf numFmtId="49" fontId="23" fillId="8" borderId="23" xfId="0" applyNumberFormat="1" applyFont="1" applyFill="1" applyBorder="1" applyAlignment="1">
      <alignment horizontal="center" vertical="center"/>
    </xf>
    <xf numFmtId="0" fontId="23" fillId="8" borderId="24" xfId="0" applyNumberFormat="1" applyFont="1" applyFill="1" applyBorder="1" applyAlignment="1">
      <alignment horizontal="center" vertical="center"/>
    </xf>
    <xf numFmtId="0" fontId="12" fillId="8" borderId="24" xfId="0" applyNumberFormat="1" applyFont="1" applyFill="1" applyBorder="1" applyAlignment="1">
      <alignment horizontal="center" vertical="center"/>
    </xf>
    <xf numFmtId="0" fontId="13" fillId="8" borderId="1" xfId="0" applyFont="1" applyFill="1" applyBorder="1" applyAlignment="1">
      <alignment vertical="center"/>
    </xf>
    <xf numFmtId="49" fontId="27" fillId="8" borderId="23" xfId="0" applyNumberFormat="1" applyFont="1" applyFill="1" applyBorder="1" applyAlignment="1">
      <alignment horizontal="center" vertical="center"/>
    </xf>
    <xf numFmtId="0" fontId="27" fillId="8" borderId="24" xfId="0" applyNumberFormat="1" applyFont="1" applyFill="1" applyBorder="1" applyAlignment="1">
      <alignment horizontal="center" vertical="center"/>
    </xf>
    <xf numFmtId="0" fontId="21" fillId="8" borderId="24" xfId="0" applyNumberFormat="1" applyFont="1" applyFill="1" applyBorder="1" applyAlignment="1">
      <alignment horizontal="center" vertical="center"/>
    </xf>
    <xf numFmtId="0" fontId="12" fillId="6" borderId="1" xfId="0" applyFont="1" applyFill="1" applyBorder="1" applyAlignment="1">
      <alignment vertical="center"/>
    </xf>
    <xf numFmtId="49" fontId="23" fillId="6" borderId="23" xfId="0" applyNumberFormat="1" applyFont="1" applyFill="1" applyBorder="1" applyAlignment="1">
      <alignment horizontal="center" vertical="center"/>
    </xf>
    <xf numFmtId="0" fontId="23" fillId="6" borderId="24" xfId="0" applyNumberFormat="1" applyFont="1" applyFill="1" applyBorder="1" applyAlignment="1">
      <alignment horizontal="center" vertical="center"/>
    </xf>
    <xf numFmtId="0" fontId="12" fillId="6" borderId="24" xfId="0" applyNumberFormat="1" applyFont="1" applyFill="1" applyBorder="1" applyAlignment="1">
      <alignment horizontal="center" vertical="center"/>
    </xf>
    <xf numFmtId="0" fontId="21" fillId="0" borderId="1" xfId="0" applyFont="1" applyFill="1" applyBorder="1" applyAlignment="1">
      <alignment vertical="center"/>
    </xf>
    <xf numFmtId="49" fontId="27" fillId="0" borderId="23" xfId="0" applyNumberFormat="1" applyFont="1" applyFill="1" applyBorder="1" applyAlignment="1">
      <alignment horizontal="center" vertical="center"/>
    </xf>
    <xf numFmtId="0" fontId="27" fillId="0" borderId="24" xfId="0" applyNumberFormat="1" applyFont="1" applyFill="1" applyBorder="1" applyAlignment="1">
      <alignment horizontal="center" vertical="center"/>
    </xf>
    <xf numFmtId="0" fontId="21" fillId="0" borderId="24" xfId="0" applyNumberFormat="1" applyFont="1" applyFill="1" applyBorder="1" applyAlignment="1">
      <alignment horizontal="center" vertical="center"/>
    </xf>
    <xf numFmtId="0" fontId="6" fillId="6" borderId="25" xfId="0" quotePrefix="1" applyNumberFormat="1" applyFont="1" applyFill="1" applyBorder="1" applyAlignment="1">
      <alignment horizontal="center" vertical="center"/>
    </xf>
    <xf numFmtId="0" fontId="42" fillId="9" borderId="50"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4" fillId="0" borderId="0" xfId="0" applyNumberFormat="1"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4" fillId="0" borderId="0" xfId="0" applyFont="1" applyBorder="1" applyAlignment="1">
      <alignment horizontal="center" vertical="center"/>
    </xf>
    <xf numFmtId="0" fontId="6" fillId="0" borderId="0" xfId="0" applyFont="1" applyBorder="1" applyAlignment="1">
      <alignment vertical="center" wrapText="1"/>
    </xf>
    <xf numFmtId="0" fontId="37" fillId="0" borderId="32" xfId="0" applyFont="1" applyFill="1" applyBorder="1" applyAlignment="1">
      <alignment horizontal="centerContinuous" vertical="center"/>
    </xf>
    <xf numFmtId="0" fontId="6" fillId="0" borderId="0" xfId="0" applyFont="1" applyBorder="1" applyAlignment="1">
      <alignment horizontal="left" vertical="center" wrapText="1"/>
    </xf>
    <xf numFmtId="0" fontId="6" fillId="0" borderId="57" xfId="0" applyFont="1" applyFill="1" applyBorder="1" applyAlignment="1">
      <alignment horizontal="centerContinuous" vertical="center"/>
    </xf>
    <xf numFmtId="0" fontId="2" fillId="0" borderId="0" xfId="0" applyFont="1" applyBorder="1" applyAlignment="1">
      <alignment horizontal="centerContinuous" vertical="center"/>
    </xf>
    <xf numFmtId="0" fontId="20" fillId="7" borderId="17" xfId="0" applyFont="1" applyFill="1" applyBorder="1" applyAlignment="1">
      <alignment horizontal="center" vertical="center"/>
    </xf>
    <xf numFmtId="0" fontId="20" fillId="7" borderId="18" xfId="0" applyFont="1" applyFill="1" applyBorder="1" applyAlignment="1">
      <alignment horizontal="center" vertical="center"/>
    </xf>
    <xf numFmtId="49" fontId="20" fillId="7" borderId="18" xfId="0" applyNumberFormat="1" applyFont="1" applyFill="1" applyBorder="1" applyAlignment="1">
      <alignment horizontal="center" vertical="center"/>
    </xf>
    <xf numFmtId="0" fontId="20" fillId="7" borderId="20" xfId="0" applyFont="1" applyFill="1" applyBorder="1" applyAlignment="1">
      <alignment horizontal="center" vertical="center"/>
    </xf>
    <xf numFmtId="0" fontId="45" fillId="9" borderId="20" xfId="0" applyFont="1" applyFill="1" applyBorder="1" applyAlignment="1">
      <alignment horizontal="center" vertical="center"/>
    </xf>
    <xf numFmtId="0" fontId="20" fillId="7" borderId="19" xfId="0" applyFont="1" applyFill="1" applyBorder="1" applyAlignment="1">
      <alignment horizontal="center" vertical="center"/>
    </xf>
    <xf numFmtId="0" fontId="20" fillId="7" borderId="29" xfId="0" applyFont="1" applyFill="1" applyBorder="1" applyAlignment="1">
      <alignment horizontal="center" vertical="center"/>
    </xf>
    <xf numFmtId="164" fontId="1" fillId="0" borderId="89" xfId="0" applyNumberFormat="1" applyFont="1" applyBorder="1" applyAlignment="1">
      <alignment horizontal="center" vertical="center"/>
    </xf>
    <xf numFmtId="164" fontId="1" fillId="0" borderId="32" xfId="0" applyNumberFormat="1" applyFont="1" applyFill="1" applyBorder="1" applyAlignment="1">
      <alignment horizontal="center" vertical="center"/>
    </xf>
    <xf numFmtId="1" fontId="46" fillId="9" borderId="79" xfId="0" applyNumberFormat="1" applyFont="1" applyFill="1" applyBorder="1" applyAlignment="1">
      <alignment horizontal="center" vertical="center"/>
    </xf>
    <xf numFmtId="1" fontId="1" fillId="0" borderId="79" xfId="0" applyNumberFormat="1" applyFont="1" applyFill="1" applyBorder="1" applyAlignment="1">
      <alignment horizontal="center" vertical="center"/>
    </xf>
    <xf numFmtId="164" fontId="1" fillId="0" borderId="52" xfId="0" applyNumberFormat="1" applyFont="1" applyFill="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49" fontId="1" fillId="0" borderId="12" xfId="0" applyNumberFormat="1" applyFont="1" applyBorder="1" applyAlignment="1">
      <alignment horizontal="center" vertical="center"/>
    </xf>
    <xf numFmtId="164" fontId="1" fillId="0" borderId="12" xfId="0" applyNumberFormat="1" applyFont="1" applyBorder="1" applyAlignment="1">
      <alignment horizontal="center" vertical="center"/>
    </xf>
    <xf numFmtId="164" fontId="1" fillId="0" borderId="22" xfId="0" applyNumberFormat="1" applyFont="1" applyFill="1" applyBorder="1" applyAlignment="1">
      <alignment horizontal="center" vertical="center"/>
    </xf>
    <xf numFmtId="1" fontId="46" fillId="9" borderId="22" xfId="0" applyNumberFormat="1" applyFont="1" applyFill="1" applyBorder="1" applyAlignment="1">
      <alignment horizontal="center" vertical="center"/>
    </xf>
    <xf numFmtId="1" fontId="1" fillId="0" borderId="51" xfId="0" applyNumberFormat="1" applyFont="1" applyFill="1" applyBorder="1" applyAlignment="1">
      <alignment horizontal="center" vertical="center"/>
    </xf>
    <xf numFmtId="0" fontId="4" fillId="0" borderId="13" xfId="0" applyFont="1" applyBorder="1" applyAlignment="1">
      <alignment horizontal="center" vertical="center"/>
    </xf>
    <xf numFmtId="0" fontId="4" fillId="0" borderId="0" xfId="0" applyFont="1" applyBorder="1" applyAlignment="1">
      <alignment horizontal="centerContinuous" vertical="center"/>
    </xf>
    <xf numFmtId="164" fontId="4" fillId="0" borderId="0" xfId="0" applyNumberFormat="1" applyFont="1" applyBorder="1" applyAlignment="1">
      <alignment horizontal="center" vertical="center"/>
    </xf>
    <xf numFmtId="0" fontId="20" fillId="7" borderId="20" xfId="0" applyFont="1" applyFill="1" applyBorder="1" applyAlignment="1">
      <alignment horizontal="centerContinuous" vertical="center"/>
    </xf>
    <xf numFmtId="0" fontId="20" fillId="7" borderId="69" xfId="0" applyFont="1" applyFill="1" applyBorder="1" applyAlignment="1">
      <alignment horizontal="centerContinuous" vertical="center"/>
    </xf>
    <xf numFmtId="0" fontId="20" fillId="7" borderId="53" xfId="0" applyFont="1" applyFill="1" applyBorder="1" applyAlignment="1">
      <alignment horizontal="centerContinuous" vertical="center"/>
    </xf>
    <xf numFmtId="0" fontId="1" fillId="0" borderId="78" xfId="0" quotePrefix="1" applyFont="1" applyBorder="1" applyAlignment="1">
      <alignment horizontal="center" vertical="center"/>
    </xf>
    <xf numFmtId="164" fontId="4" fillId="0" borderId="83" xfId="0" applyNumberFormat="1" applyFont="1" applyBorder="1" applyAlignment="1">
      <alignment horizontal="centerContinuous" vertical="center"/>
    </xf>
    <xf numFmtId="0" fontId="4" fillId="0" borderId="84" xfId="0" applyFont="1" applyBorder="1" applyAlignment="1">
      <alignment horizontal="centerContinuous" vertical="center"/>
    </xf>
    <xf numFmtId="164" fontId="4" fillId="0" borderId="12" xfId="0" applyNumberFormat="1" applyFont="1" applyFill="1" applyBorder="1" applyAlignment="1">
      <alignment horizontal="center" vertical="center"/>
    </xf>
    <xf numFmtId="164" fontId="2" fillId="0" borderId="0" xfId="0" applyNumberFormat="1" applyFont="1" applyBorder="1" applyAlignment="1">
      <alignment horizontal="centerContinuous" vertical="center"/>
    </xf>
    <xf numFmtId="0" fontId="20" fillId="3" borderId="33" xfId="0" applyFont="1" applyFill="1" applyBorder="1" applyAlignment="1">
      <alignment horizontal="center" vertical="center"/>
    </xf>
    <xf numFmtId="164" fontId="20" fillId="3" borderId="34" xfId="0" applyNumberFormat="1" applyFont="1" applyFill="1" applyBorder="1" applyAlignment="1">
      <alignment horizontal="center" vertical="center"/>
    </xf>
    <xf numFmtId="0" fontId="20" fillId="3" borderId="33" xfId="0" applyFont="1" applyFill="1" applyBorder="1" applyAlignment="1">
      <alignment horizontal="right" vertical="center"/>
    </xf>
    <xf numFmtId="0" fontId="20" fillId="3" borderId="35" xfId="0" applyFont="1" applyFill="1" applyBorder="1" applyAlignment="1">
      <alignment vertical="center"/>
    </xf>
    <xf numFmtId="164" fontId="20" fillId="3" borderId="29" xfId="0" applyNumberFormat="1" applyFont="1" applyFill="1" applyBorder="1" applyAlignment="1">
      <alignment horizontal="center" vertical="center"/>
    </xf>
    <xf numFmtId="0" fontId="1" fillId="0" borderId="36" xfId="0" applyFont="1" applyBorder="1" applyAlignment="1">
      <alignment horizontal="center" vertical="center" shrinkToFit="1"/>
    </xf>
    <xf numFmtId="1" fontId="1" fillId="0" borderId="37" xfId="0" applyNumberFormat="1" applyFont="1" applyBorder="1" applyAlignment="1">
      <alignment horizontal="center" vertical="center" shrinkToFit="1"/>
    </xf>
    <xf numFmtId="164" fontId="1" fillId="0" borderId="37" xfId="0" applyNumberFormat="1" applyFont="1" applyBorder="1" applyAlignment="1">
      <alignment horizontal="center" vertical="center" shrinkToFit="1"/>
    </xf>
    <xf numFmtId="0" fontId="4" fillId="0" borderId="38" xfId="0" applyFont="1" applyBorder="1" applyAlignment="1">
      <alignment horizontal="left" vertical="center"/>
    </xf>
    <xf numFmtId="0" fontId="4" fillId="0" borderId="39" xfId="0" applyFont="1" applyBorder="1" applyAlignment="1">
      <alignment horizontal="left" vertical="center" shrinkToFit="1"/>
    </xf>
    <xf numFmtId="164" fontId="1" fillId="0" borderId="90" xfId="0" applyNumberFormat="1" applyFont="1" applyBorder="1" applyAlignment="1">
      <alignment horizontal="center" vertical="center" shrinkToFit="1"/>
    </xf>
    <xf numFmtId="1" fontId="4" fillId="0" borderId="37" xfId="0" applyNumberFormat="1" applyFont="1" applyBorder="1" applyAlignment="1">
      <alignment horizontal="center" vertical="center" shrinkToFit="1"/>
    </xf>
    <xf numFmtId="164" fontId="4" fillId="0" borderId="37" xfId="0" applyNumberFormat="1" applyFont="1" applyBorder="1" applyAlignment="1">
      <alignment horizontal="center" vertical="center" shrinkToFit="1"/>
    </xf>
    <xf numFmtId="164" fontId="1" fillId="0" borderId="58" xfId="0" applyNumberFormat="1" applyFont="1" applyBorder="1" applyAlignment="1">
      <alignment horizontal="center" vertical="center" shrinkToFit="1"/>
    </xf>
    <xf numFmtId="164" fontId="1" fillId="0" borderId="32" xfId="0" applyNumberFormat="1" applyFont="1" applyBorder="1" applyAlignment="1">
      <alignment horizontal="center" vertical="center" shrinkToFit="1"/>
    </xf>
    <xf numFmtId="0" fontId="1" fillId="0" borderId="44" xfId="0" applyFont="1" applyBorder="1" applyAlignment="1">
      <alignment horizontal="center" vertical="center" shrinkToFit="1"/>
    </xf>
    <xf numFmtId="1" fontId="4" fillId="0" borderId="45" xfId="0" applyNumberFormat="1" applyFont="1" applyBorder="1" applyAlignment="1">
      <alignment horizontal="center" vertical="center" shrinkToFit="1"/>
    </xf>
    <xf numFmtId="164" fontId="4" fillId="0" borderId="45" xfId="0" applyNumberFormat="1" applyFont="1" applyBorder="1" applyAlignment="1">
      <alignment horizontal="center" vertical="center" shrinkToFit="1"/>
    </xf>
    <xf numFmtId="0" fontId="4" fillId="0" borderId="46" xfId="0" applyFont="1" applyBorder="1" applyAlignment="1">
      <alignment horizontal="left" vertical="center"/>
    </xf>
    <xf numFmtId="0" fontId="4" fillId="0" borderId="47" xfId="0" applyFont="1" applyBorder="1" applyAlignment="1">
      <alignment horizontal="left" vertical="center" shrinkToFit="1"/>
    </xf>
    <xf numFmtId="164" fontId="1" fillId="0" borderId="52" xfId="0" applyNumberFormat="1" applyFont="1" applyBorder="1" applyAlignment="1">
      <alignment horizontal="center" vertical="center" shrinkToFit="1"/>
    </xf>
    <xf numFmtId="164" fontId="2" fillId="0" borderId="0" xfId="0" applyNumberFormat="1" applyFont="1" applyBorder="1" applyAlignment="1">
      <alignment horizontal="centerContinuous" vertical="center" shrinkToFit="1"/>
    </xf>
    <xf numFmtId="0" fontId="2" fillId="0" borderId="0" xfId="0" applyFont="1" applyBorder="1" applyAlignment="1">
      <alignment horizontal="centerContinuous" vertical="center" shrinkToFit="1"/>
    </xf>
    <xf numFmtId="0" fontId="1" fillId="0" borderId="59" xfId="0" applyFont="1" applyBorder="1" applyAlignment="1">
      <alignment horizontal="center" vertical="center" shrinkToFit="1"/>
    </xf>
    <xf numFmtId="0" fontId="1" fillId="0" borderId="38" xfId="0" applyFont="1" applyBorder="1" applyAlignment="1">
      <alignment horizontal="left" vertical="center"/>
    </xf>
    <xf numFmtId="0" fontId="1" fillId="0" borderId="40" xfId="0" applyFont="1" applyBorder="1" applyAlignment="1">
      <alignment horizontal="center" vertical="center" shrinkToFit="1"/>
    </xf>
    <xf numFmtId="1" fontId="1" fillId="0" borderId="41" xfId="0" applyNumberFormat="1" applyFont="1" applyBorder="1" applyAlignment="1">
      <alignment horizontal="center" vertical="center" shrinkToFit="1"/>
    </xf>
    <xf numFmtId="164" fontId="1" fillId="0" borderId="41" xfId="0" applyNumberFormat="1" applyFont="1" applyBorder="1" applyAlignment="1">
      <alignment horizontal="center" vertical="center" shrinkToFit="1"/>
    </xf>
    <xf numFmtId="0" fontId="4" fillId="0" borderId="42" xfId="0" applyFont="1" applyBorder="1" applyAlignment="1">
      <alignment horizontal="left" vertical="center"/>
    </xf>
    <xf numFmtId="0" fontId="1" fillId="0" borderId="42" xfId="0" applyFont="1" applyBorder="1" applyAlignment="1">
      <alignment horizontal="left" vertical="center"/>
    </xf>
    <xf numFmtId="0" fontId="4" fillId="0" borderId="43" xfId="0" applyFont="1" applyBorder="1" applyAlignment="1">
      <alignment horizontal="left" vertical="center" shrinkToFit="1"/>
    </xf>
    <xf numFmtId="0" fontId="1" fillId="0" borderId="46" xfId="0" applyFont="1" applyBorder="1" applyAlignment="1">
      <alignment horizontal="left" vertical="center"/>
    </xf>
    <xf numFmtId="1" fontId="1" fillId="0" borderId="0" xfId="0" applyNumberFormat="1" applyFont="1" applyBorder="1" applyAlignment="1">
      <alignment horizontal="center" vertical="center"/>
    </xf>
    <xf numFmtId="0" fontId="49" fillId="0" borderId="29" xfId="0" applyFont="1" applyBorder="1" applyAlignment="1">
      <alignment horizontal="centerContinuous"/>
    </xf>
    <xf numFmtId="0" fontId="39" fillId="2" borderId="91" xfId="0" applyFont="1" applyFill="1" applyBorder="1" applyAlignment="1">
      <alignment horizontal="right" vertical="center"/>
    </xf>
    <xf numFmtId="0" fontId="39" fillId="2" borderId="92" xfId="0" applyFont="1" applyFill="1" applyBorder="1" applyAlignment="1">
      <alignment horizontal="left" vertical="center"/>
    </xf>
    <xf numFmtId="0" fontId="19" fillId="2" borderId="92" xfId="0" applyFont="1" applyFill="1" applyBorder="1" applyAlignment="1">
      <alignment horizontal="left" vertical="center"/>
    </xf>
    <xf numFmtId="0" fontId="3" fillId="2" borderId="92" xfId="0" applyFont="1" applyFill="1" applyBorder="1" applyAlignment="1">
      <alignment horizontal="centerContinuous" vertical="center"/>
    </xf>
    <xf numFmtId="0" fontId="4" fillId="2" borderId="92" xfId="0" applyFont="1" applyFill="1" applyBorder="1" applyAlignment="1">
      <alignment horizontal="centerContinuous" vertical="center"/>
    </xf>
    <xf numFmtId="0" fontId="51" fillId="2" borderId="93" xfId="1" applyFont="1" applyFill="1" applyBorder="1" applyAlignment="1" applyProtection="1">
      <alignment horizontal="right" vertical="center"/>
    </xf>
    <xf numFmtId="49" fontId="6" fillId="8" borderId="22" xfId="0" applyNumberFormat="1" applyFont="1" applyFill="1" applyBorder="1" applyAlignment="1">
      <alignment horizontal="centerContinuous" vertical="center"/>
    </xf>
    <xf numFmtId="0" fontId="6" fillId="8" borderId="88" xfId="0" applyFont="1" applyFill="1" applyBorder="1" applyAlignment="1">
      <alignment horizontal="centerContinuous" vertical="center"/>
    </xf>
    <xf numFmtId="49" fontId="16" fillId="0" borderId="30" xfId="0" applyNumberFormat="1" applyFont="1" applyBorder="1" applyAlignment="1">
      <alignment horizontal="center" shrinkToFit="1"/>
    </xf>
    <xf numFmtId="0" fontId="6" fillId="8" borderId="25" xfId="0" quotePrefix="1" applyNumberFormat="1" applyFont="1" applyFill="1" applyBorder="1" applyAlignment="1">
      <alignment horizontal="center" vertical="center"/>
    </xf>
    <xf numFmtId="0" fontId="6" fillId="0" borderId="25" xfId="0" quotePrefix="1" applyNumberFormat="1" applyFont="1" applyFill="1" applyBorder="1" applyAlignment="1">
      <alignment horizontal="center" vertical="center"/>
    </xf>
    <xf numFmtId="0" fontId="12" fillId="0" borderId="8" xfId="0" applyFont="1" applyFill="1" applyBorder="1" applyAlignment="1">
      <alignment vertical="center"/>
    </xf>
    <xf numFmtId="0" fontId="6" fillId="0" borderId="50" xfId="0" applyNumberFormat="1" applyFont="1" applyFill="1" applyBorder="1" applyAlignment="1">
      <alignment horizontal="center" vertical="center"/>
    </xf>
    <xf numFmtId="49" fontId="23" fillId="0" borderId="50" xfId="0" applyNumberFormat="1" applyFont="1" applyFill="1" applyBorder="1" applyAlignment="1">
      <alignment horizontal="center" vertical="center"/>
    </xf>
    <xf numFmtId="0" fontId="23" fillId="0" borderId="51" xfId="0" applyNumberFormat="1" applyFont="1" applyFill="1" applyBorder="1" applyAlignment="1">
      <alignment horizontal="center" vertical="center"/>
    </xf>
    <xf numFmtId="0" fontId="12" fillId="0" borderId="51" xfId="0" applyNumberFormat="1" applyFont="1" applyFill="1" applyBorder="1" applyAlignment="1">
      <alignment horizontal="center" vertical="center"/>
    </xf>
    <xf numFmtId="49" fontId="6" fillId="0" borderId="51" xfId="0" applyNumberFormat="1" applyFont="1" applyFill="1" applyBorder="1" applyAlignment="1">
      <alignment horizontal="center" vertical="center"/>
    </xf>
    <xf numFmtId="0" fontId="6" fillId="0" borderId="31" xfId="0" applyNumberFormat="1" applyFont="1" applyFill="1" applyBorder="1" applyAlignment="1">
      <alignment horizontal="center" vertical="center"/>
    </xf>
    <xf numFmtId="49" fontId="22" fillId="8" borderId="23" xfId="0" applyNumberFormat="1" applyFont="1" applyFill="1" applyBorder="1" applyAlignment="1">
      <alignment horizontal="center" vertical="center"/>
    </xf>
    <xf numFmtId="0" fontId="22" fillId="8" borderId="24" xfId="0" applyNumberFormat="1" applyFont="1" applyFill="1" applyBorder="1" applyAlignment="1">
      <alignment horizontal="center" vertical="center"/>
    </xf>
    <xf numFmtId="0" fontId="13" fillId="8" borderId="24" xfId="0" applyNumberFormat="1" applyFont="1" applyFill="1" applyBorder="1" applyAlignment="1">
      <alignment horizontal="center" vertical="center"/>
    </xf>
    <xf numFmtId="0" fontId="9" fillId="6" borderId="1" xfId="0" applyFont="1" applyFill="1" applyBorder="1" applyAlignment="1">
      <alignment vertical="center"/>
    </xf>
    <xf numFmtId="49" fontId="26" fillId="6" borderId="23" xfId="0" applyNumberFormat="1" applyFont="1" applyFill="1" applyBorder="1" applyAlignment="1">
      <alignment horizontal="center" vertical="center"/>
    </xf>
    <xf numFmtId="0" fontId="26" fillId="6" borderId="24" xfId="0" applyNumberFormat="1" applyFont="1" applyFill="1" applyBorder="1" applyAlignment="1">
      <alignment horizontal="center" vertical="center"/>
    </xf>
    <xf numFmtId="0" fontId="9" fillId="6" borderId="24" xfId="0" applyNumberFormat="1" applyFont="1" applyFill="1" applyBorder="1" applyAlignment="1">
      <alignment horizontal="center" vertical="center"/>
    </xf>
    <xf numFmtId="0" fontId="6" fillId="0" borderId="58" xfId="0" applyFont="1" applyFill="1" applyBorder="1" applyAlignment="1">
      <alignment horizontal="centerContinuous"/>
    </xf>
    <xf numFmtId="0" fontId="6" fillId="0" borderId="32" xfId="0" applyFont="1" applyFill="1" applyBorder="1" applyAlignment="1">
      <alignment horizontal="centerContinuous"/>
    </xf>
    <xf numFmtId="0" fontId="6" fillId="0" borderId="52" xfId="0" applyFont="1" applyFill="1" applyBorder="1" applyAlignment="1">
      <alignment horizontal="centerContinuous"/>
    </xf>
    <xf numFmtId="0" fontId="6" fillId="0" borderId="64" xfId="0" quotePrefix="1" applyFont="1" applyFill="1" applyBorder="1" applyAlignment="1">
      <alignment horizontal="center" vertical="center"/>
    </xf>
    <xf numFmtId="9" fontId="1" fillId="0" borderId="78" xfId="0" applyNumberFormat="1" applyFont="1" applyBorder="1" applyAlignment="1">
      <alignment horizontal="center" vertical="center"/>
    </xf>
    <xf numFmtId="164" fontId="1" fillId="0" borderId="79" xfId="0" applyNumberFormat="1" applyFont="1" applyFill="1" applyBorder="1" applyAlignment="1">
      <alignment horizontal="centerContinuous" vertical="center"/>
    </xf>
    <xf numFmtId="0" fontId="4" fillId="0" borderId="94" xfId="0" applyFont="1" applyFill="1" applyBorder="1" applyAlignment="1">
      <alignment horizontal="center" vertical="center"/>
    </xf>
    <xf numFmtId="0" fontId="20" fillId="7" borderId="65" xfId="0" applyFont="1" applyFill="1" applyBorder="1" applyAlignment="1">
      <alignment horizontal="centerContinuous" vertical="center"/>
    </xf>
    <xf numFmtId="0" fontId="20" fillId="7" borderId="66" xfId="0" applyFont="1" applyFill="1" applyBorder="1" applyAlignment="1">
      <alignment horizontal="centerContinuous" vertical="center"/>
    </xf>
    <xf numFmtId="0" fontId="20" fillId="7" borderId="66" xfId="0" applyFont="1" applyFill="1" applyBorder="1" applyAlignment="1">
      <alignment horizontal="center" vertical="center"/>
    </xf>
    <xf numFmtId="0" fontId="1" fillId="0" borderId="11" xfId="0" applyFont="1" applyFill="1" applyBorder="1" applyAlignment="1">
      <alignment horizontal="centerContinuous" vertical="center"/>
    </xf>
    <xf numFmtId="0" fontId="4" fillId="0" borderId="12" xfId="0" applyFont="1" applyFill="1" applyBorder="1" applyAlignment="1">
      <alignment horizontal="centerContinuous" vertical="center"/>
    </xf>
    <xf numFmtId="49" fontId="1" fillId="0" borderId="12" xfId="0" applyNumberFormat="1" applyFont="1" applyFill="1" applyBorder="1" applyAlignment="1">
      <alignment horizontal="center" vertical="center"/>
    </xf>
    <xf numFmtId="0" fontId="20" fillId="7" borderId="95" xfId="0" applyFont="1" applyFill="1" applyBorder="1" applyAlignment="1">
      <alignment horizontal="centerContinuous" vertical="center"/>
    </xf>
    <xf numFmtId="0" fontId="20" fillId="7" borderId="96" xfId="0" applyFont="1" applyFill="1" applyBorder="1" applyAlignment="1">
      <alignment horizontal="centerContinuous" vertical="center"/>
    </xf>
    <xf numFmtId="0" fontId="20" fillId="7" borderId="97" xfId="0" applyFont="1" applyFill="1" applyBorder="1" applyAlignment="1">
      <alignment horizontal="center" vertical="center"/>
    </xf>
    <xf numFmtId="164" fontId="1" fillId="0" borderId="22" xfId="0" applyNumberFormat="1" applyFont="1" applyFill="1" applyBorder="1" applyAlignment="1">
      <alignment horizontal="centerContinuous" vertical="center"/>
    </xf>
    <xf numFmtId="164" fontId="4" fillId="0" borderId="98" xfId="0" applyNumberFormat="1" applyFont="1" applyBorder="1" applyAlignment="1">
      <alignment horizontal="centerContinuous" vertical="center"/>
    </xf>
    <xf numFmtId="0" fontId="9" fillId="0" borderId="89" xfId="0" applyFont="1" applyFill="1" applyBorder="1" applyAlignment="1">
      <alignment horizontal="centerContinuous" shrinkToFit="1"/>
    </xf>
    <xf numFmtId="0" fontId="52" fillId="0" borderId="99" xfId="0" applyFont="1" applyFill="1" applyBorder="1" applyAlignment="1">
      <alignment horizontal="centerContinuous" shrinkToFit="1"/>
    </xf>
    <xf numFmtId="0" fontId="52" fillId="0" borderId="58" xfId="0" applyFont="1" applyFill="1" applyBorder="1" applyAlignment="1">
      <alignment horizontal="centerContinuous" shrinkToFit="1"/>
    </xf>
    <xf numFmtId="0" fontId="17" fillId="0" borderId="32" xfId="0" applyFont="1" applyFill="1" applyBorder="1" applyAlignment="1">
      <alignment horizontal="centerContinuous" shrinkToFit="1"/>
    </xf>
    <xf numFmtId="0" fontId="53" fillId="0" borderId="29" xfId="0" applyFont="1" applyBorder="1" applyAlignment="1">
      <alignment horizontal="centerContinuous" vertical="center" wrapText="1"/>
    </xf>
    <xf numFmtId="0" fontId="6" fillId="0" borderId="90" xfId="0" applyFont="1" applyFill="1" applyBorder="1" applyAlignment="1">
      <alignment horizontal="centerContinuous"/>
    </xf>
    <xf numFmtId="0" fontId="6" fillId="0" borderId="57" xfId="0" applyFont="1" applyFill="1" applyBorder="1" applyAlignment="1">
      <alignment horizontal="centerContinuous"/>
    </xf>
    <xf numFmtId="0" fontId="6" fillId="0" borderId="58" xfId="0" quotePrefix="1" applyFont="1" applyFill="1" applyBorder="1" applyAlignment="1">
      <alignment horizontal="centerContinuous"/>
    </xf>
    <xf numFmtId="0" fontId="50" fillId="8" borderId="52" xfId="0" quotePrefix="1" applyFont="1" applyFill="1" applyBorder="1" applyAlignment="1">
      <alignment horizontal="center" vertical="center" shrinkToFit="1"/>
    </xf>
    <xf numFmtId="0" fontId="1" fillId="0" borderId="0" xfId="5" applyFont="1" applyBorder="1" applyAlignment="1">
      <alignment wrapText="1"/>
    </xf>
    <xf numFmtId="0" fontId="3" fillId="0" borderId="0" xfId="5" applyFont="1" applyBorder="1" applyAlignment="1">
      <alignment horizontal="right" wrapText="1"/>
    </xf>
    <xf numFmtId="0" fontId="1" fillId="0" borderId="0" xfId="5" applyFont="1" applyBorder="1" applyAlignment="1">
      <alignment horizontal="left" wrapText="1"/>
    </xf>
    <xf numFmtId="0" fontId="1" fillId="0" borderId="0" xfId="5" applyNumberFormat="1" applyFont="1" applyBorder="1" applyAlignment="1">
      <alignment horizontal="left" wrapText="1"/>
    </xf>
    <xf numFmtId="9" fontId="6" fillId="0" borderId="50" xfId="2" applyFont="1" applyBorder="1" applyAlignment="1">
      <alignment horizontal="center" shrinkToFit="1"/>
    </xf>
    <xf numFmtId="0" fontId="6" fillId="0" borderId="50" xfId="5" applyFont="1" applyBorder="1" applyAlignment="1">
      <alignment horizontal="center" wrapText="1"/>
    </xf>
    <xf numFmtId="0" fontId="26" fillId="0" borderId="8" xfId="5" applyFont="1" applyFill="1" applyBorder="1" applyAlignment="1">
      <alignment horizontal="center" shrinkToFit="1"/>
    </xf>
    <xf numFmtId="0" fontId="6" fillId="0" borderId="15" xfId="2" applyNumberFormat="1" applyFont="1" applyBorder="1" applyAlignment="1">
      <alignment horizontal="center" shrinkToFit="1"/>
    </xf>
    <xf numFmtId="9" fontId="6" fillId="0" borderId="15" xfId="2" applyFont="1" applyBorder="1" applyAlignment="1">
      <alignment horizontal="center" shrinkToFit="1"/>
    </xf>
    <xf numFmtId="9" fontId="6" fillId="0" borderId="63" xfId="2" applyFont="1" applyBorder="1" applyAlignment="1">
      <alignment horizontal="center" shrinkToFit="1"/>
    </xf>
    <xf numFmtId="0" fontId="6" fillId="0" borderId="63" xfId="5" applyFont="1" applyBorder="1" applyAlignment="1">
      <alignment horizontal="center" wrapText="1"/>
    </xf>
    <xf numFmtId="0" fontId="26" fillId="0" borderId="62" xfId="5" applyFont="1" applyFill="1" applyBorder="1" applyAlignment="1">
      <alignment horizontal="center" shrinkToFit="1"/>
    </xf>
    <xf numFmtId="0" fontId="6" fillId="0" borderId="24" xfId="2" applyNumberFormat="1" applyFont="1" applyFill="1" applyBorder="1" applyAlignment="1">
      <alignment horizontal="center" shrinkToFit="1"/>
    </xf>
    <xf numFmtId="0" fontId="1" fillId="0" borderId="24" xfId="5" applyNumberFormat="1" applyFont="1" applyFill="1" applyBorder="1" applyAlignment="1">
      <alignment horizontal="center" wrapText="1"/>
    </xf>
    <xf numFmtId="9" fontId="6" fillId="0" borderId="24" xfId="2" applyFont="1" applyFill="1" applyBorder="1" applyAlignment="1">
      <alignment horizontal="center" vertical="center" shrinkToFit="1"/>
    </xf>
    <xf numFmtId="9" fontId="6" fillId="0" borderId="23" xfId="2" applyFont="1" applyFill="1" applyBorder="1" applyAlignment="1">
      <alignment horizontal="center" shrinkToFit="1"/>
    </xf>
    <xf numFmtId="0" fontId="6" fillId="0" borderId="23" xfId="5" applyFont="1" applyFill="1" applyBorder="1" applyAlignment="1">
      <alignment horizontal="center" wrapText="1"/>
    </xf>
    <xf numFmtId="0" fontId="26" fillId="0" borderId="1" xfId="5" applyFont="1" applyFill="1" applyBorder="1" applyAlignment="1">
      <alignment horizontal="center" shrinkToFit="1"/>
    </xf>
    <xf numFmtId="0" fontId="6" fillId="0" borderId="24" xfId="2" applyNumberFormat="1" applyFont="1" applyBorder="1" applyAlignment="1">
      <alignment horizontal="center" shrinkToFit="1"/>
    </xf>
    <xf numFmtId="9" fontId="6" fillId="0" borderId="24" xfId="2" applyFont="1" applyBorder="1" applyAlignment="1">
      <alignment horizontal="center" shrinkToFit="1"/>
    </xf>
    <xf numFmtId="9" fontId="6" fillId="0" borderId="23" xfId="2" applyFont="1" applyBorder="1" applyAlignment="1">
      <alignment horizontal="center" shrinkToFit="1"/>
    </xf>
    <xf numFmtId="0" fontId="6" fillId="0" borderId="23" xfId="5" applyFont="1" applyBorder="1" applyAlignment="1">
      <alignment horizontal="center" wrapText="1"/>
    </xf>
    <xf numFmtId="0" fontId="3" fillId="0" borderId="0" xfId="5" applyFont="1" applyBorder="1" applyAlignment="1">
      <alignment wrapText="1"/>
    </xf>
    <xf numFmtId="0" fontId="11" fillId="11" borderId="101" xfId="5" applyFont="1" applyFill="1" applyBorder="1" applyAlignment="1">
      <alignment horizontal="center" wrapText="1"/>
    </xf>
    <xf numFmtId="0" fontId="20" fillId="11" borderId="101" xfId="5" applyNumberFormat="1" applyFont="1" applyFill="1" applyBorder="1" applyAlignment="1">
      <alignment horizontal="center" wrapText="1"/>
    </xf>
    <xf numFmtId="0" fontId="20" fillId="11" borderId="101" xfId="5" applyFont="1" applyFill="1" applyBorder="1" applyAlignment="1">
      <alignment horizontal="center" wrapText="1"/>
    </xf>
    <xf numFmtId="0" fontId="11" fillId="11" borderId="102" xfId="5" applyFont="1" applyFill="1" applyBorder="1" applyAlignment="1">
      <alignment horizontal="centerContinuous" wrapText="1"/>
    </xf>
    <xf numFmtId="0" fontId="15" fillId="0" borderId="0" xfId="5" applyFont="1" applyBorder="1" applyAlignment="1">
      <alignment horizontal="centerContinuous" wrapText="1"/>
    </xf>
    <xf numFmtId="0" fontId="15" fillId="0" borderId="0" xfId="5" applyNumberFormat="1" applyFont="1" applyBorder="1" applyAlignment="1">
      <alignment horizontal="centerContinuous" wrapText="1"/>
    </xf>
    <xf numFmtId="0" fontId="54" fillId="0" borderId="21" xfId="5" applyFont="1" applyBorder="1" applyAlignment="1">
      <alignment horizontal="centerContinuous" wrapText="1"/>
    </xf>
    <xf numFmtId="0" fontId="11" fillId="10" borderId="101" xfId="0" applyFont="1" applyFill="1" applyBorder="1" applyAlignment="1">
      <alignment horizontal="center" vertical="center" wrapText="1"/>
    </xf>
    <xf numFmtId="0" fontId="11" fillId="10" borderId="100" xfId="0" applyNumberFormat="1" applyFont="1" applyFill="1" applyBorder="1" applyAlignment="1">
      <alignment horizontal="centerContinuous" vertical="center" wrapText="1"/>
    </xf>
    <xf numFmtId="0" fontId="6" fillId="0" borderId="24" xfId="2" applyNumberFormat="1" applyFont="1" applyFill="1" applyBorder="1" applyAlignment="1">
      <alignment horizontal="center" vertical="center" shrinkToFit="1"/>
    </xf>
    <xf numFmtId="0" fontId="6" fillId="0" borderId="25" xfId="0" applyNumberFormat="1" applyFont="1" applyFill="1" applyBorder="1" applyAlignment="1">
      <alignment horizontal="center" vertical="center" wrapText="1"/>
    </xf>
    <xf numFmtId="0" fontId="6" fillId="0" borderId="51" xfId="2" applyNumberFormat="1" applyFont="1" applyFill="1" applyBorder="1" applyAlignment="1">
      <alignment horizontal="center" vertical="center" shrinkToFit="1"/>
    </xf>
    <xf numFmtId="0" fontId="6" fillId="0" borderId="31" xfId="0" applyNumberFormat="1" applyFont="1" applyFill="1" applyBorder="1" applyAlignment="1">
      <alignment horizontal="center" vertical="center" wrapText="1"/>
    </xf>
    <xf numFmtId="0" fontId="6" fillId="0" borderId="15" xfId="2" applyNumberFormat="1" applyFont="1" applyFill="1" applyBorder="1" applyAlignment="1">
      <alignment horizontal="center" vertical="center" shrinkToFit="1"/>
    </xf>
    <xf numFmtId="0" fontId="6" fillId="0" borderId="30" xfId="0" applyNumberFormat="1" applyFont="1" applyFill="1" applyBorder="1" applyAlignment="1">
      <alignment horizontal="center" vertical="center" wrapText="1"/>
    </xf>
    <xf numFmtId="1" fontId="6" fillId="0" borderId="13" xfId="0" applyNumberFormat="1" applyFont="1" applyBorder="1" applyAlignment="1">
      <alignment horizontal="center" vertical="center"/>
    </xf>
    <xf numFmtId="0" fontId="1" fillId="0" borderId="0" xfId="0" applyFont="1" applyBorder="1" applyAlignment="1">
      <alignment horizontal="centerContinuous" vertical="center"/>
    </xf>
    <xf numFmtId="0" fontId="6" fillId="0" borderId="0" xfId="0" applyFont="1" applyBorder="1" applyAlignment="1">
      <alignment horizontal="centerContinuous" vertical="center"/>
    </xf>
    <xf numFmtId="9" fontId="6" fillId="0" borderId="51" xfId="2" applyFont="1" applyFill="1" applyBorder="1" applyAlignment="1">
      <alignment horizontal="center" vertical="center" shrinkToFit="1"/>
    </xf>
    <xf numFmtId="0" fontId="1" fillId="0" borderId="51" xfId="5" applyNumberFormat="1" applyFont="1" applyFill="1" applyBorder="1" applyAlignment="1">
      <alignment horizontal="center" wrapText="1"/>
    </xf>
    <xf numFmtId="0" fontId="6" fillId="0" borderId="51" xfId="2" applyNumberFormat="1" applyFont="1" applyFill="1" applyBorder="1" applyAlignment="1">
      <alignment horizontal="center" shrinkToFit="1"/>
    </xf>
    <xf numFmtId="0" fontId="55" fillId="0" borderId="0" xfId="0" applyFont="1" applyAlignment="1">
      <alignment horizontal="centerContinuous" vertical="center" wrapText="1"/>
    </xf>
    <xf numFmtId="0" fontId="57" fillId="0" borderId="0" xfId="0" applyFont="1" applyAlignment="1">
      <alignment horizontal="centerContinuous" vertical="center" wrapText="1"/>
    </xf>
    <xf numFmtId="0" fontId="58" fillId="0" borderId="17" xfId="0" applyFont="1" applyBorder="1" applyAlignment="1">
      <alignment horizontal="center" vertical="center"/>
    </xf>
    <xf numFmtId="0" fontId="58" fillId="0" borderId="103" xfId="0" applyFont="1" applyBorder="1" applyAlignment="1">
      <alignment horizontal="center" vertical="center"/>
    </xf>
    <xf numFmtId="0" fontId="58" fillId="0" borderId="104" xfId="0" applyFont="1" applyBorder="1" applyAlignment="1">
      <alignment horizontal="center" vertical="center"/>
    </xf>
    <xf numFmtId="0" fontId="58" fillId="0" borderId="105" xfId="0" applyFont="1" applyBorder="1" applyAlignment="1">
      <alignment horizontal="center" vertical="center"/>
    </xf>
    <xf numFmtId="0" fontId="0" fillId="0" borderId="106" xfId="0" applyBorder="1" applyAlignment="1">
      <alignment horizontal="center" vertical="center"/>
    </xf>
    <xf numFmtId="1" fontId="0" fillId="0" borderId="107" xfId="0" applyNumberFormat="1" applyBorder="1" applyAlignment="1">
      <alignment horizontal="center" vertical="center"/>
    </xf>
    <xf numFmtId="1" fontId="0" fillId="0" borderId="37" xfId="0" applyNumberFormat="1" applyBorder="1" applyAlignment="1">
      <alignment horizontal="center" vertical="center"/>
    </xf>
    <xf numFmtId="0" fontId="0" fillId="8" borderId="49" xfId="0" applyFill="1" applyBorder="1" applyAlignment="1">
      <alignment horizontal="center" vertical="center"/>
    </xf>
    <xf numFmtId="0" fontId="0" fillId="8" borderId="48" xfId="0" applyFill="1" applyBorder="1" applyAlignment="1">
      <alignment horizontal="center" vertical="center"/>
    </xf>
    <xf numFmtId="0" fontId="0" fillId="0" borderId="108" xfId="0" applyBorder="1" applyAlignment="1">
      <alignment horizontal="center" vertical="center"/>
    </xf>
    <xf numFmtId="1" fontId="0" fillId="0" borderId="109" xfId="0" applyNumberFormat="1" applyBorder="1" applyAlignment="1">
      <alignment horizontal="center" vertical="center"/>
    </xf>
    <xf numFmtId="0" fontId="0" fillId="8" borderId="37" xfId="0" applyFill="1" applyBorder="1" applyAlignment="1">
      <alignment horizontal="center" vertical="center"/>
    </xf>
    <xf numFmtId="0" fontId="0" fillId="8" borderId="39" xfId="0" applyFill="1" applyBorder="1" applyAlignment="1">
      <alignment horizontal="center" vertical="center"/>
    </xf>
    <xf numFmtId="0" fontId="0" fillId="0" borderId="37" xfId="0" applyBorder="1" applyAlignment="1">
      <alignment horizontal="center" vertical="center"/>
    </xf>
    <xf numFmtId="0" fontId="59" fillId="0" borderId="108" xfId="0" applyFont="1" applyBorder="1" applyAlignment="1">
      <alignment horizontal="center" vertical="center"/>
    </xf>
    <xf numFmtId="1" fontId="59" fillId="0" borderId="109" xfId="0" applyNumberFormat="1" applyFont="1" applyBorder="1" applyAlignment="1">
      <alignment horizontal="center" vertical="center"/>
    </xf>
    <xf numFmtId="1" fontId="59" fillId="0" borderId="37" xfId="0" applyNumberFormat="1" applyFont="1" applyBorder="1" applyAlignment="1">
      <alignment horizontal="center" vertical="center"/>
    </xf>
    <xf numFmtId="0" fontId="60" fillId="8" borderId="43" xfId="0" applyFont="1" applyFill="1" applyBorder="1" applyAlignment="1">
      <alignment horizontal="center" vertical="center"/>
    </xf>
    <xf numFmtId="0" fontId="0" fillId="8" borderId="43" xfId="0" applyFill="1" applyBorder="1" applyAlignment="1">
      <alignment horizontal="center" vertical="center"/>
    </xf>
    <xf numFmtId="0" fontId="0" fillId="0" borderId="43" xfId="0" applyBorder="1" applyAlignment="1">
      <alignment horizontal="center" vertical="center"/>
    </xf>
    <xf numFmtId="0" fontId="0" fillId="0" borderId="110" xfId="0" applyBorder="1" applyAlignment="1">
      <alignment horizontal="center" vertical="center"/>
    </xf>
    <xf numFmtId="1" fontId="0" fillId="0" borderId="111" xfId="0" applyNumberFormat="1" applyBorder="1" applyAlignment="1">
      <alignment horizontal="center" vertical="center"/>
    </xf>
    <xf numFmtId="1" fontId="0" fillId="0" borderId="45" xfId="0" applyNumberFormat="1" applyBorder="1" applyAlignment="1">
      <alignment horizontal="center" vertical="center"/>
    </xf>
    <xf numFmtId="0" fontId="0" fillId="0" borderId="45" xfId="0" applyBorder="1" applyAlignment="1">
      <alignment horizontal="center" vertical="center"/>
    </xf>
    <xf numFmtId="0" fontId="0" fillId="0" borderId="47" xfId="0" applyBorder="1" applyAlignment="1">
      <alignment horizontal="center" vertical="center"/>
    </xf>
    <xf numFmtId="0" fontId="1" fillId="0" borderId="112" xfId="0" applyFont="1" applyBorder="1" applyAlignment="1">
      <alignment horizontal="center" vertical="center"/>
    </xf>
    <xf numFmtId="0" fontId="1" fillId="0" borderId="113" xfId="0" applyFont="1" applyBorder="1" applyAlignment="1">
      <alignment horizontal="center" vertical="center"/>
    </xf>
    <xf numFmtId="0" fontId="1" fillId="0" borderId="113" xfId="0" quotePrefix="1" applyFont="1" applyBorder="1" applyAlignment="1">
      <alignment horizontal="center" vertical="center"/>
    </xf>
    <xf numFmtId="0" fontId="4" fillId="0" borderId="113" xfId="0" applyFont="1" applyBorder="1" applyAlignment="1">
      <alignment horizontal="center" vertical="center"/>
    </xf>
    <xf numFmtId="9" fontId="4" fillId="0" borderId="113" xfId="0" applyNumberFormat="1" applyFont="1" applyBorder="1" applyAlignment="1">
      <alignment horizontal="center" vertical="center"/>
    </xf>
    <xf numFmtId="164" fontId="4" fillId="0" borderId="113" xfId="0" applyNumberFormat="1" applyFont="1" applyBorder="1" applyAlignment="1">
      <alignment horizontal="center" vertical="center"/>
    </xf>
    <xf numFmtId="164" fontId="4" fillId="0" borderId="114" xfId="0" applyNumberFormat="1" applyFont="1" applyBorder="1" applyAlignment="1">
      <alignment horizontal="centerContinuous" vertical="center"/>
    </xf>
    <xf numFmtId="164" fontId="1" fillId="0" borderId="115" xfId="0" applyNumberFormat="1" applyFont="1" applyFill="1" applyBorder="1" applyAlignment="1">
      <alignment horizontal="centerContinuous" vertical="center"/>
    </xf>
    <xf numFmtId="0" fontId="4" fillId="0" borderId="116" xfId="0" quotePrefix="1" applyFont="1" applyBorder="1" applyAlignment="1">
      <alignment horizontal="centerContinuous" vertical="center"/>
    </xf>
    <xf numFmtId="0" fontId="61" fillId="12" borderId="72" xfId="0" applyFont="1" applyFill="1" applyBorder="1" applyAlignment="1">
      <alignment horizontal="center" vertical="center"/>
    </xf>
    <xf numFmtId="0" fontId="61" fillId="12" borderId="72" xfId="0" quotePrefix="1" applyFont="1" applyFill="1" applyBorder="1" applyAlignment="1">
      <alignment horizontal="center" vertical="center"/>
    </xf>
    <xf numFmtId="9" fontId="61" fillId="12" borderId="72" xfId="0" applyNumberFormat="1" applyFont="1" applyFill="1" applyBorder="1" applyAlignment="1">
      <alignment horizontal="center" vertical="center"/>
    </xf>
    <xf numFmtId="164" fontId="61" fillId="12" borderId="72" xfId="0" applyNumberFormat="1" applyFont="1" applyFill="1" applyBorder="1" applyAlignment="1">
      <alignment horizontal="center" vertical="center"/>
    </xf>
    <xf numFmtId="164" fontId="61" fillId="12" borderId="73" xfId="0" applyNumberFormat="1" applyFont="1" applyFill="1" applyBorder="1" applyAlignment="1">
      <alignment horizontal="centerContinuous" vertical="center"/>
    </xf>
    <xf numFmtId="164" fontId="61" fillId="12" borderId="81" xfId="0" applyNumberFormat="1" applyFont="1" applyFill="1" applyBorder="1" applyAlignment="1">
      <alignment horizontal="centerContinuous" vertical="center"/>
    </xf>
    <xf numFmtId="0" fontId="61" fillId="12" borderId="82" xfId="0" quotePrefix="1" applyFont="1" applyFill="1" applyBorder="1" applyAlignment="1">
      <alignment horizontal="centerContinuous" vertical="center"/>
    </xf>
    <xf numFmtId="0" fontId="62" fillId="12" borderId="71" xfId="0" applyFont="1" applyFill="1" applyBorder="1" applyAlignment="1">
      <alignment horizontal="center" vertical="center"/>
    </xf>
    <xf numFmtId="0" fontId="6" fillId="0" borderId="66" xfId="0" applyNumberFormat="1" applyFont="1" applyFill="1" applyBorder="1" applyAlignment="1">
      <alignment horizontal="centerContinuous" vertical="center"/>
    </xf>
    <xf numFmtId="0" fontId="1" fillId="0" borderId="0" xfId="0" applyFont="1" applyAlignment="1">
      <alignment vertical="center" wrapText="1"/>
    </xf>
    <xf numFmtId="0" fontId="63" fillId="0" borderId="5" xfId="0" applyFont="1" applyBorder="1" applyAlignment="1">
      <alignment horizontal="centerContinuous" vertical="center"/>
    </xf>
    <xf numFmtId="0" fontId="3" fillId="0" borderId="6" xfId="0" applyFont="1" applyBorder="1" applyAlignment="1">
      <alignment horizontal="centerContinuous" vertical="center"/>
    </xf>
    <xf numFmtId="0" fontId="1" fillId="0" borderId="6" xfId="0" applyFont="1" applyBorder="1" applyAlignment="1">
      <alignment horizontal="centerContinuous" vertical="center" wrapText="1"/>
    </xf>
    <xf numFmtId="0" fontId="1" fillId="0" borderId="7" xfId="0" applyFont="1" applyBorder="1" applyAlignment="1">
      <alignment horizontal="centerContinuous" vertical="center" wrapText="1"/>
    </xf>
    <xf numFmtId="0" fontId="63" fillId="0" borderId="8" xfId="0" applyFont="1" applyBorder="1" applyAlignment="1">
      <alignment horizontal="center" vertical="center"/>
    </xf>
    <xf numFmtId="0" fontId="63" fillId="0" borderId="9" xfId="0" applyFont="1" applyBorder="1" applyAlignment="1">
      <alignment horizontal="center" vertical="center"/>
    </xf>
    <xf numFmtId="0" fontId="63" fillId="0" borderId="10" xfId="0" applyFont="1" applyBorder="1" applyAlignment="1">
      <alignment horizontal="center" vertical="center"/>
    </xf>
    <xf numFmtId="0" fontId="3" fillId="0" borderId="117" xfId="0" applyFont="1" applyBorder="1" applyAlignment="1">
      <alignment horizontal="right" vertical="center"/>
    </xf>
    <xf numFmtId="0" fontId="1" fillId="0" borderId="118" xfId="0" applyFont="1" applyBorder="1" applyAlignment="1">
      <alignment horizontal="center" vertical="center" wrapText="1"/>
    </xf>
    <xf numFmtId="0" fontId="1" fillId="0" borderId="119" xfId="0" applyFont="1" applyBorder="1" applyAlignment="1">
      <alignment horizontal="center" vertical="center" wrapText="1"/>
    </xf>
    <xf numFmtId="0" fontId="1" fillId="13" borderId="120" xfId="0" applyFont="1" applyFill="1" applyBorder="1" applyAlignment="1">
      <alignment horizontal="center" vertical="center" wrapText="1"/>
    </xf>
    <xf numFmtId="0" fontId="3" fillId="0" borderId="32" xfId="0" applyFont="1" applyBorder="1" applyAlignment="1">
      <alignment horizontal="right" vertical="center"/>
    </xf>
    <xf numFmtId="0" fontId="1" fillId="0" borderId="109" xfId="0" applyFont="1" applyBorder="1" applyAlignment="1">
      <alignment horizontal="center" vertical="center" wrapText="1"/>
    </xf>
    <xf numFmtId="0" fontId="1" fillId="13" borderId="39" xfId="0" applyFont="1" applyFill="1" applyBorder="1" applyAlignment="1">
      <alignment horizontal="center" vertical="center" wrapText="1"/>
    </xf>
    <xf numFmtId="0" fontId="3" fillId="0" borderId="121" xfId="0" applyFont="1" applyBorder="1" applyAlignment="1">
      <alignment horizontal="right" vertical="center"/>
    </xf>
    <xf numFmtId="0" fontId="64" fillId="7" borderId="122" xfId="0" applyFont="1" applyFill="1" applyBorder="1" applyAlignment="1">
      <alignment horizontal="center" vertical="center" wrapText="1"/>
    </xf>
    <xf numFmtId="0" fontId="3" fillId="13" borderId="123" xfId="0" applyFont="1" applyFill="1" applyBorder="1" applyAlignment="1">
      <alignment horizontal="center" vertical="center" wrapText="1"/>
    </xf>
    <xf numFmtId="0" fontId="3" fillId="0" borderId="58" xfId="0" applyFont="1" applyBorder="1" applyAlignment="1">
      <alignment horizontal="right" vertical="center"/>
    </xf>
    <xf numFmtId="49" fontId="1" fillId="0" borderId="107" xfId="0" applyNumberFormat="1" applyFont="1" applyBorder="1" applyAlignment="1">
      <alignment horizontal="center" vertical="center" wrapText="1"/>
    </xf>
    <xf numFmtId="49" fontId="1" fillId="13" borderId="48" xfId="0" applyNumberFormat="1" applyFont="1" applyFill="1" applyBorder="1" applyAlignment="1">
      <alignment horizontal="center" vertical="center" wrapText="1"/>
    </xf>
    <xf numFmtId="0" fontId="3" fillId="0" borderId="52" xfId="0" applyFont="1" applyBorder="1" applyAlignment="1">
      <alignment horizontal="right" vertical="center"/>
    </xf>
    <xf numFmtId="0" fontId="64" fillId="7" borderId="111" xfId="0" applyFont="1" applyFill="1" applyBorder="1" applyAlignment="1">
      <alignment horizontal="center" vertical="center" wrapText="1"/>
    </xf>
    <xf numFmtId="0" fontId="3" fillId="13" borderId="47" xfId="0" applyFont="1" applyFill="1" applyBorder="1" applyAlignment="1">
      <alignment horizontal="center" vertical="center" wrapText="1"/>
    </xf>
    <xf numFmtId="0" fontId="64" fillId="7" borderId="65" xfId="0" applyFont="1" applyFill="1" applyBorder="1" applyAlignment="1">
      <alignment horizontal="center" vertical="center"/>
    </xf>
    <xf numFmtId="0" fontId="64" fillId="7" borderId="96" xfId="0" applyFont="1" applyFill="1" applyBorder="1" applyAlignment="1">
      <alignment horizontal="centerContinuous" vertical="center"/>
    </xf>
    <xf numFmtId="0" fontId="64" fillId="7" borderId="95" xfId="0" applyFont="1" applyFill="1" applyBorder="1" applyAlignment="1">
      <alignment horizontal="centerContinuous" vertical="center"/>
    </xf>
    <xf numFmtId="0" fontId="64" fillId="7" borderId="97" xfId="0" applyFont="1" applyFill="1" applyBorder="1" applyAlignment="1">
      <alignment horizontal="centerContinuous" vertical="center"/>
    </xf>
    <xf numFmtId="0" fontId="3" fillId="0" borderId="16" xfId="0" applyFont="1" applyBorder="1" applyAlignment="1">
      <alignment horizontal="center" vertical="center"/>
    </xf>
    <xf numFmtId="0" fontId="1" fillId="0" borderId="9" xfId="0" applyFont="1" applyBorder="1" applyAlignment="1">
      <alignment horizontal="centerContinuous" vertical="center" wrapText="1"/>
    </xf>
    <xf numFmtId="0" fontId="3" fillId="0" borderId="51" xfId="0" applyFont="1" applyBorder="1" applyAlignment="1">
      <alignment horizontal="centerContinuous" vertical="center" wrapText="1"/>
    </xf>
    <xf numFmtId="0" fontId="1" fillId="0" borderId="10" xfId="0" applyFont="1" applyBorder="1" applyAlignment="1">
      <alignment horizontal="centerContinuous" vertical="center" wrapText="1"/>
    </xf>
    <xf numFmtId="0" fontId="1" fillId="13" borderId="119" xfId="0" applyFont="1" applyFill="1" applyBorder="1" applyAlignment="1">
      <alignment horizontal="center" vertical="center" wrapText="1"/>
    </xf>
    <xf numFmtId="0" fontId="1" fillId="13" borderId="109" xfId="0" applyFont="1" applyFill="1" applyBorder="1" applyAlignment="1">
      <alignment horizontal="center" vertical="center" wrapText="1"/>
    </xf>
    <xf numFmtId="0" fontId="3" fillId="13" borderId="122" xfId="0" applyFont="1" applyFill="1" applyBorder="1" applyAlignment="1">
      <alignment horizontal="center" vertical="center" wrapText="1"/>
    </xf>
    <xf numFmtId="0" fontId="6" fillId="14" borderId="23" xfId="0" applyFont="1" applyFill="1" applyBorder="1" applyAlignment="1">
      <alignment horizontal="center" vertical="center" wrapText="1"/>
    </xf>
    <xf numFmtId="0" fontId="6" fillId="14" borderId="63" xfId="0" applyFont="1" applyFill="1" applyBorder="1" applyAlignment="1">
      <alignment horizontal="center" vertical="center" wrapText="1"/>
    </xf>
    <xf numFmtId="0" fontId="1" fillId="0" borderId="77" xfId="0" applyFont="1" applyBorder="1" applyAlignment="1">
      <alignment horizontal="center" vertical="center" shrinkToFit="1"/>
    </xf>
    <xf numFmtId="164" fontId="1" fillId="0" borderId="78" xfId="0" applyNumberFormat="1" applyFont="1" applyFill="1" applyBorder="1" applyAlignment="1">
      <alignment horizontal="center" vertical="center"/>
    </xf>
    <xf numFmtId="0" fontId="65" fillId="0" borderId="29" xfId="0" applyFont="1" applyBorder="1" applyAlignment="1">
      <alignment horizontal="centerContinuous" vertical="center" wrapText="1"/>
    </xf>
    <xf numFmtId="0" fontId="66" fillId="0" borderId="29" xfId="0" applyFont="1" applyBorder="1" applyAlignment="1">
      <alignment horizontal="centerContinuous" vertical="center"/>
    </xf>
    <xf numFmtId="0" fontId="26" fillId="0" borderId="52" xfId="0" quotePrefix="1" applyFont="1" applyFill="1" applyBorder="1" applyAlignment="1">
      <alignment horizontal="center" shrinkToFit="1"/>
    </xf>
  </cellXfs>
  <cellStyles count="8">
    <cellStyle name="Excel Built-in Normal" xfId="6" xr:uid="{00000000-0005-0000-0000-000000000000}"/>
    <cellStyle name="Hyperlink" xfId="1" builtinId="8"/>
    <cellStyle name="Normal" xfId="0" builtinId="0"/>
    <cellStyle name="Normal 2" xfId="4" xr:uid="{00000000-0005-0000-0000-000003000000}"/>
    <cellStyle name="Normal 2 2" xfId="5" xr:uid="{00000000-0005-0000-0000-000004000000}"/>
    <cellStyle name="Percent" xfId="2" builtinId="5"/>
    <cellStyle name="Percent 2" xfId="3" xr:uid="{00000000-0005-0000-0000-000006000000}"/>
    <cellStyle name="Percent 2 2" xfId="7" xr:uid="{00000000-0005-0000-0000-000007000000}"/>
  </cellStyles>
  <dxfs count="7">
    <dxf>
      <font>
        <b val="0"/>
        <i/>
        <color auto="1"/>
      </font>
      <fill>
        <patternFill>
          <bgColor theme="0" tint="-0.24994659260841701"/>
        </patternFill>
      </fill>
    </dxf>
    <dxf>
      <font>
        <b/>
        <i val="0"/>
      </font>
      <fill>
        <patternFill>
          <bgColor rgb="FF00FF00"/>
        </patternFill>
      </fill>
    </dxf>
    <dxf>
      <font>
        <b val="0"/>
        <i/>
        <color auto="1"/>
      </font>
      <fill>
        <patternFill>
          <bgColor theme="0" tint="-0.24994659260841701"/>
        </patternFill>
      </fill>
    </dxf>
    <dxf>
      <font>
        <b/>
        <i val="0"/>
      </font>
      <fill>
        <patternFill>
          <bgColor rgb="FF00FF00"/>
        </patternFill>
      </fill>
    </dxf>
    <dxf>
      <fill>
        <patternFill>
          <bgColor indexed="10"/>
        </patternFill>
      </fill>
    </dxf>
    <dxf>
      <font>
        <b/>
        <i val="0"/>
        <condense val="0"/>
        <extend val="0"/>
      </font>
      <fill>
        <patternFill>
          <bgColor indexed="51"/>
        </patternFill>
      </fill>
    </dxf>
    <dxf>
      <font>
        <b/>
        <i val="0"/>
        <condense val="0"/>
        <extend val="0"/>
      </font>
      <fill>
        <patternFill>
          <bgColor indexed="10"/>
        </patternFill>
      </fill>
    </dxf>
  </dxfs>
  <tableStyles count="0" defaultTableStyle="TableStyleMedium2" defaultPivotStyle="PivotStyleLight16"/>
  <colors>
    <mruColors>
      <color rgb="FFCC66FF"/>
      <color rgb="FF00FF00"/>
      <color rgb="FFCCFF99"/>
      <color rgb="FF0000FF"/>
      <color rgb="FFCCFFCC"/>
      <color rgb="FF009900"/>
      <color rgb="FF00CC66"/>
      <color rgb="FF00FF99"/>
      <color rgb="FF66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16</xdr:row>
      <xdr:rowOff>57150</xdr:rowOff>
    </xdr:from>
    <xdr:to>
      <xdr:col>6</xdr:col>
      <xdr:colOff>1276350</xdr:colOff>
      <xdr:row>32</xdr:row>
      <xdr:rowOff>171450</xdr:rowOff>
    </xdr:to>
    <xdr:sp macro="" textlink="">
      <xdr:nvSpPr>
        <xdr:cNvPr id="4" name="Text 6">
          <a:extLst>
            <a:ext uri="{FF2B5EF4-FFF2-40B4-BE49-F238E27FC236}">
              <a16:creationId xmlns:a16="http://schemas.microsoft.com/office/drawing/2014/main" id="{00000000-0008-0000-0000-000004000000}"/>
            </a:ext>
          </a:extLst>
        </xdr:cNvPr>
        <xdr:cNvSpPr txBox="1">
          <a:spLocks noChangeArrowheads="1"/>
        </xdr:cNvSpPr>
      </xdr:nvSpPr>
      <xdr:spPr bwMode="auto">
        <a:xfrm>
          <a:off x="57150" y="3952875"/>
          <a:ext cx="6962775" cy="3057525"/>
        </a:xfrm>
        <a:prstGeom prst="rect">
          <a:avLst/>
        </a:prstGeom>
        <a:solidFill>
          <a:srgbClr val="FFFFFF"/>
        </a:solidFill>
        <a:ln w="9525">
          <a:noFill/>
          <a:miter lim="800000"/>
          <a:headEnd/>
          <a:tailEnd/>
        </a:ln>
      </xdr:spPr>
      <xdr:txBody>
        <a:bodyPr vertOverflow="clip" wrap="square" lIns="27432" tIns="27432" rIns="27432" bIns="0" anchor="t" upright="1"/>
        <a:lstStyle/>
        <a:p>
          <a:pPr algn="just"/>
          <a:r>
            <a:rPr lang="en-US" sz="1200" b="1">
              <a:effectLst/>
              <a:latin typeface="Times New Roman" pitchFamily="18" charset="0"/>
              <a:ea typeface="+mn-ea"/>
              <a:cs typeface="Times New Roman" pitchFamily="18" charset="0"/>
            </a:rPr>
            <a:t>Appearance:  </a:t>
          </a:r>
          <a:r>
            <a:rPr lang="en-US" sz="1200">
              <a:effectLst/>
              <a:latin typeface="Times New Roman" pitchFamily="18" charset="0"/>
              <a:ea typeface="+mn-ea"/>
              <a:cs typeface="Times New Roman" pitchFamily="18" charset="0"/>
            </a:rPr>
            <a:t>Lauren is an average-looking half-drow with white hair and amber eyes and skin that looks like she’s been rubbed with ashes.  She tends to prefer darker colors if only because it suits her occupation.</a:t>
          </a:r>
        </a:p>
        <a:p>
          <a:pPr algn="just"/>
          <a:endParaRPr lang="en-US" sz="1200">
            <a:effectLst/>
            <a:latin typeface="Times New Roman" pitchFamily="18" charset="0"/>
            <a:ea typeface="+mn-ea"/>
            <a:cs typeface="Times New Roman" pitchFamily="18" charset="0"/>
          </a:endParaRPr>
        </a:p>
        <a:p>
          <a:pPr algn="just"/>
          <a:r>
            <a:rPr lang="en-US" sz="1200" b="1">
              <a:effectLst/>
              <a:latin typeface="Times New Roman" pitchFamily="18" charset="0"/>
              <a:ea typeface="+mn-ea"/>
              <a:cs typeface="Times New Roman" pitchFamily="18" charset="0"/>
            </a:rPr>
            <a:t>History:  </a:t>
          </a:r>
          <a:r>
            <a:rPr lang="en-US" sz="1200">
              <a:effectLst/>
              <a:latin typeface="Times New Roman" pitchFamily="18" charset="0"/>
              <a:ea typeface="+mn-ea"/>
              <a:cs typeface="Times New Roman" pitchFamily="18" charset="0"/>
            </a:rPr>
            <a:t>Lauren’s human father had an affair with a drow.  The drow woman did not fit the stereotype for drow.  She was a polite, respectful businesswoman.  Unfortunately, not everyone else in her family was so atypical.  A brother attempted to murder her for having a half-human baby.  She escaped the assassination attempt long enough to seek help.  The strain pushed her into an early delivery and while the baby lived, her already battered body gave out.  Lauren’s father, a bit of a rake, sent the infant to live with his parents.  They raised her on their farm, treating her well but keeping her sheltered.  Eventually she grew up and discovered that her greyish skin drew considerable negative attention.  Her grandparents passed away and she set out to discover more about herself.  What she learned was that she wasn’t a big fan of drow and that she had a talent for both fighting and magic.  She traveled with a human duskblade for a while then set off by herself.  She found herself in Waterdeep for no particular reason but thought she might find employment that was heavy on pay and low on rules.  The morality of the situation was of secondary concern.</a:t>
          </a:r>
        </a:p>
        <a:p>
          <a:pPr algn="just"/>
          <a:endParaRPr lang="en-US" sz="1200">
            <a:effectLst/>
            <a:latin typeface="Times New Roman" pitchFamily="18" charset="0"/>
            <a:ea typeface="+mn-ea"/>
            <a:cs typeface="Times New Roman" pitchFamily="18" charset="0"/>
          </a:endParaRPr>
        </a:p>
        <a:p>
          <a:pPr algn="just"/>
          <a:r>
            <a:rPr lang="en-US" sz="1200" b="1">
              <a:effectLst/>
              <a:latin typeface="Times New Roman" pitchFamily="18" charset="0"/>
              <a:ea typeface="+mn-ea"/>
              <a:cs typeface="Times New Roman" pitchFamily="18" charset="0"/>
            </a:rPr>
            <a:t>Personality: </a:t>
          </a:r>
          <a:r>
            <a:rPr lang="en-US" sz="1200">
              <a:effectLst/>
              <a:latin typeface="Times New Roman" pitchFamily="18" charset="0"/>
              <a:ea typeface="+mn-ea"/>
              <a:cs typeface="Times New Roman" pitchFamily="18" charset="0"/>
            </a:rPr>
            <a:t>Lauren is reserved, standoffish really, but that’s mostly due to the assumption that she is being judged for something she had no part in, her racial makeup.  Once she determines she is not being judge for that, she warms up and can be quite pleasant.  She works hard on a somewhat menacing appearance with dark clothes and a stern demeanor when she is not with people she considers friends.</a:t>
          </a:r>
        </a:p>
      </xdr:txBody>
    </xdr:sp>
    <xdr:clientData/>
  </xdr:twoCellAnchor>
  <xdr:twoCellAnchor>
    <xdr:from>
      <xdr:col>5</xdr:col>
      <xdr:colOff>66675</xdr:colOff>
      <xdr:row>12</xdr:row>
      <xdr:rowOff>188258</xdr:rowOff>
    </xdr:from>
    <xdr:to>
      <xdr:col>6</xdr:col>
      <xdr:colOff>1238250</xdr:colOff>
      <xdr:row>15</xdr:row>
      <xdr:rowOff>238125</xdr:rowOff>
    </xdr:to>
    <xdr:sp macro="" textlink="">
      <xdr:nvSpPr>
        <xdr:cNvPr id="1084" name="Text Box 60">
          <a:extLst>
            <a:ext uri="{FF2B5EF4-FFF2-40B4-BE49-F238E27FC236}">
              <a16:creationId xmlns:a16="http://schemas.microsoft.com/office/drawing/2014/main" id="{00000000-0008-0000-0000-00003C040000}"/>
            </a:ext>
          </a:extLst>
        </xdr:cNvPr>
        <xdr:cNvSpPr txBox="1">
          <a:spLocks noChangeArrowheads="1"/>
        </xdr:cNvSpPr>
      </xdr:nvSpPr>
      <xdr:spPr bwMode="auto">
        <a:xfrm>
          <a:off x="4235263" y="2976282"/>
          <a:ext cx="2292163" cy="704290"/>
        </a:xfrm>
        <a:prstGeom prst="rect">
          <a:avLst/>
        </a:prstGeom>
        <a:solidFill>
          <a:srgbClr xmlns:mc="http://schemas.openxmlformats.org/markup-compatibility/2006" xmlns:a14="http://schemas.microsoft.com/office/drawing/2010/main" val="CCFFFF" mc:Ignorable="a14" a14:legacySpreadsheetColorIndex="41"/>
        </a:solidFill>
        <a:ln w="38100" cmpd="dbl">
          <a:solidFill>
            <a:srgbClr xmlns:mc="http://schemas.openxmlformats.org/markup-compatibility/2006" xmlns:a14="http://schemas.microsoft.com/office/drawing/2010/main" val="00FF00" mc:Ignorable="a14" a14:legacySpreadsheetColorIndex="11"/>
          </a:solidFill>
          <a:miter lim="800000"/>
          <a:headEnd/>
          <a:tailEnd/>
        </a:ln>
      </xdr:spPr>
      <xdr:txBody>
        <a:bodyPr vertOverflow="clip" wrap="square" lIns="27432" tIns="27432" rIns="27432" bIns="0" anchor="t" upright="1"/>
        <a:lstStyle/>
        <a:p>
          <a:pPr algn="just" rtl="0">
            <a:defRPr sz="1000"/>
          </a:pPr>
          <a:r>
            <a:rPr lang="en-US" sz="1200" b="1" i="0" u="none" strike="noStrike" baseline="0">
              <a:solidFill>
                <a:srgbClr val="000000"/>
              </a:solidFill>
              <a:latin typeface="Times New Roman"/>
              <a:cs typeface="Times New Roman"/>
            </a:rPr>
            <a:t>Current status:  </a:t>
          </a:r>
          <a:endParaRPr lang="en-US" sz="1200" b="0" i="0" u="none" strike="noStrike" baseline="0">
            <a:solidFill>
              <a:srgbClr val="FF0000"/>
            </a:solidFill>
            <a:latin typeface="Times New Roman"/>
            <a:cs typeface="Times New Roman"/>
          </a:endParaRPr>
        </a:p>
      </xdr:txBody>
    </xdr:sp>
    <xdr:clientData/>
  </xdr:twoCellAnchor>
  <xdr:twoCellAnchor editAs="oneCell">
    <xdr:from>
      <xdr:col>5</xdr:col>
      <xdr:colOff>53339</xdr:colOff>
      <xdr:row>1</xdr:row>
      <xdr:rowOff>91467</xdr:rowOff>
    </xdr:from>
    <xdr:to>
      <xdr:col>6</xdr:col>
      <xdr:colOff>1260188</xdr:colOff>
      <xdr:row>12</xdr:row>
      <xdr:rowOff>83372</xdr:rowOff>
    </xdr:to>
    <xdr:pic>
      <xdr:nvPicPr>
        <xdr:cNvPr id="3" name="Picture 2">
          <a:extLst>
            <a:ext uri="{FF2B5EF4-FFF2-40B4-BE49-F238E27FC236}">
              <a16:creationId xmlns:a16="http://schemas.microsoft.com/office/drawing/2014/main" id="{5F096B37-4546-49F4-96C0-F37B960785CD}"/>
            </a:ext>
          </a:extLst>
        </xdr:cNvPr>
        <xdr:cNvPicPr>
          <a:picLocks noChangeAspect="1"/>
        </xdr:cNvPicPr>
      </xdr:nvPicPr>
      <xdr:blipFill>
        <a:blip xmlns:r="http://schemas.openxmlformats.org/officeDocument/2006/relationships" r:embed="rId1"/>
        <a:stretch>
          <a:fillRect/>
        </a:stretch>
      </xdr:blipFill>
      <xdr:spPr>
        <a:xfrm>
          <a:off x="4221479" y="464847"/>
          <a:ext cx="2326989" cy="23769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228600</xdr:colOff>
      <xdr:row>0</xdr:row>
      <xdr:rowOff>0</xdr:rowOff>
    </xdr:from>
    <xdr:to>
      <xdr:col>10</xdr:col>
      <xdr:colOff>0</xdr:colOff>
      <xdr:row>0</xdr:row>
      <xdr:rowOff>0</xdr:rowOff>
    </xdr:to>
    <xdr:sp macro="" textlink="">
      <xdr:nvSpPr>
        <xdr:cNvPr id="13396" name="Rectangle 1">
          <a:extLst>
            <a:ext uri="{FF2B5EF4-FFF2-40B4-BE49-F238E27FC236}">
              <a16:creationId xmlns:a16="http://schemas.microsoft.com/office/drawing/2014/main" id="{00000000-0008-0000-0100-000054340000}"/>
            </a:ext>
          </a:extLst>
        </xdr:cNvPr>
        <xdr:cNvSpPr>
          <a:spLocks noChangeArrowheads="1"/>
        </xdr:cNvSpPr>
      </xdr:nvSpPr>
      <xdr:spPr bwMode="auto">
        <a:xfrm>
          <a:off x="4619625" y="0"/>
          <a:ext cx="2867025"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228600</xdr:colOff>
      <xdr:row>0</xdr:row>
      <xdr:rowOff>0</xdr:rowOff>
    </xdr:from>
    <xdr:to>
      <xdr:col>8</xdr:col>
      <xdr:colOff>0</xdr:colOff>
      <xdr:row>0</xdr:row>
      <xdr:rowOff>0</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7162800" y="0"/>
          <a:ext cx="762000"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9460" name="Rectangle 1">
          <a:extLst>
            <a:ext uri="{FF2B5EF4-FFF2-40B4-BE49-F238E27FC236}">
              <a16:creationId xmlns:a16="http://schemas.microsoft.com/office/drawing/2014/main" id="{00000000-0008-0000-0300-0000044C0000}"/>
            </a:ext>
          </a:extLst>
        </xdr:cNvPr>
        <xdr:cNvSpPr>
          <a:spLocks noChangeArrowheads="1"/>
        </xdr:cNvSpPr>
      </xdr:nvSpPr>
      <xdr:spPr bwMode="auto">
        <a:xfrm>
          <a:off x="50006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28575</xdr:colOff>
      <xdr:row>1</xdr:row>
      <xdr:rowOff>123825</xdr:rowOff>
    </xdr:from>
    <xdr:to>
      <xdr:col>3</xdr:col>
      <xdr:colOff>337185</xdr:colOff>
      <xdr:row>2</xdr:row>
      <xdr:rowOff>66675</xdr:rowOff>
    </xdr:to>
    <xdr:sp macro="" textlink="">
      <xdr:nvSpPr>
        <xdr:cNvPr id="3078" name="Text Box 6" hidden="1">
          <a:extLst>
            <a:ext uri="{FF2B5EF4-FFF2-40B4-BE49-F238E27FC236}">
              <a16:creationId xmlns:a16="http://schemas.microsoft.com/office/drawing/2014/main" id="{00000000-0008-0000-0400-0000060C0000}"/>
            </a:ext>
          </a:extLst>
        </xdr:cNvPr>
        <xdr:cNvSpPr txBox="1">
          <a:spLocks noChangeArrowheads="1"/>
        </xdr:cNvSpPr>
      </xdr:nvSpPr>
      <xdr:spPr bwMode="auto">
        <a:xfrm>
          <a:off x="2476500" y="428625"/>
          <a:ext cx="695325" cy="1619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18288" tIns="0" rIns="0" bIns="0" anchor="t" upright="1"/>
        <a:lstStyle/>
        <a:p>
          <a:pPr algn="ctr" rtl="0">
            <a:defRPr sz="1000"/>
          </a:pPr>
          <a:endParaRPr lang="es-VE"/>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dudetx@att.net?subject=Dungeons%20of%20Waterdee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4"/>
  <sheetViews>
    <sheetView showGridLines="0" tabSelected="1" zoomScaleNormal="100" workbookViewId="0"/>
  </sheetViews>
  <sheetFormatPr defaultColWidth="13" defaultRowHeight="15.6"/>
  <cols>
    <col min="1" max="1" width="14.796875" style="83" customWidth="1"/>
    <col min="2" max="2" width="10.09765625" style="84" customWidth="1"/>
    <col min="3" max="3" width="5.19921875" style="84" customWidth="1"/>
    <col min="4" max="4" width="13.69921875" style="83" bestFit="1" customWidth="1"/>
    <col min="5" max="5" width="10.8984375" style="84" bestFit="1" customWidth="1"/>
    <col min="6" max="6" width="14.69921875" style="83" customWidth="1"/>
    <col min="7" max="7" width="17.09765625" style="84" customWidth="1"/>
    <col min="8" max="16384" width="13" style="28"/>
  </cols>
  <sheetData>
    <row r="1" spans="1:7" ht="29.4" thickTop="1" thickBot="1">
      <c r="A1" s="244" t="s">
        <v>130</v>
      </c>
      <c r="B1" s="245" t="s">
        <v>250</v>
      </c>
      <c r="C1" s="246"/>
      <c r="D1" s="247"/>
      <c r="E1" s="248"/>
      <c r="F1" s="247"/>
      <c r="G1" s="249" t="s">
        <v>228</v>
      </c>
    </row>
    <row r="2" spans="1:7" ht="17.399999999999999" thickTop="1">
      <c r="A2" s="29" t="s">
        <v>0</v>
      </c>
      <c r="B2" s="336" t="s">
        <v>135</v>
      </c>
      <c r="C2" s="336"/>
      <c r="D2" s="32" t="s">
        <v>1</v>
      </c>
      <c r="E2" s="31" t="s">
        <v>132</v>
      </c>
      <c r="F2" s="33"/>
      <c r="G2" s="34"/>
    </row>
    <row r="3" spans="1:7" ht="16.8">
      <c r="A3" s="29" t="s">
        <v>69</v>
      </c>
      <c r="B3" s="336" t="s">
        <v>131</v>
      </c>
      <c r="C3" s="336"/>
      <c r="D3" s="32" t="s">
        <v>70</v>
      </c>
      <c r="E3" s="31">
        <v>5</v>
      </c>
      <c r="F3" s="32"/>
      <c r="G3" s="34"/>
    </row>
    <row r="4" spans="1:7" ht="16.8">
      <c r="A4" s="29" t="s">
        <v>92</v>
      </c>
      <c r="B4" s="336" t="s">
        <v>205</v>
      </c>
      <c r="C4" s="336"/>
      <c r="D4" s="32" t="s">
        <v>91</v>
      </c>
      <c r="E4" s="31">
        <v>24</v>
      </c>
      <c r="F4" s="32"/>
      <c r="G4" s="34"/>
    </row>
    <row r="5" spans="1:7" ht="16.8">
      <c r="A5" s="29" t="s">
        <v>96</v>
      </c>
      <c r="B5" s="335" t="s">
        <v>210</v>
      </c>
      <c r="C5" s="336"/>
      <c r="D5" s="32" t="s">
        <v>2</v>
      </c>
      <c r="E5" s="31" t="s">
        <v>133</v>
      </c>
      <c r="F5" s="32"/>
      <c r="G5" s="34"/>
    </row>
    <row r="6" spans="1:7" ht="17.399999999999999" thickBot="1">
      <c r="A6" s="29" t="s">
        <v>71</v>
      </c>
      <c r="B6" s="336" t="s">
        <v>110</v>
      </c>
      <c r="C6" s="336"/>
      <c r="D6" s="32" t="s">
        <v>3</v>
      </c>
      <c r="E6" s="31" t="s">
        <v>134</v>
      </c>
      <c r="F6" s="32"/>
      <c r="G6" s="34"/>
    </row>
    <row r="7" spans="1:7" ht="17.399999999999999" thickTop="1">
      <c r="A7" s="35" t="s">
        <v>95</v>
      </c>
      <c r="B7" s="384">
        <f>E3</f>
        <v>5</v>
      </c>
      <c r="C7" s="36"/>
      <c r="D7" s="37" t="s">
        <v>121</v>
      </c>
      <c r="E7" s="38">
        <f>B7+C10</f>
        <v>7</v>
      </c>
      <c r="F7" s="39"/>
      <c r="G7" s="34"/>
    </row>
    <row r="8" spans="1:7" ht="16.8">
      <c r="A8" s="40" t="s">
        <v>124</v>
      </c>
      <c r="B8" s="41" t="str">
        <f>C11</f>
        <v>+2</v>
      </c>
      <c r="C8" s="42"/>
      <c r="D8" s="43" t="s">
        <v>81</v>
      </c>
      <c r="E8" s="44" t="s">
        <v>123</v>
      </c>
      <c r="F8" s="39"/>
      <c r="G8" s="34"/>
    </row>
    <row r="9" spans="1:7" ht="17.399999999999999" thickBot="1">
      <c r="A9" s="45" t="s">
        <v>14</v>
      </c>
      <c r="B9" s="250"/>
      <c r="C9" s="251"/>
      <c r="D9" s="46" t="s">
        <v>122</v>
      </c>
      <c r="E9" s="47" t="s">
        <v>117</v>
      </c>
      <c r="F9" s="39"/>
      <c r="G9" s="34"/>
    </row>
    <row r="10" spans="1:7" ht="17.399999999999999" thickTop="1">
      <c r="A10" s="48" t="s">
        <v>4</v>
      </c>
      <c r="B10" s="49">
        <v>14</v>
      </c>
      <c r="C10" s="50" t="str">
        <f t="shared" ref="C10:C15" si="0">IF(B10&gt;9.9,CONCATENATE("+",ROUNDDOWN((B10-10)/2,0)),ROUNDUP((B10-10)/2,0))</f>
        <v>+2</v>
      </c>
      <c r="D10" s="51" t="s">
        <v>79</v>
      </c>
      <c r="E10" s="252" t="s">
        <v>136</v>
      </c>
      <c r="F10" s="39"/>
      <c r="G10" s="34"/>
    </row>
    <row r="11" spans="1:7" ht="16.8">
      <c r="A11" s="52" t="s">
        <v>5</v>
      </c>
      <c r="B11" s="53">
        <v>14</v>
      </c>
      <c r="C11" s="54" t="str">
        <f t="shared" si="0"/>
        <v>+2</v>
      </c>
      <c r="D11" s="55" t="s">
        <v>80</v>
      </c>
      <c r="E11" s="56">
        <f>SUM(Martial!G3:G15,Equipment!C3:C14)</f>
        <v>63.5</v>
      </c>
      <c r="F11" s="39"/>
      <c r="G11" s="34"/>
    </row>
    <row r="12" spans="1:7" ht="16.8">
      <c r="A12" s="57" t="s">
        <v>17</v>
      </c>
      <c r="B12" s="58">
        <v>10</v>
      </c>
      <c r="C12" s="59" t="str">
        <f t="shared" si="0"/>
        <v>+0</v>
      </c>
      <c r="D12" s="55" t="s">
        <v>19</v>
      </c>
      <c r="E12" s="60">
        <f>ROUNDUP(((E3*10)*0.75)+(E3*C12),0)</f>
        <v>38</v>
      </c>
      <c r="F12" s="39"/>
      <c r="G12" s="34"/>
    </row>
    <row r="13" spans="1:7" ht="16.8">
      <c r="A13" s="61" t="s">
        <v>18</v>
      </c>
      <c r="B13" s="58">
        <v>16</v>
      </c>
      <c r="C13" s="54" t="str">
        <f t="shared" si="0"/>
        <v>+3</v>
      </c>
      <c r="D13" s="62" t="s">
        <v>97</v>
      </c>
      <c r="E13" s="63">
        <f>10+C11</f>
        <v>12</v>
      </c>
      <c r="F13" s="29"/>
      <c r="G13" s="34"/>
    </row>
    <row r="14" spans="1:7" ht="16.8">
      <c r="A14" s="64" t="s">
        <v>20</v>
      </c>
      <c r="B14" s="65">
        <v>10</v>
      </c>
      <c r="C14" s="54" t="str">
        <f t="shared" si="0"/>
        <v>+0</v>
      </c>
      <c r="D14" s="62" t="s">
        <v>125</v>
      </c>
      <c r="E14" s="63">
        <f>E15-C11</f>
        <v>17</v>
      </c>
      <c r="F14" s="39"/>
      <c r="G14" s="34"/>
    </row>
    <row r="15" spans="1:7" ht="17.399999999999999" thickBot="1">
      <c r="A15" s="66" t="s">
        <v>16</v>
      </c>
      <c r="B15" s="67">
        <v>11</v>
      </c>
      <c r="C15" s="68" t="str">
        <f t="shared" si="0"/>
        <v>+0</v>
      </c>
      <c r="D15" s="69" t="s">
        <v>252</v>
      </c>
      <c r="E15" s="334">
        <f>E13+SUM(Martial!B10:B12)</f>
        <v>19</v>
      </c>
      <c r="F15" s="39"/>
      <c r="G15" s="34"/>
    </row>
    <row r="16" spans="1:7" ht="24" thickTop="1" thickBot="1">
      <c r="A16" s="70" t="s">
        <v>30</v>
      </c>
      <c r="B16" s="71"/>
      <c r="C16" s="71"/>
      <c r="D16" s="72"/>
      <c r="E16" s="72"/>
      <c r="F16" s="72"/>
      <c r="G16" s="73"/>
    </row>
    <row r="17" spans="1:7" s="77" customFormat="1" ht="17.399999999999999" thickTop="1">
      <c r="A17" s="74"/>
      <c r="B17" s="75"/>
      <c r="C17" s="75"/>
      <c r="D17" s="75"/>
      <c r="E17" s="75"/>
      <c r="F17" s="75"/>
      <c r="G17" s="76"/>
    </row>
    <row r="18" spans="1:7" s="77" customFormat="1" ht="16.8">
      <c r="A18" s="78"/>
      <c r="B18" s="30"/>
      <c r="C18" s="30"/>
      <c r="D18" s="30"/>
      <c r="E18" s="30"/>
      <c r="F18" s="30"/>
      <c r="G18" s="79"/>
    </row>
    <row r="19" spans="1:7" s="77" customFormat="1" ht="16.8">
      <c r="A19" s="78"/>
      <c r="B19" s="30"/>
      <c r="C19" s="30"/>
      <c r="D19" s="30"/>
      <c r="E19" s="30"/>
      <c r="F19" s="30"/>
      <c r="G19" s="79"/>
    </row>
    <row r="20" spans="1:7" s="77" customFormat="1" ht="16.8">
      <c r="A20" s="78"/>
      <c r="B20" s="30"/>
      <c r="C20" s="30"/>
      <c r="D20" s="30"/>
      <c r="E20" s="30"/>
      <c r="F20" s="30"/>
      <c r="G20" s="79"/>
    </row>
    <row r="21" spans="1:7" s="77" customFormat="1" ht="16.8">
      <c r="A21" s="78"/>
      <c r="B21" s="30"/>
      <c r="C21" s="30"/>
      <c r="D21" s="30"/>
      <c r="E21" s="30"/>
      <c r="F21" s="30"/>
      <c r="G21" s="79"/>
    </row>
    <row r="22" spans="1:7" s="77" customFormat="1" ht="16.8">
      <c r="A22" s="78"/>
      <c r="B22" s="30"/>
      <c r="C22" s="30"/>
      <c r="D22" s="30"/>
      <c r="E22" s="30"/>
      <c r="F22" s="30"/>
      <c r="G22" s="79"/>
    </row>
    <row r="23" spans="1:7" s="77" customFormat="1" ht="16.8">
      <c r="A23" s="78"/>
      <c r="B23" s="30"/>
      <c r="C23" s="30"/>
      <c r="D23" s="30"/>
      <c r="E23" s="30"/>
      <c r="F23" s="30"/>
      <c r="G23" s="79"/>
    </row>
    <row r="24" spans="1:7" s="77" customFormat="1" ht="16.8">
      <c r="A24" s="78"/>
      <c r="B24" s="30"/>
      <c r="C24" s="30"/>
      <c r="D24" s="30"/>
      <c r="E24" s="30"/>
      <c r="F24" s="30"/>
      <c r="G24" s="79"/>
    </row>
    <row r="25" spans="1:7" s="77" customFormat="1" ht="16.8">
      <c r="A25" s="78"/>
      <c r="B25" s="30"/>
      <c r="C25" s="30"/>
      <c r="D25" s="30"/>
      <c r="E25" s="30"/>
      <c r="F25" s="30"/>
      <c r="G25" s="79"/>
    </row>
    <row r="26" spans="1:7" s="77" customFormat="1" ht="16.8">
      <c r="A26" s="78"/>
      <c r="B26" s="30"/>
      <c r="C26" s="30"/>
      <c r="D26" s="30"/>
      <c r="E26" s="30"/>
      <c r="F26" s="30"/>
      <c r="G26" s="79"/>
    </row>
    <row r="27" spans="1:7" s="77" customFormat="1" ht="16.8">
      <c r="A27" s="78"/>
      <c r="B27" s="30"/>
      <c r="C27" s="30"/>
      <c r="D27" s="30"/>
      <c r="E27" s="30"/>
      <c r="F27" s="30"/>
      <c r="G27" s="79"/>
    </row>
    <row r="28" spans="1:7" s="77" customFormat="1" ht="16.8">
      <c r="A28" s="78"/>
      <c r="B28" s="30"/>
      <c r="C28" s="30"/>
      <c r="D28" s="30"/>
      <c r="E28" s="30"/>
      <c r="F28" s="30"/>
      <c r="G28" s="79"/>
    </row>
    <row r="29" spans="1:7" s="77" customFormat="1" ht="16.8">
      <c r="A29" s="78"/>
      <c r="B29" s="30"/>
      <c r="C29" s="30"/>
      <c r="D29" s="30"/>
      <c r="E29" s="30"/>
      <c r="F29" s="30"/>
      <c r="G29" s="79"/>
    </row>
    <row r="30" spans="1:7" s="77" customFormat="1" ht="16.8">
      <c r="A30" s="78"/>
      <c r="B30" s="30"/>
      <c r="C30" s="30"/>
      <c r="D30" s="30"/>
      <c r="E30" s="30"/>
      <c r="F30" s="30"/>
      <c r="G30" s="79"/>
    </row>
    <row r="31" spans="1:7" s="77" customFormat="1" ht="16.8">
      <c r="A31" s="78"/>
      <c r="B31" s="30"/>
      <c r="C31" s="30"/>
      <c r="D31" s="30"/>
      <c r="E31" s="30"/>
      <c r="F31" s="30"/>
      <c r="G31" s="79"/>
    </row>
    <row r="32" spans="1:7" s="77" customFormat="1" ht="16.8">
      <c r="A32" s="78"/>
      <c r="B32" s="30"/>
      <c r="C32" s="30"/>
      <c r="D32" s="30"/>
      <c r="E32" s="30"/>
      <c r="F32" s="30"/>
      <c r="G32" s="79"/>
    </row>
    <row r="33" spans="1:8" ht="17.399999999999999" thickBot="1">
      <c r="A33" s="80"/>
      <c r="B33" s="81"/>
      <c r="C33" s="81"/>
      <c r="D33" s="81"/>
      <c r="E33" s="81"/>
      <c r="F33" s="81"/>
      <c r="G33" s="82"/>
      <c r="H33" s="77"/>
    </row>
    <row r="34" spans="1:8" ht="16.2" thickTop="1"/>
  </sheetData>
  <phoneticPr fontId="0" type="noConversion"/>
  <conditionalFormatting sqref="E11">
    <cfRule type="cellIs" dxfId="6" priority="4" stopIfTrue="1" operator="greaterThan">
      <formula>116</formula>
    </cfRule>
    <cfRule type="cellIs" dxfId="5" priority="5" stopIfTrue="1" operator="between">
      <formula>58</formula>
      <formula>116</formula>
    </cfRule>
  </conditionalFormatting>
  <hyperlinks>
    <hyperlink ref="G1" r:id="rId1" display="Played by Julie D." xr:uid="{00000000-0004-0000-0000-000000000000}"/>
  </hyperlinks>
  <printOptions gridLinesSet="0"/>
  <pageMargins left="0.62" right="0.33" top="0.5" bottom="0.63" header="0.5" footer="0.5"/>
  <pageSetup orientation="portrait" horizontalDpi="120" verticalDpi="144"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3"/>
  <sheetViews>
    <sheetView showGridLines="0" zoomScaleNormal="100" workbookViewId="0">
      <pane ySplit="2" topLeftCell="A3" activePane="bottomLeft" state="frozen"/>
      <selection pane="bottomLeft" activeCell="A3" sqref="A3"/>
    </sheetView>
  </sheetViews>
  <sheetFormatPr defaultColWidth="13" defaultRowHeight="15.6"/>
  <cols>
    <col min="1" max="1" width="29.19921875" style="83" bestFit="1" customWidth="1"/>
    <col min="2" max="2" width="5.8984375" style="83" bestFit="1" customWidth="1"/>
    <col min="3" max="3" width="7.59765625" style="84" hidden="1" customWidth="1"/>
    <col min="4" max="4" width="5.8984375" style="84" hidden="1" customWidth="1"/>
    <col min="5" max="5" width="9.19921875" style="84" bestFit="1" customWidth="1"/>
    <col min="6" max="6" width="8.19921875" style="84" bestFit="1" customWidth="1"/>
    <col min="7" max="7" width="6" style="171" bestFit="1" customWidth="1"/>
    <col min="8" max="8" width="5.19921875" style="171" bestFit="1" customWidth="1"/>
    <col min="9" max="9" width="6.8984375" style="171" bestFit="1" customWidth="1"/>
    <col min="10" max="10" width="41.09765625" style="83" customWidth="1"/>
    <col min="11" max="16384" width="13" style="28"/>
  </cols>
  <sheetData>
    <row r="1" spans="1:10" ht="23.4" thickBot="1">
      <c r="A1" s="85" t="s">
        <v>15</v>
      </c>
      <c r="B1" s="86"/>
      <c r="C1" s="86"/>
      <c r="D1" s="86"/>
      <c r="E1" s="86"/>
      <c r="F1" s="86"/>
      <c r="G1" s="87"/>
      <c r="H1" s="87"/>
      <c r="I1" s="87"/>
      <c r="J1" s="86"/>
    </row>
    <row r="2" spans="1:10" s="77" customFormat="1" ht="34.200000000000003" thickBot="1">
      <c r="A2" s="1" t="s">
        <v>6</v>
      </c>
      <c r="B2" s="2" t="s">
        <v>35</v>
      </c>
      <c r="C2" s="2" t="s">
        <v>42</v>
      </c>
      <c r="D2" s="2" t="s">
        <v>34</v>
      </c>
      <c r="E2" s="3" t="s">
        <v>67</v>
      </c>
      <c r="F2" s="3" t="s">
        <v>43</v>
      </c>
      <c r="G2" s="4" t="s">
        <v>72</v>
      </c>
      <c r="H2" s="23" t="s">
        <v>108</v>
      </c>
      <c r="I2" s="5" t="s">
        <v>88</v>
      </c>
      <c r="J2" s="6" t="s">
        <v>7</v>
      </c>
    </row>
    <row r="3" spans="1:10" s="77" customFormat="1" ht="16.8">
      <c r="A3" s="88" t="s">
        <v>74</v>
      </c>
      <c r="B3" s="89">
        <v>4</v>
      </c>
      <c r="C3" s="90" t="s">
        <v>37</v>
      </c>
      <c r="D3" s="90" t="str">
        <f>IF(C3="Str",'Personal File'!$C$10,IF(C3="Dex",'Personal File'!$C$11,IF(C3="Con",'Personal File'!$C$12,IF(C3="Int",'Personal File'!$C$13,IF(C3="Wis",'Personal File'!$C$14,IF(C3="Cha",'Personal File'!$C$15))))))</f>
        <v>+0</v>
      </c>
      <c r="E3" s="91" t="str">
        <f t="shared" ref="E3:E5" si="0">CONCATENATE(C3," (",D3,")")</f>
        <v>Con (+0)</v>
      </c>
      <c r="F3" s="420">
        <v>1</v>
      </c>
      <c r="G3" s="92">
        <f t="shared" ref="G3:G46" si="1">B3+D3+F3</f>
        <v>5</v>
      </c>
      <c r="H3" s="93">
        <f t="shared" ref="H3:H46" ca="1" si="2">RANDBETWEEN(1,20)</f>
        <v>17</v>
      </c>
      <c r="I3" s="94">
        <f t="shared" ref="I3:I5" ca="1" si="3">SUM(G3:H3)</f>
        <v>22</v>
      </c>
      <c r="J3" s="97" t="s">
        <v>157</v>
      </c>
    </row>
    <row r="4" spans="1:10" s="77" customFormat="1" ht="16.8">
      <c r="A4" s="95" t="s">
        <v>75</v>
      </c>
      <c r="B4" s="89">
        <v>1</v>
      </c>
      <c r="C4" s="90" t="s">
        <v>40</v>
      </c>
      <c r="D4" s="90" t="str">
        <f>IF(C4="Str",'Personal File'!$C$10,IF(C4="Dex",'Personal File'!$C$11,IF(C4="Con",'Personal File'!$C$12,IF(C4="Int",'Personal File'!$C$13,IF(C4="Wis",'Personal File'!$C$14,IF(C4="Cha",'Personal File'!$C$15))))))</f>
        <v>+2</v>
      </c>
      <c r="E4" s="96" t="str">
        <f t="shared" si="0"/>
        <v>Dex (+2)</v>
      </c>
      <c r="F4" s="420">
        <v>1</v>
      </c>
      <c r="G4" s="92">
        <f t="shared" si="1"/>
        <v>4</v>
      </c>
      <c r="H4" s="93">
        <f t="shared" ca="1" si="2"/>
        <v>15</v>
      </c>
      <c r="I4" s="94">
        <f t="shared" ca="1" si="3"/>
        <v>19</v>
      </c>
      <c r="J4" s="97" t="s">
        <v>157</v>
      </c>
    </row>
    <row r="5" spans="1:10" s="77" customFormat="1" ht="16.8">
      <c r="A5" s="98" t="s">
        <v>76</v>
      </c>
      <c r="B5" s="99">
        <v>4</v>
      </c>
      <c r="C5" s="100" t="s">
        <v>39</v>
      </c>
      <c r="D5" s="100" t="str">
        <f>IF(C5="Str",'Personal File'!$C$10,IF(C5="Dex",'Personal File'!$C$11,IF(C5="Con",'Personal File'!$C$12,IF(C5="Int",'Personal File'!$C$13,IF(C5="Wis",'Personal File'!$C$14,IF(C5="Cha",'Personal File'!$C$15))))))</f>
        <v>+0</v>
      </c>
      <c r="E5" s="101" t="str">
        <f t="shared" si="0"/>
        <v>Wis (+0)</v>
      </c>
      <c r="F5" s="421">
        <v>1</v>
      </c>
      <c r="G5" s="102">
        <f t="shared" si="1"/>
        <v>5</v>
      </c>
      <c r="H5" s="103">
        <f t="shared" ca="1" si="2"/>
        <v>1</v>
      </c>
      <c r="I5" s="104">
        <f t="shared" ca="1" si="3"/>
        <v>6</v>
      </c>
      <c r="J5" s="272" t="s">
        <v>171</v>
      </c>
    </row>
    <row r="6" spans="1:10" s="112" customFormat="1" ht="16.8">
      <c r="A6" s="105" t="s">
        <v>44</v>
      </c>
      <c r="B6" s="106">
        <v>0</v>
      </c>
      <c r="C6" s="107" t="s">
        <v>38</v>
      </c>
      <c r="D6" s="108" t="str">
        <f>IF(C6="Str",'Personal File'!$C$10,IF(C6="Dex",'Personal File'!$C$11,IF(C6="Con",'Personal File'!$C$12,IF(C6="Int",'Personal File'!$C$13,IF(C6="Wis",'Personal File'!$C$14,IF(C6="Cha",'Personal File'!$C$15))))))</f>
        <v>+3</v>
      </c>
      <c r="E6" s="109" t="str">
        <f t="shared" ref="E6:E46" si="4">CONCATENATE(C6," (",D6,")")</f>
        <v>Int (+3)</v>
      </c>
      <c r="F6" s="110" t="s">
        <v>68</v>
      </c>
      <c r="G6" s="110">
        <f t="shared" si="1"/>
        <v>3</v>
      </c>
      <c r="H6" s="93">
        <f t="shared" ca="1" si="2"/>
        <v>5</v>
      </c>
      <c r="I6" s="110">
        <f t="shared" ref="I6:I7" ca="1" si="5">SUM(G6:H6)</f>
        <v>8</v>
      </c>
      <c r="J6" s="111"/>
    </row>
    <row r="7" spans="1:10" s="117" customFormat="1" ht="16.8">
      <c r="A7" s="113" t="s">
        <v>45</v>
      </c>
      <c r="B7" s="106">
        <v>0</v>
      </c>
      <c r="C7" s="114" t="s">
        <v>40</v>
      </c>
      <c r="D7" s="115" t="str">
        <f>IF(C7="Str",'Personal File'!$C$10,IF(C7="Dex",'Personal File'!$C$11,IF(C7="Con",'Personal File'!$C$12,IF(C7="Int",'Personal File'!$C$13,IF(C7="Wis",'Personal File'!$C$14,IF(C7="Cha",'Personal File'!$C$15))))))</f>
        <v>+2</v>
      </c>
      <c r="E7" s="96" t="str">
        <f t="shared" si="4"/>
        <v>Dex (+2)</v>
      </c>
      <c r="F7" s="110" t="s">
        <v>179</v>
      </c>
      <c r="G7" s="110">
        <f t="shared" si="1"/>
        <v>0</v>
      </c>
      <c r="H7" s="116">
        <f t="shared" ca="1" si="2"/>
        <v>6</v>
      </c>
      <c r="I7" s="110">
        <f t="shared" ca="1" si="5"/>
        <v>6</v>
      </c>
      <c r="J7" s="111"/>
    </row>
    <row r="8" spans="1:10" s="122" customFormat="1" ht="16.8">
      <c r="A8" s="118" t="s">
        <v>46</v>
      </c>
      <c r="B8" s="106">
        <v>0</v>
      </c>
      <c r="C8" s="119" t="s">
        <v>36</v>
      </c>
      <c r="D8" s="120" t="str">
        <f>IF(C8="Str",'Personal File'!$C$10,IF(C8="Dex",'Personal File'!$C$11,IF(C8="Con",'Personal File'!$C$12,IF(C8="Int",'Personal File'!$C$13,IF(C8="Wis",'Personal File'!$C$14,IF(C8="Cha",'Personal File'!$C$15))))))</f>
        <v>+0</v>
      </c>
      <c r="E8" s="121" t="str">
        <f t="shared" si="4"/>
        <v>Cha (+0)</v>
      </c>
      <c r="F8" s="110" t="s">
        <v>68</v>
      </c>
      <c r="G8" s="110">
        <f t="shared" si="1"/>
        <v>0</v>
      </c>
      <c r="H8" s="116">
        <f t="shared" ca="1" si="2"/>
        <v>7</v>
      </c>
      <c r="I8" s="110">
        <f t="shared" ref="I8:I46" ca="1" si="6">SUM(G8:H8)</f>
        <v>7</v>
      </c>
      <c r="J8" s="111"/>
    </row>
    <row r="9" spans="1:10" s="130" customFormat="1" ht="16.8">
      <c r="A9" s="147" t="s">
        <v>47</v>
      </c>
      <c r="B9" s="106">
        <v>0</v>
      </c>
      <c r="C9" s="148" t="s">
        <v>41</v>
      </c>
      <c r="D9" s="149" t="str">
        <f>IF(C9="Str",'Personal File'!$C$10,IF(C9="Dex",'Personal File'!$C$11,IF(C9="Con",'Personal File'!$C$12,IF(C9="Int",'Personal File'!$C$13,IF(C9="Wis",'Personal File'!$C$14,IF(C9="Cha",'Personal File'!$C$15))))))</f>
        <v>+2</v>
      </c>
      <c r="E9" s="150" t="str">
        <f t="shared" si="4"/>
        <v>Str (+2)</v>
      </c>
      <c r="F9" s="110" t="s">
        <v>179</v>
      </c>
      <c r="G9" s="110">
        <f t="shared" si="1"/>
        <v>0</v>
      </c>
      <c r="H9" s="116">
        <f t="shared" ca="1" si="2"/>
        <v>9</v>
      </c>
      <c r="I9" s="110">
        <f t="shared" ca="1" si="6"/>
        <v>9</v>
      </c>
      <c r="J9" s="111"/>
    </row>
    <row r="10" spans="1:10" s="130" customFormat="1" ht="16.8">
      <c r="A10" s="265" t="s">
        <v>21</v>
      </c>
      <c r="B10" s="124">
        <v>5</v>
      </c>
      <c r="C10" s="266" t="s">
        <v>37</v>
      </c>
      <c r="D10" s="267" t="str">
        <f>IF(C10="Str",'Personal File'!$C$10,IF(C10="Dex",'Personal File'!$C$11,IF(C10="Con",'Personal File'!$C$12,IF(C10="Int",'Personal File'!$C$13,IF(C10="Wis",'Personal File'!$C$14,IF(C10="Cha",'Personal File'!$C$15))))))</f>
        <v>+0</v>
      </c>
      <c r="E10" s="268" t="str">
        <f t="shared" si="4"/>
        <v>Con (+0)</v>
      </c>
      <c r="F10" s="128" t="s">
        <v>68</v>
      </c>
      <c r="G10" s="128">
        <f t="shared" si="1"/>
        <v>5</v>
      </c>
      <c r="H10" s="116">
        <f t="shared" ca="1" si="2"/>
        <v>11</v>
      </c>
      <c r="I10" s="128">
        <f t="shared" ca="1" si="6"/>
        <v>16</v>
      </c>
      <c r="J10" s="129"/>
    </row>
    <row r="11" spans="1:10" s="112" customFormat="1" ht="16.8">
      <c r="A11" s="105" t="s">
        <v>143</v>
      </c>
      <c r="B11" s="106">
        <v>0</v>
      </c>
      <c r="C11" s="107" t="s">
        <v>38</v>
      </c>
      <c r="D11" s="108" t="str">
        <f>IF(C11="Str",'Personal File'!$C$10,IF(C11="Dex",'Personal File'!$C$11,IF(C11="Con",'Personal File'!$C$12,IF(C11="Int",'Personal File'!$C$13,IF(C11="Wis",'Personal File'!$C$14,IF(C11="Cha",'Personal File'!$C$15))))))</f>
        <v>+3</v>
      </c>
      <c r="E11" s="109" t="str">
        <f t="shared" ref="E11" si="7">CONCATENATE(C11," (",D11,")")</f>
        <v>Int (+3)</v>
      </c>
      <c r="F11" s="110" t="s">
        <v>68</v>
      </c>
      <c r="G11" s="110">
        <f t="shared" si="1"/>
        <v>3</v>
      </c>
      <c r="H11" s="116">
        <f t="shared" ca="1" si="2"/>
        <v>17</v>
      </c>
      <c r="I11" s="110">
        <f t="shared" ca="1" si="6"/>
        <v>20</v>
      </c>
      <c r="J11" s="111"/>
    </row>
    <row r="12" spans="1:10" s="142" customFormat="1" ht="16.8">
      <c r="A12" s="135" t="s">
        <v>48</v>
      </c>
      <c r="B12" s="136">
        <v>0</v>
      </c>
      <c r="C12" s="137" t="s">
        <v>38</v>
      </c>
      <c r="D12" s="138" t="str">
        <f>IF(C12="Str",'Personal File'!$C$10,IF(C12="Dex",'Personal File'!$C$11,IF(C12="Con",'Personal File'!$C$12,IF(C12="Int",'Personal File'!$C$13,IF(C12="Wis",'Personal File'!$C$14,IF(C12="Cha",'Personal File'!$C$15))))))</f>
        <v>+3</v>
      </c>
      <c r="E12" s="139" t="str">
        <f t="shared" si="4"/>
        <v>Int (+3)</v>
      </c>
      <c r="F12" s="140" t="s">
        <v>68</v>
      </c>
      <c r="G12" s="140">
        <f t="shared" si="1"/>
        <v>3</v>
      </c>
      <c r="H12" s="116">
        <f t="shared" ca="1" si="2"/>
        <v>7</v>
      </c>
      <c r="I12" s="140">
        <f t="shared" ca="1" si="6"/>
        <v>10</v>
      </c>
      <c r="J12" s="141"/>
    </row>
    <row r="13" spans="1:10" s="117" customFormat="1" ht="16.8">
      <c r="A13" s="118" t="s">
        <v>49</v>
      </c>
      <c r="B13" s="106">
        <v>0</v>
      </c>
      <c r="C13" s="119" t="s">
        <v>36</v>
      </c>
      <c r="D13" s="120" t="str">
        <f>IF(C13="Str",'Personal File'!$C$10,IF(C13="Dex",'Personal File'!$C$11,IF(C13="Con",'Personal File'!$C$12,IF(C13="Int",'Personal File'!$C$13,IF(C13="Wis",'Personal File'!$C$14,IF(C13="Cha",'Personal File'!$C$15))))))</f>
        <v>+0</v>
      </c>
      <c r="E13" s="121" t="str">
        <f t="shared" si="4"/>
        <v>Cha (+0)</v>
      </c>
      <c r="F13" s="110" t="s">
        <v>101</v>
      </c>
      <c r="G13" s="110">
        <f t="shared" si="1"/>
        <v>2</v>
      </c>
      <c r="H13" s="116">
        <f t="shared" ca="1" si="2"/>
        <v>6</v>
      </c>
      <c r="I13" s="110">
        <f t="shared" ca="1" si="6"/>
        <v>8</v>
      </c>
      <c r="J13" s="111"/>
    </row>
    <row r="14" spans="1:10" s="117" customFormat="1" ht="16.8">
      <c r="A14" s="135" t="s">
        <v>50</v>
      </c>
      <c r="B14" s="136">
        <v>0</v>
      </c>
      <c r="C14" s="137" t="s">
        <v>38</v>
      </c>
      <c r="D14" s="138" t="str">
        <f>IF(C14="Str",'Personal File'!$C$10,IF(C14="Dex",'Personal File'!$C$11,IF(C14="Con",'Personal File'!$C$12,IF(C14="Int",'Personal File'!$C$13,IF(C14="Wis",'Personal File'!$C$14,IF(C14="Cha",'Personal File'!$C$15))))))</f>
        <v>+3</v>
      </c>
      <c r="E14" s="139" t="str">
        <f t="shared" si="4"/>
        <v>Int (+3)</v>
      </c>
      <c r="F14" s="140" t="s">
        <v>68</v>
      </c>
      <c r="G14" s="140">
        <f t="shared" si="1"/>
        <v>3</v>
      </c>
      <c r="H14" s="116">
        <f t="shared" ca="1" si="2"/>
        <v>18</v>
      </c>
      <c r="I14" s="140">
        <f t="shared" ca="1" si="6"/>
        <v>21</v>
      </c>
      <c r="J14" s="141"/>
    </row>
    <row r="15" spans="1:10" s="117" customFormat="1" ht="16.8">
      <c r="A15" s="118" t="s">
        <v>51</v>
      </c>
      <c r="B15" s="106">
        <v>0</v>
      </c>
      <c r="C15" s="119" t="s">
        <v>36</v>
      </c>
      <c r="D15" s="120" t="str">
        <f>IF(C15="Str",'Personal File'!$C$10,IF(C15="Dex",'Personal File'!$C$11,IF(C15="Con",'Personal File'!$C$12,IF(C15="Int",'Personal File'!$C$13,IF(C15="Wis",'Personal File'!$C$14,IF(C15="Cha",'Personal File'!$C$15))))))</f>
        <v>+0</v>
      </c>
      <c r="E15" s="121" t="str">
        <f t="shared" si="4"/>
        <v>Cha (+0)</v>
      </c>
      <c r="F15" s="110" t="s">
        <v>68</v>
      </c>
      <c r="G15" s="110">
        <f t="shared" si="1"/>
        <v>0</v>
      </c>
      <c r="H15" s="116">
        <f t="shared" ca="1" si="2"/>
        <v>2</v>
      </c>
      <c r="I15" s="110">
        <f t="shared" ca="1" si="6"/>
        <v>2</v>
      </c>
      <c r="J15" s="111"/>
    </row>
    <row r="16" spans="1:10" s="117" customFormat="1" ht="16.8">
      <c r="A16" s="113" t="s">
        <v>52</v>
      </c>
      <c r="B16" s="106">
        <v>0</v>
      </c>
      <c r="C16" s="114" t="s">
        <v>40</v>
      </c>
      <c r="D16" s="115" t="str">
        <f>IF(C16="Str",'Personal File'!$C$10,IF(C16="Dex",'Personal File'!$C$11,IF(C16="Con",'Personal File'!$C$12,IF(C16="Int",'Personal File'!$C$13,IF(C16="Wis",'Personal File'!$C$14,IF(C16="Cha",'Personal File'!$C$15))))))</f>
        <v>+2</v>
      </c>
      <c r="E16" s="96" t="str">
        <f t="shared" si="4"/>
        <v>Dex (+2)</v>
      </c>
      <c r="F16" s="110" t="s">
        <v>179</v>
      </c>
      <c r="G16" s="110">
        <f t="shared" si="1"/>
        <v>0</v>
      </c>
      <c r="H16" s="116">
        <f t="shared" ca="1" si="2"/>
        <v>15</v>
      </c>
      <c r="I16" s="110">
        <f t="shared" ca="1" si="6"/>
        <v>15</v>
      </c>
      <c r="J16" s="111"/>
    </row>
    <row r="17" spans="1:10" s="117" customFormat="1" ht="16.8">
      <c r="A17" s="105" t="s">
        <v>53</v>
      </c>
      <c r="B17" s="106">
        <v>0</v>
      </c>
      <c r="C17" s="107" t="s">
        <v>38</v>
      </c>
      <c r="D17" s="108" t="str">
        <f>IF(C17="Str",'Personal File'!$C$10,IF(C17="Dex",'Personal File'!$C$11,IF(C17="Con",'Personal File'!$C$12,IF(C17="Int",'Personal File'!$C$13,IF(C17="Wis",'Personal File'!$C$14,IF(C17="Cha",'Personal File'!$C$15))))))</f>
        <v>+3</v>
      </c>
      <c r="E17" s="109" t="str">
        <f t="shared" si="4"/>
        <v>Int (+3)</v>
      </c>
      <c r="F17" s="110" t="s">
        <v>68</v>
      </c>
      <c r="G17" s="110">
        <f t="shared" si="1"/>
        <v>3</v>
      </c>
      <c r="H17" s="116">
        <f t="shared" ca="1" si="2"/>
        <v>8</v>
      </c>
      <c r="I17" s="110">
        <f t="shared" ca="1" si="6"/>
        <v>11</v>
      </c>
      <c r="J17" s="111"/>
    </row>
    <row r="18" spans="1:10" s="117" customFormat="1" ht="16.8">
      <c r="A18" s="118" t="s">
        <v>54</v>
      </c>
      <c r="B18" s="106">
        <v>0</v>
      </c>
      <c r="C18" s="119" t="s">
        <v>36</v>
      </c>
      <c r="D18" s="120" t="str">
        <f>IF(C18="Str",'Personal File'!$C$10,IF(C18="Dex",'Personal File'!$C$11,IF(C18="Con",'Personal File'!$C$12,IF(C18="Int",'Personal File'!$C$13,IF(C18="Wis",'Personal File'!$C$14,IF(C18="Cha",'Personal File'!$C$15))))))</f>
        <v>+0</v>
      </c>
      <c r="E18" s="121" t="str">
        <f t="shared" si="4"/>
        <v>Cha (+0)</v>
      </c>
      <c r="F18" s="110" t="s">
        <v>101</v>
      </c>
      <c r="G18" s="110">
        <f t="shared" si="1"/>
        <v>2</v>
      </c>
      <c r="H18" s="116">
        <f t="shared" ca="1" si="2"/>
        <v>2</v>
      </c>
      <c r="I18" s="110">
        <f t="shared" ca="1" si="6"/>
        <v>4</v>
      </c>
      <c r="J18" s="111"/>
    </row>
    <row r="19" spans="1:10" s="117" customFormat="1" ht="16.8">
      <c r="A19" s="118" t="s">
        <v>23</v>
      </c>
      <c r="B19" s="106">
        <v>0</v>
      </c>
      <c r="C19" s="119" t="s">
        <v>36</v>
      </c>
      <c r="D19" s="120" t="str">
        <f>IF(C19="Str",'Personal File'!$C$10,IF(C19="Dex",'Personal File'!$C$11,IF(C19="Con",'Personal File'!$C$12,IF(C19="Int",'Personal File'!$C$13,IF(C19="Wis",'Personal File'!$C$14,IF(C19="Cha",'Personal File'!$C$15))))))</f>
        <v>+0</v>
      </c>
      <c r="E19" s="121" t="str">
        <f t="shared" si="4"/>
        <v>Cha (+0)</v>
      </c>
      <c r="F19" s="110" t="s">
        <v>68</v>
      </c>
      <c r="G19" s="110">
        <f t="shared" si="1"/>
        <v>0</v>
      </c>
      <c r="H19" s="116">
        <f t="shared" ca="1" si="2"/>
        <v>18</v>
      </c>
      <c r="I19" s="110">
        <f t="shared" ca="1" si="6"/>
        <v>18</v>
      </c>
      <c r="J19" s="111"/>
    </row>
    <row r="20" spans="1:10" s="117" customFormat="1" ht="16.8">
      <c r="A20" s="163" t="s">
        <v>55</v>
      </c>
      <c r="B20" s="106">
        <v>0</v>
      </c>
      <c r="C20" s="164" t="s">
        <v>39</v>
      </c>
      <c r="D20" s="165" t="str">
        <f>IF(C20="Str",'Personal File'!$C$10,IF(C20="Dex",'Personal File'!$C$11,IF(C20="Con",'Personal File'!$C$12,IF(C20="Int",'Personal File'!$C$13,IF(C20="Wis",'Personal File'!$C$14,IF(C20="Cha",'Personal File'!$C$15))))))</f>
        <v>+0</v>
      </c>
      <c r="E20" s="166" t="str">
        <f t="shared" si="4"/>
        <v>Wis (+0)</v>
      </c>
      <c r="F20" s="110" t="s">
        <v>68</v>
      </c>
      <c r="G20" s="110">
        <f t="shared" si="1"/>
        <v>0</v>
      </c>
      <c r="H20" s="116">
        <f t="shared" ca="1" si="2"/>
        <v>15</v>
      </c>
      <c r="I20" s="110">
        <f t="shared" ca="1" si="6"/>
        <v>15</v>
      </c>
      <c r="J20" s="111"/>
    </row>
    <row r="21" spans="1:10" s="117" customFormat="1" ht="16.8">
      <c r="A21" s="113" t="s">
        <v>56</v>
      </c>
      <c r="B21" s="106">
        <v>0</v>
      </c>
      <c r="C21" s="114" t="s">
        <v>40</v>
      </c>
      <c r="D21" s="115" t="str">
        <f>IF(C21="Str",'Personal File'!$C$10,IF(C21="Dex",'Personal File'!$C$11,IF(C21="Con",'Personal File'!$C$12,IF(C21="Int",'Personal File'!$C$13,IF(C21="Wis",'Personal File'!$C$14,IF(C21="Cha",'Personal File'!$C$15))))))</f>
        <v>+2</v>
      </c>
      <c r="E21" s="96" t="str">
        <f t="shared" si="4"/>
        <v>Dex (+2)</v>
      </c>
      <c r="F21" s="110" t="s">
        <v>179</v>
      </c>
      <c r="G21" s="110">
        <f t="shared" si="1"/>
        <v>0</v>
      </c>
      <c r="H21" s="116">
        <f t="shared" ca="1" si="2"/>
        <v>14</v>
      </c>
      <c r="I21" s="110">
        <f t="shared" ca="1" si="6"/>
        <v>14</v>
      </c>
      <c r="J21" s="111"/>
    </row>
    <row r="22" spans="1:10" s="117" customFormat="1" ht="16.8">
      <c r="A22" s="118" t="s">
        <v>57</v>
      </c>
      <c r="B22" s="106">
        <v>0</v>
      </c>
      <c r="C22" s="119" t="s">
        <v>36</v>
      </c>
      <c r="D22" s="120" t="str">
        <f>IF(C22="Str",'Personal File'!$C$10,IF(C22="Dex",'Personal File'!$C$11,IF(C22="Con",'Personal File'!$C$12,IF(C22="Int",'Personal File'!$C$13,IF(C22="Wis",'Personal File'!$C$14,IF(C22="Cha",'Personal File'!$C$15))))))</f>
        <v>+0</v>
      </c>
      <c r="E22" s="121" t="str">
        <f t="shared" si="4"/>
        <v>Cha (+0)</v>
      </c>
      <c r="F22" s="110" t="s">
        <v>68</v>
      </c>
      <c r="G22" s="110">
        <f t="shared" si="1"/>
        <v>0</v>
      </c>
      <c r="H22" s="116">
        <f t="shared" ca="1" si="2"/>
        <v>17</v>
      </c>
      <c r="I22" s="110">
        <f t="shared" ca="1" si="6"/>
        <v>17</v>
      </c>
      <c r="J22" s="111"/>
    </row>
    <row r="23" spans="1:10" s="117" customFormat="1" ht="16.8">
      <c r="A23" s="147" t="s">
        <v>58</v>
      </c>
      <c r="B23" s="106">
        <v>0</v>
      </c>
      <c r="C23" s="148" t="s">
        <v>41</v>
      </c>
      <c r="D23" s="149" t="str">
        <f>IF(C23="Str",'Personal File'!$C$10,IF(C23="Dex",'Personal File'!$C$11,IF(C23="Con",'Personal File'!$C$12,IF(C23="Int",'Personal File'!$C$13,IF(C23="Wis",'Personal File'!$C$14,IF(C23="Cha",'Personal File'!$C$15))))))</f>
        <v>+2</v>
      </c>
      <c r="E23" s="150" t="str">
        <f t="shared" si="4"/>
        <v>Str (+2)</v>
      </c>
      <c r="F23" s="110" t="s">
        <v>179</v>
      </c>
      <c r="G23" s="110">
        <f t="shared" si="1"/>
        <v>0</v>
      </c>
      <c r="H23" s="116">
        <f t="shared" ca="1" si="2"/>
        <v>1</v>
      </c>
      <c r="I23" s="110">
        <f t="shared" ca="1" si="6"/>
        <v>1</v>
      </c>
      <c r="J23" s="111"/>
    </row>
    <row r="24" spans="1:10" s="117" customFormat="1" ht="16.8">
      <c r="A24" s="131" t="s">
        <v>112</v>
      </c>
      <c r="B24" s="124">
        <v>5</v>
      </c>
      <c r="C24" s="132" t="s">
        <v>38</v>
      </c>
      <c r="D24" s="133" t="str">
        <f>IF(C24="Str",'Personal File'!$C$10,IF(C24="Dex",'Personal File'!$C$11,IF(C24="Con",'Personal File'!$C$12,IF(C24="Int",'Personal File'!$C$13,IF(C24="Wis",'Personal File'!$C$14,IF(C24="Cha",'Personal File'!$C$15))))))</f>
        <v>+3</v>
      </c>
      <c r="E24" s="134" t="str">
        <f t="shared" ref="E24" si="8">CONCATENATE(C24," (",D24,")")</f>
        <v>Int (+3)</v>
      </c>
      <c r="F24" s="128" t="s">
        <v>68</v>
      </c>
      <c r="G24" s="128">
        <f t="shared" ref="G24:G29" si="9">B24+D24+F24</f>
        <v>8</v>
      </c>
      <c r="H24" s="116">
        <f t="shared" ca="1" si="2"/>
        <v>17</v>
      </c>
      <c r="I24" s="128">
        <f t="shared" ref="I24:I29" ca="1" si="10">SUM(G24:H24)</f>
        <v>25</v>
      </c>
      <c r="J24" s="129"/>
    </row>
    <row r="25" spans="1:10" s="117" customFormat="1" ht="16.8">
      <c r="A25" s="131" t="s">
        <v>137</v>
      </c>
      <c r="B25" s="124">
        <v>2</v>
      </c>
      <c r="C25" s="132" t="s">
        <v>38</v>
      </c>
      <c r="D25" s="133" t="str">
        <f>IF(C25="Str",'Personal File'!$C$10,IF(C25="Dex",'Personal File'!$C$11,IF(C25="Con",'Personal File'!$C$12,IF(C25="Int",'Personal File'!$C$13,IF(C25="Wis",'Personal File'!$C$14,IF(C25="Cha",'Personal File'!$C$15))))))</f>
        <v>+3</v>
      </c>
      <c r="E25" s="134" t="str">
        <f t="shared" ref="E25:E28" si="11">CONCATENATE(C25," (",D25,")")</f>
        <v>Int (+3)</v>
      </c>
      <c r="F25" s="128" t="s">
        <v>68</v>
      </c>
      <c r="G25" s="128">
        <f t="shared" ref="G25:G28" si="12">B25+D25+F25</f>
        <v>5</v>
      </c>
      <c r="H25" s="116">
        <f t="shared" ca="1" si="2"/>
        <v>3</v>
      </c>
      <c r="I25" s="128">
        <f t="shared" ref="I25:I28" ca="1" si="13">SUM(G25:H25)</f>
        <v>8</v>
      </c>
      <c r="J25" s="129"/>
    </row>
    <row r="26" spans="1:10" s="117" customFormat="1" ht="16.8">
      <c r="A26" s="131" t="s">
        <v>138</v>
      </c>
      <c r="B26" s="124">
        <v>2</v>
      </c>
      <c r="C26" s="132" t="s">
        <v>38</v>
      </c>
      <c r="D26" s="133" t="str">
        <f>IF(C26="Str",'Personal File'!$C$10,IF(C26="Dex",'Personal File'!$C$11,IF(C26="Con",'Personal File'!$C$12,IF(C26="Int",'Personal File'!$C$13,IF(C26="Wis",'Personal File'!$C$14,IF(C26="Cha",'Personal File'!$C$15))))))</f>
        <v>+3</v>
      </c>
      <c r="E26" s="134" t="str">
        <f t="shared" si="11"/>
        <v>Int (+3)</v>
      </c>
      <c r="F26" s="128" t="s">
        <v>68</v>
      </c>
      <c r="G26" s="128">
        <f t="shared" si="12"/>
        <v>5</v>
      </c>
      <c r="H26" s="116">
        <f t="shared" ca="1" si="2"/>
        <v>13</v>
      </c>
      <c r="I26" s="128">
        <f t="shared" ca="1" si="13"/>
        <v>18</v>
      </c>
      <c r="J26" s="129"/>
    </row>
    <row r="27" spans="1:10" s="117" customFormat="1" ht="16.8">
      <c r="A27" s="131" t="s">
        <v>139</v>
      </c>
      <c r="B27" s="124">
        <v>2</v>
      </c>
      <c r="C27" s="132" t="s">
        <v>38</v>
      </c>
      <c r="D27" s="133" t="str">
        <f>IF(C27="Str",'Personal File'!$C$10,IF(C27="Dex",'Personal File'!$C$11,IF(C27="Con",'Personal File'!$C$12,IF(C27="Int",'Personal File'!$C$13,IF(C27="Wis",'Personal File'!$C$14,IF(C27="Cha",'Personal File'!$C$15))))))</f>
        <v>+3</v>
      </c>
      <c r="E27" s="134" t="str">
        <f t="shared" si="11"/>
        <v>Int (+3)</v>
      </c>
      <c r="F27" s="128" t="s">
        <v>68</v>
      </c>
      <c r="G27" s="128">
        <f t="shared" si="12"/>
        <v>5</v>
      </c>
      <c r="H27" s="116">
        <f t="shared" ca="1" si="2"/>
        <v>20</v>
      </c>
      <c r="I27" s="128">
        <f t="shared" ca="1" si="13"/>
        <v>25</v>
      </c>
      <c r="J27" s="129"/>
    </row>
    <row r="28" spans="1:10" s="117" customFormat="1" ht="16.8">
      <c r="A28" s="131" t="s">
        <v>140</v>
      </c>
      <c r="B28" s="124">
        <v>2</v>
      </c>
      <c r="C28" s="132" t="s">
        <v>38</v>
      </c>
      <c r="D28" s="133" t="str">
        <f>IF(C28="Str",'Personal File'!$C$10,IF(C28="Dex",'Personal File'!$C$11,IF(C28="Con",'Personal File'!$C$12,IF(C28="Int",'Personal File'!$C$13,IF(C28="Wis",'Personal File'!$C$14,IF(C28="Cha",'Personal File'!$C$15))))))</f>
        <v>+3</v>
      </c>
      <c r="E28" s="134" t="str">
        <f t="shared" si="11"/>
        <v>Int (+3)</v>
      </c>
      <c r="F28" s="128" t="s">
        <v>68</v>
      </c>
      <c r="G28" s="128">
        <f t="shared" si="12"/>
        <v>5</v>
      </c>
      <c r="H28" s="116">
        <f t="shared" ca="1" si="2"/>
        <v>9</v>
      </c>
      <c r="I28" s="128">
        <f t="shared" ca="1" si="13"/>
        <v>14</v>
      </c>
      <c r="J28" s="129"/>
    </row>
    <row r="29" spans="1:10" s="117" customFormat="1" ht="16.8">
      <c r="A29" s="131" t="s">
        <v>141</v>
      </c>
      <c r="B29" s="124">
        <v>2</v>
      </c>
      <c r="C29" s="132" t="s">
        <v>38</v>
      </c>
      <c r="D29" s="133" t="str">
        <f>IF(C29="Str",'Personal File'!$C$10,IF(C29="Dex",'Personal File'!$C$11,IF(C29="Con",'Personal File'!$C$12,IF(C29="Int",'Personal File'!$C$13,IF(C29="Wis",'Personal File'!$C$14,IF(C29="Cha",'Personal File'!$C$15))))))</f>
        <v>+3</v>
      </c>
      <c r="E29" s="134" t="str">
        <f t="shared" si="4"/>
        <v>Int (+3)</v>
      </c>
      <c r="F29" s="128" t="s">
        <v>68</v>
      </c>
      <c r="G29" s="128">
        <f t="shared" si="9"/>
        <v>5</v>
      </c>
      <c r="H29" s="116">
        <f t="shared" ca="1" si="2"/>
        <v>18</v>
      </c>
      <c r="I29" s="128">
        <f t="shared" ca="1" si="10"/>
        <v>23</v>
      </c>
      <c r="J29" s="129"/>
    </row>
    <row r="30" spans="1:10" s="117" customFormat="1" ht="16.8">
      <c r="A30" s="143" t="s">
        <v>59</v>
      </c>
      <c r="B30" s="124">
        <v>2</v>
      </c>
      <c r="C30" s="144" t="s">
        <v>39</v>
      </c>
      <c r="D30" s="145" t="str">
        <f>IF(C30="Str",'Personal File'!$C$10,IF(C30="Dex",'Personal File'!$C$11,IF(C30="Con",'Personal File'!$C$12,IF(C30="Int",'Personal File'!$C$13,IF(C30="Wis",'Personal File'!$C$14,IF(C30="Cha",'Personal File'!$C$15))))))</f>
        <v>+0</v>
      </c>
      <c r="E30" s="146" t="str">
        <f t="shared" si="4"/>
        <v>Wis (+0)</v>
      </c>
      <c r="F30" s="128" t="s">
        <v>102</v>
      </c>
      <c r="G30" s="128">
        <f t="shared" si="1"/>
        <v>3</v>
      </c>
      <c r="H30" s="116">
        <f t="shared" ca="1" si="2"/>
        <v>14</v>
      </c>
      <c r="I30" s="128">
        <f t="shared" ca="1" si="6"/>
        <v>17</v>
      </c>
      <c r="J30" s="129"/>
    </row>
    <row r="31" spans="1:10" s="117" customFormat="1" ht="16.8">
      <c r="A31" s="113" t="s">
        <v>24</v>
      </c>
      <c r="B31" s="106">
        <v>0</v>
      </c>
      <c r="C31" s="114" t="s">
        <v>40</v>
      </c>
      <c r="D31" s="115" t="str">
        <f>IF(C31="Str",'Personal File'!$C$10,IF(C31="Dex",'Personal File'!$C$11,IF(C31="Con",'Personal File'!$C$12,IF(C31="Int",'Personal File'!$C$13,IF(C31="Wis",'Personal File'!$C$14,IF(C31="Cha",'Personal File'!$C$15))))))</f>
        <v>+2</v>
      </c>
      <c r="E31" s="96" t="str">
        <f t="shared" si="4"/>
        <v>Dex (+2)</v>
      </c>
      <c r="F31" s="110" t="s">
        <v>179</v>
      </c>
      <c r="G31" s="110">
        <f t="shared" si="1"/>
        <v>0</v>
      </c>
      <c r="H31" s="116">
        <f t="shared" ca="1" si="2"/>
        <v>11</v>
      </c>
      <c r="I31" s="110">
        <f t="shared" ca="1" si="6"/>
        <v>11</v>
      </c>
      <c r="J31" s="111"/>
    </row>
    <row r="32" spans="1:10" s="117" customFormat="1" ht="16.8">
      <c r="A32" s="151" t="s">
        <v>60</v>
      </c>
      <c r="B32" s="136">
        <v>0</v>
      </c>
      <c r="C32" s="152" t="s">
        <v>40</v>
      </c>
      <c r="D32" s="153" t="str">
        <f>IF(C32="Str",'Personal File'!$C$10,IF(C32="Dex",'Personal File'!$C$11,IF(C32="Con",'Personal File'!$C$12,IF(C32="Int",'Personal File'!$C$13,IF(C32="Wis",'Personal File'!$C$14,IF(C32="Cha",'Personal File'!$C$15))))))</f>
        <v>+2</v>
      </c>
      <c r="E32" s="154" t="str">
        <f t="shared" si="4"/>
        <v>Dex (+2)</v>
      </c>
      <c r="F32" s="140" t="s">
        <v>68</v>
      </c>
      <c r="G32" s="140">
        <f t="shared" si="1"/>
        <v>2</v>
      </c>
      <c r="H32" s="116">
        <f t="shared" ca="1" si="2"/>
        <v>12</v>
      </c>
      <c r="I32" s="140">
        <f t="shared" ca="1" si="6"/>
        <v>14</v>
      </c>
      <c r="J32" s="141"/>
    </row>
    <row r="33" spans="1:10" ht="16.8">
      <c r="A33" s="118" t="s">
        <v>111</v>
      </c>
      <c r="B33" s="106">
        <v>0</v>
      </c>
      <c r="C33" s="119" t="s">
        <v>36</v>
      </c>
      <c r="D33" s="120" t="str">
        <f>IF(C33="Str",'Personal File'!$C$10,IF(C33="Dex",'Personal File'!$C$11,IF(C33="Con",'Personal File'!$C$12,IF(C33="Int",'Personal File'!$C$13,IF(C33="Wis",'Personal File'!$C$14,IF(C33="Cha",'Personal File'!$C$15))))))</f>
        <v>+0</v>
      </c>
      <c r="E33" s="121" t="str">
        <f t="shared" si="4"/>
        <v>Cha (+0)</v>
      </c>
      <c r="F33" s="110" t="s">
        <v>68</v>
      </c>
      <c r="G33" s="110">
        <f t="shared" si="1"/>
        <v>0</v>
      </c>
      <c r="H33" s="116">
        <f t="shared" ca="1" si="2"/>
        <v>10</v>
      </c>
      <c r="I33" s="110">
        <f t="shared" ca="1" si="6"/>
        <v>10</v>
      </c>
      <c r="J33" s="111"/>
    </row>
    <row r="34" spans="1:10" ht="16.8">
      <c r="A34" s="155" t="s">
        <v>109</v>
      </c>
      <c r="B34" s="136">
        <v>0</v>
      </c>
      <c r="C34" s="156" t="s">
        <v>39</v>
      </c>
      <c r="D34" s="157" t="str">
        <f>IF(C34="Str",'Personal File'!$C$10,IF(C34="Dex",'Personal File'!$C$11,IF(C34="Con",'Personal File'!$C$12,IF(C34="Int",'Personal File'!$C$13,IF(C34="Wis",'Personal File'!$C$14,IF(C34="Cha",'Personal File'!$C$15))))))</f>
        <v>+0</v>
      </c>
      <c r="E34" s="158" t="str">
        <f t="shared" ref="E34" si="14">CONCATENATE(C34," (",D34,")")</f>
        <v>Wis (+0)</v>
      </c>
      <c r="F34" s="140" t="s">
        <v>68</v>
      </c>
      <c r="G34" s="140">
        <f t="shared" si="1"/>
        <v>0</v>
      </c>
      <c r="H34" s="116">
        <f t="shared" ca="1" si="2"/>
        <v>5</v>
      </c>
      <c r="I34" s="140">
        <f t="shared" ca="1" si="6"/>
        <v>5</v>
      </c>
      <c r="J34" s="141"/>
    </row>
    <row r="35" spans="1:10" ht="16.8">
      <c r="A35" s="159" t="s">
        <v>25</v>
      </c>
      <c r="B35" s="124">
        <v>1</v>
      </c>
      <c r="C35" s="160" t="s">
        <v>40</v>
      </c>
      <c r="D35" s="161" t="str">
        <f>IF(C35="Str",'Personal File'!$C$10,IF(C35="Dex",'Personal File'!$C$11,IF(C35="Con",'Personal File'!$C$12,IF(C35="Int",'Personal File'!$C$13,IF(C35="Wis",'Personal File'!$C$14,IF(C35="Cha",'Personal File'!$C$15))))))</f>
        <v>+2</v>
      </c>
      <c r="E35" s="162" t="str">
        <f t="shared" si="4"/>
        <v>Dex (+2)</v>
      </c>
      <c r="F35" s="128" t="s">
        <v>68</v>
      </c>
      <c r="G35" s="128">
        <f t="shared" si="1"/>
        <v>3</v>
      </c>
      <c r="H35" s="116">
        <f t="shared" ca="1" si="2"/>
        <v>1</v>
      </c>
      <c r="I35" s="128">
        <f t="shared" ca="1" si="6"/>
        <v>4</v>
      </c>
      <c r="J35" s="129"/>
    </row>
    <row r="36" spans="1:10" ht="16.8">
      <c r="A36" s="131" t="s">
        <v>26</v>
      </c>
      <c r="B36" s="124">
        <v>1</v>
      </c>
      <c r="C36" s="132" t="s">
        <v>38</v>
      </c>
      <c r="D36" s="133" t="str">
        <f>IF(C36="Str",'Personal File'!$C$10,IF(C36="Dex",'Personal File'!$C$11,IF(C36="Con",'Personal File'!$C$12,IF(C36="Int",'Personal File'!$C$13,IF(C36="Wis",'Personal File'!$C$14,IF(C36="Cha",'Personal File'!$C$15))))))</f>
        <v>+3</v>
      </c>
      <c r="E36" s="134" t="str">
        <f t="shared" si="4"/>
        <v>Int (+3)</v>
      </c>
      <c r="F36" s="128" t="s">
        <v>102</v>
      </c>
      <c r="G36" s="128">
        <f t="shared" si="1"/>
        <v>5</v>
      </c>
      <c r="H36" s="116">
        <f t="shared" ca="1" si="2"/>
        <v>5</v>
      </c>
      <c r="I36" s="128">
        <f t="shared" ca="1" si="6"/>
        <v>10</v>
      </c>
      <c r="J36" s="129"/>
    </row>
    <row r="37" spans="1:10" ht="16.8">
      <c r="A37" s="143" t="s">
        <v>61</v>
      </c>
      <c r="B37" s="124">
        <v>4</v>
      </c>
      <c r="C37" s="144" t="s">
        <v>39</v>
      </c>
      <c r="D37" s="145" t="str">
        <f>IF(C37="Str",'Personal File'!$C$10,IF(C37="Dex",'Personal File'!$C$11,IF(C37="Con",'Personal File'!$C$12,IF(C37="Int",'Personal File'!$C$13,IF(C37="Wis",'Personal File'!$C$14,IF(C37="Cha",'Personal File'!$C$15))))))</f>
        <v>+0</v>
      </c>
      <c r="E37" s="146" t="str">
        <f t="shared" si="4"/>
        <v>Wis (+0)</v>
      </c>
      <c r="F37" s="128" t="s">
        <v>68</v>
      </c>
      <c r="G37" s="128">
        <f t="shared" si="1"/>
        <v>4</v>
      </c>
      <c r="H37" s="116">
        <f t="shared" ca="1" si="2"/>
        <v>8</v>
      </c>
      <c r="I37" s="128">
        <f t="shared" ca="1" si="6"/>
        <v>12</v>
      </c>
      <c r="J37" s="129"/>
    </row>
    <row r="38" spans="1:10" ht="16.8">
      <c r="A38" s="151" t="s">
        <v>93</v>
      </c>
      <c r="B38" s="136">
        <v>0</v>
      </c>
      <c r="C38" s="152" t="s">
        <v>40</v>
      </c>
      <c r="D38" s="153" t="str">
        <f>IF(C38="Str",'Personal File'!$C$10,IF(C38="Dex",'Personal File'!$C$11,IF(C38="Con",'Personal File'!$C$12,IF(C38="Int",'Personal File'!$C$13,IF(C38="Wis",'Personal File'!$C$14,IF(C38="Cha",'Personal File'!$C$15))))))</f>
        <v>+2</v>
      </c>
      <c r="E38" s="154" t="str">
        <f t="shared" si="4"/>
        <v>Dex (+2)</v>
      </c>
      <c r="F38" s="140" t="s">
        <v>179</v>
      </c>
      <c r="G38" s="140">
        <f t="shared" si="1"/>
        <v>0</v>
      </c>
      <c r="H38" s="116">
        <f t="shared" ca="1" si="2"/>
        <v>17</v>
      </c>
      <c r="I38" s="140">
        <f t="shared" ca="1" si="6"/>
        <v>17</v>
      </c>
      <c r="J38" s="141"/>
    </row>
    <row r="39" spans="1:10" ht="16.8">
      <c r="A39" s="135" t="s">
        <v>142</v>
      </c>
      <c r="B39" s="136">
        <v>0</v>
      </c>
      <c r="C39" s="137" t="s">
        <v>38</v>
      </c>
      <c r="D39" s="138" t="str">
        <f>IF(C39="Str",'Personal File'!$C$10,IF(C39="Dex",'Personal File'!$C$11,IF(C39="Con",'Personal File'!$C$12,IF(C39="Int",'Personal File'!$C$13,IF(C39="Wis",'Personal File'!$C$14,IF(C39="Cha",'Personal File'!$C$15))))))</f>
        <v>+3</v>
      </c>
      <c r="E39" s="139" t="str">
        <f t="shared" ref="E39" si="15">CONCATENATE(C39," (",D39,")")</f>
        <v>Int (+3)</v>
      </c>
      <c r="F39" s="140" t="s">
        <v>68</v>
      </c>
      <c r="G39" s="140">
        <f t="shared" ref="G39" si="16">B39+D39+F39</f>
        <v>3</v>
      </c>
      <c r="H39" s="116">
        <f t="shared" ca="1" si="2"/>
        <v>7</v>
      </c>
      <c r="I39" s="140">
        <f t="shared" ref="I39" ca="1" si="17">SUM(G39:H39)</f>
        <v>10</v>
      </c>
      <c r="J39" s="253"/>
    </row>
    <row r="40" spans="1:10" ht="16.8">
      <c r="A40" s="131" t="s">
        <v>62</v>
      </c>
      <c r="B40" s="124">
        <v>6</v>
      </c>
      <c r="C40" s="132" t="s">
        <v>38</v>
      </c>
      <c r="D40" s="133" t="str">
        <f>IF(C40="Str",'Personal File'!$C$10,IF(C40="Dex",'Personal File'!$C$11,IF(C40="Con",'Personal File'!$C$12,IF(C40="Int",'Personal File'!$C$13,IF(C40="Wis",'Personal File'!$C$14,IF(C40="Cha",'Personal File'!$C$15))))))</f>
        <v>+3</v>
      </c>
      <c r="E40" s="134" t="str">
        <f t="shared" si="4"/>
        <v>Int (+3)</v>
      </c>
      <c r="F40" s="128" t="s">
        <v>68</v>
      </c>
      <c r="G40" s="128">
        <f t="shared" ref="G40" si="18">B40+D40+F40</f>
        <v>9</v>
      </c>
      <c r="H40" s="116">
        <f t="shared" ca="1" si="2"/>
        <v>15</v>
      </c>
      <c r="I40" s="128">
        <f t="shared" ref="I40" ca="1" si="19">SUM(G40:H40)</f>
        <v>24</v>
      </c>
      <c r="J40" s="167"/>
    </row>
    <row r="41" spans="1:10" ht="16.8">
      <c r="A41" s="163" t="s">
        <v>63</v>
      </c>
      <c r="B41" s="106">
        <v>0</v>
      </c>
      <c r="C41" s="164" t="s">
        <v>39</v>
      </c>
      <c r="D41" s="165" t="str">
        <f>IF(C41="Str",'Personal File'!$C$10,IF(C41="Dex",'Personal File'!$C$11,IF(C41="Con",'Personal File'!$C$12,IF(C41="Int",'Personal File'!$C$13,IF(C41="Wis",'Personal File'!$C$14,IF(C41="Cha",'Personal File'!$C$15))))))</f>
        <v>+0</v>
      </c>
      <c r="E41" s="166" t="str">
        <f t="shared" si="4"/>
        <v>Wis (+0)</v>
      </c>
      <c r="F41" s="110" t="s">
        <v>102</v>
      </c>
      <c r="G41" s="110">
        <f t="shared" si="1"/>
        <v>1</v>
      </c>
      <c r="H41" s="116">
        <f t="shared" ca="1" si="2"/>
        <v>14</v>
      </c>
      <c r="I41" s="110">
        <f t="shared" ca="1" si="6"/>
        <v>15</v>
      </c>
      <c r="J41" s="254"/>
    </row>
    <row r="42" spans="1:10" ht="16.8">
      <c r="A42" s="163" t="s">
        <v>94</v>
      </c>
      <c r="B42" s="106">
        <v>0</v>
      </c>
      <c r="C42" s="164" t="s">
        <v>39</v>
      </c>
      <c r="D42" s="165" t="str">
        <f>IF(C42="Str",'Personal File'!$C$10,IF(C42="Dex",'Personal File'!$C$11,IF(C42="Con",'Personal File'!$C$12,IF(C42="Int",'Personal File'!$C$13,IF(C42="Wis",'Personal File'!$C$14,IF(C42="Cha",'Personal File'!$C$15))))))</f>
        <v>+0</v>
      </c>
      <c r="E42" s="166" t="str">
        <f t="shared" si="4"/>
        <v>Wis (+0)</v>
      </c>
      <c r="F42" s="110" t="s">
        <v>68</v>
      </c>
      <c r="G42" s="110">
        <f t="shared" si="1"/>
        <v>0</v>
      </c>
      <c r="H42" s="116">
        <f t="shared" ca="1" si="2"/>
        <v>10</v>
      </c>
      <c r="I42" s="110">
        <f t="shared" ca="1" si="6"/>
        <v>10</v>
      </c>
      <c r="J42" s="111"/>
    </row>
    <row r="43" spans="1:10" ht="16.8">
      <c r="A43" s="123" t="s">
        <v>27</v>
      </c>
      <c r="B43" s="124">
        <v>1</v>
      </c>
      <c r="C43" s="125" t="s">
        <v>41</v>
      </c>
      <c r="D43" s="126" t="str">
        <f>IF(C43="Str",'Personal File'!$C$10,IF(C43="Dex",'Personal File'!$C$11,IF(C43="Con",'Personal File'!$C$12,IF(C43="Int",'Personal File'!$C$13,IF(C43="Wis",'Personal File'!$C$14,IF(C43="Cha",'Personal File'!$C$15))))))</f>
        <v>+2</v>
      </c>
      <c r="E43" s="127" t="str">
        <f t="shared" si="4"/>
        <v>Str (+2)</v>
      </c>
      <c r="F43" s="128" t="s">
        <v>68</v>
      </c>
      <c r="G43" s="128">
        <f t="shared" si="1"/>
        <v>3</v>
      </c>
      <c r="H43" s="116">
        <f t="shared" ca="1" si="2"/>
        <v>11</v>
      </c>
      <c r="I43" s="128">
        <f t="shared" ca="1" si="6"/>
        <v>14</v>
      </c>
      <c r="J43" s="129"/>
    </row>
    <row r="44" spans="1:10" ht="16.8">
      <c r="A44" s="151" t="s">
        <v>64</v>
      </c>
      <c r="B44" s="136">
        <v>0</v>
      </c>
      <c r="C44" s="152" t="s">
        <v>40</v>
      </c>
      <c r="D44" s="153" t="str">
        <f>IF(C44="Str",'Personal File'!$C$10,IF(C44="Dex",'Personal File'!$C$11,IF(C44="Con",'Personal File'!$C$12,IF(C44="Int",'Personal File'!$C$13,IF(C44="Wis",'Personal File'!$C$14,IF(C44="Cha",'Personal File'!$C$15))))))</f>
        <v>+2</v>
      </c>
      <c r="E44" s="154" t="str">
        <f t="shared" si="4"/>
        <v>Dex (+2)</v>
      </c>
      <c r="F44" s="140" t="s">
        <v>179</v>
      </c>
      <c r="G44" s="140">
        <f t="shared" si="1"/>
        <v>0</v>
      </c>
      <c r="H44" s="116">
        <f t="shared" ca="1" si="2"/>
        <v>2</v>
      </c>
      <c r="I44" s="140">
        <f t="shared" ca="1" si="6"/>
        <v>2</v>
      </c>
      <c r="J44" s="141"/>
    </row>
    <row r="45" spans="1:10" ht="16.8">
      <c r="A45" s="155" t="s">
        <v>65</v>
      </c>
      <c r="B45" s="136">
        <v>0</v>
      </c>
      <c r="C45" s="262" t="s">
        <v>36</v>
      </c>
      <c r="D45" s="263" t="str">
        <f>IF(C45="Str",'Personal File'!$C$10,IF(C45="Dex",'Personal File'!$C$11,IF(C45="Con",'Personal File'!$C$12,IF(C45="Int",'Personal File'!$C$13,IF(C45="Wis",'Personal File'!$C$14,IF(C45="Cha",'Personal File'!$C$15))))))</f>
        <v>+0</v>
      </c>
      <c r="E45" s="264" t="str">
        <f t="shared" si="4"/>
        <v>Cha (+0)</v>
      </c>
      <c r="F45" s="140" t="s">
        <v>68</v>
      </c>
      <c r="G45" s="140">
        <f t="shared" si="1"/>
        <v>0</v>
      </c>
      <c r="H45" s="116">
        <f t="shared" ca="1" si="2"/>
        <v>8</v>
      </c>
      <c r="I45" s="140">
        <f t="shared" ca="1" si="6"/>
        <v>8</v>
      </c>
      <c r="J45" s="141"/>
    </row>
    <row r="46" spans="1:10" ht="17.399999999999999" thickBot="1">
      <c r="A46" s="255" t="s">
        <v>66</v>
      </c>
      <c r="B46" s="256">
        <v>0</v>
      </c>
      <c r="C46" s="257" t="s">
        <v>40</v>
      </c>
      <c r="D46" s="258" t="str">
        <f>IF(C46="Str",'Personal File'!$C$10,IF(C46="Dex",'Personal File'!$C$11,IF(C46="Con",'Personal File'!$C$12,IF(C46="Int",'Personal File'!$C$13,IF(C46="Wis",'Personal File'!$C$14,IF(C46="Cha",'Personal File'!$C$15))))))</f>
        <v>+2</v>
      </c>
      <c r="E46" s="259" t="str">
        <f t="shared" si="4"/>
        <v>Dex (+2)</v>
      </c>
      <c r="F46" s="260" t="s">
        <v>68</v>
      </c>
      <c r="G46" s="260">
        <f t="shared" si="1"/>
        <v>2</v>
      </c>
      <c r="H46" s="168">
        <f t="shared" ca="1" si="2"/>
        <v>14</v>
      </c>
      <c r="I46" s="260">
        <f t="shared" ca="1" si="6"/>
        <v>16</v>
      </c>
      <c r="J46" s="261"/>
    </row>
    <row r="47" spans="1:10" ht="16.2" thickTop="1">
      <c r="B47" s="169">
        <f>SUM(B6:B46)</f>
        <v>35</v>
      </c>
      <c r="E47" s="169">
        <f>SUM(E48:E52)</f>
        <v>40</v>
      </c>
      <c r="F47" s="170" t="s">
        <v>72</v>
      </c>
    </row>
    <row r="48" spans="1:10">
      <c r="B48" s="169"/>
      <c r="E48" s="242">
        <f>4*(2+'Personal File'!$C$13)</f>
        <v>20</v>
      </c>
      <c r="F48" s="173" t="s">
        <v>144</v>
      </c>
    </row>
    <row r="49" spans="2:6">
      <c r="B49" s="169"/>
      <c r="E49" s="242">
        <f>2+'Personal File'!$C$13</f>
        <v>5</v>
      </c>
      <c r="F49" s="173" t="s">
        <v>145</v>
      </c>
    </row>
    <row r="50" spans="2:6">
      <c r="B50" s="169"/>
      <c r="E50" s="242">
        <f>2+'Personal File'!$C$13</f>
        <v>5</v>
      </c>
      <c r="F50" s="173" t="s">
        <v>146</v>
      </c>
    </row>
    <row r="51" spans="2:6">
      <c r="B51" s="169"/>
      <c r="E51" s="242">
        <f>2+'Personal File'!$C$13</f>
        <v>5</v>
      </c>
      <c r="F51" s="173" t="s">
        <v>147</v>
      </c>
    </row>
    <row r="52" spans="2:6">
      <c r="E52" s="242">
        <f>2+'Personal File'!$C$13</f>
        <v>5</v>
      </c>
      <c r="F52" s="173" t="s">
        <v>229</v>
      </c>
    </row>
    <row r="53" spans="2:6">
      <c r="E53" s="174"/>
      <c r="F53" s="173"/>
    </row>
  </sheetData>
  <phoneticPr fontId="0" type="noConversion"/>
  <printOptions gridLinesSet="0"/>
  <pageMargins left="0.62" right="0.33" top="0.5" bottom="0.63" header="0.5" footer="0.5"/>
  <pageSetup orientation="portrait" horizontalDpi="120" verticalDpi="144"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5"/>
  <sheetViews>
    <sheetView showGridLines="0" workbookViewId="0">
      <pane ySplit="2" topLeftCell="A3" activePane="bottomLeft" state="frozen"/>
      <selection pane="bottomLeft" activeCell="A3" sqref="A3"/>
    </sheetView>
  </sheetViews>
  <sheetFormatPr defaultColWidth="13" defaultRowHeight="15.6"/>
  <cols>
    <col min="1" max="1" width="23.3984375" style="297" bestFit="1" customWidth="1"/>
    <col min="2" max="2" width="6.19921875" style="297" bestFit="1" customWidth="1"/>
    <col min="3" max="3" width="13.3984375" style="298" bestFit="1" customWidth="1"/>
    <col min="4" max="4" width="11.19921875" style="298" bestFit="1" customWidth="1"/>
    <col min="5" max="5" width="7.19921875" style="299" bestFit="1" customWidth="1"/>
    <col min="6" max="6" width="13" style="298" bestFit="1" customWidth="1"/>
    <col min="7" max="7" width="13.3984375" style="298" bestFit="1" customWidth="1"/>
    <col min="8" max="8" width="10.3984375" style="297" bestFit="1" customWidth="1"/>
    <col min="9" max="9" width="5.59765625" style="296" bestFit="1" customWidth="1"/>
    <col min="10" max="16384" width="13" style="296"/>
  </cols>
  <sheetData>
    <row r="1" spans="1:9" ht="23.4" thickBot="1">
      <c r="A1" s="325" t="s">
        <v>203</v>
      </c>
      <c r="B1" s="323"/>
      <c r="C1" s="323"/>
      <c r="D1" s="323"/>
      <c r="E1" s="324"/>
      <c r="F1" s="323"/>
      <c r="G1" s="323"/>
      <c r="H1" s="323"/>
    </row>
    <row r="2" spans="1:9" s="318" customFormat="1" ht="31.2">
      <c r="A2" s="322" t="s">
        <v>202</v>
      </c>
      <c r="B2" s="319" t="s">
        <v>128</v>
      </c>
      <c r="C2" s="319" t="s">
        <v>201</v>
      </c>
      <c r="D2" s="321" t="s">
        <v>200</v>
      </c>
      <c r="E2" s="320" t="s">
        <v>199</v>
      </c>
      <c r="F2" s="319" t="s">
        <v>198</v>
      </c>
      <c r="G2" s="319" t="s">
        <v>197</v>
      </c>
      <c r="H2" s="326" t="s">
        <v>208</v>
      </c>
      <c r="I2" s="327" t="s">
        <v>209</v>
      </c>
    </row>
    <row r="3" spans="1:9" s="318" customFormat="1" ht="16.8">
      <c r="A3" s="313" t="s">
        <v>215</v>
      </c>
      <c r="B3" s="317">
        <v>0</v>
      </c>
      <c r="C3" s="316" t="s">
        <v>221</v>
      </c>
      <c r="D3" s="315" t="s">
        <v>187</v>
      </c>
      <c r="E3" s="314" t="s">
        <v>182</v>
      </c>
      <c r="F3" s="314" t="s">
        <v>194</v>
      </c>
      <c r="G3" s="314" t="s">
        <v>185</v>
      </c>
      <c r="H3" s="328" t="s">
        <v>206</v>
      </c>
      <c r="I3" s="329">
        <v>217</v>
      </c>
    </row>
    <row r="4" spans="1:9" ht="16.8">
      <c r="A4" s="313" t="s">
        <v>195</v>
      </c>
      <c r="B4" s="317">
        <v>0</v>
      </c>
      <c r="C4" s="316" t="s">
        <v>191</v>
      </c>
      <c r="D4" s="315" t="s">
        <v>183</v>
      </c>
      <c r="E4" s="314" t="s">
        <v>182</v>
      </c>
      <c r="F4" s="314" t="s">
        <v>194</v>
      </c>
      <c r="G4" s="314" t="s">
        <v>180</v>
      </c>
      <c r="H4" s="328" t="s">
        <v>206</v>
      </c>
      <c r="I4" s="329">
        <v>223</v>
      </c>
    </row>
    <row r="5" spans="1:9" ht="16.8">
      <c r="A5" s="313" t="s">
        <v>216</v>
      </c>
      <c r="B5" s="317">
        <v>0</v>
      </c>
      <c r="C5" s="316" t="s">
        <v>222</v>
      </c>
      <c r="D5" s="315" t="s">
        <v>183</v>
      </c>
      <c r="E5" s="314" t="s">
        <v>182</v>
      </c>
      <c r="F5" s="314" t="s">
        <v>194</v>
      </c>
      <c r="G5" s="314" t="s">
        <v>21</v>
      </c>
      <c r="H5" s="328" t="s">
        <v>206</v>
      </c>
      <c r="I5" s="329">
        <v>249</v>
      </c>
    </row>
    <row r="6" spans="1:9" ht="16.8">
      <c r="A6" s="313" t="s">
        <v>217</v>
      </c>
      <c r="B6" s="317">
        <v>0</v>
      </c>
      <c r="C6" s="316" t="s">
        <v>222</v>
      </c>
      <c r="D6" s="315" t="s">
        <v>183</v>
      </c>
      <c r="E6" s="314" t="s">
        <v>182</v>
      </c>
      <c r="F6" s="314" t="s">
        <v>223</v>
      </c>
      <c r="G6" s="314" t="s">
        <v>180</v>
      </c>
      <c r="H6" s="328" t="s">
        <v>206</v>
      </c>
      <c r="I6" s="329">
        <v>253</v>
      </c>
    </row>
    <row r="7" spans="1:9" ht="16.8">
      <c r="A7" s="307" t="s">
        <v>218</v>
      </c>
      <c r="B7" s="306">
        <v>0</v>
      </c>
      <c r="C7" s="305" t="s">
        <v>224</v>
      </c>
      <c r="D7" s="304" t="s">
        <v>183</v>
      </c>
      <c r="E7" s="303" t="s">
        <v>182</v>
      </c>
      <c r="F7" s="303" t="s">
        <v>223</v>
      </c>
      <c r="G7" s="303" t="s">
        <v>225</v>
      </c>
      <c r="H7" s="332" t="s">
        <v>206</v>
      </c>
      <c r="I7" s="333">
        <v>264</v>
      </c>
    </row>
    <row r="8" spans="1:9" ht="16.8">
      <c r="A8" s="313" t="s">
        <v>219</v>
      </c>
      <c r="B8" s="317">
        <v>1</v>
      </c>
      <c r="C8" s="316" t="s">
        <v>188</v>
      </c>
      <c r="D8" s="315" t="s">
        <v>226</v>
      </c>
      <c r="E8" s="314" t="s">
        <v>182</v>
      </c>
      <c r="F8" s="314" t="s">
        <v>194</v>
      </c>
      <c r="G8" s="314" t="s">
        <v>227</v>
      </c>
      <c r="H8" s="328" t="s">
        <v>206</v>
      </c>
      <c r="I8" s="329">
        <v>197</v>
      </c>
    </row>
    <row r="9" spans="1:9" ht="16.8">
      <c r="A9" s="313" t="s">
        <v>192</v>
      </c>
      <c r="B9" s="317">
        <v>1</v>
      </c>
      <c r="C9" s="316" t="s">
        <v>254</v>
      </c>
      <c r="D9" s="315" t="s">
        <v>183</v>
      </c>
      <c r="E9" s="314" t="s">
        <v>186</v>
      </c>
      <c r="F9" s="314" t="s">
        <v>190</v>
      </c>
      <c r="G9" s="314" t="s">
        <v>189</v>
      </c>
      <c r="H9" s="328" t="s">
        <v>207</v>
      </c>
      <c r="I9" s="329">
        <v>103</v>
      </c>
    </row>
    <row r="10" spans="1:9" ht="16.8">
      <c r="A10" s="313" t="s">
        <v>220</v>
      </c>
      <c r="B10" s="317">
        <v>1</v>
      </c>
      <c r="C10" s="316" t="s">
        <v>196</v>
      </c>
      <c r="D10" s="315" t="s">
        <v>187</v>
      </c>
      <c r="E10" s="314" t="s">
        <v>182</v>
      </c>
      <c r="F10" s="314" t="s">
        <v>194</v>
      </c>
      <c r="G10" s="314" t="s">
        <v>189</v>
      </c>
      <c r="H10" s="328" t="s">
        <v>206</v>
      </c>
      <c r="I10" s="329">
        <v>237</v>
      </c>
    </row>
    <row r="11" spans="1:9" ht="16.8">
      <c r="A11" s="313" t="s">
        <v>204</v>
      </c>
      <c r="B11" s="312">
        <v>1</v>
      </c>
      <c r="C11" s="311" t="s">
        <v>184</v>
      </c>
      <c r="D11" s="310" t="s">
        <v>187</v>
      </c>
      <c r="E11" s="309" t="s">
        <v>182</v>
      </c>
      <c r="F11" s="308" t="s">
        <v>181</v>
      </c>
      <c r="G11" s="308" t="s">
        <v>180</v>
      </c>
      <c r="H11" s="328" t="s">
        <v>207</v>
      </c>
      <c r="I11" s="329">
        <v>116</v>
      </c>
    </row>
    <row r="12" spans="1:9" ht="16.8">
      <c r="A12" s="307" t="s">
        <v>193</v>
      </c>
      <c r="B12" s="306">
        <v>1</v>
      </c>
      <c r="C12" s="305" t="s">
        <v>184</v>
      </c>
      <c r="D12" s="304" t="s">
        <v>183</v>
      </c>
      <c r="E12" s="303" t="s">
        <v>182</v>
      </c>
      <c r="F12" s="303" t="s">
        <v>190</v>
      </c>
      <c r="G12" s="303" t="s">
        <v>180</v>
      </c>
      <c r="H12" s="332" t="s">
        <v>206</v>
      </c>
      <c r="I12" s="333">
        <v>279</v>
      </c>
    </row>
    <row r="13" spans="1:9" ht="16.8">
      <c r="A13" s="313" t="s">
        <v>237</v>
      </c>
      <c r="B13" s="317">
        <v>2</v>
      </c>
      <c r="C13" s="316" t="s">
        <v>222</v>
      </c>
      <c r="D13" s="315" t="s">
        <v>238</v>
      </c>
      <c r="E13" s="314" t="s">
        <v>182</v>
      </c>
      <c r="F13" s="314" t="s">
        <v>190</v>
      </c>
      <c r="G13" s="314" t="s">
        <v>239</v>
      </c>
      <c r="H13" s="328" t="s">
        <v>206</v>
      </c>
      <c r="I13" s="329">
        <v>203</v>
      </c>
    </row>
    <row r="14" spans="1:9" ht="17.399999999999999" thickBot="1">
      <c r="A14" s="302" t="s">
        <v>240</v>
      </c>
      <c r="B14" s="301">
        <v>2</v>
      </c>
      <c r="C14" s="300" t="s">
        <v>222</v>
      </c>
      <c r="D14" s="337" t="s">
        <v>226</v>
      </c>
      <c r="E14" s="338" t="s">
        <v>182</v>
      </c>
      <c r="F14" s="339" t="s">
        <v>190</v>
      </c>
      <c r="G14" s="339" t="s">
        <v>241</v>
      </c>
      <c r="H14" s="330" t="s">
        <v>206</v>
      </c>
      <c r="I14" s="331">
        <v>207</v>
      </c>
    </row>
    <row r="15" spans="1:9" ht="16.2" thickTop="1"/>
  </sheetData>
  <sortState xmlns:xlrd2="http://schemas.microsoft.com/office/spreadsheetml/2017/richdata2" ref="A3:I12">
    <sortCondition ref="B3:B12"/>
    <sortCondition ref="A3:A12"/>
  </sortState>
  <printOptions gridLinesSet="0"/>
  <pageMargins left="0.62" right="0.33" top="0.5" bottom="0.63" header="0.5" footer="0.5"/>
  <pageSetup orientation="portrait" horizontalDpi="120" verticalDpi="144"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4"/>
  <sheetViews>
    <sheetView showGridLines="0" workbookViewId="0"/>
  </sheetViews>
  <sheetFormatPr defaultColWidth="9.59765625" defaultRowHeight="16.8"/>
  <cols>
    <col min="1" max="1" width="25.796875" style="177" bestFit="1" customWidth="1"/>
    <col min="2" max="2" width="2.19921875" style="175" customWidth="1"/>
    <col min="3" max="3" width="29.09765625" style="175" bestFit="1" customWidth="1"/>
    <col min="4" max="4" width="2.3984375" style="175" customWidth="1"/>
    <col min="5" max="5" width="16.3984375" style="175" bestFit="1" customWidth="1"/>
    <col min="6" max="6" width="3.59765625" style="175" bestFit="1" customWidth="1"/>
    <col min="7" max="7" width="3.3984375" style="175" bestFit="1" customWidth="1"/>
    <col min="8" max="8" width="3.8984375" style="175" bestFit="1" customWidth="1"/>
    <col min="9" max="9" width="3.69921875" style="175" bestFit="1" customWidth="1"/>
    <col min="10" max="11" width="3.59765625" style="175" bestFit="1" customWidth="1"/>
    <col min="12" max="16384" width="9.59765625" style="175"/>
  </cols>
  <sheetData>
    <row r="1" spans="1:11" ht="22.2" thickTop="1" thickBot="1">
      <c r="A1" s="425" t="s">
        <v>99</v>
      </c>
      <c r="C1" s="424" t="s">
        <v>149</v>
      </c>
      <c r="E1" s="385"/>
      <c r="F1" s="386" t="s">
        <v>242</v>
      </c>
      <c r="G1" s="387"/>
      <c r="H1" s="388"/>
      <c r="I1" s="388"/>
      <c r="J1" s="388"/>
      <c r="K1" s="389"/>
    </row>
    <row r="2" spans="1:11" ht="17.399999999999999" thickBot="1">
      <c r="A2" s="176" t="s">
        <v>212</v>
      </c>
      <c r="C2" s="294" t="s">
        <v>153</v>
      </c>
      <c r="E2" s="385"/>
      <c r="F2" s="390" t="s">
        <v>243</v>
      </c>
      <c r="G2" s="391" t="s">
        <v>232</v>
      </c>
      <c r="H2" s="391" t="s">
        <v>233</v>
      </c>
      <c r="I2" s="391" t="s">
        <v>234</v>
      </c>
      <c r="J2" s="391" t="s">
        <v>235</v>
      </c>
      <c r="K2" s="392" t="s">
        <v>236</v>
      </c>
    </row>
    <row r="3" spans="1:11" ht="17.399999999999999" thickTop="1">
      <c r="A3" s="176" t="s">
        <v>214</v>
      </c>
      <c r="C3" s="269" t="s">
        <v>151</v>
      </c>
      <c r="E3" s="393" t="s">
        <v>244</v>
      </c>
      <c r="F3" s="394">
        <v>6</v>
      </c>
      <c r="G3" s="395">
        <v>5</v>
      </c>
      <c r="H3" s="395">
        <v>2</v>
      </c>
      <c r="I3" s="417">
        <v>0</v>
      </c>
      <c r="J3" s="417">
        <v>0</v>
      </c>
      <c r="K3" s="396">
        <v>0</v>
      </c>
    </row>
    <row r="4" spans="1:11" ht="17.399999999999999" thickBot="1">
      <c r="A4" s="295" t="s">
        <v>213</v>
      </c>
      <c r="C4" s="270" t="s">
        <v>152</v>
      </c>
      <c r="E4" s="397" t="s">
        <v>245</v>
      </c>
      <c r="F4" s="398">
        <v>0</v>
      </c>
      <c r="G4" s="398">
        <v>1</v>
      </c>
      <c r="H4" s="398">
        <v>1</v>
      </c>
      <c r="I4" s="418">
        <v>1</v>
      </c>
      <c r="J4" s="418">
        <v>0</v>
      </c>
      <c r="K4" s="399">
        <v>0</v>
      </c>
    </row>
    <row r="5" spans="1:11" ht="18" thickTop="1" thickBot="1">
      <c r="C5" s="270" t="s">
        <v>156</v>
      </c>
      <c r="E5" s="400" t="s">
        <v>246</v>
      </c>
      <c r="F5" s="401">
        <f t="shared" ref="F5:H5" si="0">SUM(F3:F4)</f>
        <v>6</v>
      </c>
      <c r="G5" s="401">
        <f t="shared" si="0"/>
        <v>6</v>
      </c>
      <c r="H5" s="401">
        <f t="shared" si="0"/>
        <v>3</v>
      </c>
      <c r="I5" s="419">
        <v>0</v>
      </c>
      <c r="J5" s="419">
        <v>0</v>
      </c>
      <c r="K5" s="402">
        <v>0</v>
      </c>
    </row>
    <row r="6" spans="1:11" ht="24" thickTop="1" thickBot="1">
      <c r="A6" s="243" t="s">
        <v>127</v>
      </c>
      <c r="C6" s="270" t="s">
        <v>155</v>
      </c>
      <c r="E6" s="403" t="s">
        <v>177</v>
      </c>
      <c r="F6" s="404">
        <f>10+LEFT(F2,1)+'Personal File'!$C$13</f>
        <v>13</v>
      </c>
      <c r="G6" s="404">
        <f>10+LEFT(G2,1)+'Personal File'!$C$13</f>
        <v>14</v>
      </c>
      <c r="H6" s="404">
        <f>10+LEFT(H2,1)+'Personal File'!$C$13</f>
        <v>15</v>
      </c>
      <c r="I6" s="404">
        <f>10+LEFT(I2,1)+'Personal File'!$C$13</f>
        <v>16</v>
      </c>
      <c r="J6" s="404">
        <f>10+LEFT(J2,1)+'Personal File'!$C$13</f>
        <v>17</v>
      </c>
      <c r="K6" s="405">
        <f>10+LEFT(K2,1)+'Personal File'!$C$13</f>
        <v>18</v>
      </c>
    </row>
    <row r="7" spans="1:11" ht="17.399999999999999" thickBot="1">
      <c r="A7" s="287" t="s">
        <v>165</v>
      </c>
      <c r="C7" s="270" t="s">
        <v>150</v>
      </c>
      <c r="E7" s="406" t="s">
        <v>178</v>
      </c>
      <c r="F7" s="407">
        <v>0</v>
      </c>
      <c r="G7" s="407">
        <v>2</v>
      </c>
      <c r="H7" s="407">
        <v>1</v>
      </c>
      <c r="I7" s="407">
        <v>0</v>
      </c>
      <c r="J7" s="407">
        <v>0</v>
      </c>
      <c r="K7" s="408" t="s">
        <v>129</v>
      </c>
    </row>
    <row r="8" spans="1:11" ht="18" thickTop="1" thickBot="1">
      <c r="A8" s="288" t="s">
        <v>172</v>
      </c>
      <c r="C8" s="271" t="s">
        <v>154</v>
      </c>
      <c r="E8" s="385"/>
      <c r="F8" s="385"/>
      <c r="G8" s="385"/>
      <c r="H8" s="385"/>
      <c r="I8" s="385"/>
      <c r="J8" s="385"/>
      <c r="K8" s="385"/>
    </row>
    <row r="9" spans="1:11" ht="18" thickTop="1" thickBot="1">
      <c r="A9" s="288" t="s">
        <v>173</v>
      </c>
      <c r="E9" s="409" t="s">
        <v>247</v>
      </c>
      <c r="F9" s="410" t="s">
        <v>248</v>
      </c>
      <c r="G9" s="410"/>
      <c r="H9" s="411" t="s">
        <v>249</v>
      </c>
      <c r="I9" s="411"/>
      <c r="J9" s="412"/>
      <c r="K9" s="385"/>
    </row>
    <row r="10" spans="1:11" ht="21.6" thickTop="1" thickBot="1">
      <c r="A10" s="288" t="s">
        <v>174</v>
      </c>
      <c r="C10" s="25" t="s">
        <v>82</v>
      </c>
      <c r="E10" s="413" t="s">
        <v>131</v>
      </c>
      <c r="F10" s="414">
        <f>'Personal File'!E3</f>
        <v>5</v>
      </c>
      <c r="G10" s="414"/>
      <c r="H10" s="415">
        <f>'Personal File'!E3</f>
        <v>5</v>
      </c>
      <c r="I10" s="414"/>
      <c r="J10" s="416"/>
      <c r="K10" s="385"/>
    </row>
    <row r="11" spans="1:11" ht="17.399999999999999" thickBot="1">
      <c r="A11" s="288" t="s">
        <v>175</v>
      </c>
      <c r="C11" s="178" t="s">
        <v>148</v>
      </c>
    </row>
    <row r="12" spans="1:11" ht="24" thickTop="1" thickBot="1">
      <c r="A12" s="289" t="s">
        <v>176</v>
      </c>
      <c r="E12" s="340" t="s">
        <v>231</v>
      </c>
      <c r="F12" s="341"/>
      <c r="G12" s="341"/>
      <c r="H12" s="341"/>
      <c r="I12" s="341"/>
      <c r="J12" s="341"/>
      <c r="K12" s="341"/>
    </row>
    <row r="13" spans="1:11" ht="19.2" thickTop="1" thickBot="1">
      <c r="A13" s="290" t="s">
        <v>166</v>
      </c>
      <c r="C13" s="291" t="s">
        <v>168</v>
      </c>
      <c r="E13" s="342" t="s">
        <v>128</v>
      </c>
      <c r="F13" s="343">
        <v>0</v>
      </c>
      <c r="G13" s="344" t="s">
        <v>232</v>
      </c>
      <c r="H13" s="344" t="s">
        <v>233</v>
      </c>
      <c r="I13" s="344" t="s">
        <v>234</v>
      </c>
      <c r="J13" s="344" t="s">
        <v>235</v>
      </c>
      <c r="K13" s="345" t="s">
        <v>236</v>
      </c>
    </row>
    <row r="14" spans="1:11">
      <c r="A14" s="290" t="s">
        <v>167</v>
      </c>
      <c r="C14" s="292" t="s">
        <v>169</v>
      </c>
      <c r="E14" s="346">
        <v>1</v>
      </c>
      <c r="F14" s="347">
        <f>2+'Personal File'!C8</f>
        <v>2</v>
      </c>
      <c r="G14" s="348">
        <v>1</v>
      </c>
      <c r="H14" s="349"/>
      <c r="I14" s="349"/>
      <c r="J14" s="349"/>
      <c r="K14" s="350"/>
    </row>
    <row r="15" spans="1:11">
      <c r="A15" s="290" t="s">
        <v>211</v>
      </c>
      <c r="C15" s="269" t="s">
        <v>170</v>
      </c>
      <c r="E15" s="351">
        <v>2</v>
      </c>
      <c r="F15" s="352">
        <f t="shared" ref="F15:F16" si="1">F14</f>
        <v>2</v>
      </c>
      <c r="G15" s="348">
        <v>2</v>
      </c>
      <c r="H15" s="353"/>
      <c r="I15" s="353"/>
      <c r="J15" s="353"/>
      <c r="K15" s="354"/>
    </row>
    <row r="16" spans="1:11" ht="17.399999999999999" thickBot="1">
      <c r="A16" s="426" t="s">
        <v>253</v>
      </c>
      <c r="C16" s="293" t="s">
        <v>100</v>
      </c>
      <c r="E16" s="351">
        <v>3</v>
      </c>
      <c r="F16" s="352">
        <f t="shared" si="1"/>
        <v>2</v>
      </c>
      <c r="G16" s="348">
        <v>3</v>
      </c>
      <c r="H16" s="353"/>
      <c r="I16" s="353"/>
      <c r="J16" s="353"/>
      <c r="K16" s="354"/>
    </row>
    <row r="17" spans="1:11" ht="17.399999999999999" thickTop="1">
      <c r="A17" s="175"/>
      <c r="E17" s="351">
        <v>4</v>
      </c>
      <c r="F17" s="352">
        <v>6</v>
      </c>
      <c r="G17" s="348">
        <v>4</v>
      </c>
      <c r="H17" s="353"/>
      <c r="I17" s="353"/>
      <c r="J17" s="353"/>
      <c r="K17" s="354"/>
    </row>
    <row r="18" spans="1:11">
      <c r="A18" s="175"/>
      <c r="E18" s="356">
        <v>5</v>
      </c>
      <c r="F18" s="357">
        <f t="shared" ref="F18:F32" si="2">F17</f>
        <v>6</v>
      </c>
      <c r="G18" s="358">
        <f t="shared" ref="G18:G20" si="3">F18-1</f>
        <v>5</v>
      </c>
      <c r="H18" s="358">
        <v>2</v>
      </c>
      <c r="I18" s="353"/>
      <c r="J18" s="353"/>
      <c r="K18" s="354"/>
    </row>
    <row r="19" spans="1:11">
      <c r="A19" s="175"/>
      <c r="E19" s="351">
        <v>6</v>
      </c>
      <c r="F19" s="352">
        <f t="shared" si="2"/>
        <v>6</v>
      </c>
      <c r="G19" s="352">
        <f t="shared" si="3"/>
        <v>5</v>
      </c>
      <c r="H19" s="352">
        <v>3</v>
      </c>
      <c r="I19" s="353"/>
      <c r="J19" s="353"/>
      <c r="K19" s="354"/>
    </row>
    <row r="20" spans="1:11">
      <c r="E20" s="351">
        <v>7</v>
      </c>
      <c r="F20" s="352">
        <f t="shared" si="2"/>
        <v>6</v>
      </c>
      <c r="G20" s="348">
        <f t="shared" si="3"/>
        <v>5</v>
      </c>
      <c r="H20" s="355">
        <v>4</v>
      </c>
      <c r="I20" s="353"/>
      <c r="J20" s="353"/>
      <c r="K20" s="354"/>
    </row>
    <row r="21" spans="1:11">
      <c r="E21" s="351">
        <v>8</v>
      </c>
      <c r="F21" s="352">
        <f t="shared" si="2"/>
        <v>6</v>
      </c>
      <c r="G21" s="348">
        <f t="shared" ref="G21:G24" si="4">F21</f>
        <v>6</v>
      </c>
      <c r="H21" s="348">
        <f t="shared" ref="H21:K33" si="5">G21-1</f>
        <v>5</v>
      </c>
      <c r="I21" s="353"/>
      <c r="J21" s="353"/>
      <c r="K21" s="354"/>
    </row>
    <row r="22" spans="1:11">
      <c r="E22" s="351">
        <v>9</v>
      </c>
      <c r="F22" s="352">
        <f t="shared" si="2"/>
        <v>6</v>
      </c>
      <c r="G22" s="348">
        <f t="shared" si="4"/>
        <v>6</v>
      </c>
      <c r="H22" s="348">
        <f t="shared" si="5"/>
        <v>5</v>
      </c>
      <c r="I22" s="355">
        <v>1</v>
      </c>
      <c r="J22" s="353"/>
      <c r="K22" s="354"/>
    </row>
    <row r="23" spans="1:11">
      <c r="E23" s="351">
        <v>10</v>
      </c>
      <c r="F23" s="352">
        <f t="shared" si="2"/>
        <v>6</v>
      </c>
      <c r="G23" s="348">
        <f t="shared" si="4"/>
        <v>6</v>
      </c>
      <c r="H23" s="348">
        <f t="shared" si="5"/>
        <v>5</v>
      </c>
      <c r="I23" s="355">
        <v>2</v>
      </c>
      <c r="J23" s="353"/>
      <c r="K23" s="354"/>
    </row>
    <row r="24" spans="1:11">
      <c r="E24" s="351">
        <v>11</v>
      </c>
      <c r="F24" s="352">
        <f t="shared" si="2"/>
        <v>6</v>
      </c>
      <c r="G24" s="348">
        <f t="shared" si="4"/>
        <v>6</v>
      </c>
      <c r="H24" s="348">
        <f t="shared" si="5"/>
        <v>5</v>
      </c>
      <c r="I24" s="355">
        <v>3</v>
      </c>
      <c r="J24" s="353"/>
      <c r="K24" s="354"/>
    </row>
    <row r="25" spans="1:11">
      <c r="E25" s="351">
        <v>12</v>
      </c>
      <c r="F25" s="352">
        <f t="shared" si="2"/>
        <v>6</v>
      </c>
      <c r="G25" s="348">
        <f t="shared" ref="G25:G33" si="6">F25+1</f>
        <v>7</v>
      </c>
      <c r="H25" s="348">
        <f t="shared" si="5"/>
        <v>6</v>
      </c>
      <c r="I25" s="355">
        <f t="shared" si="5"/>
        <v>5</v>
      </c>
      <c r="J25" s="353"/>
      <c r="K25" s="354"/>
    </row>
    <row r="26" spans="1:11">
      <c r="E26" s="351">
        <v>13</v>
      </c>
      <c r="F26" s="352">
        <f t="shared" si="2"/>
        <v>6</v>
      </c>
      <c r="G26" s="348">
        <f t="shared" si="6"/>
        <v>7</v>
      </c>
      <c r="H26" s="348">
        <f t="shared" si="5"/>
        <v>6</v>
      </c>
      <c r="I26" s="355">
        <f t="shared" si="5"/>
        <v>5</v>
      </c>
      <c r="J26" s="355">
        <v>1</v>
      </c>
      <c r="K26" s="354"/>
    </row>
    <row r="27" spans="1:11">
      <c r="E27" s="351">
        <v>14</v>
      </c>
      <c r="F27" s="352">
        <f t="shared" si="2"/>
        <v>6</v>
      </c>
      <c r="G27" s="348">
        <f t="shared" si="6"/>
        <v>7</v>
      </c>
      <c r="H27" s="348">
        <f t="shared" si="5"/>
        <v>6</v>
      </c>
      <c r="I27" s="355">
        <f t="shared" si="5"/>
        <v>5</v>
      </c>
      <c r="J27" s="355">
        <v>2</v>
      </c>
      <c r="K27" s="354"/>
    </row>
    <row r="28" spans="1:11">
      <c r="E28" s="351">
        <v>15</v>
      </c>
      <c r="F28" s="352">
        <f t="shared" si="2"/>
        <v>6</v>
      </c>
      <c r="G28" s="348">
        <f t="shared" si="6"/>
        <v>7</v>
      </c>
      <c r="H28" s="348">
        <f t="shared" si="5"/>
        <v>6</v>
      </c>
      <c r="I28" s="355">
        <f t="shared" si="5"/>
        <v>5</v>
      </c>
      <c r="J28" s="355">
        <v>3</v>
      </c>
      <c r="K28" s="359"/>
    </row>
    <row r="29" spans="1:11">
      <c r="E29" s="351">
        <v>16</v>
      </c>
      <c r="F29" s="352">
        <f t="shared" si="2"/>
        <v>6</v>
      </c>
      <c r="G29" s="348">
        <f t="shared" si="6"/>
        <v>7</v>
      </c>
      <c r="H29" s="348">
        <f t="shared" si="5"/>
        <v>6</v>
      </c>
      <c r="I29" s="355">
        <f t="shared" si="5"/>
        <v>5</v>
      </c>
      <c r="J29" s="355">
        <f t="shared" si="5"/>
        <v>4</v>
      </c>
      <c r="K29" s="360"/>
    </row>
    <row r="30" spans="1:11">
      <c r="E30" s="351">
        <v>17</v>
      </c>
      <c r="F30" s="352">
        <f t="shared" si="2"/>
        <v>6</v>
      </c>
      <c r="G30" s="348">
        <f t="shared" si="6"/>
        <v>7</v>
      </c>
      <c r="H30" s="348">
        <f t="shared" si="5"/>
        <v>6</v>
      </c>
      <c r="I30" s="355">
        <f t="shared" si="5"/>
        <v>5</v>
      </c>
      <c r="J30" s="355">
        <f t="shared" si="5"/>
        <v>4</v>
      </c>
      <c r="K30" s="361">
        <v>1</v>
      </c>
    </row>
    <row r="31" spans="1:11">
      <c r="E31" s="351">
        <v>18</v>
      </c>
      <c r="F31" s="352">
        <f t="shared" si="2"/>
        <v>6</v>
      </c>
      <c r="G31" s="348">
        <f t="shared" si="6"/>
        <v>7</v>
      </c>
      <c r="H31" s="348">
        <f t="shared" si="5"/>
        <v>6</v>
      </c>
      <c r="I31" s="355">
        <f t="shared" si="5"/>
        <v>5</v>
      </c>
      <c r="J31" s="355">
        <f t="shared" si="5"/>
        <v>4</v>
      </c>
      <c r="K31" s="361">
        <v>2</v>
      </c>
    </row>
    <row r="32" spans="1:11">
      <c r="E32" s="351">
        <v>19</v>
      </c>
      <c r="F32" s="352">
        <f t="shared" si="2"/>
        <v>6</v>
      </c>
      <c r="G32" s="348">
        <f t="shared" si="6"/>
        <v>7</v>
      </c>
      <c r="H32" s="348">
        <f t="shared" si="5"/>
        <v>6</v>
      </c>
      <c r="I32" s="355">
        <f t="shared" si="5"/>
        <v>5</v>
      </c>
      <c r="J32" s="355">
        <f t="shared" si="5"/>
        <v>4</v>
      </c>
      <c r="K32" s="361">
        <v>3</v>
      </c>
    </row>
    <row r="33" spans="5:11" ht="17.399999999999999" thickBot="1">
      <c r="E33" s="362">
        <v>20</v>
      </c>
      <c r="F33" s="363">
        <f>F27</f>
        <v>6</v>
      </c>
      <c r="G33" s="364">
        <f t="shared" si="6"/>
        <v>7</v>
      </c>
      <c r="H33" s="364">
        <f t="shared" si="5"/>
        <v>6</v>
      </c>
      <c r="I33" s="365">
        <f t="shared" si="5"/>
        <v>5</v>
      </c>
      <c r="J33" s="365">
        <f t="shared" si="5"/>
        <v>4</v>
      </c>
      <c r="K33" s="366">
        <f t="shared" si="5"/>
        <v>3</v>
      </c>
    </row>
    <row r="34" spans="5:11" ht="17.399999999999999" thickTop="1"/>
  </sheetData>
  <sortState xmlns:xlrd2="http://schemas.microsoft.com/office/spreadsheetml/2017/richdata2" ref="C2:C8">
    <sortCondition ref="C2:C8"/>
  </sortState>
  <phoneticPr fontId="0" type="noConversion"/>
  <conditionalFormatting sqref="H3:H5">
    <cfRule type="cellIs" dxfId="4" priority="1" stopIfTrue="1" operator="equal">
      <formula>"þ"</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7"/>
  <sheetViews>
    <sheetView showGridLines="0" workbookViewId="0"/>
  </sheetViews>
  <sheetFormatPr defaultColWidth="13" defaultRowHeight="15.6"/>
  <cols>
    <col min="1" max="1" width="23.5" style="174" bestFit="1" customWidth="1"/>
    <col min="2" max="2" width="8.59765625" style="174" customWidth="1"/>
    <col min="3" max="3" width="5.09765625" style="174" bestFit="1" customWidth="1"/>
    <col min="4" max="4" width="6.19921875" style="174" bestFit="1" customWidth="1"/>
    <col min="5" max="5" width="8" style="174" bestFit="1" customWidth="1"/>
    <col min="6" max="6" width="7" style="174" bestFit="1" customWidth="1"/>
    <col min="7" max="7" width="4.3984375" style="174" bestFit="1" customWidth="1"/>
    <col min="8" max="8" width="4" style="174" bestFit="1" customWidth="1"/>
    <col min="9" max="9" width="4.3984375" style="174" bestFit="1" customWidth="1"/>
    <col min="10" max="10" width="6.19921875" style="174" bestFit="1" customWidth="1"/>
    <col min="11" max="11" width="9.5" style="174" bestFit="1" customWidth="1"/>
    <col min="12" max="12" width="2.8984375" style="28" customWidth="1"/>
    <col min="13" max="13" width="6.3984375" style="28" bestFit="1" customWidth="1"/>
    <col min="14" max="16384" width="13" style="28"/>
  </cols>
  <sheetData>
    <row r="1" spans="1:13" ht="23.4" thickBot="1">
      <c r="A1" s="179" t="s">
        <v>28</v>
      </c>
      <c r="B1" s="179"/>
      <c r="C1" s="179"/>
      <c r="D1" s="179"/>
      <c r="E1" s="179"/>
      <c r="F1" s="179"/>
      <c r="G1" s="179"/>
      <c r="H1" s="179"/>
      <c r="I1" s="179"/>
      <c r="J1" s="179"/>
      <c r="K1" s="179"/>
    </row>
    <row r="2" spans="1:13" ht="16.8" thickTop="1" thickBot="1">
      <c r="A2" s="180" t="s">
        <v>8</v>
      </c>
      <c r="B2" s="181" t="s">
        <v>9</v>
      </c>
      <c r="C2" s="181" t="s">
        <v>31</v>
      </c>
      <c r="D2" s="181" t="s">
        <v>32</v>
      </c>
      <c r="E2" s="182" t="s">
        <v>73</v>
      </c>
      <c r="F2" s="181" t="s">
        <v>29</v>
      </c>
      <c r="G2" s="181" t="s">
        <v>33</v>
      </c>
      <c r="H2" s="183" t="s">
        <v>98</v>
      </c>
      <c r="I2" s="184" t="s">
        <v>108</v>
      </c>
      <c r="J2" s="183" t="s">
        <v>88</v>
      </c>
      <c r="K2" s="185" t="s">
        <v>7</v>
      </c>
      <c r="M2" s="186" t="s">
        <v>126</v>
      </c>
    </row>
    <row r="3" spans="1:13">
      <c r="A3" s="8" t="s">
        <v>230</v>
      </c>
      <c r="B3" s="9" t="s">
        <v>158</v>
      </c>
      <c r="C3" s="10" t="str">
        <f>CONCATENATE('Personal File'!C10,"+1")</f>
        <v>+2+1</v>
      </c>
      <c r="D3" s="11" t="s">
        <v>102</v>
      </c>
      <c r="E3" s="11" t="s">
        <v>103</v>
      </c>
      <c r="F3" s="12" t="s">
        <v>104</v>
      </c>
      <c r="G3" s="13">
        <v>4</v>
      </c>
      <c r="H3" s="27" t="str">
        <f>CONCATENATE("+",RIGHT('Personal File'!$B$7,1)+RIGHT('Personal File'!$C$10)+D3)</f>
        <v>+8</v>
      </c>
      <c r="I3" s="14">
        <f t="shared" ref="I3" ca="1" si="0">RANDBETWEEN(1,20)</f>
        <v>1</v>
      </c>
      <c r="J3" s="7">
        <f t="shared" ref="J3:J4" ca="1" si="1">I3+H3</f>
        <v>9</v>
      </c>
      <c r="K3" s="24"/>
      <c r="M3" s="187">
        <v>1300</v>
      </c>
    </row>
    <row r="4" spans="1:13" ht="16.2" thickBot="1">
      <c r="A4" s="15"/>
      <c r="B4" s="16"/>
      <c r="C4" s="17"/>
      <c r="D4" s="18"/>
      <c r="E4" s="19"/>
      <c r="F4" s="20"/>
      <c r="G4" s="21"/>
      <c r="H4" s="26" t="str">
        <f>CONCATENATE("+",RIGHT('Personal File'!$B$7,1)+RIGHT('Personal File'!$C$10)+D4)</f>
        <v>+7</v>
      </c>
      <c r="I4" s="189">
        <f ca="1">RANDBETWEEN(1,20)</f>
        <v>12</v>
      </c>
      <c r="J4" s="190">
        <f t="shared" ca="1" si="1"/>
        <v>19</v>
      </c>
      <c r="K4" s="22"/>
      <c r="M4" s="191"/>
    </row>
    <row r="5" spans="1:13" ht="6" customHeight="1" thickTop="1" thickBot="1">
      <c r="I5" s="172"/>
      <c r="J5" s="172"/>
    </row>
    <row r="6" spans="1:13" ht="16.8" thickTop="1" thickBot="1">
      <c r="A6" s="180" t="s">
        <v>11</v>
      </c>
      <c r="B6" s="181" t="s">
        <v>12</v>
      </c>
      <c r="C6" s="181" t="s">
        <v>31</v>
      </c>
      <c r="D6" s="181" t="s">
        <v>32</v>
      </c>
      <c r="E6" s="182" t="s">
        <v>73</v>
      </c>
      <c r="F6" s="181" t="s">
        <v>13</v>
      </c>
      <c r="G6" s="181" t="s">
        <v>33</v>
      </c>
      <c r="H6" s="183" t="s">
        <v>98</v>
      </c>
      <c r="I6" s="184" t="s">
        <v>108</v>
      </c>
      <c r="J6" s="183" t="s">
        <v>88</v>
      </c>
      <c r="K6" s="185" t="s">
        <v>7</v>
      </c>
      <c r="M6" s="186" t="s">
        <v>126</v>
      </c>
    </row>
    <row r="7" spans="1:13" ht="16.2" thickBot="1">
      <c r="A7" s="192" t="s">
        <v>251</v>
      </c>
      <c r="B7" s="193" t="s">
        <v>120</v>
      </c>
      <c r="C7" s="194" t="s">
        <v>102</v>
      </c>
      <c r="D7" s="194" t="s">
        <v>102</v>
      </c>
      <c r="E7" s="193" t="s">
        <v>159</v>
      </c>
      <c r="F7" s="194" t="s">
        <v>161</v>
      </c>
      <c r="G7" s="195">
        <v>2</v>
      </c>
      <c r="H7" s="196" t="str">
        <f>CONCATENATE("+",RIGHT('Personal File'!$B$7,1)+RIGHT('Personal File'!$C$11)+D7)</f>
        <v>+8</v>
      </c>
      <c r="I7" s="197">
        <f ca="1">RANDBETWEEN(1,20)</f>
        <v>19</v>
      </c>
      <c r="J7" s="198">
        <f t="shared" ref="J7" ca="1" si="2">I7+H7</f>
        <v>27</v>
      </c>
      <c r="K7" s="199"/>
      <c r="M7" s="191">
        <v>1300</v>
      </c>
    </row>
    <row r="8" spans="1:13" ht="6" customHeight="1" thickTop="1" thickBot="1">
      <c r="D8" s="200"/>
      <c r="E8" s="200"/>
      <c r="G8" s="201"/>
      <c r="H8" s="201"/>
      <c r="I8" s="201"/>
      <c r="J8" s="201"/>
    </row>
    <row r="9" spans="1:13" ht="16.8" thickTop="1" thickBot="1">
      <c r="A9" s="180" t="s">
        <v>77</v>
      </c>
      <c r="B9" s="181" t="s">
        <v>22</v>
      </c>
      <c r="C9" s="181" t="s">
        <v>40</v>
      </c>
      <c r="D9" s="181" t="s">
        <v>88</v>
      </c>
      <c r="E9" s="181" t="s">
        <v>89</v>
      </c>
      <c r="F9" s="181" t="s">
        <v>90</v>
      </c>
      <c r="G9" s="181" t="s">
        <v>33</v>
      </c>
      <c r="H9" s="202" t="s">
        <v>7</v>
      </c>
      <c r="I9" s="203"/>
      <c r="J9" s="203"/>
      <c r="K9" s="204"/>
      <c r="M9" s="186" t="s">
        <v>126</v>
      </c>
    </row>
    <row r="10" spans="1:13">
      <c r="A10" s="383" t="s">
        <v>237</v>
      </c>
      <c r="B10" s="376">
        <v>2</v>
      </c>
      <c r="C10" s="377" t="s">
        <v>129</v>
      </c>
      <c r="D10" s="376" t="s">
        <v>129</v>
      </c>
      <c r="E10" s="378" t="s">
        <v>129</v>
      </c>
      <c r="F10" s="377" t="s">
        <v>129</v>
      </c>
      <c r="G10" s="379" t="s">
        <v>129</v>
      </c>
      <c r="H10" s="380"/>
      <c r="I10" s="381"/>
      <c r="J10" s="381"/>
      <c r="K10" s="382"/>
      <c r="M10" s="188"/>
    </row>
    <row r="11" spans="1:13">
      <c r="A11" s="367" t="s">
        <v>160</v>
      </c>
      <c r="B11" s="368">
        <v>5</v>
      </c>
      <c r="C11" s="369">
        <v>4</v>
      </c>
      <c r="D11" s="370">
        <v>-1</v>
      </c>
      <c r="E11" s="371">
        <v>0.2</v>
      </c>
      <c r="F11" s="369" t="s">
        <v>123</v>
      </c>
      <c r="G11" s="372">
        <v>25</v>
      </c>
      <c r="H11" s="373"/>
      <c r="I11" s="374"/>
      <c r="J11" s="374"/>
      <c r="K11" s="375"/>
      <c r="M11" s="188"/>
    </row>
    <row r="12" spans="1:13" ht="16.2" thickBot="1">
      <c r="A12" s="422"/>
      <c r="B12" s="16"/>
      <c r="C12" s="205"/>
      <c r="D12" s="16"/>
      <c r="E12" s="273"/>
      <c r="F12" s="205"/>
      <c r="G12" s="423"/>
      <c r="H12" s="274"/>
      <c r="I12" s="206"/>
      <c r="J12" s="206"/>
      <c r="K12" s="207"/>
      <c r="M12" s="191"/>
    </row>
    <row r="13" spans="1:13" ht="6.75" customHeight="1" thickTop="1" thickBot="1"/>
    <row r="14" spans="1:13" ht="16.8" thickTop="1" thickBot="1">
      <c r="D14" s="276" t="s">
        <v>78</v>
      </c>
      <c r="E14" s="277"/>
      <c r="F14" s="277" t="s">
        <v>10</v>
      </c>
      <c r="G14" s="278" t="s">
        <v>33</v>
      </c>
      <c r="H14" s="278" t="s">
        <v>98</v>
      </c>
      <c r="I14" s="282" t="s">
        <v>7</v>
      </c>
      <c r="J14" s="283"/>
      <c r="K14" s="284"/>
      <c r="M14" s="186" t="s">
        <v>126</v>
      </c>
    </row>
    <row r="15" spans="1:13" ht="16.2" thickBot="1">
      <c r="D15" s="279" t="s">
        <v>162</v>
      </c>
      <c r="E15" s="280"/>
      <c r="F15" s="280">
        <v>40</v>
      </c>
      <c r="G15" s="208">
        <f t="shared" ref="G15" si="3">(F15*3)/20</f>
        <v>6</v>
      </c>
      <c r="H15" s="281" t="s">
        <v>163</v>
      </c>
      <c r="I15" s="285"/>
      <c r="J15" s="286"/>
      <c r="K15" s="275"/>
      <c r="M15" s="191"/>
    </row>
    <row r="16" spans="1:13" ht="16.2" thickTop="1"/>
    <row r="17" spans="9:10">
      <c r="I17" s="28"/>
      <c r="J17" s="28"/>
    </row>
  </sheetData>
  <sortState xmlns:xlrd2="http://schemas.microsoft.com/office/spreadsheetml/2017/richdata2" ref="A11:H12">
    <sortCondition ref="A11:A12"/>
  </sortState>
  <phoneticPr fontId="0" type="noConversion"/>
  <conditionalFormatting sqref="I3:I4">
    <cfRule type="cellIs" dxfId="3" priority="9" operator="equal">
      <formula>20</formula>
    </cfRule>
    <cfRule type="cellIs" dxfId="2" priority="10" operator="equal">
      <formula>1</formula>
    </cfRule>
  </conditionalFormatting>
  <conditionalFormatting sqref="I7">
    <cfRule type="cellIs" dxfId="1" priority="7" operator="equal">
      <formula>20</formula>
    </cfRule>
    <cfRule type="cellIs" dxfId="0" priority="8" operator="equal">
      <formula>1</formula>
    </cfRule>
  </conditionalFormatting>
  <printOptions gridLinesSet="0"/>
  <pageMargins left="0.62" right="0.33" top="0.5" bottom="0.63" header="0.5" footer="0.5"/>
  <pageSetup orientation="portrait" horizontalDpi="120" verticalDpi="14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5"/>
  <sheetViews>
    <sheetView showGridLines="0" workbookViewId="0"/>
  </sheetViews>
  <sheetFormatPr defaultColWidth="13" defaultRowHeight="15.6"/>
  <cols>
    <col min="1" max="1" width="24.19921875" style="174" customWidth="1"/>
    <col min="2" max="2" width="3.8984375" style="174" bestFit="1" customWidth="1"/>
    <col min="3" max="3" width="5.59765625" style="201" bestFit="1" customWidth="1"/>
    <col min="4" max="5" width="17.19921875" style="28" customWidth="1"/>
    <col min="6" max="6" width="2.09765625" style="174" customWidth="1"/>
    <col min="7" max="7" width="5.69921875" style="28" bestFit="1" customWidth="1"/>
    <col min="8" max="16384" width="13" style="28"/>
  </cols>
  <sheetData>
    <row r="1" spans="1:7" ht="23.4" thickBot="1">
      <c r="A1" s="179" t="s">
        <v>83</v>
      </c>
      <c r="B1" s="179"/>
      <c r="C1" s="209"/>
      <c r="D1" s="179"/>
      <c r="E1" s="179"/>
    </row>
    <row r="2" spans="1:7" s="174" customFormat="1" ht="16.8" thickTop="1" thickBot="1">
      <c r="A2" s="210" t="s">
        <v>84</v>
      </c>
      <c r="B2" s="210" t="s">
        <v>10</v>
      </c>
      <c r="C2" s="211" t="s">
        <v>33</v>
      </c>
      <c r="D2" s="212" t="s">
        <v>85</v>
      </c>
      <c r="E2" s="213" t="s">
        <v>86</v>
      </c>
      <c r="G2" s="214" t="s">
        <v>126</v>
      </c>
    </row>
    <row r="3" spans="1:7">
      <c r="A3" s="215" t="s">
        <v>105</v>
      </c>
      <c r="B3" s="216">
        <v>2</v>
      </c>
      <c r="C3" s="217">
        <v>2</v>
      </c>
      <c r="D3" s="218"/>
      <c r="E3" s="219"/>
      <c r="F3" s="172"/>
      <c r="G3" s="220"/>
    </row>
    <row r="4" spans="1:7">
      <c r="A4" s="215" t="s">
        <v>115</v>
      </c>
      <c r="B4" s="221">
        <v>1</v>
      </c>
      <c r="C4" s="222">
        <v>0.5</v>
      </c>
      <c r="D4" s="218"/>
      <c r="E4" s="219"/>
      <c r="G4" s="223"/>
    </row>
    <row r="5" spans="1:7">
      <c r="A5" s="215" t="s">
        <v>113</v>
      </c>
      <c r="B5" s="216">
        <v>1</v>
      </c>
      <c r="C5" s="217" t="s">
        <v>118</v>
      </c>
      <c r="D5" s="218"/>
      <c r="E5" s="219"/>
      <c r="G5" s="224"/>
    </row>
    <row r="6" spans="1:7" ht="16.2" thickBot="1">
      <c r="A6" s="225" t="s">
        <v>164</v>
      </c>
      <c r="B6" s="226">
        <v>1</v>
      </c>
      <c r="C6" s="227">
        <v>1</v>
      </c>
      <c r="D6" s="228"/>
      <c r="E6" s="229"/>
      <c r="G6" s="230"/>
    </row>
    <row r="7" spans="1:7" ht="24" thickTop="1" thickBot="1">
      <c r="A7" s="179" t="s">
        <v>87</v>
      </c>
      <c r="B7" s="231"/>
      <c r="C7" s="231"/>
      <c r="D7" s="179"/>
      <c r="E7" s="232"/>
    </row>
    <row r="8" spans="1:7" ht="16.8" thickTop="1" thickBot="1">
      <c r="A8" s="210" t="s">
        <v>84</v>
      </c>
      <c r="B8" s="210" t="s">
        <v>10</v>
      </c>
      <c r="C8" s="211" t="s">
        <v>33</v>
      </c>
      <c r="D8" s="212" t="s">
        <v>85</v>
      </c>
      <c r="E8" s="213" t="s">
        <v>86</v>
      </c>
      <c r="G8" s="214" t="s">
        <v>126</v>
      </c>
    </row>
    <row r="9" spans="1:7">
      <c r="A9" s="233" t="s">
        <v>105</v>
      </c>
      <c r="B9" s="216">
        <v>1</v>
      </c>
      <c r="C9" s="217">
        <v>0</v>
      </c>
      <c r="D9" s="234"/>
      <c r="E9" s="219"/>
      <c r="F9" s="172"/>
      <c r="G9" s="220"/>
    </row>
    <row r="10" spans="1:7">
      <c r="A10" s="235" t="s">
        <v>106</v>
      </c>
      <c r="B10" s="236">
        <v>5</v>
      </c>
      <c r="C10" s="237">
        <v>5</v>
      </c>
      <c r="D10" s="238"/>
      <c r="E10" s="219"/>
      <c r="F10" s="172"/>
      <c r="G10" s="223"/>
    </row>
    <row r="11" spans="1:7">
      <c r="A11" s="235" t="s">
        <v>116</v>
      </c>
      <c r="B11" s="236">
        <v>1</v>
      </c>
      <c r="C11" s="237">
        <v>0</v>
      </c>
      <c r="D11" s="239"/>
      <c r="E11" s="240"/>
      <c r="F11" s="172"/>
      <c r="G11" s="224"/>
    </row>
    <row r="12" spans="1:7">
      <c r="A12" s="235" t="s">
        <v>119</v>
      </c>
      <c r="B12" s="236">
        <v>400</v>
      </c>
      <c r="C12" s="237">
        <f>B12/100</f>
        <v>4</v>
      </c>
      <c r="D12" s="239"/>
      <c r="E12" s="219"/>
      <c r="F12" s="172"/>
      <c r="G12" s="223"/>
    </row>
    <row r="13" spans="1:7">
      <c r="A13" s="235" t="s">
        <v>107</v>
      </c>
      <c r="B13" s="236">
        <v>10</v>
      </c>
      <c r="C13" s="237">
        <f>B13</f>
        <v>10</v>
      </c>
      <c r="D13" s="239"/>
      <c r="E13" s="240"/>
      <c r="F13" s="172"/>
      <c r="G13" s="224"/>
    </row>
    <row r="14" spans="1:7" ht="16.2" thickBot="1">
      <c r="A14" s="225" t="s">
        <v>114</v>
      </c>
      <c r="B14" s="226">
        <v>0.5</v>
      </c>
      <c r="C14" s="227">
        <v>4</v>
      </c>
      <c r="D14" s="241"/>
      <c r="E14" s="229"/>
      <c r="F14" s="172"/>
      <c r="G14" s="230"/>
    </row>
    <row r="15" spans="1:7" ht="16.2" thickTop="1"/>
  </sheetData>
  <sortState xmlns:xlrd2="http://schemas.microsoft.com/office/spreadsheetml/2017/richdata2" ref="A3:D6">
    <sortCondition ref="A3:A6"/>
  </sortState>
  <phoneticPr fontId="0" type="noConversion"/>
  <printOptions gridLinesSet="0"/>
  <pageMargins left="0.62" right="0.33" top="0.5" bottom="0.63" header="0.5" footer="0.5"/>
  <pageSetup orientation="portrait" horizontalDpi="120" verticalDpi="144"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Personal File</vt:lpstr>
      <vt:lpstr>Skills</vt:lpstr>
      <vt:lpstr>Spells</vt:lpstr>
      <vt:lpstr>Feats</vt:lpstr>
      <vt:lpstr>Martial</vt:lpstr>
      <vt:lpstr>Equipment</vt:lpstr>
      <vt:lpstr>'Personal File'!Print_Area</vt:lpstr>
      <vt:lpstr>Skills!Print_Area</vt:lpstr>
      <vt:lpstr>Spells!Print_Area</vt:lpstr>
    </vt:vector>
  </TitlesOfParts>
  <LinksUpToDate>false</LinksUpToDate>
  <SharedDoc>false</SharedDoc>
  <HyperlinkBase>http://www.alexisalvarez.org/RPG/sof/</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Dungeons of Waterdeep PC file</dc:title>
  <dc:creator>© Alexis A. Álvarez 2007</dc:creator>
  <cp:lastModifiedBy>Alexis Álvarez</cp:lastModifiedBy>
  <cp:lastPrinted>2012-10-12T16:15:15Z</cp:lastPrinted>
  <dcterms:created xsi:type="dcterms:W3CDTF">2000-10-24T15:39:59Z</dcterms:created>
  <dcterms:modified xsi:type="dcterms:W3CDTF">2020-03-14T11:46:32Z</dcterms:modified>
</cp:coreProperties>
</file>