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A\Juegos\FoL\Used\Characters\Part I\"/>
    </mc:Choice>
  </mc:AlternateContent>
  <xr:revisionPtr revIDLastSave="0" documentId="13_ncr:1_{0B19FA4F-B81C-45A9-8BFE-9A47BCE09D57}" xr6:coauthVersionLast="47" xr6:coauthVersionMax="47" xr10:uidLastSave="{00000000-0000-0000-0000-000000000000}"/>
  <bookViews>
    <workbookView xWindow="-108" yWindow="-108" windowWidth="23256" windowHeight="13176" tabRatio="638" xr2:uid="{00000000-000D-0000-FFFF-FFFF00000000}"/>
  </bookViews>
  <sheets>
    <sheet name="Leadership" sheetId="28" r:id="rId1"/>
    <sheet name="Skills" sheetId="29" r:id="rId2"/>
  </sheets>
  <externalReferences>
    <externalReference r:id="rId3"/>
  </externalReferences>
  <definedNames>
    <definedName name="_xlnm._FilterDatabase" localSheetId="0" hidden="1">Leadership!$A$1:$AR$1</definedName>
    <definedName name="NoShade">'[1]Spell Sheet'!$FH$1</definedName>
    <definedName name="_xlnm.Print_Area" localSheetId="1">Skills!$A$1:$W$35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1" i="29" l="1"/>
  <c r="M51" i="29"/>
  <c r="L51" i="29"/>
  <c r="G51" i="29"/>
  <c r="N4" i="29"/>
  <c r="M4" i="29"/>
  <c r="L4" i="29"/>
  <c r="N3" i="29"/>
  <c r="M3" i="29"/>
  <c r="L3" i="29"/>
  <c r="N2" i="29"/>
  <c r="M2" i="29"/>
  <c r="L2" i="29"/>
  <c r="AS7" i="28"/>
  <c r="AL7" i="28"/>
  <c r="AG7" i="28"/>
  <c r="G4" i="29" s="1"/>
  <c r="AC7" i="28"/>
  <c r="G2" i="29" s="1"/>
  <c r="AA7" i="28"/>
  <c r="AK7" i="28" s="1"/>
  <c r="AJ7" i="28" s="1"/>
  <c r="Z7" i="28"/>
  <c r="Y7" i="28"/>
  <c r="W7" i="28"/>
  <c r="U7" i="28"/>
  <c r="AM7" i="28" s="1"/>
  <c r="S7" i="28"/>
  <c r="Q7" i="28"/>
  <c r="O7" i="28"/>
  <c r="AE7" i="28" l="1"/>
  <c r="G3" i="29" s="1"/>
  <c r="AI7" i="28"/>
  <c r="Z16" i="28"/>
  <c r="Z15" i="28"/>
  <c r="Z14" i="28"/>
  <c r="Z13" i="28"/>
  <c r="Z12" i="28"/>
  <c r="Z11" i="28"/>
  <c r="Z10" i="28"/>
  <c r="Z9" i="28"/>
  <c r="Z8" i="28"/>
  <c r="Z6" i="28"/>
  <c r="Z5" i="28"/>
  <c r="Z4" i="28"/>
  <c r="Z3" i="28"/>
  <c r="Z2" i="28"/>
  <c r="Y16" i="28" l="1"/>
  <c r="W16" i="28"/>
  <c r="U16" i="28"/>
  <c r="S16" i="28"/>
  <c r="Q16" i="28"/>
  <c r="O16" i="28"/>
  <c r="Y15" i="28"/>
  <c r="W15" i="28"/>
  <c r="U15" i="28"/>
  <c r="S15" i="28"/>
  <c r="Q15" i="28"/>
  <c r="O15" i="28"/>
  <c r="Y14" i="28"/>
  <c r="W14" i="28"/>
  <c r="U14" i="28"/>
  <c r="S14" i="28"/>
  <c r="Q14" i="28"/>
  <c r="O14" i="28"/>
  <c r="Y13" i="28"/>
  <c r="W13" i="28"/>
  <c r="U13" i="28"/>
  <c r="S13" i="28"/>
  <c r="Q13" i="28"/>
  <c r="O13" i="28"/>
  <c r="Y12" i="28"/>
  <c r="W12" i="28"/>
  <c r="U12" i="28"/>
  <c r="S12" i="28"/>
  <c r="Q12" i="28"/>
  <c r="O12" i="28"/>
  <c r="Y11" i="28"/>
  <c r="W11" i="28"/>
  <c r="U11" i="28"/>
  <c r="S11" i="28"/>
  <c r="Q11" i="28"/>
  <c r="O11" i="28"/>
  <c r="K50" i="29" l="1"/>
  <c r="N50" i="29"/>
  <c r="M50" i="29"/>
  <c r="L50" i="29"/>
  <c r="J50" i="29"/>
  <c r="I50" i="29"/>
  <c r="H50" i="29" l="1"/>
  <c r="G50" i="29"/>
  <c r="T31" i="29"/>
  <c r="T30" i="29"/>
  <c r="T29" i="29"/>
  <c r="T28" i="29"/>
  <c r="T27" i="29"/>
  <c r="T26" i="29"/>
  <c r="T25" i="29"/>
  <c r="T32" i="29"/>
  <c r="T24" i="29"/>
  <c r="F50" i="29"/>
  <c r="E50" i="29"/>
  <c r="D50" i="29"/>
  <c r="B50" i="29"/>
  <c r="T2" i="29" l="1"/>
  <c r="T3" i="29"/>
  <c r="T4" i="29"/>
  <c r="T5" i="29"/>
  <c r="T6" i="29"/>
  <c r="T7" i="29"/>
  <c r="T8" i="29"/>
  <c r="T9" i="29"/>
  <c r="T10" i="29"/>
  <c r="T11" i="29"/>
  <c r="T12" i="29"/>
  <c r="T13" i="29"/>
  <c r="T14" i="29"/>
  <c r="T15" i="29"/>
  <c r="T16" i="29"/>
  <c r="T17" i="29"/>
  <c r="T18" i="29"/>
  <c r="T19" i="29"/>
  <c r="T20" i="29"/>
  <c r="T21" i="29"/>
  <c r="T22" i="29"/>
  <c r="T23" i="29"/>
  <c r="T33" i="29"/>
  <c r="T34" i="29"/>
  <c r="T35" i="29"/>
  <c r="T36" i="29"/>
  <c r="T37" i="29"/>
  <c r="T38" i="29"/>
  <c r="T39" i="29"/>
  <c r="T40" i="29"/>
  <c r="T41" i="29"/>
  <c r="T42" i="29"/>
  <c r="T43" i="29"/>
  <c r="T44" i="29"/>
  <c r="T45" i="29"/>
  <c r="T46" i="29"/>
  <c r="T47" i="29"/>
  <c r="T48" i="29"/>
  <c r="T49" i="29"/>
  <c r="C50" i="29"/>
  <c r="AS4" i="28" l="1"/>
  <c r="Y9" i="28" l="1"/>
  <c r="Y10" i="28"/>
  <c r="Y5" i="28"/>
  <c r="Y4" i="28"/>
  <c r="Y8" i="28"/>
  <c r="Y3" i="28"/>
  <c r="Y2" i="28"/>
  <c r="Y6" i="28"/>
  <c r="W9" i="28"/>
  <c r="W10" i="28"/>
  <c r="W5" i="28"/>
  <c r="W4" i="28"/>
  <c r="W8" i="28"/>
  <c r="W3" i="28"/>
  <c r="W2" i="28"/>
  <c r="W6" i="28"/>
  <c r="U9" i="28"/>
  <c r="AM9" i="28" s="1"/>
  <c r="I51" i="29" s="1"/>
  <c r="AM11" i="28"/>
  <c r="K51" i="29" s="1"/>
  <c r="U10" i="28"/>
  <c r="AM10" i="28" s="1"/>
  <c r="J51" i="29" s="1"/>
  <c r="U5" i="28"/>
  <c r="AM5" i="28" s="1"/>
  <c r="E51" i="29" s="1"/>
  <c r="U4" i="28"/>
  <c r="AM4" i="28" s="1"/>
  <c r="D51" i="29" s="1"/>
  <c r="U8" i="28"/>
  <c r="AM8" i="28" s="1"/>
  <c r="H51" i="29" s="1"/>
  <c r="U3" i="28"/>
  <c r="AM3" i="28" s="1"/>
  <c r="C51" i="29" s="1"/>
  <c r="U2" i="28"/>
  <c r="AM2" i="28" s="1"/>
  <c r="B51" i="29" s="1"/>
  <c r="U6" i="28"/>
  <c r="S9" i="28"/>
  <c r="S10" i="28"/>
  <c r="S5" i="28"/>
  <c r="S4" i="28"/>
  <c r="S8" i="28"/>
  <c r="S3" i="28"/>
  <c r="S2" i="28"/>
  <c r="S6" i="28"/>
  <c r="O9" i="28"/>
  <c r="O10" i="28"/>
  <c r="O5" i="28"/>
  <c r="O4" i="28"/>
  <c r="O8" i="28"/>
  <c r="O3" i="28"/>
  <c r="O2" i="28"/>
  <c r="O6" i="28"/>
  <c r="Q9" i="28"/>
  <c r="Q10" i="28"/>
  <c r="Q5" i="28"/>
  <c r="Q4" i="28"/>
  <c r="Q8" i="28"/>
  <c r="Q3" i="28"/>
  <c r="Q2" i="28"/>
  <c r="Q6" i="28"/>
  <c r="P6" i="29" l="1"/>
  <c r="P47" i="29"/>
  <c r="P3" i="29"/>
  <c r="P15" i="29"/>
  <c r="P41" i="29"/>
  <c r="P20" i="29"/>
  <c r="P34" i="29"/>
  <c r="P38" i="29"/>
  <c r="P35" i="29"/>
  <c r="P49" i="29"/>
  <c r="P22" i="29"/>
  <c r="P8" i="29"/>
  <c r="P46" i="29"/>
  <c r="P14" i="29"/>
  <c r="P18" i="29"/>
  <c r="P7" i="29"/>
  <c r="P36" i="29"/>
  <c r="P48" i="29"/>
  <c r="P12" i="29"/>
  <c r="P17" i="29"/>
  <c r="P21" i="29"/>
  <c r="P2" i="29"/>
  <c r="P9" i="29"/>
  <c r="AM6" i="28"/>
  <c r="F51" i="29" s="1"/>
  <c r="P32" i="29"/>
  <c r="P10" i="29"/>
  <c r="P39" i="29"/>
  <c r="P30" i="29"/>
  <c r="P28" i="29"/>
  <c r="P26" i="29"/>
  <c r="P11" i="29"/>
  <c r="P23" i="29"/>
  <c r="P16" i="29"/>
  <c r="P31" i="29"/>
  <c r="P29" i="29"/>
  <c r="P27" i="29"/>
  <c r="P25" i="29"/>
  <c r="P24" i="29"/>
  <c r="P5" i="29"/>
  <c r="P13" i="29"/>
  <c r="P42" i="29"/>
  <c r="P43" i="29"/>
  <c r="P19" i="29"/>
  <c r="P40" i="29"/>
  <c r="P44" i="29"/>
  <c r="P4" i="29"/>
  <c r="P33" i="29"/>
  <c r="P37" i="29"/>
  <c r="P45" i="29"/>
  <c r="S37" i="29" l="1"/>
  <c r="U37" i="29" s="1"/>
  <c r="Q37" i="29"/>
  <c r="S40" i="29"/>
  <c r="U40" i="29" s="1"/>
  <c r="Q40" i="29"/>
  <c r="S13" i="29"/>
  <c r="U13" i="29" s="1"/>
  <c r="Q13" i="29"/>
  <c r="Q27" i="29"/>
  <c r="S27" i="29"/>
  <c r="U27" i="29" s="1"/>
  <c r="S23" i="29"/>
  <c r="U23" i="29" s="1"/>
  <c r="Q23" i="29"/>
  <c r="Q30" i="29"/>
  <c r="S30" i="29"/>
  <c r="U30" i="29" s="1"/>
  <c r="S17" i="29"/>
  <c r="U17" i="29" s="1"/>
  <c r="Q17" i="29"/>
  <c r="S7" i="29"/>
  <c r="U7" i="29" s="1"/>
  <c r="Q7" i="29"/>
  <c r="S8" i="29"/>
  <c r="U8" i="29" s="1"/>
  <c r="Q8" i="29"/>
  <c r="S38" i="29"/>
  <c r="U38" i="29" s="1"/>
  <c r="Q38" i="29"/>
  <c r="S15" i="29"/>
  <c r="U15" i="29" s="1"/>
  <c r="Q15" i="29"/>
  <c r="S33" i="29"/>
  <c r="U33" i="29" s="1"/>
  <c r="Q33" i="29"/>
  <c r="S19" i="29"/>
  <c r="U19" i="29" s="1"/>
  <c r="Q19" i="29"/>
  <c r="S5" i="29"/>
  <c r="U5" i="29" s="1"/>
  <c r="Q5" i="29"/>
  <c r="Q29" i="29"/>
  <c r="S29" i="29"/>
  <c r="U29" i="29" s="1"/>
  <c r="S11" i="29"/>
  <c r="U11" i="29" s="1"/>
  <c r="Q11" i="29"/>
  <c r="S39" i="29"/>
  <c r="U39" i="29" s="1"/>
  <c r="Q39" i="29"/>
  <c r="S9" i="29"/>
  <c r="U9" i="29" s="1"/>
  <c r="Q9" i="29"/>
  <c r="S12" i="29"/>
  <c r="U12" i="29" s="1"/>
  <c r="Q12" i="29"/>
  <c r="S18" i="29"/>
  <c r="U18" i="29" s="1"/>
  <c r="Q18" i="29"/>
  <c r="S22" i="29"/>
  <c r="U22" i="29" s="1"/>
  <c r="Q22" i="29"/>
  <c r="S34" i="29"/>
  <c r="U34" i="29" s="1"/>
  <c r="Q34" i="29"/>
  <c r="Q3" i="29"/>
  <c r="S45" i="29"/>
  <c r="U45" i="29" s="1"/>
  <c r="Q45" i="29"/>
  <c r="Q4" i="29"/>
  <c r="S43" i="29"/>
  <c r="U43" i="29" s="1"/>
  <c r="Q43" i="29"/>
  <c r="Q24" i="29"/>
  <c r="S24" i="29"/>
  <c r="U24" i="29" s="1"/>
  <c r="Q31" i="29"/>
  <c r="S31" i="29"/>
  <c r="U31" i="29" s="1"/>
  <c r="Q26" i="29"/>
  <c r="S26" i="29"/>
  <c r="U26" i="29" s="1"/>
  <c r="S10" i="29"/>
  <c r="U10" i="29" s="1"/>
  <c r="Q10" i="29"/>
  <c r="Q2" i="29"/>
  <c r="S48" i="29"/>
  <c r="U48" i="29" s="1"/>
  <c r="Q48" i="29"/>
  <c r="S14" i="29"/>
  <c r="U14" i="29" s="1"/>
  <c r="Q14" i="29"/>
  <c r="S49" i="29"/>
  <c r="U49" i="29" s="1"/>
  <c r="Q49" i="29"/>
  <c r="S20" i="29"/>
  <c r="U20" i="29" s="1"/>
  <c r="Q20" i="29"/>
  <c r="S47" i="29"/>
  <c r="U47" i="29" s="1"/>
  <c r="Q47" i="29"/>
  <c r="S44" i="29"/>
  <c r="U44" i="29" s="1"/>
  <c r="Q44" i="29"/>
  <c r="S42" i="29"/>
  <c r="U42" i="29" s="1"/>
  <c r="Q42" i="29"/>
  <c r="Q25" i="29"/>
  <c r="S25" i="29"/>
  <c r="U25" i="29" s="1"/>
  <c r="S16" i="29"/>
  <c r="U16" i="29" s="1"/>
  <c r="Q16" i="29"/>
  <c r="Q28" i="29"/>
  <c r="S28" i="29"/>
  <c r="U28" i="29" s="1"/>
  <c r="Q32" i="29"/>
  <c r="S32" i="29"/>
  <c r="U32" i="29" s="1"/>
  <c r="S21" i="29"/>
  <c r="U21" i="29" s="1"/>
  <c r="Q21" i="29"/>
  <c r="S36" i="29"/>
  <c r="U36" i="29" s="1"/>
  <c r="Q36" i="29"/>
  <c r="S46" i="29"/>
  <c r="U46" i="29" s="1"/>
  <c r="Q46" i="29"/>
  <c r="S35" i="29"/>
  <c r="U35" i="29" s="1"/>
  <c r="Q35" i="29"/>
  <c r="S41" i="29"/>
  <c r="U41" i="29" s="1"/>
  <c r="Q41" i="29"/>
  <c r="S6" i="29"/>
  <c r="U6" i="29" s="1"/>
  <c r="Q6" i="29"/>
  <c r="AL9" i="28" l="1"/>
  <c r="AG9" i="28"/>
  <c r="I4" i="29" s="1"/>
  <c r="AC9" i="28"/>
  <c r="I2" i="29" s="1"/>
  <c r="AA9" i="28"/>
  <c r="AL11" i="28"/>
  <c r="AG11" i="28"/>
  <c r="K4" i="29" s="1"/>
  <c r="AC11" i="28"/>
  <c r="K2" i="29" s="1"/>
  <c r="AA11" i="28"/>
  <c r="AL10" i="28"/>
  <c r="AG10" i="28"/>
  <c r="J4" i="29" s="1"/>
  <c r="AC10" i="28"/>
  <c r="J2" i="29" s="1"/>
  <c r="AA10" i="28"/>
  <c r="AL5" i="28"/>
  <c r="AG5" i="28"/>
  <c r="E4" i="29" s="1"/>
  <c r="AC5" i="28"/>
  <c r="E2" i="29" s="1"/>
  <c r="AA5" i="28"/>
  <c r="AL4" i="28"/>
  <c r="AG4" i="28"/>
  <c r="D4" i="29" s="1"/>
  <c r="AC4" i="28"/>
  <c r="D2" i="29" s="1"/>
  <c r="AA4" i="28"/>
  <c r="AL8" i="28"/>
  <c r="AG8" i="28"/>
  <c r="H4" i="29" s="1"/>
  <c r="AC8" i="28"/>
  <c r="H2" i="29" s="1"/>
  <c r="AA8" i="28"/>
  <c r="AL3" i="28"/>
  <c r="AG3" i="28"/>
  <c r="C4" i="29" s="1"/>
  <c r="AC3" i="28"/>
  <c r="C2" i="29" s="1"/>
  <c r="AA3" i="28"/>
  <c r="AL2" i="28"/>
  <c r="AG2" i="28"/>
  <c r="B4" i="29" s="1"/>
  <c r="AC2" i="28"/>
  <c r="B2" i="29" s="1"/>
  <c r="AA2" i="28"/>
  <c r="AL6" i="28"/>
  <c r="AG6" i="28"/>
  <c r="AC6" i="28"/>
  <c r="AA6" i="28"/>
  <c r="S4" i="29" l="1"/>
  <c r="U4" i="29" s="1"/>
  <c r="F2" i="29"/>
  <c r="S2" i="29"/>
  <c r="U2" i="29" s="1"/>
  <c r="F4" i="29"/>
  <c r="AS9" i="28"/>
  <c r="AS11" i="28"/>
  <c r="AS10" i="28"/>
  <c r="AS5" i="28"/>
  <c r="AS8" i="28"/>
  <c r="AS3" i="28"/>
  <c r="AS2" i="28"/>
  <c r="AS6" i="28"/>
  <c r="AE4" i="28" l="1"/>
  <c r="D3" i="29" s="1"/>
  <c r="AE8" i="28"/>
  <c r="H3" i="29" s="1"/>
  <c r="AE3" i="28"/>
  <c r="C3" i="29" s="1"/>
  <c r="AE10" i="28"/>
  <c r="J3" i="29" s="1"/>
  <c r="AE11" i="28"/>
  <c r="K3" i="29" s="1"/>
  <c r="AK9" i="28" l="1"/>
  <c r="AJ9" i="28" s="1"/>
  <c r="AE9" i="28"/>
  <c r="I3" i="29" s="1"/>
  <c r="AI9" i="28"/>
  <c r="AK11" i="28" l="1"/>
  <c r="AJ11" i="28" s="1"/>
  <c r="AK10" i="28"/>
  <c r="AJ10" i="28" s="1"/>
  <c r="AK3" i="28"/>
  <c r="AJ3" i="28" s="1"/>
  <c r="AK6" i="28" l="1"/>
  <c r="AJ6" i="28" s="1"/>
  <c r="AE6" i="28"/>
  <c r="AK2" i="28"/>
  <c r="AJ2" i="28" s="1"/>
  <c r="AE2" i="28"/>
  <c r="B3" i="29" s="1"/>
  <c r="AI11" i="28"/>
  <c r="AI6" i="28"/>
  <c r="AI3" i="28"/>
  <c r="AI10" i="28"/>
  <c r="AI2" i="28"/>
  <c r="S3" i="29" l="1"/>
  <c r="U3" i="29" s="1"/>
  <c r="F3" i="29"/>
  <c r="AE5" i="28"/>
  <c r="E3" i="29" s="1"/>
  <c r="AK5" i="28" l="1"/>
  <c r="AJ5" i="28" s="1"/>
  <c r="AI5" i="28"/>
  <c r="AK8" i="28" l="1"/>
  <c r="AJ8" i="28" s="1"/>
  <c r="AI8" i="28"/>
  <c r="AK4" i="28"/>
  <c r="AJ4" i="28" s="1"/>
  <c r="AI4" i="28"/>
</calcChain>
</file>

<file path=xl/sharedStrings.xml><?xml version="1.0" encoding="utf-8"?>
<sst xmlns="http://schemas.openxmlformats.org/spreadsheetml/2006/main" count="327" uniqueCount="170">
  <si>
    <t>Concentration</t>
  </si>
  <si>
    <t>Handle Animal</t>
  </si>
  <si>
    <t>Move Silently</t>
  </si>
  <si>
    <t>Ride</t>
  </si>
  <si>
    <t>Search</t>
  </si>
  <si>
    <t>Swim</t>
  </si>
  <si>
    <t>Mod.</t>
  </si>
  <si>
    <t>Cha</t>
  </si>
  <si>
    <t>Con</t>
  </si>
  <si>
    <t>Int</t>
  </si>
  <si>
    <t>Wis</t>
  </si>
  <si>
    <t>Dex</t>
  </si>
  <si>
    <t>Str</t>
  </si>
  <si>
    <t>Ability</t>
  </si>
  <si>
    <t>Misc. Mods.</t>
  </si>
  <si>
    <t>Appraise</t>
  </si>
  <si>
    <t>Balance</t>
  </si>
  <si>
    <t>Bluff</t>
  </si>
  <si>
    <t>Climb</t>
  </si>
  <si>
    <t>Decipher Script</t>
  </si>
  <si>
    <t>Diplomacy</t>
  </si>
  <si>
    <t>Disable Device</t>
  </si>
  <si>
    <t>Disguise</t>
  </si>
  <si>
    <t>Escape Artist</t>
  </si>
  <si>
    <t>Forgery</t>
  </si>
  <si>
    <t>Gather Information</t>
  </si>
  <si>
    <t>Heal</t>
  </si>
  <si>
    <t>Hide</t>
  </si>
  <si>
    <t>Intimidate</t>
  </si>
  <si>
    <t>Jump</t>
  </si>
  <si>
    <t>Listen</t>
  </si>
  <si>
    <t>Open Lock</t>
  </si>
  <si>
    <t>Sense Motive</t>
  </si>
  <si>
    <t>Spellcraft</t>
  </si>
  <si>
    <t>Spot</t>
  </si>
  <si>
    <t>Tumble</t>
  </si>
  <si>
    <t>Use Magic Device</t>
  </si>
  <si>
    <t>Use Rope</t>
  </si>
  <si>
    <t>Ability &amp; Mod.</t>
  </si>
  <si>
    <t>0</t>
  </si>
  <si>
    <t>Total</t>
  </si>
  <si>
    <t>Fortitude</t>
  </si>
  <si>
    <t>Reflex</t>
  </si>
  <si>
    <t>Will</t>
  </si>
  <si>
    <t>Notes</t>
  </si>
  <si>
    <t>Check</t>
  </si>
  <si>
    <t>Speak Language</t>
  </si>
  <si>
    <t>Sleight of Hand</t>
  </si>
  <si>
    <t>Survival</t>
  </si>
  <si>
    <t>Roll</t>
  </si>
  <si>
    <t>Skill/Save</t>
  </si>
  <si>
    <t>Human</t>
  </si>
  <si>
    <t>M</t>
  </si>
  <si>
    <t>Knowledge:  Religion</t>
  </si>
  <si>
    <t>Knowledge:  Arcana</t>
  </si>
  <si>
    <t>Knowledge:  The Planes</t>
  </si>
  <si>
    <t>+0</t>
  </si>
  <si>
    <t>Race</t>
  </si>
  <si>
    <t>Class</t>
  </si>
  <si>
    <t>Sex</t>
  </si>
  <si>
    <t>AC</t>
  </si>
  <si>
    <t>HP</t>
  </si>
  <si>
    <t>Weapons</t>
  </si>
  <si>
    <t>Armor</t>
  </si>
  <si>
    <t>ECL</t>
  </si>
  <si>
    <t>m</t>
  </si>
  <si>
    <t>Init</t>
  </si>
  <si>
    <t>TAC</t>
  </si>
  <si>
    <t>FF</t>
  </si>
  <si>
    <t>Spells Known</t>
  </si>
  <si>
    <t>Notable Equipment</t>
  </si>
  <si>
    <t>Max</t>
  </si>
  <si>
    <t>Armor Bonus</t>
  </si>
  <si>
    <t>F</t>
  </si>
  <si>
    <t>BAB</t>
  </si>
  <si>
    <t>Age</t>
  </si>
  <si>
    <t>Personality</t>
  </si>
  <si>
    <t>Background</t>
  </si>
  <si>
    <t>Profession</t>
  </si>
  <si>
    <t>Spells Prepared / Cast</t>
  </si>
  <si>
    <t>Leather,
Lt. Shield</t>
  </si>
  <si>
    <t>Fort</t>
  </si>
  <si>
    <t>Ref</t>
  </si>
  <si>
    <t>Constitution</t>
  </si>
  <si>
    <t>Charisma</t>
  </si>
  <si>
    <t>Intelligence</t>
  </si>
  <si>
    <t>Wisdom</t>
  </si>
  <si>
    <t>Dexterity</t>
  </si>
  <si>
    <t>Strength</t>
  </si>
  <si>
    <t>Region</t>
  </si>
  <si>
    <t>Alignment</t>
  </si>
  <si>
    <t>First</t>
  </si>
  <si>
    <t>Last</t>
  </si>
  <si>
    <t>Thywine</t>
  </si>
  <si>
    <t>Wil</t>
  </si>
  <si>
    <t>Skill Ranks</t>
  </si>
  <si>
    <t>Skills / Abilities / Feats</t>
  </si>
  <si>
    <t>MW Leather,
Lt. Shield</t>
  </si>
  <si>
    <t>Leather +1,
MW Lt. Shield</t>
  </si>
  <si>
    <t>MW Leather,
MW Lt. Shield</t>
  </si>
  <si>
    <t>Group</t>
  </si>
  <si>
    <t>Active Character</t>
  </si>
  <si>
    <t>Knowledge:  Arch. &amp; Eng.</t>
  </si>
  <si>
    <t>Knowledge:  Dungeoneering</t>
  </si>
  <si>
    <t>Knowledge:  Geography</t>
  </si>
  <si>
    <t>Knowledge:  History</t>
  </si>
  <si>
    <t>Knowledge:  Local</t>
  </si>
  <si>
    <t>Knowledge:  Nature</t>
  </si>
  <si>
    <t>Knowledge:  Nobility &amp; Royalty</t>
  </si>
  <si>
    <t>Profession:  Priest</t>
  </si>
  <si>
    <t>Perform</t>
  </si>
  <si>
    <t>Craft:  Weaponsmithing</t>
  </si>
  <si>
    <t>Studded Leather</t>
  </si>
  <si>
    <t>Padded</t>
  </si>
  <si>
    <t>+1</t>
  </si>
  <si>
    <t>Gnome Fire Genasi</t>
  </si>
  <si>
    <t>Warmage</t>
  </si>
  <si>
    <t>Rock Gnome</t>
  </si>
  <si>
    <t>Cleric of Gond</t>
  </si>
  <si>
    <t>Half-Drow</t>
  </si>
  <si>
    <t>Duskblade / Wizard</t>
  </si>
  <si>
    <t>Abjurer</t>
  </si>
  <si>
    <t>Sun Elf</t>
  </si>
  <si>
    <t>CG</t>
  </si>
  <si>
    <t>Saradush</t>
  </si>
  <si>
    <t>Hero</t>
  </si>
  <si>
    <t>Heroine</t>
  </si>
  <si>
    <t>Rogue</t>
  </si>
  <si>
    <t>Celestial Vanguard</t>
  </si>
  <si>
    <t>The Vexed Enchanted</t>
  </si>
  <si>
    <t xml:space="preserve">Efri </t>
  </si>
  <si>
    <t>of Zuldess’nar</t>
  </si>
  <si>
    <t>of Lliira</t>
  </si>
  <si>
    <t>Eridu</t>
  </si>
  <si>
    <t>Throbb</t>
  </si>
  <si>
    <t>Phesny</t>
  </si>
  <si>
    <t>-</t>
  </si>
  <si>
    <t>Fiddlefast</t>
  </si>
  <si>
    <t>Zephira</t>
  </si>
  <si>
    <t>of the House of Embers</t>
  </si>
  <si>
    <t>Barbituros</t>
  </si>
  <si>
    <t>Seventh</t>
  </si>
  <si>
    <t>Half-Elf</t>
  </si>
  <si>
    <t>Restym</t>
  </si>
  <si>
    <t>Dev’Harptos</t>
  </si>
  <si>
    <t>Fyorden</t>
  </si>
  <si>
    <t>the Brandisher</t>
  </si>
  <si>
    <t>Pardu</t>
  </si>
  <si>
    <t>Hanx</t>
  </si>
  <si>
    <t>Serenity</t>
  </si>
  <si>
    <t>Cynth</t>
  </si>
  <si>
    <t>the Mender</t>
  </si>
  <si>
    <t>Herbalist</t>
  </si>
  <si>
    <t>Hunter / Butcher</t>
  </si>
  <si>
    <t>Cleric</t>
  </si>
  <si>
    <t>Aasimar</t>
  </si>
  <si>
    <t>Favored Soul of Aerdrie Faenya</t>
  </si>
  <si>
    <t>Half-Tabaxi Avariel</t>
  </si>
  <si>
    <t>Cleric of Lliira</t>
  </si>
  <si>
    <t>Samurai</t>
  </si>
  <si>
    <t>Rogue-Fortune’s Friend</t>
  </si>
  <si>
    <t>Barbarian</t>
  </si>
  <si>
    <t>Drow</t>
  </si>
  <si>
    <t>Halfling</t>
  </si>
  <si>
    <t>LN</t>
  </si>
  <si>
    <t>NG</t>
  </si>
  <si>
    <t>CN</t>
  </si>
  <si>
    <t>Dalelands</t>
  </si>
  <si>
    <t>Zuldess’nar</t>
  </si>
  <si>
    <t>Neverwinter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</si>
</sst>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43" x14ac:knownFonts="1">
    <font>
      <sz val="12"/>
      <name val="Times New Roman"/>
    </font>
    <font>
      <sz val="12"/>
      <color theme="1"/>
      <name val="Times New Roman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0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7"/>
      <name val="Times New Roman"/>
      <family val="1"/>
    </font>
    <font>
      <b/>
      <sz val="13"/>
      <color indexed="9"/>
      <name val="Times New Roman"/>
      <family val="1"/>
    </font>
    <font>
      <b/>
      <sz val="13"/>
      <color indexed="46"/>
      <name val="Times New Roman"/>
      <family val="1"/>
    </font>
    <font>
      <b/>
      <sz val="13"/>
      <color indexed="52"/>
      <name val="Times New Roman"/>
      <family val="1"/>
    </font>
    <font>
      <sz val="13"/>
      <color indexed="17"/>
      <name val="Times New Roman"/>
      <family val="1"/>
    </font>
    <font>
      <sz val="13"/>
      <color indexed="10"/>
      <name val="Times New Roman"/>
      <family val="1"/>
    </font>
    <font>
      <sz val="12"/>
      <color indexed="17"/>
      <name val="Times New Roman"/>
      <family val="1"/>
    </font>
    <font>
      <b/>
      <sz val="13"/>
      <color indexed="51"/>
      <name val="Times New Roman"/>
      <family val="1"/>
    </font>
    <font>
      <sz val="13"/>
      <color indexed="52"/>
      <name val="Times New Roman"/>
      <family val="1"/>
    </font>
    <font>
      <sz val="13"/>
      <color indexed="12"/>
      <name val="Times New Roman"/>
      <family val="1"/>
    </font>
    <font>
      <sz val="13"/>
      <color indexed="51"/>
      <name val="Times New Roman"/>
      <family val="1"/>
    </font>
    <font>
      <sz val="12"/>
      <color indexed="46"/>
      <name val="Times New Roman"/>
      <family val="1"/>
    </font>
    <font>
      <sz val="12"/>
      <color indexed="52"/>
      <name val="Times New Roman"/>
      <family val="1"/>
    </font>
    <font>
      <sz val="12"/>
      <color indexed="10"/>
      <name val="Times New Roman"/>
      <family val="1"/>
    </font>
    <font>
      <sz val="12"/>
      <color indexed="51"/>
      <name val="Times New Roman"/>
      <family val="1"/>
    </font>
    <font>
      <sz val="10"/>
      <name val="Arial"/>
      <family val="2"/>
    </font>
    <font>
      <sz val="12"/>
      <name val="Times New Roman"/>
      <family val="1"/>
      <charset val="1"/>
    </font>
    <font>
      <sz val="13"/>
      <color rgb="FFFFC000"/>
      <name val="Times New Roman"/>
      <family val="1"/>
    </font>
    <font>
      <b/>
      <sz val="13"/>
      <color rgb="FFFF0000"/>
      <name val="Times New Roman"/>
      <family val="1"/>
    </font>
    <font>
      <b/>
      <sz val="13"/>
      <color rgb="FF0000FF"/>
      <name val="Times New Roman"/>
      <family val="1"/>
    </font>
    <font>
      <b/>
      <sz val="13"/>
      <color rgb="FF7030A0"/>
      <name val="Times New Roman"/>
      <family val="1"/>
    </font>
    <font>
      <b/>
      <sz val="13"/>
      <color rgb="FFFFC000"/>
      <name val="Times New Roman"/>
      <family val="1"/>
    </font>
    <font>
      <b/>
      <sz val="12"/>
      <color rgb="FFFFC000"/>
      <name val="Times New Roman"/>
      <family val="1"/>
    </font>
    <font>
      <b/>
      <i/>
      <sz val="12"/>
      <name val="Times New Roman"/>
      <family val="1"/>
    </font>
    <font>
      <sz val="10"/>
      <name val="Times New Roman"/>
      <family val="1"/>
    </font>
    <font>
      <b/>
      <sz val="13"/>
      <name val="Symbol"/>
      <family val="1"/>
      <charset val="2"/>
    </font>
    <font>
      <b/>
      <sz val="13"/>
      <color rgb="FF00FF00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rgb="FF7030A0"/>
      <name val="Times New Roman"/>
      <family val="1"/>
    </font>
    <font>
      <b/>
      <sz val="12"/>
      <color rgb="FF0000FF"/>
      <name val="Times New Roman"/>
      <family val="1"/>
    </font>
    <font>
      <sz val="12"/>
      <color theme="0" tint="-0.249977111117893"/>
      <name val="Times New Roman"/>
      <family val="1"/>
    </font>
    <font>
      <i/>
      <sz val="10"/>
      <name val="Times New Roman"/>
      <family val="1"/>
    </font>
    <font>
      <b/>
      <sz val="13"/>
      <color theme="0"/>
      <name val="Times New Roman"/>
      <family val="1"/>
    </font>
    <font>
      <sz val="13"/>
      <color indexed="4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00FFFF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9" fontId="4" fillId="0" borderId="0" applyFont="0" applyFill="0" applyBorder="0" applyAlignment="0" applyProtection="0"/>
    <xf numFmtId="0" fontId="24" fillId="0" borderId="0"/>
    <xf numFmtId="0" fontId="2" fillId="0" borderId="0"/>
    <xf numFmtId="0" fontId="25" fillId="0" borderId="0"/>
    <xf numFmtId="0" fontId="2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4" fillId="0" borderId="0"/>
  </cellStyleXfs>
  <cellXfs count="134">
    <xf numFmtId="0" fontId="0" fillId="0" borderId="0" xfId="0"/>
    <xf numFmtId="0" fontId="2" fillId="0" borderId="13" xfId="0" applyFont="1" applyBorder="1" applyAlignment="1">
      <alignment horizontal="center" vertical="center"/>
    </xf>
    <xf numFmtId="0" fontId="32" fillId="0" borderId="3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34" fillId="0" borderId="3" xfId="0" applyFont="1" applyBorder="1" applyAlignment="1">
      <alignment horizontal="center" vertical="center"/>
    </xf>
    <xf numFmtId="0" fontId="35" fillId="0" borderId="3" xfId="3" applyFont="1" applyBorder="1" applyAlignment="1">
      <alignment horizontal="center" vertical="center"/>
    </xf>
    <xf numFmtId="49" fontId="3" fillId="0" borderId="3" xfId="3" applyNumberFormat="1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26" xfId="3" applyFont="1" applyBorder="1" applyAlignment="1">
      <alignment horizontal="center" vertical="center"/>
    </xf>
    <xf numFmtId="0" fontId="2" fillId="0" borderId="0" xfId="3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0" fillId="0" borderId="24" xfId="0" quotePrefix="1" applyBorder="1" applyAlignment="1">
      <alignment horizontal="center" vertical="center" wrapText="1"/>
    </xf>
    <xf numFmtId="0" fontId="32" fillId="0" borderId="0" xfId="3" applyFont="1" applyAlignment="1">
      <alignment horizontal="right" vertical="center"/>
    </xf>
    <xf numFmtId="0" fontId="2" fillId="0" borderId="23" xfId="0" applyFont="1" applyBorder="1" applyAlignment="1">
      <alignment horizontal="center" vertical="center" wrapText="1"/>
    </xf>
    <xf numFmtId="0" fontId="8" fillId="0" borderId="3" xfId="3" applyFont="1" applyBorder="1" applyAlignment="1">
      <alignment horizontal="centerContinuous" vertical="center"/>
    </xf>
    <xf numFmtId="0" fontId="11" fillId="0" borderId="3" xfId="3" applyFont="1" applyBorder="1" applyAlignment="1">
      <alignment horizontal="centerContinuous" vertical="center"/>
    </xf>
    <xf numFmtId="0" fontId="30" fillId="0" borderId="3" xfId="3" applyFont="1" applyBorder="1" applyAlignment="1">
      <alignment horizontal="centerContinuous" vertical="center"/>
    </xf>
    <xf numFmtId="0" fontId="31" fillId="0" borderId="23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9" fillId="0" borderId="31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0" fontId="33" fillId="0" borderId="28" xfId="0" quotePrefix="1" applyFont="1" applyBorder="1" applyAlignment="1">
      <alignment horizontal="center" vertical="center" wrapText="1"/>
    </xf>
    <xf numFmtId="0" fontId="2" fillId="0" borderId="0" xfId="3" applyAlignment="1">
      <alignment horizontal="center" vertical="center" wrapText="1"/>
    </xf>
    <xf numFmtId="0" fontId="41" fillId="0" borderId="3" xfId="3" applyFont="1" applyBorder="1" applyAlignment="1">
      <alignment horizontal="center" vertical="center"/>
    </xf>
    <xf numFmtId="0" fontId="41" fillId="0" borderId="3" xfId="3" applyFont="1" applyBorder="1" applyAlignment="1">
      <alignment horizontal="centerContinuous" vertical="center"/>
    </xf>
    <xf numFmtId="0" fontId="0" fillId="0" borderId="33" xfId="0" quotePrefix="1" applyBorder="1" applyAlignment="1">
      <alignment horizontal="center" vertical="center" wrapText="1"/>
    </xf>
    <xf numFmtId="0" fontId="36" fillId="5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0" fillId="0" borderId="0" xfId="0" quotePrefix="1" applyAlignment="1">
      <alignment horizontal="center" vertical="center" wrapText="1"/>
    </xf>
    <xf numFmtId="0" fontId="33" fillId="0" borderId="0" xfId="0" quotePrefix="1" applyFont="1" applyAlignment="1">
      <alignment horizontal="center" vertical="center" wrapText="1"/>
    </xf>
    <xf numFmtId="0" fontId="33" fillId="0" borderId="30" xfId="0" quotePrefix="1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33" fillId="0" borderId="25" xfId="0" applyFont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" fillId="0" borderId="0" xfId="9" applyAlignment="1">
      <alignment vertical="center"/>
    </xf>
    <xf numFmtId="0" fontId="3" fillId="0" borderId="0" xfId="9" applyFont="1" applyAlignment="1">
      <alignment horizontal="right" vertical="center"/>
    </xf>
    <xf numFmtId="0" fontId="2" fillId="0" borderId="0" xfId="9" applyAlignment="1">
      <alignment horizontal="left" vertical="center"/>
    </xf>
    <xf numFmtId="0" fontId="3" fillId="0" borderId="0" xfId="9" applyFont="1" applyAlignment="1">
      <alignment horizontal="center" vertical="center"/>
    </xf>
    <xf numFmtId="0" fontId="3" fillId="0" borderId="0" xfId="9" applyFont="1" applyAlignment="1">
      <alignment horizontal="left" vertical="center"/>
    </xf>
    <xf numFmtId="0" fontId="6" fillId="0" borderId="10" xfId="9" quotePrefix="1" applyFont="1" applyBorder="1" applyAlignment="1">
      <alignment horizontal="center" vertical="center"/>
    </xf>
    <xf numFmtId="49" fontId="6" fillId="0" borderId="16" xfId="9" applyNumberFormat="1" applyFont="1" applyBorder="1" applyAlignment="1">
      <alignment horizontal="center" vertical="center"/>
    </xf>
    <xf numFmtId="0" fontId="26" fillId="4" borderId="14" xfId="9" applyFont="1" applyFill="1" applyBorder="1" applyAlignment="1">
      <alignment horizontal="center" vertical="center"/>
    </xf>
    <xf numFmtId="0" fontId="11" fillId="0" borderId="16" xfId="9" applyFont="1" applyBorder="1" applyAlignment="1">
      <alignment horizontal="center" vertical="center"/>
    </xf>
    <xf numFmtId="0" fontId="42" fillId="0" borderId="16" xfId="9" applyFont="1" applyBorder="1" applyAlignment="1">
      <alignment horizontal="center" vertical="center"/>
    </xf>
    <xf numFmtId="49" fontId="42" fillId="0" borderId="14" xfId="9" applyNumberFormat="1" applyFont="1" applyBorder="1" applyAlignment="1">
      <alignment horizontal="center" vertical="center"/>
    </xf>
    <xf numFmtId="0" fontId="6" fillId="0" borderId="14" xfId="9" applyFont="1" applyBorder="1" applyAlignment="1">
      <alignment horizontal="center" vertical="center"/>
    </xf>
    <xf numFmtId="0" fontId="11" fillId="0" borderId="2" xfId="9" applyFont="1" applyBorder="1" applyAlignment="1">
      <alignment vertical="center"/>
    </xf>
    <xf numFmtId="0" fontId="6" fillId="0" borderId="6" xfId="9" quotePrefix="1" applyFont="1" applyBorder="1" applyAlignment="1">
      <alignment horizontal="center" vertical="center"/>
    </xf>
    <xf numFmtId="49" fontId="6" fillId="0" borderId="5" xfId="9" applyNumberFormat="1" applyFont="1" applyBorder="1" applyAlignment="1">
      <alignment horizontal="center" vertical="center"/>
    </xf>
    <xf numFmtId="0" fontId="26" fillId="4" borderId="5" xfId="9" applyFont="1" applyFill="1" applyBorder="1" applyAlignment="1">
      <alignment horizontal="center" vertical="center"/>
    </xf>
    <xf numFmtId="0" fontId="12" fillId="0" borderId="5" xfId="9" applyFont="1" applyBorder="1" applyAlignment="1">
      <alignment horizontal="center" vertical="center"/>
    </xf>
    <xf numFmtId="0" fontId="17" fillId="0" borderId="5" xfId="9" applyFont="1" applyBorder="1" applyAlignment="1">
      <alignment horizontal="center" vertical="center"/>
    </xf>
    <xf numFmtId="49" fontId="17" fillId="0" borderId="4" xfId="9" applyNumberFormat="1" applyFont="1" applyBorder="1" applyAlignment="1">
      <alignment horizontal="center" vertical="center"/>
    </xf>
    <xf numFmtId="0" fontId="6" fillId="0" borderId="4" xfId="9" applyFont="1" applyBorder="1" applyAlignment="1">
      <alignment horizontal="center" vertical="center"/>
    </xf>
    <xf numFmtId="0" fontId="12" fillId="0" borderId="1" xfId="9" applyFont="1" applyBorder="1" applyAlignment="1">
      <alignment vertical="center"/>
    </xf>
    <xf numFmtId="0" fontId="11" fillId="0" borderId="5" xfId="9" applyFont="1" applyBorder="1" applyAlignment="1">
      <alignment horizontal="center" vertical="center"/>
    </xf>
    <xf numFmtId="0" fontId="42" fillId="0" borderId="5" xfId="9" applyFont="1" applyBorder="1" applyAlignment="1">
      <alignment horizontal="center" vertical="center"/>
    </xf>
    <xf numFmtId="49" fontId="42" fillId="0" borderId="4" xfId="9" applyNumberFormat="1" applyFont="1" applyBorder="1" applyAlignment="1">
      <alignment horizontal="center" vertical="center"/>
    </xf>
    <xf numFmtId="0" fontId="11" fillId="0" borderId="1" xfId="9" applyFont="1" applyBorder="1" applyAlignment="1">
      <alignment vertical="center"/>
    </xf>
    <xf numFmtId="0" fontId="7" fillId="0" borderId="5" xfId="9" applyFont="1" applyBorder="1" applyAlignment="1">
      <alignment horizontal="center" vertical="center"/>
    </xf>
    <xf numFmtId="0" fontId="14" fillId="0" borderId="5" xfId="9" applyFont="1" applyBorder="1" applyAlignment="1">
      <alignment horizontal="center" vertical="center"/>
    </xf>
    <xf numFmtId="49" fontId="14" fillId="0" borderId="4" xfId="9" applyNumberFormat="1" applyFont="1" applyBorder="1" applyAlignment="1">
      <alignment horizontal="center" vertical="center"/>
    </xf>
    <xf numFmtId="0" fontId="7" fillId="0" borderId="1" xfId="9" applyFont="1" applyBorder="1" applyAlignment="1">
      <alignment vertical="center"/>
    </xf>
    <xf numFmtId="0" fontId="16" fillId="0" borderId="5" xfId="9" applyFont="1" applyBorder="1" applyAlignment="1">
      <alignment horizontal="center" vertical="center"/>
    </xf>
    <xf numFmtId="0" fontId="19" fillId="0" borderId="5" xfId="9" applyFont="1" applyBorder="1" applyAlignment="1">
      <alignment horizontal="center" vertical="center"/>
    </xf>
    <xf numFmtId="49" fontId="19" fillId="0" borderId="4" xfId="9" applyNumberFormat="1" applyFont="1" applyBorder="1" applyAlignment="1">
      <alignment horizontal="center" vertical="center"/>
    </xf>
    <xf numFmtId="0" fontId="16" fillId="0" borderId="1" xfId="9" applyFont="1" applyBorder="1" applyAlignment="1">
      <alignment vertical="center"/>
    </xf>
    <xf numFmtId="0" fontId="9" fillId="0" borderId="5" xfId="9" applyFont="1" applyBorder="1" applyAlignment="1">
      <alignment horizontal="center" vertical="center"/>
    </xf>
    <xf numFmtId="0" fontId="13" fillId="0" borderId="5" xfId="9" applyFont="1" applyBorder="1" applyAlignment="1">
      <alignment horizontal="center" vertical="center"/>
    </xf>
    <xf numFmtId="49" fontId="13" fillId="0" borderId="4" xfId="9" applyNumberFormat="1" applyFont="1" applyBorder="1" applyAlignment="1">
      <alignment horizontal="center" vertical="center"/>
    </xf>
    <xf numFmtId="0" fontId="9" fillId="0" borderId="1" xfId="9" applyFont="1" applyBorder="1" applyAlignment="1">
      <alignment vertical="center"/>
    </xf>
    <xf numFmtId="0" fontId="23" fillId="0" borderId="0" xfId="9" applyFont="1" applyAlignment="1">
      <alignment vertical="center"/>
    </xf>
    <xf numFmtId="0" fontId="22" fillId="0" borderId="0" xfId="9" applyFont="1" applyAlignment="1">
      <alignment vertical="center"/>
    </xf>
    <xf numFmtId="0" fontId="15" fillId="0" borderId="0" xfId="9" applyFont="1" applyAlignment="1">
      <alignment vertical="center"/>
    </xf>
    <xf numFmtId="0" fontId="20" fillId="0" borderId="0" xfId="9" applyFont="1" applyAlignment="1">
      <alignment vertical="center"/>
    </xf>
    <xf numFmtId="0" fontId="8" fillId="0" borderId="5" xfId="9" applyFont="1" applyBorder="1" applyAlignment="1">
      <alignment horizontal="center" vertical="center"/>
    </xf>
    <xf numFmtId="0" fontId="18" fillId="0" borderId="5" xfId="9" applyFont="1" applyBorder="1" applyAlignment="1">
      <alignment horizontal="center" vertical="center"/>
    </xf>
    <xf numFmtId="49" fontId="18" fillId="0" borderId="4" xfId="9" applyNumberFormat="1" applyFont="1" applyBorder="1" applyAlignment="1">
      <alignment horizontal="center" vertical="center"/>
    </xf>
    <xf numFmtId="0" fontId="8" fillId="0" borderId="1" xfId="9" applyFont="1" applyBorder="1" applyAlignment="1">
      <alignment vertical="center"/>
    </xf>
    <xf numFmtId="0" fontId="21" fillId="0" borderId="0" xfId="9" applyFont="1" applyAlignment="1">
      <alignment vertical="center"/>
    </xf>
    <xf numFmtId="0" fontId="6" fillId="0" borderId="5" xfId="9" applyFont="1" applyBorder="1" applyAlignment="1">
      <alignment horizontal="center" vertical="center"/>
    </xf>
    <xf numFmtId="0" fontId="3" fillId="0" borderId="0" xfId="9" applyFont="1" applyAlignment="1">
      <alignment vertical="center"/>
    </xf>
    <xf numFmtId="0" fontId="6" fillId="0" borderId="9" xfId="9" quotePrefix="1" applyFont="1" applyBorder="1" applyAlignment="1">
      <alignment horizontal="center" vertical="center"/>
    </xf>
    <xf numFmtId="1" fontId="6" fillId="0" borderId="15" xfId="9" applyNumberFormat="1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30" fillId="0" borderId="15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/>
    </xf>
    <xf numFmtId="0" fontId="28" fillId="0" borderId="8" xfId="9" applyFont="1" applyBorder="1" applyAlignment="1">
      <alignment vertical="center"/>
    </xf>
    <xf numFmtId="1" fontId="6" fillId="0" borderId="4" xfId="9" applyNumberFormat="1" applyFont="1" applyBorder="1" applyAlignment="1">
      <alignment horizontal="center" vertical="center" wrapText="1"/>
    </xf>
    <xf numFmtId="0" fontId="6" fillId="0" borderId="4" xfId="9" applyFont="1" applyBorder="1" applyAlignment="1">
      <alignment horizontal="center" vertical="center" wrapText="1"/>
    </xf>
    <xf numFmtId="0" fontId="29" fillId="0" borderId="1" xfId="9" applyFont="1" applyBorder="1" applyAlignment="1">
      <alignment vertical="center"/>
    </xf>
    <xf numFmtId="0" fontId="6" fillId="0" borderId="17" xfId="9" quotePrefix="1" applyFont="1" applyBorder="1" applyAlignment="1">
      <alignment horizontal="center" vertical="center"/>
    </xf>
    <xf numFmtId="0" fontId="28" fillId="0" borderId="4" xfId="9" applyFont="1" applyBorder="1" applyAlignment="1">
      <alignment horizontal="center" vertical="center" wrapText="1"/>
    </xf>
    <xf numFmtId="0" fontId="27" fillId="0" borderId="1" xfId="9" applyFont="1" applyBorder="1" applyAlignment="1">
      <alignment vertical="center"/>
    </xf>
    <xf numFmtId="0" fontId="10" fillId="6" borderId="7" xfId="9" applyFont="1" applyFill="1" applyBorder="1" applyAlignment="1">
      <alignment horizontal="center" vertical="center" wrapText="1"/>
    </xf>
    <xf numFmtId="0" fontId="10" fillId="2" borderId="20" xfId="9" applyFont="1" applyFill="1" applyBorder="1" applyAlignment="1">
      <alignment horizontal="center" vertical="center"/>
    </xf>
    <xf numFmtId="0" fontId="10" fillId="2" borderId="12" xfId="9" applyFont="1" applyFill="1" applyBorder="1" applyAlignment="1">
      <alignment horizontal="center" vertical="center"/>
    </xf>
    <xf numFmtId="0" fontId="30" fillId="4" borderId="11" xfId="9" applyFont="1" applyFill="1" applyBorder="1" applyAlignment="1">
      <alignment horizontal="center" vertical="center" wrapText="1"/>
    </xf>
    <xf numFmtId="0" fontId="10" fillId="2" borderId="12" xfId="9" applyFont="1" applyFill="1" applyBorder="1" applyAlignment="1">
      <alignment horizontal="center" vertical="center" wrapText="1"/>
    </xf>
    <xf numFmtId="0" fontId="10" fillId="2" borderId="19" xfId="9" applyFont="1" applyFill="1" applyBorder="1" applyAlignment="1">
      <alignment horizontal="centerContinuous" vertical="center"/>
    </xf>
    <xf numFmtId="0" fontId="5" fillId="7" borderId="12" xfId="9" applyFont="1" applyFill="1" applyBorder="1" applyAlignment="1">
      <alignment horizontal="center" vertical="center"/>
    </xf>
    <xf numFmtId="0" fontId="33" fillId="3" borderId="24" xfId="0" applyFont="1" applyFill="1" applyBorder="1" applyAlignment="1">
      <alignment horizontal="center" vertical="center" wrapText="1"/>
    </xf>
    <xf numFmtId="0" fontId="33" fillId="3" borderId="25" xfId="0" applyFont="1" applyFill="1" applyBorder="1" applyAlignment="1">
      <alignment horizontal="center" vertical="center" wrapText="1"/>
    </xf>
    <xf numFmtId="0" fontId="36" fillId="0" borderId="21" xfId="0" applyFont="1" applyBorder="1" applyAlignment="1">
      <alignment horizontal="right" vertical="center" wrapText="1"/>
    </xf>
    <xf numFmtId="0" fontId="36" fillId="0" borderId="22" xfId="0" applyFont="1" applyBorder="1" applyAlignment="1">
      <alignment horizontal="right" vertical="center" wrapText="1"/>
    </xf>
    <xf numFmtId="0" fontId="3" fillId="0" borderId="3" xfId="3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32" fillId="0" borderId="0" xfId="3" applyFont="1" applyAlignment="1">
      <alignment horizontal="right" vertical="center" wrapText="1"/>
    </xf>
    <xf numFmtId="0" fontId="32" fillId="0" borderId="3" xfId="3" applyFont="1" applyBorder="1" applyAlignment="1">
      <alignment horizontal="center" vertical="center" wrapText="1"/>
    </xf>
    <xf numFmtId="0" fontId="36" fillId="0" borderId="21" xfId="0" applyFont="1" applyBorder="1" applyAlignment="1">
      <alignment horizontal="right" vertical="center"/>
    </xf>
    <xf numFmtId="0" fontId="36" fillId="3" borderId="21" xfId="0" applyFont="1" applyFill="1" applyBorder="1" applyAlignment="1">
      <alignment horizontal="center" vertical="center" wrapText="1"/>
    </xf>
  </cellXfs>
  <cellStyles count="12">
    <cellStyle name="Excel Built-in Normal" xfId="4" xr:uid="{00000000-0005-0000-0000-000000000000}"/>
    <cellStyle name="Normal" xfId="0" builtinId="0"/>
    <cellStyle name="Normal 2" xfId="2" xr:uid="{00000000-0005-0000-0000-000003000000}"/>
    <cellStyle name="Normal 2 2" xfId="3" xr:uid="{00000000-0005-0000-0000-000004000000}"/>
    <cellStyle name="Normal 2 2 2" xfId="10" xr:uid="{00000000-0005-0000-0000-000005000000}"/>
    <cellStyle name="Normal 2 3" xfId="11" xr:uid="{00000000-0005-0000-0000-000006000000}"/>
    <cellStyle name="Normal 3" xfId="6" xr:uid="{00000000-0005-0000-0000-000007000000}"/>
    <cellStyle name="Normal 4" xfId="5" xr:uid="{00000000-0005-0000-0000-000008000000}"/>
    <cellStyle name="Normal 5" xfId="7" xr:uid="{00000000-0005-0000-0000-000009000000}"/>
    <cellStyle name="Normal 6" xfId="9" xr:uid="{00000000-0005-0000-0000-00000A000000}"/>
    <cellStyle name="Percent 2" xfId="1" xr:uid="{00000000-0005-0000-0000-00000C000000}"/>
    <cellStyle name="Percent 2 2" xfId="8" xr:uid="{00000000-0005-0000-0000-00000D000000}"/>
  </cellStyles>
  <dxfs count="1">
    <dxf>
      <font>
        <color theme="1"/>
      </font>
      <fill>
        <gradientFill type="path" left="0.5" right="0.5" top="0.5" bottom="0.5">
          <stop position="0">
            <color rgb="FFFFFF00"/>
          </stop>
          <stop position="1">
            <color rgb="FFFFC000"/>
          </stop>
        </gradientFill>
      </fill>
    </dxf>
  </dxfs>
  <tableStyles count="1" defaultTableStyle="TableStyleMedium2" defaultPivotStyle="PivotStyleLight16">
    <tableStyle name="Invisible" pivot="0" table="0" count="0" xr9:uid="{13E87AE3-F468-48A2-868F-9A50D91EBE06}"/>
  </tableStyles>
  <colors>
    <mruColors>
      <color rgb="FFCCFFCC"/>
      <color rgb="FF9966FF"/>
      <color rgb="FF00FFFF"/>
      <color rgb="FF009900"/>
      <color rgb="FF00CC66"/>
      <color rgb="FF00FF00"/>
      <color rgb="FF0000FF"/>
      <color rgb="FF9999FF"/>
      <color rgb="FF99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18</xdr:row>
      <xdr:rowOff>0</xdr:rowOff>
    </xdr:from>
    <xdr:to>
      <xdr:col>10</xdr:col>
      <xdr:colOff>350520</xdr:colOff>
      <xdr:row>46</xdr:row>
      <xdr:rowOff>57785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2E9BC58-C651-44A5-ABC0-AC2FD6191D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" y="6835140"/>
          <a:ext cx="8229600" cy="58185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18</xdr:row>
      <xdr:rowOff>0</xdr:rowOff>
    </xdr:from>
    <xdr:to>
      <xdr:col>31</xdr:col>
      <xdr:colOff>78740</xdr:colOff>
      <xdr:row>46</xdr:row>
      <xdr:rowOff>176530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EFCE9C-BBBC-4C9F-8340-876D669389C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0160" y="6835140"/>
          <a:ext cx="7683500" cy="593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228600</xdr:colOff>
      <xdr:row>0</xdr:row>
      <xdr:rowOff>0</xdr:rowOff>
    </xdr:from>
    <xdr:to>
      <xdr:col>22</xdr:col>
      <xdr:colOff>0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11125200" y="0"/>
          <a:ext cx="76200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wner/AppData/Local/Microsoft/Windows/Temporary%20Internet%20Files/Content.IE5/1ZEGTV8N/SpellForge_3.5_4.5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ortSheet"/>
      <sheetName val="Notes"/>
      <sheetName val="Options"/>
      <sheetName val="Race &amp; Stats"/>
      <sheetName val="Classes"/>
      <sheetName val="Domain Select"/>
      <sheetName val="Prestige Classes"/>
      <sheetName val="Feats"/>
      <sheetName val="Archivist Spells"/>
      <sheetName val="Assassin Spells"/>
      <sheetName val="Bard Spells"/>
      <sheetName val="Cleric Spells"/>
      <sheetName val="Corrupt Avenger Spells"/>
      <sheetName val="Druid Spells"/>
      <sheetName val="Duskblade Spells"/>
      <sheetName val="Emissary Spells"/>
      <sheetName val="Favored Soul Spells"/>
      <sheetName val="Gnome Artificer Devices"/>
      <sheetName val="Hexblade Spells"/>
      <sheetName val="Shugenja Spells"/>
      <sheetName val="Sorcerer Spells"/>
      <sheetName val="Spellthief Spells"/>
      <sheetName val="Spirit Shaman Spells"/>
      <sheetName val="Sublime Chord Spells"/>
      <sheetName val="Suel Arcanamach Spells"/>
      <sheetName val="Universal Caster"/>
      <sheetName val="Vigilante Spells"/>
      <sheetName val="Warlock Invocations"/>
      <sheetName val="Wizard Spells"/>
      <sheetName val="Wu Jen Spells"/>
      <sheetName val="All Spells"/>
      <sheetName val="Fist of Zuoken Powers"/>
      <sheetName val="Psion Powers"/>
      <sheetName val="Psychic Warrior Powers"/>
      <sheetName val="War Mind Powers"/>
      <sheetName val="Wilder Powers"/>
      <sheetName val="Spell Sheet"/>
      <sheetName val="Power Sheet"/>
      <sheetName val="SpellList"/>
      <sheetName val="PowerList"/>
      <sheetName val="Class Info"/>
      <sheetName val="Class Info Aux"/>
      <sheetName val="Race Info"/>
      <sheetName val="Tables"/>
      <sheetName val="Deities"/>
      <sheetName val="Domains"/>
      <sheetName val="Spell Information"/>
      <sheetName val="Spells per Day"/>
      <sheetName val="Spells Known"/>
      <sheetName val="Psionic Inform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">
          <cell r="FH1" t="b">
            <v>0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17"/>
  <sheetViews>
    <sheetView showGridLines="0" tabSelected="1" zoomScaleNormal="100" workbookViewId="0">
      <pane xSplit="6" ySplit="1" topLeftCell="G2" activePane="bottomRight" state="frozen"/>
      <selection pane="topRight" activeCell="E1" sqref="E1"/>
      <selection pane="bottomLeft" activeCell="A2" sqref="A2"/>
      <selection pane="bottomRight" activeCell="G2" sqref="G2"/>
    </sheetView>
  </sheetViews>
  <sheetFormatPr defaultColWidth="8.5" defaultRowHeight="16.2" x14ac:dyDescent="0.3"/>
  <cols>
    <col min="1" max="1" width="8.3984375" style="25" bestFit="1" customWidth="1"/>
    <col min="2" max="2" width="14.5" style="130" bestFit="1" customWidth="1"/>
    <col min="3" max="3" width="9.3984375" style="130" bestFit="1" customWidth="1"/>
    <col min="4" max="4" width="17.3984375" style="37" bestFit="1" customWidth="1"/>
    <col min="5" max="5" width="26.8984375" style="37" bestFit="1" customWidth="1"/>
    <col min="6" max="6" width="4.8984375" style="14" bestFit="1" customWidth="1"/>
    <col min="7" max="7" width="4" style="14" bestFit="1" customWidth="1"/>
    <col min="8" max="8" width="4.296875" style="14" bestFit="1" customWidth="1"/>
    <col min="9" max="9" width="9.5" style="14" bestFit="1" customWidth="1"/>
    <col min="10" max="10" width="12.5" style="14" customWidth="1"/>
    <col min="11" max="11" width="10.3984375" style="14" bestFit="1" customWidth="1"/>
    <col min="12" max="12" width="11" style="14" bestFit="1" customWidth="1"/>
    <col min="13" max="13" width="9.69921875" style="14" bestFit="1" customWidth="1"/>
    <col min="14" max="14" width="3.69921875" style="14" bestFit="1" customWidth="1"/>
    <col min="15" max="15" width="3.09765625" style="14" customWidth="1"/>
    <col min="16" max="16" width="4.59765625" style="14" customWidth="1"/>
    <col min="17" max="17" width="3.09765625" style="14" customWidth="1"/>
    <col min="18" max="18" width="4.796875" style="14" customWidth="1"/>
    <col min="19" max="19" width="3.09765625" style="14" customWidth="1"/>
    <col min="20" max="20" width="3.69921875" style="14" bestFit="1" customWidth="1"/>
    <col min="21" max="21" width="3.09765625" style="14" customWidth="1"/>
    <col min="22" max="22" width="4.59765625" style="14" customWidth="1"/>
    <col min="23" max="23" width="3.09765625" style="14" customWidth="1"/>
    <col min="24" max="24" width="4.796875" style="14" customWidth="1"/>
    <col min="25" max="25" width="3.09765625" style="14" customWidth="1"/>
    <col min="26" max="26" width="4.3984375" style="14" bestFit="1" customWidth="1"/>
    <col min="27" max="27" width="4.296875" style="14" bestFit="1" customWidth="1"/>
    <col min="28" max="28" width="5" style="14" bestFit="1" customWidth="1"/>
    <col min="29" max="29" width="9.69921875" style="14" bestFit="1" customWidth="1"/>
    <col min="30" max="30" width="4.09765625" style="14" bestFit="1" customWidth="1"/>
    <col min="31" max="31" width="6.796875" style="14" bestFit="1" customWidth="1"/>
    <col min="32" max="32" width="4.296875" style="14" bestFit="1" customWidth="1"/>
    <col min="33" max="33" width="4.8984375" style="14" bestFit="1" customWidth="1"/>
    <col min="34" max="34" width="5.3984375" style="14" bestFit="1" customWidth="1"/>
    <col min="35" max="35" width="5.5" style="14" bestFit="1" customWidth="1"/>
    <col min="36" max="36" width="3.69921875" style="37" bestFit="1" customWidth="1"/>
    <col min="37" max="37" width="4" style="37" bestFit="1" customWidth="1"/>
    <col min="38" max="38" width="4" style="14" bestFit="1" customWidth="1"/>
    <col min="39" max="39" width="11.59765625" style="14" bestFit="1" customWidth="1"/>
    <col min="40" max="40" width="51" style="14" customWidth="1"/>
    <col min="41" max="41" width="31.19921875" style="14" bestFit="1" customWidth="1"/>
    <col min="42" max="42" width="20.09765625" style="14" bestFit="1" customWidth="1"/>
    <col min="43" max="43" width="14.69921875" style="14" bestFit="1" customWidth="1"/>
    <col min="44" max="44" width="8.59765625" style="14" bestFit="1" customWidth="1"/>
    <col min="45" max="45" width="12" style="14" bestFit="1" customWidth="1"/>
    <col min="46" max="46" width="32.296875" style="14" bestFit="1" customWidth="1"/>
    <col min="47" max="47" width="31.3984375" style="37" bestFit="1" customWidth="1"/>
    <col min="48" max="48" width="31" style="37" bestFit="1" customWidth="1"/>
    <col min="49" max="49" width="30.69921875" style="37" bestFit="1" customWidth="1"/>
    <col min="50" max="50" width="31.5" style="37" customWidth="1"/>
    <col min="51" max="51" width="13" style="37" bestFit="1" customWidth="1"/>
    <col min="52" max="16384" width="8.5" style="14"/>
  </cols>
  <sheetData>
    <row r="1" spans="1:46" ht="17.399999999999999" thickBot="1" x14ac:dyDescent="0.35">
      <c r="A1" s="2" t="s">
        <v>91</v>
      </c>
      <c r="B1" s="131" t="s">
        <v>92</v>
      </c>
      <c r="C1" s="128" t="s">
        <v>100</v>
      </c>
      <c r="D1" s="128" t="s">
        <v>57</v>
      </c>
      <c r="E1" s="128" t="s">
        <v>58</v>
      </c>
      <c r="F1" s="12" t="s">
        <v>64</v>
      </c>
      <c r="G1" s="12" t="s">
        <v>59</v>
      </c>
      <c r="H1" s="12" t="s">
        <v>75</v>
      </c>
      <c r="I1" s="12" t="s">
        <v>90</v>
      </c>
      <c r="J1" s="12" t="s">
        <v>89</v>
      </c>
      <c r="K1" s="12" t="s">
        <v>76</v>
      </c>
      <c r="L1" s="12" t="s">
        <v>77</v>
      </c>
      <c r="M1" s="13" t="s">
        <v>78</v>
      </c>
      <c r="N1" s="3" t="s">
        <v>12</v>
      </c>
      <c r="O1" s="38" t="s">
        <v>88</v>
      </c>
      <c r="P1" s="4" t="s">
        <v>11</v>
      </c>
      <c r="Q1" s="38" t="s">
        <v>87</v>
      </c>
      <c r="R1" s="5" t="s">
        <v>8</v>
      </c>
      <c r="S1" s="38" t="s">
        <v>83</v>
      </c>
      <c r="T1" s="6" t="s">
        <v>9</v>
      </c>
      <c r="U1" s="38" t="s">
        <v>85</v>
      </c>
      <c r="V1" s="7" t="s">
        <v>10</v>
      </c>
      <c r="W1" s="38" t="s">
        <v>86</v>
      </c>
      <c r="X1" s="8" t="s">
        <v>7</v>
      </c>
      <c r="Y1" s="38" t="s">
        <v>84</v>
      </c>
      <c r="Z1" s="9" t="s">
        <v>65</v>
      </c>
      <c r="AA1" s="4" t="s">
        <v>66</v>
      </c>
      <c r="AB1" s="27" t="s">
        <v>81</v>
      </c>
      <c r="AC1" s="39" t="s">
        <v>41</v>
      </c>
      <c r="AD1" s="28" t="s">
        <v>82</v>
      </c>
      <c r="AE1" s="39" t="s">
        <v>42</v>
      </c>
      <c r="AF1" s="29" t="s">
        <v>94</v>
      </c>
      <c r="AG1" s="39" t="s">
        <v>43</v>
      </c>
      <c r="AH1" s="3" t="s">
        <v>74</v>
      </c>
      <c r="AI1" s="10" t="s">
        <v>67</v>
      </c>
      <c r="AJ1" s="10" t="s">
        <v>68</v>
      </c>
      <c r="AK1" s="10" t="s">
        <v>60</v>
      </c>
      <c r="AL1" s="5" t="s">
        <v>61</v>
      </c>
      <c r="AM1" s="5" t="s">
        <v>95</v>
      </c>
      <c r="AN1" s="11" t="s">
        <v>96</v>
      </c>
      <c r="AO1" s="12" t="s">
        <v>69</v>
      </c>
      <c r="AP1" s="12" t="s">
        <v>79</v>
      </c>
      <c r="AQ1" s="12" t="s">
        <v>62</v>
      </c>
      <c r="AR1" s="12" t="s">
        <v>63</v>
      </c>
      <c r="AS1" s="12" t="s">
        <v>72</v>
      </c>
      <c r="AT1" s="13" t="s">
        <v>70</v>
      </c>
    </row>
    <row r="2" spans="1:46" ht="46.8" x14ac:dyDescent="0.3">
      <c r="A2" s="132" t="s">
        <v>138</v>
      </c>
      <c r="B2" s="127" t="s">
        <v>139</v>
      </c>
      <c r="C2" s="129" t="s">
        <v>128</v>
      </c>
      <c r="D2" s="129" t="s">
        <v>157</v>
      </c>
      <c r="E2" s="129" t="s">
        <v>156</v>
      </c>
      <c r="F2" s="16">
        <v>5</v>
      </c>
      <c r="G2" s="15" t="s">
        <v>73</v>
      </c>
      <c r="H2" s="1">
        <v>43</v>
      </c>
      <c r="I2" s="1" t="s">
        <v>123</v>
      </c>
      <c r="J2" s="22" t="s">
        <v>169</v>
      </c>
      <c r="K2" s="15"/>
      <c r="L2" s="26"/>
      <c r="M2" s="23" t="s">
        <v>126</v>
      </c>
      <c r="N2" s="17">
        <v>1</v>
      </c>
      <c r="O2" s="18">
        <f t="shared" ref="O2:O10" si="0">IF(N2&gt;9.9,CONCATENATE("+",ROUNDDOWN((N2-10) / 2,0)),ROUNDUP((N2-10) / 2,0))</f>
        <v>-5</v>
      </c>
      <c r="P2" s="18">
        <v>1</v>
      </c>
      <c r="Q2" s="18">
        <f t="shared" ref="Q2:Q10" si="1">IF(P2&gt;9.9,CONCATENATE("+",ROUNDDOWN((P2-10) / 2,0)),ROUNDUP((P2-10) / 2,0))</f>
        <v>-5</v>
      </c>
      <c r="R2" s="18">
        <v>1</v>
      </c>
      <c r="S2" s="18">
        <f t="shared" ref="S2:S10" si="2">IF(R2&gt;9.9,CONCATENATE("+",ROUNDDOWN((R2-10) / 2,0)),ROUNDUP((R2-10) / 2,0))</f>
        <v>-5</v>
      </c>
      <c r="T2" s="18">
        <v>1</v>
      </c>
      <c r="U2" s="18">
        <f t="shared" ref="U2:U10" si="3">IF(T2&gt;9.9,CONCATENATE("+",ROUNDDOWN((T2-10) / 2,0)),ROUNDUP((T2-10) / 2,0))</f>
        <v>-5</v>
      </c>
      <c r="V2" s="18">
        <v>1</v>
      </c>
      <c r="W2" s="18">
        <f t="shared" ref="W2:W10" si="4">IF(V2&gt;9.9,CONCATENATE("+",ROUNDDOWN((V2-10) / 2,0)),ROUNDUP((V2-10) / 2,0))</f>
        <v>-5</v>
      </c>
      <c r="X2" s="19">
        <v>1</v>
      </c>
      <c r="Y2" s="19">
        <f t="shared" ref="Y2:Y10" si="5">IF(X2&gt;9.9,CONCATENATE("+",ROUNDDOWN((X2-10) / 2,0)),ROUNDUP((X2-10) / 2,0))</f>
        <v>-5</v>
      </c>
      <c r="Z2" s="20">
        <f t="shared" ref="Z2:Z16" si="6">AVERAGE(N2,P2,R2,T2,V2,X2)</f>
        <v>1</v>
      </c>
      <c r="AA2" s="21">
        <f t="shared" ref="AA2:AA11" si="7">IF(P2&gt;9.9,CONCATENATE("+",ROUNDDOWN((P2-10) / 2,0)),ROUNDUP((P2-10) / 2,0))</f>
        <v>-5</v>
      </c>
      <c r="AB2" s="31"/>
      <c r="AC2" s="32">
        <f t="shared" ref="AC2:AC11" si="8">IF(R2&gt;9.9,(ROUNDDOWN((R2-10) / 2,0)),ROUNDUP((R2-10) / 2,0))+AB2</f>
        <v>-5</v>
      </c>
      <c r="AD2" s="33"/>
      <c r="AE2" s="35">
        <f t="shared" ref="AE2:AE11" si="9">AD2+AA2</f>
        <v>-5</v>
      </c>
      <c r="AF2" s="34"/>
      <c r="AG2" s="30">
        <f t="shared" ref="AG2:AG11" si="10">IF(V2&gt;9.9,(ROUNDDOWN((V2-10) / 2,0)),ROUNDUP((V2-10) / 2,0))+AF2</f>
        <v>-5</v>
      </c>
      <c r="AH2" s="24"/>
      <c r="AI2" s="19">
        <f t="shared" ref="AI2:AI11" si="11">10+AA2</f>
        <v>5</v>
      </c>
      <c r="AJ2" s="19">
        <f t="shared" ref="AJ2:AJ11" si="12">AK2-AA2</f>
        <v>13</v>
      </c>
      <c r="AK2" s="19">
        <f t="shared" ref="AK2:AK11" si="13">10+AA2+AS2</f>
        <v>8</v>
      </c>
      <c r="AL2" s="24">
        <f>ROUNDUP(8*(0.75*F2)+(F2*(R2-10) / 2),0)</f>
        <v>8</v>
      </c>
      <c r="AM2" s="40">
        <f t="shared" ref="AM2:AM11" si="14">(F2+3)*(2+U2)</f>
        <v>-24</v>
      </c>
      <c r="AN2" s="52"/>
      <c r="AO2" s="53"/>
      <c r="AP2" s="54"/>
      <c r="AQ2" s="22"/>
      <c r="AR2" s="15" t="s">
        <v>97</v>
      </c>
      <c r="AS2" s="26">
        <f>2+1</f>
        <v>3</v>
      </c>
      <c r="AT2" s="23"/>
    </row>
    <row r="3" spans="1:46" ht="62.4" x14ac:dyDescent="0.3">
      <c r="A3" s="132" t="s">
        <v>145</v>
      </c>
      <c r="B3" s="126" t="s">
        <v>146</v>
      </c>
      <c r="C3" s="129" t="s">
        <v>128</v>
      </c>
      <c r="D3" s="15" t="s">
        <v>115</v>
      </c>
      <c r="E3" s="15" t="s">
        <v>116</v>
      </c>
      <c r="F3" s="16">
        <v>5</v>
      </c>
      <c r="G3" s="15" t="s">
        <v>52</v>
      </c>
      <c r="H3" s="1">
        <v>79</v>
      </c>
      <c r="I3" s="1" t="s">
        <v>166</v>
      </c>
      <c r="J3" s="22" t="s">
        <v>124</v>
      </c>
      <c r="K3" s="15"/>
      <c r="L3" s="26"/>
      <c r="M3" s="23" t="s">
        <v>125</v>
      </c>
      <c r="N3" s="17">
        <v>1</v>
      </c>
      <c r="O3" s="18">
        <f t="shared" si="0"/>
        <v>-5</v>
      </c>
      <c r="P3" s="18">
        <v>1</v>
      </c>
      <c r="Q3" s="18">
        <f t="shared" si="1"/>
        <v>-5</v>
      </c>
      <c r="R3" s="18">
        <v>1</v>
      </c>
      <c r="S3" s="18">
        <f t="shared" si="2"/>
        <v>-5</v>
      </c>
      <c r="T3" s="18">
        <v>1</v>
      </c>
      <c r="U3" s="18">
        <f t="shared" si="3"/>
        <v>-5</v>
      </c>
      <c r="V3" s="18">
        <v>1</v>
      </c>
      <c r="W3" s="18">
        <f t="shared" si="4"/>
        <v>-5</v>
      </c>
      <c r="X3" s="19">
        <v>1</v>
      </c>
      <c r="Y3" s="19">
        <f t="shared" si="5"/>
        <v>-5</v>
      </c>
      <c r="Z3" s="20">
        <f t="shared" si="6"/>
        <v>1</v>
      </c>
      <c r="AA3" s="21">
        <f t="shared" si="7"/>
        <v>-5</v>
      </c>
      <c r="AB3" s="31"/>
      <c r="AC3" s="32">
        <f t="shared" si="8"/>
        <v>-5</v>
      </c>
      <c r="AD3" s="33"/>
      <c r="AE3" s="35">
        <f t="shared" si="9"/>
        <v>-5</v>
      </c>
      <c r="AF3" s="34"/>
      <c r="AG3" s="30">
        <f t="shared" si="10"/>
        <v>-5</v>
      </c>
      <c r="AH3" s="24"/>
      <c r="AI3" s="19">
        <f t="shared" si="11"/>
        <v>5</v>
      </c>
      <c r="AJ3" s="19">
        <f t="shared" si="12"/>
        <v>13</v>
      </c>
      <c r="AK3" s="19">
        <f t="shared" si="13"/>
        <v>8</v>
      </c>
      <c r="AL3" s="24">
        <f>ROUNDUP(8*(0.75*F3)+(F3*(R3-10) / 2),0)</f>
        <v>8</v>
      </c>
      <c r="AM3" s="40">
        <f t="shared" si="14"/>
        <v>-24</v>
      </c>
      <c r="AN3" s="36"/>
      <c r="AO3" s="53"/>
      <c r="AP3" s="54"/>
      <c r="AQ3" s="22"/>
      <c r="AR3" s="15" t="s">
        <v>99</v>
      </c>
      <c r="AS3" s="26">
        <f>2+1</f>
        <v>3</v>
      </c>
      <c r="AT3" s="23"/>
    </row>
    <row r="4" spans="1:46" ht="62.4" x14ac:dyDescent="0.3">
      <c r="A4" s="132" t="s">
        <v>147</v>
      </c>
      <c r="B4" s="126" t="s">
        <v>148</v>
      </c>
      <c r="C4" s="129" t="s">
        <v>128</v>
      </c>
      <c r="D4" s="15" t="s">
        <v>117</v>
      </c>
      <c r="E4" s="15" t="s">
        <v>118</v>
      </c>
      <c r="F4" s="16">
        <v>5</v>
      </c>
      <c r="G4" s="15" t="s">
        <v>52</v>
      </c>
      <c r="H4" s="1">
        <v>65</v>
      </c>
      <c r="I4" s="1" t="s">
        <v>165</v>
      </c>
      <c r="J4" s="22" t="s">
        <v>124</v>
      </c>
      <c r="K4" s="15"/>
      <c r="L4" s="26"/>
      <c r="M4" s="23" t="s">
        <v>125</v>
      </c>
      <c r="N4" s="17">
        <v>1</v>
      </c>
      <c r="O4" s="18">
        <f t="shared" si="0"/>
        <v>-5</v>
      </c>
      <c r="P4" s="18">
        <v>1</v>
      </c>
      <c r="Q4" s="18">
        <f t="shared" si="1"/>
        <v>-5</v>
      </c>
      <c r="R4" s="18">
        <v>1</v>
      </c>
      <c r="S4" s="18">
        <f t="shared" si="2"/>
        <v>-5</v>
      </c>
      <c r="T4" s="18">
        <v>1</v>
      </c>
      <c r="U4" s="18">
        <f t="shared" si="3"/>
        <v>-5</v>
      </c>
      <c r="V4" s="18">
        <v>1</v>
      </c>
      <c r="W4" s="18">
        <f t="shared" si="4"/>
        <v>-5</v>
      </c>
      <c r="X4" s="19">
        <v>1</v>
      </c>
      <c r="Y4" s="19">
        <f t="shared" si="5"/>
        <v>-5</v>
      </c>
      <c r="Z4" s="20">
        <f t="shared" si="6"/>
        <v>1</v>
      </c>
      <c r="AA4" s="21">
        <f t="shared" si="7"/>
        <v>-5</v>
      </c>
      <c r="AB4" s="31"/>
      <c r="AC4" s="32">
        <f t="shared" si="8"/>
        <v>-5</v>
      </c>
      <c r="AD4" s="33"/>
      <c r="AE4" s="35">
        <f t="shared" si="9"/>
        <v>-5</v>
      </c>
      <c r="AF4" s="34"/>
      <c r="AG4" s="30">
        <f t="shared" si="10"/>
        <v>-5</v>
      </c>
      <c r="AH4" s="24"/>
      <c r="AI4" s="19">
        <f t="shared" si="11"/>
        <v>5</v>
      </c>
      <c r="AJ4" s="19">
        <f t="shared" si="12"/>
        <v>14</v>
      </c>
      <c r="AK4" s="19">
        <f t="shared" si="13"/>
        <v>9</v>
      </c>
      <c r="AL4" s="24">
        <f>ROUNDUP(8*(0.75*F4)+(F4*(R4-10) / 2),0)</f>
        <v>8</v>
      </c>
      <c r="AM4" s="40">
        <f t="shared" si="14"/>
        <v>-24</v>
      </c>
      <c r="AN4" s="36"/>
      <c r="AO4" s="53"/>
      <c r="AP4" s="55"/>
      <c r="AQ4" s="22"/>
      <c r="AR4" s="15" t="s">
        <v>98</v>
      </c>
      <c r="AS4" s="26">
        <f>2+1+1</f>
        <v>4</v>
      </c>
      <c r="AT4" s="23"/>
    </row>
    <row r="5" spans="1:46" ht="62.4" x14ac:dyDescent="0.3">
      <c r="A5" s="132" t="s">
        <v>149</v>
      </c>
      <c r="B5" s="133" t="s">
        <v>136</v>
      </c>
      <c r="C5" s="129" t="s">
        <v>128</v>
      </c>
      <c r="D5" s="15" t="s">
        <v>119</v>
      </c>
      <c r="E5" s="15" t="s">
        <v>120</v>
      </c>
      <c r="F5" s="16">
        <v>5</v>
      </c>
      <c r="G5" s="15" t="s">
        <v>73</v>
      </c>
      <c r="H5" s="1">
        <v>127</v>
      </c>
      <c r="I5" s="1" t="s">
        <v>166</v>
      </c>
      <c r="J5" s="22" t="s">
        <v>124</v>
      </c>
      <c r="K5" s="15"/>
      <c r="L5" s="26"/>
      <c r="M5" s="23" t="s">
        <v>126</v>
      </c>
      <c r="N5" s="17">
        <v>1</v>
      </c>
      <c r="O5" s="18">
        <f t="shared" si="0"/>
        <v>-5</v>
      </c>
      <c r="P5" s="18">
        <v>1</v>
      </c>
      <c r="Q5" s="18">
        <f t="shared" si="1"/>
        <v>-5</v>
      </c>
      <c r="R5" s="18">
        <v>1</v>
      </c>
      <c r="S5" s="18">
        <f t="shared" si="2"/>
        <v>-5</v>
      </c>
      <c r="T5" s="18">
        <v>1</v>
      </c>
      <c r="U5" s="18">
        <f t="shared" si="3"/>
        <v>-5</v>
      </c>
      <c r="V5" s="18">
        <v>1</v>
      </c>
      <c r="W5" s="18">
        <f t="shared" si="4"/>
        <v>-5</v>
      </c>
      <c r="X5" s="19">
        <v>1</v>
      </c>
      <c r="Y5" s="19">
        <f t="shared" si="5"/>
        <v>-5</v>
      </c>
      <c r="Z5" s="20">
        <f t="shared" si="6"/>
        <v>1</v>
      </c>
      <c r="AA5" s="21">
        <f t="shared" si="7"/>
        <v>-5</v>
      </c>
      <c r="AB5" s="31"/>
      <c r="AC5" s="32">
        <f t="shared" si="8"/>
        <v>-5</v>
      </c>
      <c r="AD5" s="33"/>
      <c r="AE5" s="35">
        <f t="shared" si="9"/>
        <v>-5</v>
      </c>
      <c r="AF5" s="34"/>
      <c r="AG5" s="30">
        <f t="shared" si="10"/>
        <v>-5</v>
      </c>
      <c r="AH5" s="24"/>
      <c r="AI5" s="19">
        <f t="shared" si="11"/>
        <v>5</v>
      </c>
      <c r="AJ5" s="19">
        <f t="shared" si="12"/>
        <v>13</v>
      </c>
      <c r="AK5" s="19">
        <f t="shared" si="13"/>
        <v>8</v>
      </c>
      <c r="AL5" s="24">
        <f>ROUNDUP(10*(0.75*F5)+(F5*(R5-10) / 2),0)</f>
        <v>15</v>
      </c>
      <c r="AM5" s="40">
        <f t="shared" si="14"/>
        <v>-24</v>
      </c>
      <c r="AN5" s="36"/>
      <c r="AO5" s="53"/>
      <c r="AP5" s="54"/>
      <c r="AQ5" s="22"/>
      <c r="AR5" s="15" t="s">
        <v>99</v>
      </c>
      <c r="AS5" s="26">
        <f t="shared" ref="AS5:AS11" si="15">2+1</f>
        <v>3</v>
      </c>
      <c r="AT5" s="23"/>
    </row>
    <row r="6" spans="1:46" ht="31.2" x14ac:dyDescent="0.3">
      <c r="A6" s="132" t="s">
        <v>141</v>
      </c>
      <c r="B6" s="126" t="s">
        <v>140</v>
      </c>
      <c r="C6" s="129" t="s">
        <v>128</v>
      </c>
      <c r="D6" s="15" t="s">
        <v>51</v>
      </c>
      <c r="E6" s="15" t="s">
        <v>121</v>
      </c>
      <c r="F6" s="16">
        <v>5</v>
      </c>
      <c r="G6" s="15" t="s">
        <v>52</v>
      </c>
      <c r="H6" s="1">
        <v>28</v>
      </c>
      <c r="I6" s="1" t="s">
        <v>165</v>
      </c>
      <c r="J6" s="22" t="s">
        <v>124</v>
      </c>
      <c r="K6" s="15"/>
      <c r="L6" s="26"/>
      <c r="M6" s="23" t="s">
        <v>125</v>
      </c>
      <c r="N6" s="17">
        <v>1</v>
      </c>
      <c r="O6" s="18">
        <f t="shared" si="0"/>
        <v>-5</v>
      </c>
      <c r="P6" s="18">
        <v>1</v>
      </c>
      <c r="Q6" s="18">
        <f t="shared" si="1"/>
        <v>-5</v>
      </c>
      <c r="R6" s="18">
        <v>1</v>
      </c>
      <c r="S6" s="18">
        <f t="shared" si="2"/>
        <v>-5</v>
      </c>
      <c r="T6" s="18">
        <v>1</v>
      </c>
      <c r="U6" s="18">
        <f t="shared" si="3"/>
        <v>-5</v>
      </c>
      <c r="V6" s="18">
        <v>1</v>
      </c>
      <c r="W6" s="18">
        <f t="shared" si="4"/>
        <v>-5</v>
      </c>
      <c r="X6" s="19">
        <v>1</v>
      </c>
      <c r="Y6" s="19">
        <f t="shared" si="5"/>
        <v>-5</v>
      </c>
      <c r="Z6" s="20">
        <f t="shared" si="6"/>
        <v>1</v>
      </c>
      <c r="AA6" s="21">
        <f t="shared" si="7"/>
        <v>-5</v>
      </c>
      <c r="AB6" s="31"/>
      <c r="AC6" s="32">
        <f t="shared" si="8"/>
        <v>-5</v>
      </c>
      <c r="AD6" s="33"/>
      <c r="AE6" s="35">
        <f t="shared" si="9"/>
        <v>-5</v>
      </c>
      <c r="AF6" s="34"/>
      <c r="AG6" s="30">
        <f t="shared" si="10"/>
        <v>-5</v>
      </c>
      <c r="AH6" s="24"/>
      <c r="AI6" s="19">
        <f t="shared" si="11"/>
        <v>5</v>
      </c>
      <c r="AJ6" s="19">
        <f t="shared" si="12"/>
        <v>13</v>
      </c>
      <c r="AK6" s="19">
        <f t="shared" si="13"/>
        <v>8</v>
      </c>
      <c r="AL6" s="24">
        <f t="shared" ref="AL6:AL11" si="16">ROUNDUP(8*(0.75*F6)+(F6*(R6-10) / 2),0)</f>
        <v>8</v>
      </c>
      <c r="AM6" s="40">
        <f t="shared" si="14"/>
        <v>-24</v>
      </c>
      <c r="AN6" s="36"/>
      <c r="AO6" s="53"/>
      <c r="AP6" s="54"/>
      <c r="AQ6" s="22"/>
      <c r="AR6" s="15" t="s">
        <v>80</v>
      </c>
      <c r="AS6" s="26">
        <f t="shared" si="15"/>
        <v>3</v>
      </c>
      <c r="AT6" s="23"/>
    </row>
    <row r="7" spans="1:46" ht="31.2" x14ac:dyDescent="0.3">
      <c r="A7" s="132" t="s">
        <v>143</v>
      </c>
      <c r="B7" s="126" t="s">
        <v>144</v>
      </c>
      <c r="C7" s="129" t="s">
        <v>128</v>
      </c>
      <c r="D7" s="15" t="s">
        <v>142</v>
      </c>
      <c r="E7" s="15"/>
      <c r="F7" s="16">
        <v>5</v>
      </c>
      <c r="G7" s="15" t="s">
        <v>52</v>
      </c>
      <c r="H7" s="1">
        <v>28</v>
      </c>
      <c r="I7" s="1" t="s">
        <v>123</v>
      </c>
      <c r="J7" s="22" t="s">
        <v>124</v>
      </c>
      <c r="K7" s="15"/>
      <c r="L7" s="26"/>
      <c r="M7" s="23" t="s">
        <v>125</v>
      </c>
      <c r="N7" s="17">
        <v>1</v>
      </c>
      <c r="O7" s="18">
        <f t="shared" ref="O7" si="17">IF(N7&gt;9.9,CONCATENATE("+",ROUNDDOWN((N7-10) / 2,0)),ROUNDUP((N7-10) / 2,0))</f>
        <v>-5</v>
      </c>
      <c r="P7" s="18">
        <v>1</v>
      </c>
      <c r="Q7" s="18">
        <f t="shared" ref="Q7" si="18">IF(P7&gt;9.9,CONCATENATE("+",ROUNDDOWN((P7-10) / 2,0)),ROUNDUP((P7-10) / 2,0))</f>
        <v>-5</v>
      </c>
      <c r="R7" s="18">
        <v>1</v>
      </c>
      <c r="S7" s="18">
        <f t="shared" ref="S7" si="19">IF(R7&gt;9.9,CONCATENATE("+",ROUNDDOWN((R7-10) / 2,0)),ROUNDUP((R7-10) / 2,0))</f>
        <v>-5</v>
      </c>
      <c r="T7" s="18">
        <v>1</v>
      </c>
      <c r="U7" s="18">
        <f t="shared" ref="U7" si="20">IF(T7&gt;9.9,CONCATENATE("+",ROUNDDOWN((T7-10) / 2,0)),ROUNDUP((T7-10) / 2,0))</f>
        <v>-5</v>
      </c>
      <c r="V7" s="18">
        <v>1</v>
      </c>
      <c r="W7" s="18">
        <f t="shared" ref="W7" si="21">IF(V7&gt;9.9,CONCATENATE("+",ROUNDDOWN((V7-10) / 2,0)),ROUNDUP((V7-10) / 2,0))</f>
        <v>-5</v>
      </c>
      <c r="X7" s="19">
        <v>1</v>
      </c>
      <c r="Y7" s="19">
        <f t="shared" ref="Y7" si="22">IF(X7&gt;9.9,CONCATENATE("+",ROUNDDOWN((X7-10) / 2,0)),ROUNDUP((X7-10) / 2,0))</f>
        <v>-5</v>
      </c>
      <c r="Z7" s="20">
        <f t="shared" ref="Z7" si="23">AVERAGE(N7,P7,R7,T7,V7,X7)</f>
        <v>1</v>
      </c>
      <c r="AA7" s="21">
        <f t="shared" ref="AA7" si="24">IF(P7&gt;9.9,CONCATENATE("+",ROUNDDOWN((P7-10) / 2,0)),ROUNDUP((P7-10) / 2,0))</f>
        <v>-5</v>
      </c>
      <c r="AB7" s="31"/>
      <c r="AC7" s="32">
        <f t="shared" ref="AC7" si="25">IF(R7&gt;9.9,(ROUNDDOWN((R7-10) / 2,0)),ROUNDUP((R7-10) / 2,0))+AB7</f>
        <v>-5</v>
      </c>
      <c r="AD7" s="33"/>
      <c r="AE7" s="35">
        <f t="shared" ref="AE7" si="26">AD7+AA7</f>
        <v>-5</v>
      </c>
      <c r="AF7" s="34"/>
      <c r="AG7" s="30">
        <f t="shared" ref="AG7" si="27">IF(V7&gt;9.9,(ROUNDDOWN((V7-10) / 2,0)),ROUNDUP((V7-10) / 2,0))+AF7</f>
        <v>-5</v>
      </c>
      <c r="AH7" s="24"/>
      <c r="AI7" s="19">
        <f t="shared" ref="AI7" si="28">10+AA7</f>
        <v>5</v>
      </c>
      <c r="AJ7" s="19">
        <f t="shared" ref="AJ7" si="29">AK7-AA7</f>
        <v>13</v>
      </c>
      <c r="AK7" s="19">
        <f t="shared" ref="AK7" si="30">10+AA7+AS7</f>
        <v>8</v>
      </c>
      <c r="AL7" s="24">
        <f t="shared" si="16"/>
        <v>8</v>
      </c>
      <c r="AM7" s="40">
        <f t="shared" ref="AM7" si="31">(F7+3)*(2+U7)</f>
        <v>-24</v>
      </c>
      <c r="AN7" s="36"/>
      <c r="AO7" s="53"/>
      <c r="AP7" s="54"/>
      <c r="AQ7" s="22"/>
      <c r="AR7" s="15" t="s">
        <v>80</v>
      </c>
      <c r="AS7" s="26">
        <f t="shared" si="15"/>
        <v>3</v>
      </c>
      <c r="AT7" s="23"/>
    </row>
    <row r="8" spans="1:46" ht="31.2" x14ac:dyDescent="0.3">
      <c r="A8" s="132" t="s">
        <v>150</v>
      </c>
      <c r="B8" s="126" t="s">
        <v>151</v>
      </c>
      <c r="C8" s="129" t="s">
        <v>128</v>
      </c>
      <c r="D8" s="15" t="s">
        <v>122</v>
      </c>
      <c r="E8" s="15" t="s">
        <v>127</v>
      </c>
      <c r="F8" s="16">
        <v>5</v>
      </c>
      <c r="G8" s="15" t="s">
        <v>73</v>
      </c>
      <c r="H8" s="1">
        <v>221</v>
      </c>
      <c r="I8" s="1" t="s">
        <v>123</v>
      </c>
      <c r="J8" s="22" t="s">
        <v>124</v>
      </c>
      <c r="K8" s="15"/>
      <c r="L8" s="26"/>
      <c r="M8" s="23" t="s">
        <v>126</v>
      </c>
      <c r="N8" s="17">
        <v>1</v>
      </c>
      <c r="O8" s="18">
        <f t="shared" si="0"/>
        <v>-5</v>
      </c>
      <c r="P8" s="18">
        <v>1</v>
      </c>
      <c r="Q8" s="18">
        <f t="shared" si="1"/>
        <v>-5</v>
      </c>
      <c r="R8" s="18">
        <v>1</v>
      </c>
      <c r="S8" s="18">
        <f t="shared" si="2"/>
        <v>-5</v>
      </c>
      <c r="T8" s="18">
        <v>1</v>
      </c>
      <c r="U8" s="18">
        <f t="shared" si="3"/>
        <v>-5</v>
      </c>
      <c r="V8" s="18">
        <v>1</v>
      </c>
      <c r="W8" s="18">
        <f t="shared" si="4"/>
        <v>-5</v>
      </c>
      <c r="X8" s="19">
        <v>1</v>
      </c>
      <c r="Y8" s="19">
        <f t="shared" si="5"/>
        <v>-5</v>
      </c>
      <c r="Z8" s="20">
        <f t="shared" si="6"/>
        <v>1</v>
      </c>
      <c r="AA8" s="21">
        <f t="shared" si="7"/>
        <v>-5</v>
      </c>
      <c r="AB8" s="31"/>
      <c r="AC8" s="32">
        <f t="shared" si="8"/>
        <v>-5</v>
      </c>
      <c r="AD8" s="33"/>
      <c r="AE8" s="35">
        <f t="shared" si="9"/>
        <v>-5</v>
      </c>
      <c r="AF8" s="34"/>
      <c r="AG8" s="30">
        <f t="shared" si="10"/>
        <v>-5</v>
      </c>
      <c r="AH8" s="24"/>
      <c r="AI8" s="19">
        <f t="shared" si="11"/>
        <v>5</v>
      </c>
      <c r="AJ8" s="19">
        <f t="shared" si="12"/>
        <v>13</v>
      </c>
      <c r="AK8" s="19">
        <f t="shared" si="13"/>
        <v>8</v>
      </c>
      <c r="AL8" s="24">
        <f t="shared" si="16"/>
        <v>8</v>
      </c>
      <c r="AM8" s="40">
        <f t="shared" si="14"/>
        <v>-24</v>
      </c>
      <c r="AN8" s="36"/>
      <c r="AO8" s="53"/>
      <c r="AP8" s="54"/>
      <c r="AQ8" s="22"/>
      <c r="AR8" s="15" t="s">
        <v>80</v>
      </c>
      <c r="AS8" s="26">
        <f t="shared" si="15"/>
        <v>3</v>
      </c>
      <c r="AT8" s="23"/>
    </row>
    <row r="9" spans="1:46" ht="31.2" x14ac:dyDescent="0.3">
      <c r="A9" s="132" t="s">
        <v>130</v>
      </c>
      <c r="B9" s="126" t="s">
        <v>131</v>
      </c>
      <c r="C9" s="15" t="s">
        <v>129</v>
      </c>
      <c r="D9" s="15" t="s">
        <v>162</v>
      </c>
      <c r="E9" s="15" t="s">
        <v>159</v>
      </c>
      <c r="F9" s="16">
        <v>7</v>
      </c>
      <c r="G9" s="15" t="s">
        <v>52</v>
      </c>
      <c r="H9" s="15">
        <v>280</v>
      </c>
      <c r="I9" s="1" t="s">
        <v>164</v>
      </c>
      <c r="J9" s="22" t="s">
        <v>168</v>
      </c>
      <c r="K9" s="15"/>
      <c r="L9" s="26"/>
      <c r="M9" s="23" t="s">
        <v>125</v>
      </c>
      <c r="N9" s="17">
        <v>1</v>
      </c>
      <c r="O9" s="18">
        <f t="shared" si="0"/>
        <v>-5</v>
      </c>
      <c r="P9" s="18">
        <v>1</v>
      </c>
      <c r="Q9" s="18">
        <f t="shared" si="1"/>
        <v>-5</v>
      </c>
      <c r="R9" s="18">
        <v>1</v>
      </c>
      <c r="S9" s="18">
        <f t="shared" si="2"/>
        <v>-5</v>
      </c>
      <c r="T9" s="18">
        <v>1</v>
      </c>
      <c r="U9" s="18">
        <f t="shared" si="3"/>
        <v>-5</v>
      </c>
      <c r="V9" s="18">
        <v>1</v>
      </c>
      <c r="W9" s="18">
        <f t="shared" si="4"/>
        <v>-5</v>
      </c>
      <c r="X9" s="19">
        <v>1</v>
      </c>
      <c r="Y9" s="19">
        <f t="shared" si="5"/>
        <v>-5</v>
      </c>
      <c r="Z9" s="20">
        <f t="shared" si="6"/>
        <v>1</v>
      </c>
      <c r="AA9" s="21">
        <f t="shared" si="7"/>
        <v>-5</v>
      </c>
      <c r="AB9" s="31"/>
      <c r="AC9" s="32">
        <f t="shared" si="8"/>
        <v>-5</v>
      </c>
      <c r="AD9" s="33"/>
      <c r="AE9" s="35">
        <f t="shared" si="9"/>
        <v>-5</v>
      </c>
      <c r="AF9" s="34"/>
      <c r="AG9" s="30">
        <f t="shared" si="10"/>
        <v>-5</v>
      </c>
      <c r="AH9" s="24"/>
      <c r="AI9" s="19">
        <f t="shared" si="11"/>
        <v>5</v>
      </c>
      <c r="AJ9" s="19">
        <f t="shared" si="12"/>
        <v>13</v>
      </c>
      <c r="AK9" s="19">
        <f t="shared" si="13"/>
        <v>8</v>
      </c>
      <c r="AL9" s="24">
        <f t="shared" si="16"/>
        <v>11</v>
      </c>
      <c r="AM9" s="40">
        <f t="shared" si="14"/>
        <v>-30</v>
      </c>
      <c r="AN9" s="36"/>
      <c r="AO9" s="53"/>
      <c r="AP9" s="54"/>
      <c r="AQ9" s="22"/>
      <c r="AR9" s="15" t="s">
        <v>80</v>
      </c>
      <c r="AS9" s="26">
        <f t="shared" si="15"/>
        <v>3</v>
      </c>
      <c r="AT9" s="23"/>
    </row>
    <row r="10" spans="1:46" ht="31.2" x14ac:dyDescent="0.3">
      <c r="A10" s="132" t="s">
        <v>133</v>
      </c>
      <c r="B10" s="126" t="s">
        <v>132</v>
      </c>
      <c r="C10" s="15" t="s">
        <v>129</v>
      </c>
      <c r="D10" s="15" t="s">
        <v>155</v>
      </c>
      <c r="E10" s="15" t="s">
        <v>158</v>
      </c>
      <c r="F10" s="16">
        <v>7</v>
      </c>
      <c r="G10" s="15" t="s">
        <v>52</v>
      </c>
      <c r="H10" s="15">
        <v>44</v>
      </c>
      <c r="I10" s="1" t="s">
        <v>123</v>
      </c>
      <c r="J10" s="22" t="s">
        <v>124</v>
      </c>
      <c r="K10" s="15"/>
      <c r="L10" s="26"/>
      <c r="M10" s="23" t="s">
        <v>154</v>
      </c>
      <c r="N10" s="17">
        <v>1</v>
      </c>
      <c r="O10" s="18">
        <f t="shared" si="0"/>
        <v>-5</v>
      </c>
      <c r="P10" s="18">
        <v>1</v>
      </c>
      <c r="Q10" s="18">
        <f t="shared" si="1"/>
        <v>-5</v>
      </c>
      <c r="R10" s="18">
        <v>1</v>
      </c>
      <c r="S10" s="18">
        <f t="shared" si="2"/>
        <v>-5</v>
      </c>
      <c r="T10" s="18">
        <v>1</v>
      </c>
      <c r="U10" s="18">
        <f t="shared" si="3"/>
        <v>-5</v>
      </c>
      <c r="V10" s="18">
        <v>1</v>
      </c>
      <c r="W10" s="18">
        <f t="shared" si="4"/>
        <v>-5</v>
      </c>
      <c r="X10" s="19">
        <v>1</v>
      </c>
      <c r="Y10" s="19">
        <f t="shared" si="5"/>
        <v>-5</v>
      </c>
      <c r="Z10" s="20">
        <f t="shared" si="6"/>
        <v>1</v>
      </c>
      <c r="AA10" s="21">
        <f t="shared" si="7"/>
        <v>-5</v>
      </c>
      <c r="AB10" s="31"/>
      <c r="AC10" s="32">
        <f t="shared" si="8"/>
        <v>-5</v>
      </c>
      <c r="AD10" s="33"/>
      <c r="AE10" s="35">
        <f t="shared" si="9"/>
        <v>-5</v>
      </c>
      <c r="AF10" s="34"/>
      <c r="AG10" s="30">
        <f t="shared" si="10"/>
        <v>-5</v>
      </c>
      <c r="AH10" s="24"/>
      <c r="AI10" s="19">
        <f t="shared" si="11"/>
        <v>5</v>
      </c>
      <c r="AJ10" s="19">
        <f t="shared" si="12"/>
        <v>13</v>
      </c>
      <c r="AK10" s="19">
        <f t="shared" si="13"/>
        <v>8</v>
      </c>
      <c r="AL10" s="24">
        <f t="shared" si="16"/>
        <v>11</v>
      </c>
      <c r="AM10" s="40">
        <f t="shared" si="14"/>
        <v>-30</v>
      </c>
      <c r="AN10" s="36"/>
      <c r="AO10" s="53"/>
      <c r="AP10" s="54"/>
      <c r="AQ10" s="22"/>
      <c r="AR10" s="15" t="s">
        <v>80</v>
      </c>
      <c r="AS10" s="26">
        <f t="shared" si="15"/>
        <v>3</v>
      </c>
      <c r="AT10" s="23"/>
    </row>
    <row r="11" spans="1:46" ht="31.2" x14ac:dyDescent="0.3">
      <c r="A11" s="132" t="s">
        <v>134</v>
      </c>
      <c r="B11" s="133" t="s">
        <v>136</v>
      </c>
      <c r="C11" s="15" t="s">
        <v>129</v>
      </c>
      <c r="D11" s="15" t="s">
        <v>51</v>
      </c>
      <c r="E11" s="15" t="s">
        <v>161</v>
      </c>
      <c r="F11" s="16">
        <v>7</v>
      </c>
      <c r="G11" s="15" t="s">
        <v>52</v>
      </c>
      <c r="H11" s="15">
        <v>26</v>
      </c>
      <c r="I11" s="1" t="s">
        <v>123</v>
      </c>
      <c r="J11" s="22" t="s">
        <v>167</v>
      </c>
      <c r="K11" s="15"/>
      <c r="L11" s="26"/>
      <c r="M11" s="23" t="s">
        <v>153</v>
      </c>
      <c r="N11" s="17">
        <v>1</v>
      </c>
      <c r="O11" s="18">
        <f t="shared" ref="O11:O16" si="32">IF(N11&gt;9.9,CONCATENATE("+",ROUNDDOWN((N11-10) / 2,0)),ROUNDUP((N11-10) / 2,0))</f>
        <v>-5</v>
      </c>
      <c r="P11" s="18">
        <v>1</v>
      </c>
      <c r="Q11" s="18">
        <f t="shared" ref="Q11:Q16" si="33">IF(P11&gt;9.9,CONCATENATE("+",ROUNDDOWN((P11-10) / 2,0)),ROUNDUP((P11-10) / 2,0))</f>
        <v>-5</v>
      </c>
      <c r="R11" s="18">
        <v>1</v>
      </c>
      <c r="S11" s="18">
        <f t="shared" ref="S11:S16" si="34">IF(R11&gt;9.9,CONCATENATE("+",ROUNDDOWN((R11-10) / 2,0)),ROUNDUP((R11-10) / 2,0))</f>
        <v>-5</v>
      </c>
      <c r="T11" s="18">
        <v>1</v>
      </c>
      <c r="U11" s="18">
        <f t="shared" ref="U11:U16" si="35">IF(T11&gt;9.9,CONCATENATE("+",ROUNDDOWN((T11-10) / 2,0)),ROUNDUP((T11-10) / 2,0))</f>
        <v>-5</v>
      </c>
      <c r="V11" s="18">
        <v>1</v>
      </c>
      <c r="W11" s="18">
        <f t="shared" ref="W11:W16" si="36">IF(V11&gt;9.9,CONCATENATE("+",ROUNDDOWN((V11-10) / 2,0)),ROUNDUP((V11-10) / 2,0))</f>
        <v>-5</v>
      </c>
      <c r="X11" s="19">
        <v>1</v>
      </c>
      <c r="Y11" s="19">
        <f t="shared" ref="Y11:Y16" si="37">IF(X11&gt;9.9,CONCATENATE("+",ROUNDDOWN((X11-10) / 2,0)),ROUNDUP((X11-10) / 2,0))</f>
        <v>-5</v>
      </c>
      <c r="Z11" s="20">
        <f t="shared" si="6"/>
        <v>1</v>
      </c>
      <c r="AA11" s="21">
        <f t="shared" si="7"/>
        <v>-5</v>
      </c>
      <c r="AB11" s="31"/>
      <c r="AC11" s="32">
        <f t="shared" si="8"/>
        <v>-5</v>
      </c>
      <c r="AD11" s="33"/>
      <c r="AE11" s="35">
        <f t="shared" si="9"/>
        <v>-5</v>
      </c>
      <c r="AF11" s="34"/>
      <c r="AG11" s="30">
        <f t="shared" si="10"/>
        <v>-5</v>
      </c>
      <c r="AH11" s="24"/>
      <c r="AI11" s="19">
        <f t="shared" si="11"/>
        <v>5</v>
      </c>
      <c r="AJ11" s="19">
        <f t="shared" si="12"/>
        <v>13</v>
      </c>
      <c r="AK11" s="19">
        <f t="shared" si="13"/>
        <v>8</v>
      </c>
      <c r="AL11" s="24">
        <f t="shared" si="16"/>
        <v>11</v>
      </c>
      <c r="AM11" s="40">
        <f t="shared" si="14"/>
        <v>-30</v>
      </c>
      <c r="AN11" s="36"/>
      <c r="AO11" s="53"/>
      <c r="AP11" s="54"/>
      <c r="AQ11" s="22"/>
      <c r="AR11" s="15" t="s">
        <v>80</v>
      </c>
      <c r="AS11" s="26">
        <f t="shared" si="15"/>
        <v>3</v>
      </c>
      <c r="AT11" s="23"/>
    </row>
    <row r="12" spans="1:46" ht="31.2" x14ac:dyDescent="0.3">
      <c r="A12" s="132" t="s">
        <v>135</v>
      </c>
      <c r="B12" s="126" t="s">
        <v>137</v>
      </c>
      <c r="C12" s="15" t="s">
        <v>129</v>
      </c>
      <c r="D12" s="15" t="s">
        <v>163</v>
      </c>
      <c r="E12" s="15" t="s">
        <v>160</v>
      </c>
      <c r="F12" s="16">
        <v>7</v>
      </c>
      <c r="G12" s="15" t="s">
        <v>52</v>
      </c>
      <c r="H12" s="15">
        <v>79</v>
      </c>
      <c r="I12" s="1" t="s">
        <v>123</v>
      </c>
      <c r="J12" s="22" t="s">
        <v>124</v>
      </c>
      <c r="K12" s="15"/>
      <c r="L12" s="26"/>
      <c r="M12" s="23" t="s">
        <v>152</v>
      </c>
      <c r="N12" s="17">
        <v>1</v>
      </c>
      <c r="O12" s="18">
        <f t="shared" si="32"/>
        <v>-5</v>
      </c>
      <c r="P12" s="18">
        <v>1</v>
      </c>
      <c r="Q12" s="18">
        <f t="shared" si="33"/>
        <v>-5</v>
      </c>
      <c r="R12" s="18">
        <v>1</v>
      </c>
      <c r="S12" s="18">
        <f t="shared" si="34"/>
        <v>-5</v>
      </c>
      <c r="T12" s="18">
        <v>1</v>
      </c>
      <c r="U12" s="18">
        <f t="shared" si="35"/>
        <v>-5</v>
      </c>
      <c r="V12" s="18">
        <v>1</v>
      </c>
      <c r="W12" s="18">
        <f t="shared" si="36"/>
        <v>-5</v>
      </c>
      <c r="X12" s="19">
        <v>1</v>
      </c>
      <c r="Y12" s="19">
        <f t="shared" si="37"/>
        <v>-5</v>
      </c>
      <c r="Z12" s="20">
        <f t="shared" si="6"/>
        <v>1</v>
      </c>
      <c r="AA12" s="21" t="s">
        <v>56</v>
      </c>
      <c r="AB12" s="31"/>
      <c r="AC12" s="32">
        <v>4</v>
      </c>
      <c r="AD12" s="33"/>
      <c r="AE12" s="35">
        <v>0</v>
      </c>
      <c r="AF12" s="34"/>
      <c r="AG12" s="30">
        <v>5</v>
      </c>
      <c r="AH12" s="24"/>
      <c r="AI12" s="19">
        <v>13</v>
      </c>
      <c r="AJ12" s="19">
        <v>10</v>
      </c>
      <c r="AK12" s="19">
        <v>13</v>
      </c>
      <c r="AL12" s="24">
        <v>9</v>
      </c>
      <c r="AM12" s="40">
        <v>6</v>
      </c>
      <c r="AN12" s="36"/>
      <c r="AO12" s="53"/>
      <c r="AP12" s="54"/>
      <c r="AQ12" s="22"/>
      <c r="AR12" s="15" t="s">
        <v>112</v>
      </c>
      <c r="AS12" s="26">
        <v>3</v>
      </c>
      <c r="AT12" s="23"/>
    </row>
    <row r="13" spans="1:46" ht="16.8" x14ac:dyDescent="0.3">
      <c r="A13" s="132"/>
      <c r="B13" s="126"/>
      <c r="C13" s="15"/>
      <c r="D13" s="15"/>
      <c r="E13" s="15"/>
      <c r="F13" s="16"/>
      <c r="G13" s="15"/>
      <c r="H13" s="15"/>
      <c r="I13" s="1"/>
      <c r="J13" s="22"/>
      <c r="K13" s="15"/>
      <c r="L13" s="26"/>
      <c r="M13" s="23"/>
      <c r="N13" s="17">
        <v>1</v>
      </c>
      <c r="O13" s="18">
        <f t="shared" si="32"/>
        <v>-5</v>
      </c>
      <c r="P13" s="18">
        <v>1</v>
      </c>
      <c r="Q13" s="18">
        <f t="shared" si="33"/>
        <v>-5</v>
      </c>
      <c r="R13" s="18">
        <v>1</v>
      </c>
      <c r="S13" s="18">
        <f t="shared" si="34"/>
        <v>-5</v>
      </c>
      <c r="T13" s="18">
        <v>1</v>
      </c>
      <c r="U13" s="18">
        <f t="shared" si="35"/>
        <v>-5</v>
      </c>
      <c r="V13" s="18">
        <v>1</v>
      </c>
      <c r="W13" s="18">
        <f t="shared" si="36"/>
        <v>-5</v>
      </c>
      <c r="X13" s="19">
        <v>1</v>
      </c>
      <c r="Y13" s="19">
        <f t="shared" si="37"/>
        <v>-5</v>
      </c>
      <c r="Z13" s="20">
        <f t="shared" si="6"/>
        <v>1</v>
      </c>
      <c r="AA13" s="21">
        <v>-1</v>
      </c>
      <c r="AB13" s="31"/>
      <c r="AC13" s="32">
        <v>1</v>
      </c>
      <c r="AD13" s="33"/>
      <c r="AE13" s="35">
        <v>-1</v>
      </c>
      <c r="AF13" s="34"/>
      <c r="AG13" s="30">
        <v>4</v>
      </c>
      <c r="AH13" s="24"/>
      <c r="AI13" s="19">
        <v>9</v>
      </c>
      <c r="AJ13" s="19">
        <v>11</v>
      </c>
      <c r="AK13" s="19">
        <v>10</v>
      </c>
      <c r="AL13" s="24">
        <v>7</v>
      </c>
      <c r="AM13" s="40">
        <v>16</v>
      </c>
      <c r="AN13" s="36"/>
      <c r="AO13" s="124"/>
      <c r="AP13" s="125"/>
      <c r="AQ13" s="22"/>
      <c r="AR13" s="15" t="s">
        <v>113</v>
      </c>
      <c r="AS13" s="26">
        <v>1</v>
      </c>
      <c r="AT13" s="23"/>
    </row>
    <row r="14" spans="1:46" ht="16.8" x14ac:dyDescent="0.3">
      <c r="A14" s="132"/>
      <c r="B14" s="126"/>
      <c r="C14" s="15"/>
      <c r="D14" s="15"/>
      <c r="E14" s="15"/>
      <c r="F14" s="16"/>
      <c r="G14" s="15"/>
      <c r="H14" s="15"/>
      <c r="I14" s="1"/>
      <c r="J14" s="22"/>
      <c r="K14" s="15"/>
      <c r="L14" s="26"/>
      <c r="M14" s="23"/>
      <c r="N14" s="17">
        <v>1</v>
      </c>
      <c r="O14" s="18">
        <f t="shared" si="32"/>
        <v>-5</v>
      </c>
      <c r="P14" s="18">
        <v>1</v>
      </c>
      <c r="Q14" s="18">
        <f t="shared" si="33"/>
        <v>-5</v>
      </c>
      <c r="R14" s="18">
        <v>1</v>
      </c>
      <c r="S14" s="18">
        <f t="shared" si="34"/>
        <v>-5</v>
      </c>
      <c r="T14" s="18">
        <v>1</v>
      </c>
      <c r="U14" s="18">
        <f t="shared" si="35"/>
        <v>-5</v>
      </c>
      <c r="V14" s="18">
        <v>1</v>
      </c>
      <c r="W14" s="18">
        <f t="shared" si="36"/>
        <v>-5</v>
      </c>
      <c r="X14" s="19">
        <v>1</v>
      </c>
      <c r="Y14" s="19">
        <f t="shared" si="37"/>
        <v>-5</v>
      </c>
      <c r="Z14" s="20">
        <f t="shared" si="6"/>
        <v>1</v>
      </c>
      <c r="AA14" s="21">
        <v>-1</v>
      </c>
      <c r="AB14" s="31"/>
      <c r="AC14" s="32">
        <v>-1</v>
      </c>
      <c r="AD14" s="33"/>
      <c r="AE14" s="35">
        <v>-1</v>
      </c>
      <c r="AF14" s="34"/>
      <c r="AG14" s="30">
        <v>3</v>
      </c>
      <c r="AH14" s="24"/>
      <c r="AI14" s="19">
        <v>9</v>
      </c>
      <c r="AJ14" s="19">
        <v>11</v>
      </c>
      <c r="AK14" s="19">
        <v>10</v>
      </c>
      <c r="AL14" s="24">
        <v>6</v>
      </c>
      <c r="AM14" s="40">
        <v>16</v>
      </c>
      <c r="AN14" s="36"/>
      <c r="AO14" s="124"/>
      <c r="AP14" s="125"/>
      <c r="AQ14" s="22"/>
      <c r="AR14" s="15" t="s">
        <v>113</v>
      </c>
      <c r="AS14" s="26">
        <v>1</v>
      </c>
      <c r="AT14" s="23"/>
    </row>
    <row r="15" spans="1:46" ht="16.8" x14ac:dyDescent="0.3">
      <c r="A15" s="132"/>
      <c r="B15" s="126"/>
      <c r="C15" s="15"/>
      <c r="D15" s="15"/>
      <c r="E15" s="15"/>
      <c r="F15" s="16"/>
      <c r="G15" s="15"/>
      <c r="H15" s="15"/>
      <c r="I15" s="1"/>
      <c r="J15" s="22"/>
      <c r="K15" s="15"/>
      <c r="L15" s="26"/>
      <c r="M15" s="23"/>
      <c r="N15" s="17">
        <v>1</v>
      </c>
      <c r="O15" s="18">
        <f t="shared" si="32"/>
        <v>-5</v>
      </c>
      <c r="P15" s="18">
        <v>1</v>
      </c>
      <c r="Q15" s="18">
        <f t="shared" si="33"/>
        <v>-5</v>
      </c>
      <c r="R15" s="18">
        <v>1</v>
      </c>
      <c r="S15" s="18">
        <f t="shared" si="34"/>
        <v>-5</v>
      </c>
      <c r="T15" s="18">
        <v>1</v>
      </c>
      <c r="U15" s="18">
        <f t="shared" si="35"/>
        <v>-5</v>
      </c>
      <c r="V15" s="18">
        <v>1</v>
      </c>
      <c r="W15" s="18">
        <f t="shared" si="36"/>
        <v>-5</v>
      </c>
      <c r="X15" s="19">
        <v>1</v>
      </c>
      <c r="Y15" s="19">
        <f t="shared" si="37"/>
        <v>-5</v>
      </c>
      <c r="Z15" s="20">
        <f t="shared" si="6"/>
        <v>1</v>
      </c>
      <c r="AA15" s="21" t="s">
        <v>56</v>
      </c>
      <c r="AB15" s="31"/>
      <c r="AC15" s="32">
        <v>0</v>
      </c>
      <c r="AD15" s="33"/>
      <c r="AE15" s="35">
        <v>0</v>
      </c>
      <c r="AF15" s="34"/>
      <c r="AG15" s="30">
        <v>4</v>
      </c>
      <c r="AH15" s="24"/>
      <c r="AI15" s="19">
        <v>10</v>
      </c>
      <c r="AJ15" s="19">
        <v>11</v>
      </c>
      <c r="AK15" s="19">
        <v>11</v>
      </c>
      <c r="AL15" s="24">
        <v>6</v>
      </c>
      <c r="AM15" s="40">
        <v>16</v>
      </c>
      <c r="AN15" s="36"/>
      <c r="AO15" s="124"/>
      <c r="AP15" s="125"/>
      <c r="AQ15" s="22"/>
      <c r="AR15" s="15" t="s">
        <v>113</v>
      </c>
      <c r="AS15" s="26">
        <v>1</v>
      </c>
      <c r="AT15" s="23"/>
    </row>
    <row r="16" spans="1:46" ht="16.8" x14ac:dyDescent="0.3">
      <c r="A16" s="132"/>
      <c r="B16" s="126"/>
      <c r="C16" s="15"/>
      <c r="D16" s="15"/>
      <c r="E16" s="15"/>
      <c r="F16" s="16"/>
      <c r="G16" s="15"/>
      <c r="H16" s="15"/>
      <c r="I16" s="1"/>
      <c r="J16" s="22"/>
      <c r="K16" s="15"/>
      <c r="L16" s="26"/>
      <c r="M16" s="23"/>
      <c r="N16" s="17">
        <v>1</v>
      </c>
      <c r="O16" s="18">
        <f t="shared" si="32"/>
        <v>-5</v>
      </c>
      <c r="P16" s="18">
        <v>1</v>
      </c>
      <c r="Q16" s="18">
        <f t="shared" si="33"/>
        <v>-5</v>
      </c>
      <c r="R16" s="18">
        <v>1</v>
      </c>
      <c r="S16" s="18">
        <f t="shared" si="34"/>
        <v>-5</v>
      </c>
      <c r="T16" s="18">
        <v>1</v>
      </c>
      <c r="U16" s="18">
        <f t="shared" si="35"/>
        <v>-5</v>
      </c>
      <c r="V16" s="18">
        <v>1</v>
      </c>
      <c r="W16" s="18">
        <f t="shared" si="36"/>
        <v>-5</v>
      </c>
      <c r="X16" s="19">
        <v>1</v>
      </c>
      <c r="Y16" s="19">
        <f t="shared" si="37"/>
        <v>-5</v>
      </c>
      <c r="Z16" s="20">
        <f t="shared" si="6"/>
        <v>1</v>
      </c>
      <c r="AA16" s="21" t="s">
        <v>114</v>
      </c>
      <c r="AB16" s="31"/>
      <c r="AC16" s="32">
        <v>1</v>
      </c>
      <c r="AD16" s="33"/>
      <c r="AE16" s="35">
        <v>1</v>
      </c>
      <c r="AF16" s="34"/>
      <c r="AG16" s="30">
        <v>4</v>
      </c>
      <c r="AH16" s="24"/>
      <c r="AI16" s="19">
        <v>11</v>
      </c>
      <c r="AJ16" s="19">
        <v>11</v>
      </c>
      <c r="AK16" s="19">
        <v>12</v>
      </c>
      <c r="AL16" s="24">
        <v>7</v>
      </c>
      <c r="AM16" s="40">
        <v>16</v>
      </c>
      <c r="AN16" s="36"/>
      <c r="AO16" s="124"/>
      <c r="AP16" s="125"/>
      <c r="AQ16" s="22"/>
      <c r="AR16" s="15" t="s">
        <v>113</v>
      </c>
      <c r="AS16" s="26">
        <v>1</v>
      </c>
      <c r="AT16" s="23"/>
    </row>
    <row r="17" spans="5:46" x14ac:dyDescent="0.3">
      <c r="E17" s="41"/>
      <c r="I17" s="42"/>
      <c r="J17" s="43"/>
      <c r="K17" s="43"/>
      <c r="L17" s="43"/>
      <c r="M17" s="43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5"/>
      <c r="AA17" s="44"/>
      <c r="AB17" s="46"/>
      <c r="AC17" s="47"/>
      <c r="AD17" s="46"/>
      <c r="AE17" s="48"/>
      <c r="AF17" s="46"/>
      <c r="AG17" s="49"/>
      <c r="AH17" s="50"/>
      <c r="AI17" s="44"/>
      <c r="AJ17" s="44"/>
      <c r="AK17" s="44"/>
      <c r="AL17" s="50"/>
      <c r="AM17" s="50"/>
      <c r="AN17" s="51"/>
      <c r="AO17" s="56"/>
      <c r="AP17" s="56"/>
      <c r="AQ17" s="43"/>
      <c r="AR17" s="43"/>
      <c r="AS17" s="43"/>
      <c r="AT17" s="43"/>
    </row>
  </sheetData>
  <sortState xmlns:xlrd2="http://schemas.microsoft.com/office/spreadsheetml/2017/richdata2" ref="A2:AT17">
    <sortCondition ref="C2:C17"/>
    <sortCondition descending="1" ref="F2:F17"/>
  </sortState>
  <pageMargins left="0.15" right="0.75" top="0.32" bottom="0.33" header="0.25" footer="0.25"/>
  <pageSetup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61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13" defaultRowHeight="15.6" x14ac:dyDescent="0.3"/>
  <cols>
    <col min="1" max="1" width="31.296875" style="58" bestFit="1" customWidth="1"/>
    <col min="2" max="14" width="12.69921875" style="58" customWidth="1"/>
    <col min="15" max="15" width="11.59765625" style="59" bestFit="1" customWidth="1"/>
    <col min="16" max="16" width="6" style="59" hidden="1" customWidth="1"/>
    <col min="17" max="17" width="9.59765625" style="59" hidden="1" customWidth="1"/>
    <col min="18" max="18" width="6.796875" style="59" bestFit="1" customWidth="1"/>
    <col min="19" max="19" width="5.8984375" style="59" bestFit="1" customWidth="1"/>
    <col min="20" max="20" width="4.8984375" style="59" bestFit="1" customWidth="1"/>
    <col min="21" max="21" width="6.8984375" style="59" bestFit="1" customWidth="1"/>
    <col min="22" max="22" width="6.19921875" style="58" bestFit="1" customWidth="1"/>
    <col min="23" max="23" width="5.796875" style="57" customWidth="1"/>
    <col min="24" max="24" width="17.19921875" style="57" bestFit="1" customWidth="1"/>
    <col min="25" max="16384" width="13" style="57"/>
  </cols>
  <sheetData>
    <row r="1" spans="1:24" s="104" customFormat="1" ht="34.799999999999997" thickTop="1" thickBot="1" x14ac:dyDescent="0.35">
      <c r="A1" s="122" t="s">
        <v>50</v>
      </c>
      <c r="B1" s="123" t="s">
        <v>138</v>
      </c>
      <c r="C1" s="123" t="s">
        <v>145</v>
      </c>
      <c r="D1" s="123" t="s">
        <v>147</v>
      </c>
      <c r="E1" s="123" t="s">
        <v>149</v>
      </c>
      <c r="F1" s="123" t="s">
        <v>141</v>
      </c>
      <c r="G1" s="123" t="s">
        <v>143</v>
      </c>
      <c r="H1" s="123" t="s">
        <v>150</v>
      </c>
      <c r="I1" s="123" t="s">
        <v>130</v>
      </c>
      <c r="J1" s="123" t="s">
        <v>133</v>
      </c>
      <c r="K1" s="123" t="s">
        <v>134</v>
      </c>
      <c r="L1" s="123" t="s">
        <v>135</v>
      </c>
      <c r="M1" s="123"/>
      <c r="N1" s="123"/>
      <c r="O1" s="119" t="s">
        <v>13</v>
      </c>
      <c r="P1" s="119" t="s">
        <v>6</v>
      </c>
      <c r="Q1" s="121" t="s">
        <v>38</v>
      </c>
      <c r="R1" s="121" t="s">
        <v>14</v>
      </c>
      <c r="S1" s="121" t="s">
        <v>40</v>
      </c>
      <c r="T1" s="120" t="s">
        <v>49</v>
      </c>
      <c r="U1" s="119" t="s">
        <v>45</v>
      </c>
      <c r="V1" s="118" t="s">
        <v>44</v>
      </c>
      <c r="X1" s="117" t="s">
        <v>101</v>
      </c>
    </row>
    <row r="2" spans="1:24" s="104" customFormat="1" ht="17.399999999999999" thickBot="1" x14ac:dyDescent="0.35">
      <c r="A2" s="116" t="s">
        <v>41</v>
      </c>
      <c r="B2" s="76">
        <f>VLOOKUP(B$1,Leadership!$A$2:$AG$16,29,FALSE)</f>
        <v>-5</v>
      </c>
      <c r="C2" s="76">
        <f>VLOOKUP(C$1,Leadership!$A$2:$AG$16,29,FALSE)</f>
        <v>-5</v>
      </c>
      <c r="D2" s="76">
        <f>VLOOKUP(D$1,Leadership!$A$2:$AG$16,29,FALSE)</f>
        <v>-5</v>
      </c>
      <c r="E2" s="76">
        <f>VLOOKUP(E$1,Leadership!$A$2:$AG$16,29,FALSE)</f>
        <v>-5</v>
      </c>
      <c r="F2" s="76">
        <f>VLOOKUP(F$1,Leadership!$A$2:$AG$16,29,FALSE)</f>
        <v>-5</v>
      </c>
      <c r="G2" s="76">
        <f>VLOOKUP(G$1,Leadership!$A$2:$AG$16,29,FALSE)</f>
        <v>-5</v>
      </c>
      <c r="H2" s="76">
        <f>VLOOKUP(H$1,Leadership!$A$2:$AG$16,29,FALSE)</f>
        <v>-5</v>
      </c>
      <c r="I2" s="76">
        <f>VLOOKUP(I$1,Leadership!$A$2:$AG$16,29,FALSE)</f>
        <v>-5</v>
      </c>
      <c r="J2" s="76">
        <f>VLOOKUP(J$1,Leadership!$A$2:$AG$16,29,FALSE)</f>
        <v>-5</v>
      </c>
      <c r="K2" s="76">
        <f>VLOOKUP(K$1,Leadership!$A$2:$AG$16,29,FALSE)</f>
        <v>-5</v>
      </c>
      <c r="L2" s="76">
        <f>VLOOKUP(L$1,Leadership!$A$2:$AG$16,29,FALSE)</f>
        <v>4</v>
      </c>
      <c r="M2" s="76" t="e">
        <f>VLOOKUP(M$1,Leadership!$A$2:$AG$16,29,FALSE)</f>
        <v>#N/A</v>
      </c>
      <c r="N2" s="76" t="e">
        <f>VLOOKUP(N$1,Leadership!$A$2:$AG$16,29,FALSE)</f>
        <v>#N/A</v>
      </c>
      <c r="O2" s="76" t="s">
        <v>83</v>
      </c>
      <c r="P2" s="76" t="e">
        <f>INDEX(Leadership!$O$2:$Y$16,MATCH($X$2,Leadership!$A$2:$A$16,0),MATCH(O2,Leadership!$O$1:$Y$1,0))</f>
        <v>#N/A</v>
      </c>
      <c r="Q2" s="115" t="e">
        <f t="shared" ref="Q2:Q49" si="0">CONCATENATE(LEFT(O2,3)," (",P2,")")</f>
        <v>#N/A</v>
      </c>
      <c r="R2" s="112">
        <v>0</v>
      </c>
      <c r="S2" s="111" t="e">
        <f t="shared" ref="S2:S49" si="1">P2+HLOOKUP($X$2,$B$1:$N$49,MATCH(A2,$A$1:$A$49,0),FALSE)</f>
        <v>#N/A</v>
      </c>
      <c r="T2" s="72">
        <f t="shared" ref="T2:T49" ca="1" si="2">RANDBETWEEN(1,20)</f>
        <v>8</v>
      </c>
      <c r="U2" s="111" t="e">
        <f t="shared" ref="U2:U49" si="3">SUM(S2:T2)</f>
        <v>#N/A</v>
      </c>
      <c r="V2" s="70"/>
      <c r="W2" s="57"/>
      <c r="X2" s="114" t="s">
        <v>93</v>
      </c>
    </row>
    <row r="3" spans="1:24" s="104" customFormat="1" ht="17.399999999999999" thickTop="1" x14ac:dyDescent="0.3">
      <c r="A3" s="113" t="s">
        <v>42</v>
      </c>
      <c r="B3" s="76">
        <f>VLOOKUP(B$1,Leadership!$A$2:$AG$16,31,FALSE)</f>
        <v>-5</v>
      </c>
      <c r="C3" s="76">
        <f>VLOOKUP(C$1,Leadership!$A$2:$AG$16,31,FALSE)</f>
        <v>-5</v>
      </c>
      <c r="D3" s="76">
        <f>VLOOKUP(D$1,Leadership!$A$2:$AG$16,31,FALSE)</f>
        <v>-5</v>
      </c>
      <c r="E3" s="76">
        <f>VLOOKUP(E$1,Leadership!$A$2:$AG$16,31,FALSE)</f>
        <v>-5</v>
      </c>
      <c r="F3" s="76">
        <f>VLOOKUP(F$1,Leadership!$A$2:$AG$16,31,FALSE)</f>
        <v>-5</v>
      </c>
      <c r="G3" s="76">
        <f>VLOOKUP(G$1,Leadership!$A$2:$AG$16,31,FALSE)</f>
        <v>-5</v>
      </c>
      <c r="H3" s="76">
        <f>VLOOKUP(H$1,Leadership!$A$2:$AG$16,31,FALSE)</f>
        <v>-5</v>
      </c>
      <c r="I3" s="76">
        <f>VLOOKUP(I$1,Leadership!$A$2:$AG$16,31,FALSE)</f>
        <v>-5</v>
      </c>
      <c r="J3" s="76">
        <f>VLOOKUP(J$1,Leadership!$A$2:$AG$16,31,FALSE)</f>
        <v>-5</v>
      </c>
      <c r="K3" s="76">
        <f>VLOOKUP(K$1,Leadership!$A$2:$AG$16,31,FALSE)</f>
        <v>-5</v>
      </c>
      <c r="L3" s="76">
        <f>VLOOKUP(L$1,Leadership!$A$2:$AG$16,31,FALSE)</f>
        <v>0</v>
      </c>
      <c r="M3" s="76" t="e">
        <f>VLOOKUP(M$1,Leadership!$A$2:$AG$16,31,FALSE)</f>
        <v>#N/A</v>
      </c>
      <c r="N3" s="76" t="e">
        <f>VLOOKUP(N$1,Leadership!$A$2:$AG$16,31,FALSE)</f>
        <v>#N/A</v>
      </c>
      <c r="O3" s="76" t="s">
        <v>87</v>
      </c>
      <c r="P3" s="76" t="e">
        <f>INDEX(Leadership!$O$2:$Y$16,MATCH($X$2,Leadership!$A$2:$A$16,0),MATCH(O3,Leadership!$O$1:$Y$1,0))</f>
        <v>#N/A</v>
      </c>
      <c r="Q3" s="78" t="e">
        <f t="shared" si="0"/>
        <v>#N/A</v>
      </c>
      <c r="R3" s="112">
        <v>0</v>
      </c>
      <c r="S3" s="111" t="e">
        <f t="shared" si="1"/>
        <v>#N/A</v>
      </c>
      <c r="T3" s="72">
        <f t="shared" ca="1" si="2"/>
        <v>5</v>
      </c>
      <c r="U3" s="111" t="e">
        <f t="shared" si="3"/>
        <v>#N/A</v>
      </c>
      <c r="V3" s="70"/>
      <c r="W3" s="57"/>
    </row>
    <row r="4" spans="1:24" s="104" customFormat="1" ht="16.8" x14ac:dyDescent="0.3">
      <c r="A4" s="110" t="s">
        <v>43</v>
      </c>
      <c r="B4" s="109">
        <f>VLOOKUP(B$1,Leadership!$A$2:$AG$16,33,FALSE)</f>
        <v>-5</v>
      </c>
      <c r="C4" s="109">
        <f>VLOOKUP(C$1,Leadership!$A$2:$AG$16,33,FALSE)</f>
        <v>-5</v>
      </c>
      <c r="D4" s="109">
        <f>VLOOKUP(D$1,Leadership!$A$2:$AG$16,33,FALSE)</f>
        <v>-5</v>
      </c>
      <c r="E4" s="109">
        <f>VLOOKUP(E$1,Leadership!$A$2:$AG$16,33,FALSE)</f>
        <v>-5</v>
      </c>
      <c r="F4" s="109">
        <f>VLOOKUP(F$1,Leadership!$A$2:$AG$16,33,FALSE)</f>
        <v>-5</v>
      </c>
      <c r="G4" s="109">
        <f>VLOOKUP(G$1,Leadership!$A$2:$AG$16,33,FALSE)</f>
        <v>-5</v>
      </c>
      <c r="H4" s="109">
        <f>VLOOKUP(H$1,Leadership!$A$2:$AG$16,33,FALSE)</f>
        <v>-5</v>
      </c>
      <c r="I4" s="109">
        <f>VLOOKUP(I$1,Leadership!$A$2:$AG$16,33,FALSE)</f>
        <v>-5</v>
      </c>
      <c r="J4" s="109">
        <f>VLOOKUP(J$1,Leadership!$A$2:$AG$16,33,FALSE)</f>
        <v>-5</v>
      </c>
      <c r="K4" s="109">
        <f>VLOOKUP(K$1,Leadership!$A$2:$AG$16,33,FALSE)</f>
        <v>-5</v>
      </c>
      <c r="L4" s="109">
        <f>VLOOKUP(L$1,Leadership!$A$2:$AG$16,33,FALSE)</f>
        <v>5</v>
      </c>
      <c r="M4" s="109" t="e">
        <f>VLOOKUP(M$1,Leadership!$A$2:$AG$16,33,FALSE)</f>
        <v>#N/A</v>
      </c>
      <c r="N4" s="109" t="e">
        <f>VLOOKUP(N$1,Leadership!$A$2:$AG$16,33,FALSE)</f>
        <v>#N/A</v>
      </c>
      <c r="O4" s="109" t="s">
        <v>86</v>
      </c>
      <c r="P4" s="109" t="e">
        <f>INDEX(Leadership!$O$2:$Y$16,MATCH($X$2,Leadership!$A$2:$A$16,0),MATCH(O4,Leadership!$O$1:$Y$1,0))</f>
        <v>#N/A</v>
      </c>
      <c r="Q4" s="108" t="e">
        <f t="shared" si="0"/>
        <v>#N/A</v>
      </c>
      <c r="R4" s="107">
        <v>0</v>
      </c>
      <c r="S4" s="106" t="e">
        <f t="shared" si="1"/>
        <v>#N/A</v>
      </c>
      <c r="T4" s="72">
        <f t="shared" ca="1" si="2"/>
        <v>20</v>
      </c>
      <c r="U4" s="106" t="e">
        <f t="shared" si="3"/>
        <v>#N/A</v>
      </c>
      <c r="V4" s="105"/>
      <c r="W4" s="57"/>
    </row>
    <row r="5" spans="1:24" s="96" customFormat="1" ht="16.8" x14ac:dyDescent="0.3">
      <c r="A5" s="93" t="s">
        <v>15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92" t="s">
        <v>85</v>
      </c>
      <c r="P5" s="91" t="e">
        <f>INDEX(Leadership!$O$2:$Y$16,MATCH($X$2,Leadership!$A$2:$A$16,0),MATCH(O5,Leadership!$O$1:$Y$1,0))</f>
        <v>#N/A</v>
      </c>
      <c r="Q5" s="90" t="e">
        <f t="shared" si="0"/>
        <v>#N/A</v>
      </c>
      <c r="R5" s="103" t="s">
        <v>39</v>
      </c>
      <c r="S5" s="71" t="e">
        <f t="shared" si="1"/>
        <v>#N/A</v>
      </c>
      <c r="T5" s="72">
        <f t="shared" ca="1" si="2"/>
        <v>13</v>
      </c>
      <c r="U5" s="71" t="e">
        <f t="shared" si="3"/>
        <v>#N/A</v>
      </c>
      <c r="V5" s="70"/>
      <c r="W5" s="57"/>
    </row>
    <row r="6" spans="1:24" s="94" customFormat="1" ht="16.8" x14ac:dyDescent="0.3">
      <c r="A6" s="81" t="s">
        <v>16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80" t="s">
        <v>87</v>
      </c>
      <c r="P6" s="79" t="e">
        <f>INDEX(Leadership!$O$2:$Y$16,MATCH($X$2,Leadership!$A$2:$A$16,0),MATCH(O6,Leadership!$O$1:$Y$1,0))</f>
        <v>#N/A</v>
      </c>
      <c r="Q6" s="78" t="e">
        <f t="shared" si="0"/>
        <v>#N/A</v>
      </c>
      <c r="R6" s="71" t="s">
        <v>39</v>
      </c>
      <c r="S6" s="71" t="e">
        <f t="shared" si="1"/>
        <v>#N/A</v>
      </c>
      <c r="T6" s="72">
        <f t="shared" ca="1" si="2"/>
        <v>15</v>
      </c>
      <c r="U6" s="71" t="e">
        <f t="shared" si="3"/>
        <v>#N/A</v>
      </c>
      <c r="V6" s="70"/>
      <c r="W6" s="57"/>
    </row>
    <row r="7" spans="1:24" s="102" customFormat="1" ht="16.8" x14ac:dyDescent="0.3">
      <c r="A7" s="77" t="s">
        <v>17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5" t="s">
        <v>84</v>
      </c>
      <c r="P7" s="74" t="e">
        <f>INDEX(Leadership!$O$2:$Y$16,MATCH($X$2,Leadership!$A$2:$A$16,0),MATCH(O7,Leadership!$O$1:$Y$1,0))</f>
        <v>#N/A</v>
      </c>
      <c r="Q7" s="73" t="e">
        <f t="shared" si="0"/>
        <v>#N/A</v>
      </c>
      <c r="R7" s="71" t="s">
        <v>39</v>
      </c>
      <c r="S7" s="71" t="e">
        <f t="shared" si="1"/>
        <v>#N/A</v>
      </c>
      <c r="T7" s="72">
        <f t="shared" ca="1" si="2"/>
        <v>18</v>
      </c>
      <c r="U7" s="71" t="e">
        <f t="shared" si="3"/>
        <v>#N/A</v>
      </c>
      <c r="V7" s="70"/>
      <c r="W7" s="57"/>
    </row>
    <row r="8" spans="1:24" s="97" customFormat="1" ht="16.8" x14ac:dyDescent="0.3">
      <c r="A8" s="85" t="s">
        <v>18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>
        <v>1</v>
      </c>
      <c r="N8" s="76">
        <v>0</v>
      </c>
      <c r="O8" s="84" t="s">
        <v>88</v>
      </c>
      <c r="P8" s="83" t="e">
        <f>INDEX(Leadership!$O$2:$Y$16,MATCH($X$2,Leadership!$A$2:$A$16,0),MATCH(O8,Leadership!$O$1:$Y$1,0))</f>
        <v>#N/A</v>
      </c>
      <c r="Q8" s="82" t="e">
        <f t="shared" si="0"/>
        <v>#N/A</v>
      </c>
      <c r="R8" s="71" t="s">
        <v>39</v>
      </c>
      <c r="S8" s="71" t="e">
        <f t="shared" si="1"/>
        <v>#N/A</v>
      </c>
      <c r="T8" s="72">
        <f t="shared" ca="1" si="2"/>
        <v>9</v>
      </c>
      <c r="U8" s="71" t="e">
        <f t="shared" si="3"/>
        <v>#N/A</v>
      </c>
      <c r="V8" s="70"/>
      <c r="W8" s="57"/>
    </row>
    <row r="9" spans="1:24" s="97" customFormat="1" ht="16.8" x14ac:dyDescent="0.3">
      <c r="A9" s="101" t="s">
        <v>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>
        <v>0</v>
      </c>
      <c r="N9" s="76">
        <v>1</v>
      </c>
      <c r="O9" s="100" t="s">
        <v>83</v>
      </c>
      <c r="P9" s="99" t="e">
        <f>INDEX(Leadership!$O$2:$Y$16,MATCH($X$2,Leadership!$A$2:$A$16,0),MATCH(O9,Leadership!$O$1:$Y$1,0))</f>
        <v>#N/A</v>
      </c>
      <c r="Q9" s="98" t="e">
        <f t="shared" si="0"/>
        <v>#N/A</v>
      </c>
      <c r="R9" s="71" t="s">
        <v>39</v>
      </c>
      <c r="S9" s="71" t="e">
        <f t="shared" si="1"/>
        <v>#N/A</v>
      </c>
      <c r="T9" s="72">
        <f t="shared" ca="1" si="2"/>
        <v>12</v>
      </c>
      <c r="U9" s="71" t="e">
        <f t="shared" si="3"/>
        <v>#N/A</v>
      </c>
      <c r="V9" s="70"/>
      <c r="W9" s="57"/>
    </row>
    <row r="10" spans="1:24" s="96" customFormat="1" ht="16.8" x14ac:dyDescent="0.3">
      <c r="A10" s="93" t="s">
        <v>111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92" t="s">
        <v>85</v>
      </c>
      <c r="P10" s="91" t="e">
        <f>INDEX(Leadership!$O$2:$Y$16,MATCH($X$2,Leadership!$A$2:$A$16,0),MATCH(O10,Leadership!$O$1:$Y$1,0))</f>
        <v>#N/A</v>
      </c>
      <c r="Q10" s="90" t="e">
        <f t="shared" si="0"/>
        <v>#N/A</v>
      </c>
      <c r="R10" s="71" t="s">
        <v>39</v>
      </c>
      <c r="S10" s="71" t="e">
        <f t="shared" si="1"/>
        <v>#N/A</v>
      </c>
      <c r="T10" s="72">
        <f t="shared" ca="1" si="2"/>
        <v>7</v>
      </c>
      <c r="U10" s="71" t="e">
        <f t="shared" si="3"/>
        <v>#N/A</v>
      </c>
      <c r="V10" s="70"/>
      <c r="W10" s="57"/>
    </row>
    <row r="11" spans="1:24" s="95" customFormat="1" ht="16.8" x14ac:dyDescent="0.3">
      <c r="A11" s="93" t="s">
        <v>19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92" t="s">
        <v>85</v>
      </c>
      <c r="P11" s="91" t="e">
        <f>INDEX(Leadership!$O$2:$Y$16,MATCH($X$2,Leadership!$A$2:$A$16,0),MATCH(O11,Leadership!$O$1:$Y$1,0))</f>
        <v>#N/A</v>
      </c>
      <c r="Q11" s="90" t="e">
        <f t="shared" si="0"/>
        <v>#N/A</v>
      </c>
      <c r="R11" s="71" t="s">
        <v>39</v>
      </c>
      <c r="S11" s="71" t="e">
        <f t="shared" si="1"/>
        <v>#N/A</v>
      </c>
      <c r="T11" s="72">
        <f t="shared" ca="1" si="2"/>
        <v>17</v>
      </c>
      <c r="U11" s="71" t="e">
        <f t="shared" si="3"/>
        <v>#N/A</v>
      </c>
      <c r="V11" s="70"/>
    </row>
    <row r="12" spans="1:24" s="94" customFormat="1" ht="16.8" x14ac:dyDescent="0.3">
      <c r="A12" s="77" t="s">
        <v>20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>
        <v>0</v>
      </c>
      <c r="N12" s="76">
        <v>0</v>
      </c>
      <c r="O12" s="75" t="s">
        <v>84</v>
      </c>
      <c r="P12" s="74" t="e">
        <f>INDEX(Leadership!$O$2:$Y$16,MATCH($X$2,Leadership!$A$2:$A$16,0),MATCH(O12,Leadership!$O$1:$Y$1,0))</f>
        <v>#N/A</v>
      </c>
      <c r="Q12" s="73" t="e">
        <f t="shared" si="0"/>
        <v>#N/A</v>
      </c>
      <c r="R12" s="71" t="s">
        <v>39</v>
      </c>
      <c r="S12" s="71" t="e">
        <f t="shared" si="1"/>
        <v>#N/A</v>
      </c>
      <c r="T12" s="72">
        <f t="shared" ca="1" si="2"/>
        <v>5</v>
      </c>
      <c r="U12" s="71" t="e">
        <f t="shared" si="3"/>
        <v>#N/A</v>
      </c>
      <c r="V12" s="70"/>
    </row>
    <row r="13" spans="1:24" s="94" customFormat="1" ht="16.8" x14ac:dyDescent="0.3">
      <c r="A13" s="93" t="s">
        <v>21</v>
      </c>
      <c r="B13" s="76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92" t="s">
        <v>85</v>
      </c>
      <c r="P13" s="91" t="e">
        <f>INDEX(Leadership!$O$2:$Y$16,MATCH($X$2,Leadership!$A$2:$A$16,0),MATCH(O13,Leadership!$O$1:$Y$1,0))</f>
        <v>#N/A</v>
      </c>
      <c r="Q13" s="90" t="e">
        <f t="shared" si="0"/>
        <v>#N/A</v>
      </c>
      <c r="R13" s="71" t="s">
        <v>39</v>
      </c>
      <c r="S13" s="71" t="e">
        <f t="shared" si="1"/>
        <v>#N/A</v>
      </c>
      <c r="T13" s="72">
        <f t="shared" ca="1" si="2"/>
        <v>4</v>
      </c>
      <c r="U13" s="71" t="e">
        <f t="shared" si="3"/>
        <v>#N/A</v>
      </c>
      <c r="V13" s="70"/>
    </row>
    <row r="14" spans="1:24" s="94" customFormat="1" ht="16.8" x14ac:dyDescent="0.3">
      <c r="A14" s="77" t="s">
        <v>22</v>
      </c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5" t="s">
        <v>84</v>
      </c>
      <c r="P14" s="74" t="e">
        <f>INDEX(Leadership!$O$2:$Y$16,MATCH($X$2,Leadership!$A$2:$A$16,0),MATCH(O14,Leadership!$O$1:$Y$1,0))</f>
        <v>#N/A</v>
      </c>
      <c r="Q14" s="73" t="e">
        <f t="shared" si="0"/>
        <v>#N/A</v>
      </c>
      <c r="R14" s="71" t="s">
        <v>39</v>
      </c>
      <c r="S14" s="71" t="e">
        <f t="shared" si="1"/>
        <v>#N/A</v>
      </c>
      <c r="T14" s="72">
        <f t="shared" ca="1" si="2"/>
        <v>13</v>
      </c>
      <c r="U14" s="71" t="e">
        <f t="shared" si="3"/>
        <v>#N/A</v>
      </c>
      <c r="V14" s="70"/>
    </row>
    <row r="15" spans="1:24" s="94" customFormat="1" ht="16.8" x14ac:dyDescent="0.3">
      <c r="A15" s="81" t="s">
        <v>23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80" t="s">
        <v>87</v>
      </c>
      <c r="P15" s="79" t="e">
        <f>INDEX(Leadership!$O$2:$Y$16,MATCH($X$2,Leadership!$A$2:$A$16,0),MATCH(O15,Leadership!$O$1:$Y$1,0))</f>
        <v>#N/A</v>
      </c>
      <c r="Q15" s="78" t="e">
        <f t="shared" si="0"/>
        <v>#N/A</v>
      </c>
      <c r="R15" s="71" t="s">
        <v>39</v>
      </c>
      <c r="S15" s="71" t="e">
        <f t="shared" si="1"/>
        <v>#N/A</v>
      </c>
      <c r="T15" s="72">
        <f t="shared" ca="1" si="2"/>
        <v>1</v>
      </c>
      <c r="U15" s="71" t="e">
        <f t="shared" si="3"/>
        <v>#N/A</v>
      </c>
      <c r="V15" s="70"/>
    </row>
    <row r="16" spans="1:24" s="94" customFormat="1" ht="16.8" x14ac:dyDescent="0.3">
      <c r="A16" s="93" t="s">
        <v>24</v>
      </c>
      <c r="B16" s="76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92" t="s">
        <v>85</v>
      </c>
      <c r="P16" s="91" t="e">
        <f>INDEX(Leadership!$O$2:$Y$16,MATCH($X$2,Leadership!$A$2:$A$16,0),MATCH(O16,Leadership!$O$1:$Y$1,0))</f>
        <v>#N/A</v>
      </c>
      <c r="Q16" s="90" t="e">
        <f t="shared" si="0"/>
        <v>#N/A</v>
      </c>
      <c r="R16" s="71" t="s">
        <v>39</v>
      </c>
      <c r="S16" s="71" t="e">
        <f t="shared" si="1"/>
        <v>#N/A</v>
      </c>
      <c r="T16" s="72">
        <f t="shared" ca="1" si="2"/>
        <v>7</v>
      </c>
      <c r="U16" s="71" t="e">
        <f t="shared" si="3"/>
        <v>#N/A</v>
      </c>
      <c r="V16" s="70"/>
    </row>
    <row r="17" spans="1:22" s="94" customFormat="1" ht="16.8" x14ac:dyDescent="0.3">
      <c r="A17" s="77" t="s">
        <v>25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5" t="s">
        <v>84</v>
      </c>
      <c r="P17" s="74" t="e">
        <f>INDEX(Leadership!$O$2:$Y$16,MATCH($X$2,Leadership!$A$2:$A$16,0),MATCH(O17,Leadership!$O$1:$Y$1,0))</f>
        <v>#N/A</v>
      </c>
      <c r="Q17" s="73" t="e">
        <f t="shared" si="0"/>
        <v>#N/A</v>
      </c>
      <c r="R17" s="71" t="s">
        <v>39</v>
      </c>
      <c r="S17" s="71" t="e">
        <f t="shared" si="1"/>
        <v>#N/A</v>
      </c>
      <c r="T17" s="72">
        <f t="shared" ca="1" si="2"/>
        <v>8</v>
      </c>
      <c r="U17" s="71" t="e">
        <f t="shared" si="3"/>
        <v>#N/A</v>
      </c>
      <c r="V17" s="70"/>
    </row>
    <row r="18" spans="1:22" s="94" customFormat="1" ht="16.8" x14ac:dyDescent="0.3">
      <c r="A18" s="77" t="s">
        <v>1</v>
      </c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5" t="s">
        <v>84</v>
      </c>
      <c r="P18" s="74" t="e">
        <f>INDEX(Leadership!$O$2:$Y$16,MATCH($X$2,Leadership!$A$2:$A$16,0),MATCH(O18,Leadership!$O$1:$Y$1,0))</f>
        <v>#N/A</v>
      </c>
      <c r="Q18" s="73" t="e">
        <f t="shared" si="0"/>
        <v>#N/A</v>
      </c>
      <c r="R18" s="71" t="s">
        <v>39</v>
      </c>
      <c r="S18" s="71" t="e">
        <f t="shared" si="1"/>
        <v>#N/A</v>
      </c>
      <c r="T18" s="72">
        <f t="shared" ca="1" si="2"/>
        <v>15</v>
      </c>
      <c r="U18" s="71" t="e">
        <f t="shared" si="3"/>
        <v>#N/A</v>
      </c>
      <c r="V18" s="70"/>
    </row>
    <row r="19" spans="1:22" s="94" customFormat="1" ht="16.8" x14ac:dyDescent="0.3">
      <c r="A19" s="89" t="s">
        <v>26</v>
      </c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>
        <v>0</v>
      </c>
      <c r="N19" s="76">
        <v>0</v>
      </c>
      <c r="O19" s="88" t="s">
        <v>86</v>
      </c>
      <c r="P19" s="87" t="e">
        <f>INDEX(Leadership!$O$2:$Y$16,MATCH($X$2,Leadership!$A$2:$A$16,0),MATCH(O19,Leadership!$O$1:$Y$1,0))</f>
        <v>#N/A</v>
      </c>
      <c r="Q19" s="86" t="e">
        <f t="shared" si="0"/>
        <v>#N/A</v>
      </c>
      <c r="R19" s="71" t="s">
        <v>39</v>
      </c>
      <c r="S19" s="71" t="e">
        <f t="shared" si="1"/>
        <v>#N/A</v>
      </c>
      <c r="T19" s="72">
        <f t="shared" ca="1" si="2"/>
        <v>13</v>
      </c>
      <c r="U19" s="71" t="e">
        <f t="shared" si="3"/>
        <v>#N/A</v>
      </c>
      <c r="V19" s="70"/>
    </row>
    <row r="20" spans="1:22" s="94" customFormat="1" ht="16.8" x14ac:dyDescent="0.3">
      <c r="A20" s="81" t="s">
        <v>27</v>
      </c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80" t="s">
        <v>87</v>
      </c>
      <c r="P20" s="79" t="e">
        <f>INDEX(Leadership!$O$2:$Y$16,MATCH($X$2,Leadership!$A$2:$A$16,0),MATCH(O20,Leadership!$O$1:$Y$1,0))</f>
        <v>#N/A</v>
      </c>
      <c r="Q20" s="78" t="e">
        <f t="shared" si="0"/>
        <v>#N/A</v>
      </c>
      <c r="R20" s="71" t="s">
        <v>39</v>
      </c>
      <c r="S20" s="71" t="e">
        <f t="shared" si="1"/>
        <v>#N/A</v>
      </c>
      <c r="T20" s="72">
        <f t="shared" ca="1" si="2"/>
        <v>11</v>
      </c>
      <c r="U20" s="71" t="e">
        <f t="shared" si="3"/>
        <v>#N/A</v>
      </c>
      <c r="V20" s="70"/>
    </row>
    <row r="21" spans="1:22" s="94" customFormat="1" ht="16.8" x14ac:dyDescent="0.3">
      <c r="A21" s="77" t="s">
        <v>28</v>
      </c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5" t="s">
        <v>84</v>
      </c>
      <c r="P21" s="74" t="e">
        <f>INDEX(Leadership!$O$2:$Y$16,MATCH($X$2,Leadership!$A$2:$A$16,0),MATCH(O21,Leadership!$O$1:$Y$1,0))</f>
        <v>#N/A</v>
      </c>
      <c r="Q21" s="73" t="e">
        <f t="shared" si="0"/>
        <v>#N/A</v>
      </c>
      <c r="R21" s="71" t="s">
        <v>39</v>
      </c>
      <c r="S21" s="71" t="e">
        <f t="shared" si="1"/>
        <v>#N/A</v>
      </c>
      <c r="T21" s="72">
        <f t="shared" ca="1" si="2"/>
        <v>16</v>
      </c>
      <c r="U21" s="71" t="e">
        <f t="shared" si="3"/>
        <v>#N/A</v>
      </c>
      <c r="V21" s="70"/>
    </row>
    <row r="22" spans="1:22" s="94" customFormat="1" ht="16.8" x14ac:dyDescent="0.3">
      <c r="A22" s="85" t="s">
        <v>29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84" t="s">
        <v>88</v>
      </c>
      <c r="P22" s="83" t="e">
        <f>INDEX(Leadership!$O$2:$Y$16,MATCH($X$2,Leadership!$A$2:$A$16,0),MATCH(O22,Leadership!$O$1:$Y$1,0))</f>
        <v>#N/A</v>
      </c>
      <c r="Q22" s="82" t="e">
        <f t="shared" si="0"/>
        <v>#N/A</v>
      </c>
      <c r="R22" s="71" t="s">
        <v>39</v>
      </c>
      <c r="S22" s="71" t="e">
        <f t="shared" si="1"/>
        <v>#N/A</v>
      </c>
      <c r="T22" s="72">
        <f t="shared" ca="1" si="2"/>
        <v>7</v>
      </c>
      <c r="U22" s="71" t="e">
        <f t="shared" si="3"/>
        <v>#N/A</v>
      </c>
      <c r="V22" s="70"/>
    </row>
    <row r="23" spans="1:22" s="94" customFormat="1" ht="16.8" x14ac:dyDescent="0.3">
      <c r="A23" s="93" t="s">
        <v>54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>
        <v>0</v>
      </c>
      <c r="N23" s="76">
        <v>0</v>
      </c>
      <c r="O23" s="92" t="s">
        <v>85</v>
      </c>
      <c r="P23" s="91" t="e">
        <f>INDEX(Leadership!$O$2:$Y$16,MATCH($X$2,Leadership!$A$2:$A$16,0),MATCH(O23,Leadership!$O$1:$Y$1,0))</f>
        <v>#N/A</v>
      </c>
      <c r="Q23" s="90" t="e">
        <f t="shared" si="0"/>
        <v>#N/A</v>
      </c>
      <c r="R23" s="71" t="s">
        <v>39</v>
      </c>
      <c r="S23" s="71" t="e">
        <f t="shared" si="1"/>
        <v>#N/A</v>
      </c>
      <c r="T23" s="72">
        <f t="shared" ca="1" si="2"/>
        <v>9</v>
      </c>
      <c r="U23" s="71" t="e">
        <f t="shared" si="3"/>
        <v>#N/A</v>
      </c>
      <c r="V23" s="70"/>
    </row>
    <row r="24" spans="1:22" s="94" customFormat="1" ht="16.8" x14ac:dyDescent="0.3">
      <c r="A24" s="93" t="s">
        <v>102</v>
      </c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92" t="s">
        <v>85</v>
      </c>
      <c r="P24" s="91" t="e">
        <f>INDEX(Leadership!$O$2:$Y$16,MATCH($X$2,Leadership!$A$2:$A$16,0),MATCH(O24,Leadership!$O$1:$Y$1,0))</f>
        <v>#N/A</v>
      </c>
      <c r="Q24" s="90" t="e">
        <f t="shared" ref="Q24" si="4">CONCATENATE(LEFT(O24,3)," (",P24,")")</f>
        <v>#N/A</v>
      </c>
      <c r="R24" s="71" t="s">
        <v>39</v>
      </c>
      <c r="S24" s="71" t="e">
        <f t="shared" si="1"/>
        <v>#N/A</v>
      </c>
      <c r="T24" s="72">
        <f t="shared" ca="1" si="2"/>
        <v>14</v>
      </c>
      <c r="U24" s="71" t="e">
        <f t="shared" ref="U24" si="5">SUM(S24:T24)</f>
        <v>#N/A</v>
      </c>
      <c r="V24" s="70"/>
    </row>
    <row r="25" spans="1:22" s="94" customFormat="1" ht="16.8" x14ac:dyDescent="0.3">
      <c r="A25" s="93" t="s">
        <v>103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92" t="s">
        <v>85</v>
      </c>
      <c r="P25" s="91" t="e">
        <f>INDEX(Leadership!$O$2:$Y$16,MATCH($X$2,Leadership!$A$2:$A$16,0),MATCH(O25,Leadership!$O$1:$Y$1,0))</f>
        <v>#N/A</v>
      </c>
      <c r="Q25" s="90" t="e">
        <f t="shared" ref="Q25:Q31" si="6">CONCATENATE(LEFT(O25,3)," (",P25,")")</f>
        <v>#N/A</v>
      </c>
      <c r="R25" s="71" t="s">
        <v>39</v>
      </c>
      <c r="S25" s="71" t="e">
        <f t="shared" si="1"/>
        <v>#N/A</v>
      </c>
      <c r="T25" s="72">
        <f t="shared" ca="1" si="2"/>
        <v>12</v>
      </c>
      <c r="U25" s="71" t="e">
        <f t="shared" ref="U25:U31" si="7">SUM(S25:T25)</f>
        <v>#N/A</v>
      </c>
      <c r="V25" s="70"/>
    </row>
    <row r="26" spans="1:22" s="94" customFormat="1" ht="16.8" x14ac:dyDescent="0.3">
      <c r="A26" s="93" t="s">
        <v>104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92" t="s">
        <v>85</v>
      </c>
      <c r="P26" s="91" t="e">
        <f>INDEX(Leadership!$O$2:$Y$16,MATCH($X$2,Leadership!$A$2:$A$16,0),MATCH(O26,Leadership!$O$1:$Y$1,0))</f>
        <v>#N/A</v>
      </c>
      <c r="Q26" s="90" t="e">
        <f t="shared" si="6"/>
        <v>#N/A</v>
      </c>
      <c r="R26" s="71" t="s">
        <v>39</v>
      </c>
      <c r="S26" s="71" t="e">
        <f t="shared" si="1"/>
        <v>#N/A</v>
      </c>
      <c r="T26" s="72">
        <f t="shared" ca="1" si="2"/>
        <v>7</v>
      </c>
      <c r="U26" s="71" t="e">
        <f t="shared" si="7"/>
        <v>#N/A</v>
      </c>
      <c r="V26" s="70"/>
    </row>
    <row r="27" spans="1:22" s="94" customFormat="1" ht="16.8" x14ac:dyDescent="0.3">
      <c r="A27" s="93" t="s">
        <v>105</v>
      </c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>
        <v>0</v>
      </c>
      <c r="N27" s="76">
        <v>0</v>
      </c>
      <c r="O27" s="92" t="s">
        <v>85</v>
      </c>
      <c r="P27" s="91" t="e">
        <f>INDEX(Leadership!$O$2:$Y$16,MATCH($X$2,Leadership!$A$2:$A$16,0),MATCH(O27,Leadership!$O$1:$Y$1,0))</f>
        <v>#N/A</v>
      </c>
      <c r="Q27" s="90" t="e">
        <f t="shared" si="6"/>
        <v>#N/A</v>
      </c>
      <c r="R27" s="71" t="s">
        <v>39</v>
      </c>
      <c r="S27" s="71" t="e">
        <f t="shared" si="1"/>
        <v>#N/A</v>
      </c>
      <c r="T27" s="72">
        <f t="shared" ca="1" si="2"/>
        <v>7</v>
      </c>
      <c r="U27" s="71" t="e">
        <f t="shared" si="7"/>
        <v>#N/A</v>
      </c>
      <c r="V27" s="70"/>
    </row>
    <row r="28" spans="1:22" s="94" customFormat="1" ht="16.8" x14ac:dyDescent="0.3">
      <c r="A28" s="93" t="s">
        <v>106</v>
      </c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92" t="s">
        <v>85</v>
      </c>
      <c r="P28" s="91" t="e">
        <f>INDEX(Leadership!$O$2:$Y$16,MATCH($X$2,Leadership!$A$2:$A$16,0),MATCH(O28,Leadership!$O$1:$Y$1,0))</f>
        <v>#N/A</v>
      </c>
      <c r="Q28" s="90" t="e">
        <f t="shared" si="6"/>
        <v>#N/A</v>
      </c>
      <c r="R28" s="71" t="s">
        <v>39</v>
      </c>
      <c r="S28" s="71" t="e">
        <f t="shared" si="1"/>
        <v>#N/A</v>
      </c>
      <c r="T28" s="72">
        <f t="shared" ca="1" si="2"/>
        <v>18</v>
      </c>
      <c r="U28" s="71" t="e">
        <f t="shared" si="7"/>
        <v>#N/A</v>
      </c>
      <c r="V28" s="70"/>
    </row>
    <row r="29" spans="1:22" s="94" customFormat="1" ht="16.8" x14ac:dyDescent="0.3">
      <c r="A29" s="93" t="s">
        <v>107</v>
      </c>
      <c r="B29" s="76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92" t="s">
        <v>85</v>
      </c>
      <c r="P29" s="91" t="e">
        <f>INDEX(Leadership!$O$2:$Y$16,MATCH($X$2,Leadership!$A$2:$A$16,0),MATCH(O29,Leadership!$O$1:$Y$1,0))</f>
        <v>#N/A</v>
      </c>
      <c r="Q29" s="90" t="e">
        <f t="shared" si="6"/>
        <v>#N/A</v>
      </c>
      <c r="R29" s="71" t="s">
        <v>39</v>
      </c>
      <c r="S29" s="71" t="e">
        <f t="shared" si="1"/>
        <v>#N/A</v>
      </c>
      <c r="T29" s="72">
        <f t="shared" ca="1" si="2"/>
        <v>14</v>
      </c>
      <c r="U29" s="71" t="e">
        <f t="shared" si="7"/>
        <v>#N/A</v>
      </c>
      <c r="V29" s="70"/>
    </row>
    <row r="30" spans="1:22" s="94" customFormat="1" ht="16.8" x14ac:dyDescent="0.3">
      <c r="A30" s="93" t="s">
        <v>108</v>
      </c>
      <c r="B30" s="76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92" t="s">
        <v>85</v>
      </c>
      <c r="P30" s="91" t="e">
        <f>INDEX(Leadership!$O$2:$Y$16,MATCH($X$2,Leadership!$A$2:$A$16,0),MATCH(O30,Leadership!$O$1:$Y$1,0))</f>
        <v>#N/A</v>
      </c>
      <c r="Q30" s="90" t="e">
        <f t="shared" si="6"/>
        <v>#N/A</v>
      </c>
      <c r="R30" s="71" t="s">
        <v>39</v>
      </c>
      <c r="S30" s="71" t="e">
        <f t="shared" si="1"/>
        <v>#N/A</v>
      </c>
      <c r="T30" s="72">
        <f t="shared" ca="1" si="2"/>
        <v>11</v>
      </c>
      <c r="U30" s="71" t="e">
        <f t="shared" si="7"/>
        <v>#N/A</v>
      </c>
      <c r="V30" s="70"/>
    </row>
    <row r="31" spans="1:22" s="94" customFormat="1" ht="16.8" x14ac:dyDescent="0.3">
      <c r="A31" s="93" t="s">
        <v>53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>
        <v>2</v>
      </c>
      <c r="N31" s="76">
        <v>2</v>
      </c>
      <c r="O31" s="92" t="s">
        <v>85</v>
      </c>
      <c r="P31" s="91" t="e">
        <f>INDEX(Leadership!$O$2:$Y$16,MATCH($X$2,Leadership!$A$2:$A$16,0),MATCH(O31,Leadership!$O$1:$Y$1,0))</f>
        <v>#N/A</v>
      </c>
      <c r="Q31" s="90" t="e">
        <f t="shared" si="6"/>
        <v>#N/A</v>
      </c>
      <c r="R31" s="71" t="s">
        <v>39</v>
      </c>
      <c r="S31" s="71" t="e">
        <f t="shared" si="1"/>
        <v>#N/A</v>
      </c>
      <c r="T31" s="72">
        <f t="shared" ca="1" si="2"/>
        <v>5</v>
      </c>
      <c r="U31" s="71" t="e">
        <f t="shared" si="7"/>
        <v>#N/A</v>
      </c>
      <c r="V31" s="70"/>
    </row>
    <row r="32" spans="1:22" s="94" customFormat="1" ht="16.8" x14ac:dyDescent="0.3">
      <c r="A32" s="93" t="s">
        <v>55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>
        <v>0</v>
      </c>
      <c r="N32" s="76">
        <v>0</v>
      </c>
      <c r="O32" s="92" t="s">
        <v>85</v>
      </c>
      <c r="P32" s="91" t="e">
        <f>INDEX(Leadership!$O$2:$Y$16,MATCH($X$2,Leadership!$A$2:$A$16,0),MATCH(O32,Leadership!$O$1:$Y$1,0))</f>
        <v>#N/A</v>
      </c>
      <c r="Q32" s="90" t="e">
        <f t="shared" ref="Q32" si="8">CONCATENATE(LEFT(O32,3)," (",P32,")")</f>
        <v>#N/A</v>
      </c>
      <c r="R32" s="71" t="s">
        <v>39</v>
      </c>
      <c r="S32" s="71" t="e">
        <f t="shared" si="1"/>
        <v>#N/A</v>
      </c>
      <c r="T32" s="72">
        <f t="shared" ca="1" si="2"/>
        <v>12</v>
      </c>
      <c r="U32" s="71" t="e">
        <f t="shared" ref="U32" si="9">SUM(S32:T32)</f>
        <v>#N/A</v>
      </c>
      <c r="V32" s="70"/>
    </row>
    <row r="33" spans="1:22" s="94" customFormat="1" ht="16.8" x14ac:dyDescent="0.3">
      <c r="A33" s="89" t="s">
        <v>30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88" t="s">
        <v>86</v>
      </c>
      <c r="P33" s="87" t="e">
        <f>INDEX(Leadership!$O$2:$Y$16,MATCH($X$2,Leadership!$A$2:$A$16,0),MATCH(O33,Leadership!$O$1:$Y$1,0))</f>
        <v>#N/A</v>
      </c>
      <c r="Q33" s="86" t="e">
        <f t="shared" si="0"/>
        <v>#N/A</v>
      </c>
      <c r="R33" s="71" t="s">
        <v>39</v>
      </c>
      <c r="S33" s="71" t="e">
        <f t="shared" si="1"/>
        <v>#N/A</v>
      </c>
      <c r="T33" s="72">
        <f t="shared" ca="1" si="2"/>
        <v>13</v>
      </c>
      <c r="U33" s="71" t="e">
        <f t="shared" si="3"/>
        <v>#N/A</v>
      </c>
      <c r="V33" s="70"/>
    </row>
    <row r="34" spans="1:22" s="94" customFormat="1" ht="16.8" x14ac:dyDescent="0.3">
      <c r="A34" s="81" t="s">
        <v>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80" t="s">
        <v>87</v>
      </c>
      <c r="P34" s="79" t="e">
        <f>INDEX(Leadership!$O$2:$Y$16,MATCH($X$2,Leadership!$A$2:$A$16,0),MATCH(O34,Leadership!$O$1:$Y$1,0))</f>
        <v>#N/A</v>
      </c>
      <c r="Q34" s="78" t="e">
        <f t="shared" si="0"/>
        <v>#N/A</v>
      </c>
      <c r="R34" s="71" t="s">
        <v>39</v>
      </c>
      <c r="S34" s="71" t="e">
        <f t="shared" si="1"/>
        <v>#N/A</v>
      </c>
      <c r="T34" s="72">
        <f t="shared" ca="1" si="2"/>
        <v>12</v>
      </c>
      <c r="U34" s="71" t="e">
        <f t="shared" si="3"/>
        <v>#N/A</v>
      </c>
      <c r="V34" s="70"/>
    </row>
    <row r="35" spans="1:22" s="94" customFormat="1" ht="16.8" x14ac:dyDescent="0.3">
      <c r="A35" s="81" t="s">
        <v>31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80" t="s">
        <v>87</v>
      </c>
      <c r="P35" s="79" t="e">
        <f>INDEX(Leadership!$O$2:$Y$16,MATCH($X$2,Leadership!$A$2:$A$16,0),MATCH(O35,Leadership!$O$1:$Y$1,0))</f>
        <v>#N/A</v>
      </c>
      <c r="Q35" s="78" t="e">
        <f t="shared" si="0"/>
        <v>#N/A</v>
      </c>
      <c r="R35" s="71" t="s">
        <v>39</v>
      </c>
      <c r="S35" s="71" t="e">
        <f t="shared" si="1"/>
        <v>#N/A</v>
      </c>
      <c r="T35" s="72">
        <f t="shared" ca="1" si="2"/>
        <v>6</v>
      </c>
      <c r="U35" s="71" t="e">
        <f t="shared" si="3"/>
        <v>#N/A</v>
      </c>
      <c r="V35" s="70"/>
    </row>
    <row r="36" spans="1:22" ht="16.8" x14ac:dyDescent="0.3">
      <c r="A36" s="77" t="s">
        <v>110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5" t="s">
        <v>84</v>
      </c>
      <c r="P36" s="74" t="e">
        <f>INDEX(Leadership!$O$2:$Y$16,MATCH($X$2,Leadership!$A$2:$A$16,0),MATCH(O36,Leadership!$O$1:$Y$1,0))</f>
        <v>#N/A</v>
      </c>
      <c r="Q36" s="73" t="e">
        <f t="shared" si="0"/>
        <v>#N/A</v>
      </c>
      <c r="R36" s="71" t="s">
        <v>39</v>
      </c>
      <c r="S36" s="71" t="e">
        <f t="shared" si="1"/>
        <v>#N/A</v>
      </c>
      <c r="T36" s="72">
        <f t="shared" ca="1" si="2"/>
        <v>17</v>
      </c>
      <c r="U36" s="71" t="e">
        <f t="shared" si="3"/>
        <v>#N/A</v>
      </c>
      <c r="V36" s="70"/>
    </row>
    <row r="37" spans="1:22" ht="16.8" x14ac:dyDescent="0.3">
      <c r="A37" s="77" t="s">
        <v>109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>
        <v>1</v>
      </c>
      <c r="N37" s="76">
        <v>1</v>
      </c>
      <c r="O37" s="88" t="s">
        <v>86</v>
      </c>
      <c r="P37" s="87" t="e">
        <f>INDEX(Leadership!$O$2:$Y$16,MATCH($X$2,Leadership!$A$2:$A$16,0),MATCH(O37,Leadership!$O$1:$Y$1,0))</f>
        <v>#N/A</v>
      </c>
      <c r="Q37" s="86" t="e">
        <f t="shared" si="0"/>
        <v>#N/A</v>
      </c>
      <c r="R37" s="71" t="s">
        <v>39</v>
      </c>
      <c r="S37" s="71" t="e">
        <f t="shared" si="1"/>
        <v>#N/A</v>
      </c>
      <c r="T37" s="72">
        <f t="shared" ca="1" si="2"/>
        <v>6</v>
      </c>
      <c r="U37" s="71" t="e">
        <f t="shared" si="3"/>
        <v>#N/A</v>
      </c>
      <c r="V37" s="70"/>
    </row>
    <row r="38" spans="1:22" ht="16.8" x14ac:dyDescent="0.3">
      <c r="A38" s="81" t="s">
        <v>3</v>
      </c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80" t="s">
        <v>87</v>
      </c>
      <c r="P38" s="79" t="e">
        <f>INDEX(Leadership!$O$2:$Y$16,MATCH($X$2,Leadership!$A$2:$A$16,0),MATCH(O38,Leadership!$O$1:$Y$1,0))</f>
        <v>#N/A</v>
      </c>
      <c r="Q38" s="78" t="e">
        <f t="shared" si="0"/>
        <v>#N/A</v>
      </c>
      <c r="R38" s="71" t="s">
        <v>39</v>
      </c>
      <c r="S38" s="71" t="e">
        <f t="shared" si="1"/>
        <v>#N/A</v>
      </c>
      <c r="T38" s="72">
        <f t="shared" ca="1" si="2"/>
        <v>6</v>
      </c>
      <c r="U38" s="71" t="e">
        <f t="shared" si="3"/>
        <v>#N/A</v>
      </c>
      <c r="V38" s="70"/>
    </row>
    <row r="39" spans="1:22" ht="16.8" x14ac:dyDescent="0.3">
      <c r="A39" s="93" t="s">
        <v>4</v>
      </c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92" t="s">
        <v>85</v>
      </c>
      <c r="P39" s="91" t="e">
        <f>INDEX(Leadership!$O$2:$Y$16,MATCH($X$2,Leadership!$A$2:$A$16,0),MATCH(O39,Leadership!$O$1:$Y$1,0))</f>
        <v>#N/A</v>
      </c>
      <c r="Q39" s="90" t="e">
        <f t="shared" si="0"/>
        <v>#N/A</v>
      </c>
      <c r="R39" s="71" t="s">
        <v>39</v>
      </c>
      <c r="S39" s="71" t="e">
        <f t="shared" si="1"/>
        <v>#N/A</v>
      </c>
      <c r="T39" s="72">
        <f t="shared" ca="1" si="2"/>
        <v>7</v>
      </c>
      <c r="U39" s="71" t="e">
        <f t="shared" si="3"/>
        <v>#N/A</v>
      </c>
      <c r="V39" s="70"/>
    </row>
    <row r="40" spans="1:22" ht="16.8" x14ac:dyDescent="0.3">
      <c r="A40" s="89" t="s">
        <v>32</v>
      </c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88" t="s">
        <v>86</v>
      </c>
      <c r="P40" s="87" t="e">
        <f>INDEX(Leadership!$O$2:$Y$16,MATCH($X$2,Leadership!$A$2:$A$16,0),MATCH(O40,Leadership!$O$1:$Y$1,0))</f>
        <v>#N/A</v>
      </c>
      <c r="Q40" s="86" t="e">
        <f t="shared" si="0"/>
        <v>#N/A</v>
      </c>
      <c r="R40" s="71" t="s">
        <v>39</v>
      </c>
      <c r="S40" s="71" t="e">
        <f t="shared" si="1"/>
        <v>#N/A</v>
      </c>
      <c r="T40" s="72">
        <f t="shared" ca="1" si="2"/>
        <v>11</v>
      </c>
      <c r="U40" s="71" t="e">
        <f t="shared" si="3"/>
        <v>#N/A</v>
      </c>
      <c r="V40" s="70"/>
    </row>
    <row r="41" spans="1:22" ht="16.8" x14ac:dyDescent="0.3">
      <c r="A41" s="81" t="s">
        <v>47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80" t="s">
        <v>87</v>
      </c>
      <c r="P41" s="79" t="e">
        <f>INDEX(Leadership!$O$2:$Y$16,MATCH($X$2,Leadership!$A$2:$A$16,0),MATCH(O41,Leadership!$O$1:$Y$1,0))</f>
        <v>#N/A</v>
      </c>
      <c r="Q41" s="78" t="e">
        <f t="shared" si="0"/>
        <v>#N/A</v>
      </c>
      <c r="R41" s="71" t="s">
        <v>39</v>
      </c>
      <c r="S41" s="71" t="e">
        <f t="shared" si="1"/>
        <v>#N/A</v>
      </c>
      <c r="T41" s="72">
        <f t="shared" ca="1" si="2"/>
        <v>15</v>
      </c>
      <c r="U41" s="71" t="e">
        <f t="shared" si="3"/>
        <v>#N/A</v>
      </c>
      <c r="V41" s="70"/>
    </row>
    <row r="42" spans="1:22" ht="16.8" x14ac:dyDescent="0.3">
      <c r="A42" s="93" t="s">
        <v>46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92" t="s">
        <v>85</v>
      </c>
      <c r="P42" s="91" t="e">
        <f>INDEX(Leadership!$O$2:$Y$16,MATCH($X$2,Leadership!$A$2:$A$16,0),MATCH(O42,Leadership!$O$1:$Y$1,0))</f>
        <v>#N/A</v>
      </c>
      <c r="Q42" s="90" t="e">
        <f t="shared" si="0"/>
        <v>#N/A</v>
      </c>
      <c r="R42" s="71" t="s">
        <v>39</v>
      </c>
      <c r="S42" s="71" t="e">
        <f t="shared" si="1"/>
        <v>#N/A</v>
      </c>
      <c r="T42" s="72">
        <f t="shared" ca="1" si="2"/>
        <v>3</v>
      </c>
      <c r="U42" s="71" t="e">
        <f t="shared" si="3"/>
        <v>#N/A</v>
      </c>
      <c r="V42" s="70"/>
    </row>
    <row r="43" spans="1:22" ht="16.8" x14ac:dyDescent="0.3">
      <c r="A43" s="93" t="s">
        <v>33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>
        <v>0</v>
      </c>
      <c r="N43" s="76">
        <v>0</v>
      </c>
      <c r="O43" s="92" t="s">
        <v>85</v>
      </c>
      <c r="P43" s="91" t="e">
        <f>INDEX(Leadership!$O$2:$Y$16,MATCH($X$2,Leadership!$A$2:$A$16,0),MATCH(O43,Leadership!$O$1:$Y$1,0))</f>
        <v>#N/A</v>
      </c>
      <c r="Q43" s="90" t="e">
        <f t="shared" si="0"/>
        <v>#N/A</v>
      </c>
      <c r="R43" s="71" t="s">
        <v>39</v>
      </c>
      <c r="S43" s="71" t="e">
        <f t="shared" si="1"/>
        <v>#N/A</v>
      </c>
      <c r="T43" s="72">
        <f t="shared" ca="1" si="2"/>
        <v>3</v>
      </c>
      <c r="U43" s="71" t="e">
        <f t="shared" si="3"/>
        <v>#N/A</v>
      </c>
      <c r="V43" s="70"/>
    </row>
    <row r="44" spans="1:22" ht="16.8" x14ac:dyDescent="0.3">
      <c r="A44" s="89" t="s">
        <v>34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88" t="s">
        <v>86</v>
      </c>
      <c r="P44" s="87" t="e">
        <f>INDEX(Leadership!$O$2:$Y$16,MATCH($X$2,Leadership!$A$2:$A$16,0),MATCH(O44,Leadership!$O$1:$Y$1,0))</f>
        <v>#N/A</v>
      </c>
      <c r="Q44" s="86" t="e">
        <f t="shared" si="0"/>
        <v>#N/A</v>
      </c>
      <c r="R44" s="71" t="s">
        <v>39</v>
      </c>
      <c r="S44" s="71" t="e">
        <f t="shared" si="1"/>
        <v>#N/A</v>
      </c>
      <c r="T44" s="72">
        <f t="shared" ca="1" si="2"/>
        <v>18</v>
      </c>
      <c r="U44" s="71" t="e">
        <f t="shared" si="3"/>
        <v>#N/A</v>
      </c>
      <c r="V44" s="70"/>
    </row>
    <row r="45" spans="1:22" ht="16.8" x14ac:dyDescent="0.3">
      <c r="A45" s="89" t="s">
        <v>48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88" t="s">
        <v>86</v>
      </c>
      <c r="P45" s="87" t="e">
        <f>INDEX(Leadership!$O$2:$Y$16,MATCH($X$2,Leadership!$A$2:$A$16,0),MATCH(O45,Leadership!$O$1:$Y$1,0))</f>
        <v>#N/A</v>
      </c>
      <c r="Q45" s="86" t="e">
        <f t="shared" si="0"/>
        <v>#N/A</v>
      </c>
      <c r="R45" s="71" t="s">
        <v>39</v>
      </c>
      <c r="S45" s="71" t="e">
        <f t="shared" si="1"/>
        <v>#N/A</v>
      </c>
      <c r="T45" s="72">
        <f t="shared" ca="1" si="2"/>
        <v>13</v>
      </c>
      <c r="U45" s="71" t="e">
        <f t="shared" si="3"/>
        <v>#N/A</v>
      </c>
      <c r="V45" s="70"/>
    </row>
    <row r="46" spans="1:22" ht="16.8" x14ac:dyDescent="0.3">
      <c r="A46" s="85" t="s">
        <v>5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84" t="s">
        <v>88</v>
      </c>
      <c r="P46" s="83" t="e">
        <f>INDEX(Leadership!$O$2:$Y$16,MATCH($X$2,Leadership!$A$2:$A$16,0),MATCH(O46,Leadership!$O$1:$Y$1,0))</f>
        <v>#N/A</v>
      </c>
      <c r="Q46" s="82" t="e">
        <f t="shared" si="0"/>
        <v>#N/A</v>
      </c>
      <c r="R46" s="71" t="s">
        <v>39</v>
      </c>
      <c r="S46" s="71" t="e">
        <f t="shared" si="1"/>
        <v>#N/A</v>
      </c>
      <c r="T46" s="72">
        <f t="shared" ca="1" si="2"/>
        <v>10</v>
      </c>
      <c r="U46" s="71" t="e">
        <f t="shared" si="3"/>
        <v>#N/A</v>
      </c>
      <c r="V46" s="70"/>
    </row>
    <row r="47" spans="1:22" ht="16.8" x14ac:dyDescent="0.3">
      <c r="A47" s="81" t="s">
        <v>35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80" t="s">
        <v>87</v>
      </c>
      <c r="P47" s="79" t="e">
        <f>INDEX(Leadership!$O$2:$Y$16,MATCH($X$2,Leadership!$A$2:$A$16,0),MATCH(O47,Leadership!$O$1:$Y$1,0))</f>
        <v>#N/A</v>
      </c>
      <c r="Q47" s="78" t="e">
        <f t="shared" si="0"/>
        <v>#N/A</v>
      </c>
      <c r="R47" s="71" t="s">
        <v>39</v>
      </c>
      <c r="S47" s="71" t="e">
        <f t="shared" si="1"/>
        <v>#N/A</v>
      </c>
      <c r="T47" s="72">
        <f t="shared" ca="1" si="2"/>
        <v>9</v>
      </c>
      <c r="U47" s="71" t="e">
        <f t="shared" si="3"/>
        <v>#N/A</v>
      </c>
      <c r="V47" s="70"/>
    </row>
    <row r="48" spans="1:22" ht="16.8" x14ac:dyDescent="0.3">
      <c r="A48" s="77" t="s">
        <v>36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5" t="s">
        <v>84</v>
      </c>
      <c r="P48" s="74" t="e">
        <f>INDEX(Leadership!$O$2:$Y$16,MATCH($X$2,Leadership!$A$2:$A$16,0),MATCH(O48,Leadership!$O$1:$Y$1,0))</f>
        <v>#N/A</v>
      </c>
      <c r="Q48" s="73" t="e">
        <f t="shared" si="0"/>
        <v>#N/A</v>
      </c>
      <c r="R48" s="71" t="s">
        <v>39</v>
      </c>
      <c r="S48" s="71" t="e">
        <f t="shared" si="1"/>
        <v>#N/A</v>
      </c>
      <c r="T48" s="72">
        <f t="shared" ca="1" si="2"/>
        <v>8</v>
      </c>
      <c r="U48" s="71" t="e">
        <f t="shared" si="3"/>
        <v>#N/A</v>
      </c>
      <c r="V48" s="70"/>
    </row>
    <row r="49" spans="1:22" ht="17.399999999999999" thickBot="1" x14ac:dyDescent="0.35">
      <c r="A49" s="69" t="s">
        <v>37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7" t="s">
        <v>87</v>
      </c>
      <c r="P49" s="66" t="e">
        <f>INDEX(Leadership!$O$2:$Y$16,MATCH($X$2,Leadership!$A$2:$A$16,0),MATCH(O49,Leadership!$O$1:$Y$1,0))</f>
        <v>#N/A</v>
      </c>
      <c r="Q49" s="65" t="e">
        <f t="shared" si="0"/>
        <v>#N/A</v>
      </c>
      <c r="R49" s="63" t="s">
        <v>39</v>
      </c>
      <c r="S49" s="63" t="e">
        <f t="shared" si="1"/>
        <v>#N/A</v>
      </c>
      <c r="T49" s="64">
        <f t="shared" ca="1" si="2"/>
        <v>18</v>
      </c>
      <c r="U49" s="63" t="e">
        <f t="shared" si="3"/>
        <v>#N/A</v>
      </c>
      <c r="V49" s="62"/>
    </row>
    <row r="50" spans="1:22" ht="16.2" thickTop="1" x14ac:dyDescent="0.3">
      <c r="A50" s="58" t="s">
        <v>40</v>
      </c>
      <c r="B50" s="60">
        <f>SUM(B5:B49)</f>
        <v>0</v>
      </c>
      <c r="C50" s="60">
        <f>SUM(C5:C49)</f>
        <v>0</v>
      </c>
      <c r="D50" s="60">
        <f>SUM(D5:D49)</f>
        <v>0</v>
      </c>
      <c r="E50" s="60">
        <f t="shared" ref="E50:F50" si="10">SUM(E5:E49)</f>
        <v>0</v>
      </c>
      <c r="F50" s="60">
        <f t="shared" si="10"/>
        <v>0</v>
      </c>
      <c r="G50" s="60">
        <f t="shared" ref="G50" si="11">SUM(G5:G49)</f>
        <v>0</v>
      </c>
      <c r="H50" s="60">
        <f t="shared" ref="H50" si="12">SUM(H5:H49)</f>
        <v>0</v>
      </c>
      <c r="I50" s="60">
        <f>SUM(I5:I49)</f>
        <v>0</v>
      </c>
      <c r="J50" s="60">
        <f t="shared" ref="J50:N50" si="13">SUM(J5:J49)</f>
        <v>0</v>
      </c>
      <c r="K50" s="60">
        <f t="shared" si="13"/>
        <v>0</v>
      </c>
      <c r="L50" s="60">
        <f t="shared" si="13"/>
        <v>0</v>
      </c>
      <c r="M50" s="60">
        <f t="shared" si="13"/>
        <v>4</v>
      </c>
      <c r="N50" s="60">
        <f t="shared" si="13"/>
        <v>4</v>
      </c>
      <c r="Q50" s="60"/>
      <c r="R50" s="61"/>
    </row>
    <row r="51" spans="1:22" x14ac:dyDescent="0.3">
      <c r="A51" s="58" t="s">
        <v>71</v>
      </c>
      <c r="B51" s="60">
        <f>VLOOKUP(B$1,Leadership!$A$2:$AM$16,39,FALSE)</f>
        <v>-24</v>
      </c>
      <c r="C51" s="60">
        <f>VLOOKUP(C$1,Leadership!$A$2:$AM$16,39,FALSE)</f>
        <v>-24</v>
      </c>
      <c r="D51" s="60">
        <f>VLOOKUP(D$1,Leadership!$A$2:$AM$16,39,FALSE)</f>
        <v>-24</v>
      </c>
      <c r="E51" s="60">
        <f>VLOOKUP(E$1,Leadership!$A$2:$AM$16,39,FALSE)</f>
        <v>-24</v>
      </c>
      <c r="F51" s="60">
        <f>VLOOKUP(F$1,Leadership!$A$2:$AM$16,39,FALSE)</f>
        <v>-24</v>
      </c>
      <c r="G51" s="60">
        <f>VLOOKUP(G$1,Leadership!$A$2:$AM$16,39,FALSE)</f>
        <v>-24</v>
      </c>
      <c r="H51" s="60">
        <f>VLOOKUP(H$1,Leadership!$A$2:$AM$16,39,FALSE)</f>
        <v>-24</v>
      </c>
      <c r="I51" s="60">
        <f>VLOOKUP(I$1,Leadership!$A$2:$AM$16,39,FALSE)</f>
        <v>-30</v>
      </c>
      <c r="J51" s="60">
        <f>VLOOKUP(J$1,Leadership!$A$2:$AM$16,39,FALSE)</f>
        <v>-30</v>
      </c>
      <c r="K51" s="60">
        <f>VLOOKUP(K$1,Leadership!$A$2:$AM$16,39,FALSE)</f>
        <v>-30</v>
      </c>
      <c r="L51" s="60">
        <f>VLOOKUP(L$1,Leadership!$A$2:$AM$16,39,FALSE)</f>
        <v>6</v>
      </c>
      <c r="M51" s="60" t="e">
        <f>VLOOKUP(M$1,Leadership!$A$2:$AM$16,39,FALSE)</f>
        <v>#N/A</v>
      </c>
      <c r="N51" s="60" t="e">
        <f>VLOOKUP(N$1,Leadership!$A$2:$AM$16,39,FALSE)</f>
        <v>#N/A</v>
      </c>
      <c r="Q51" s="60"/>
    </row>
    <row r="52" spans="1:22" x14ac:dyDescent="0.3">
      <c r="B52" s="104"/>
      <c r="Q52" s="60"/>
    </row>
    <row r="53" spans="1:22" x14ac:dyDescent="0.3">
      <c r="Q53" s="60"/>
    </row>
    <row r="54" spans="1:22" x14ac:dyDescent="0.3">
      <c r="Q54" s="60"/>
    </row>
    <row r="55" spans="1:22" x14ac:dyDescent="0.3">
      <c r="Q55" s="60"/>
    </row>
    <row r="56" spans="1:22" x14ac:dyDescent="0.3">
      <c r="Q56" s="60"/>
    </row>
    <row r="57" spans="1:22" x14ac:dyDescent="0.3">
      <c r="Q57" s="60"/>
    </row>
    <row r="58" spans="1:22" x14ac:dyDescent="0.3">
      <c r="Q58" s="60"/>
    </row>
    <row r="59" spans="1:22" x14ac:dyDescent="0.3">
      <c r="Q59" s="60"/>
    </row>
    <row r="60" spans="1:22" x14ac:dyDescent="0.3">
      <c r="Q60" s="60"/>
    </row>
    <row r="61" spans="1:22" x14ac:dyDescent="0.3">
      <c r="Q61" s="60"/>
    </row>
  </sheetData>
  <conditionalFormatting sqref="B1:N1">
    <cfRule type="cellIs" dxfId="0" priority="1" operator="equal">
      <formula>$X$2</formula>
    </cfRule>
  </conditionalFormatting>
  <dataValidations disablePrompts="1" count="1">
    <dataValidation type="list" allowBlank="1" showInputMessage="1" showErrorMessage="1" sqref="X2" xr:uid="{00000000-0002-0000-0800-000000000000}">
      <formula1>$B$1:$N$1</formula1>
    </dataValidation>
  </dataValidations>
  <printOptions gridLinesSet="0"/>
  <pageMargins left="0.62" right="0.33" top="0.5" bottom="0.63" header="0.5" footer="0.5"/>
  <pageSetup orientation="portrait" horizontalDpi="12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Leadership</vt:lpstr>
      <vt:lpstr>Skills</vt:lpstr>
      <vt:lpstr>Skills!Print_Area</vt:lpstr>
    </vt:vector>
  </TitlesOfParts>
  <LinksUpToDate>false</LinksUpToDate>
  <SharedDoc>false</SharedDoc>
  <HyperlinkBase>http://www.alexisalvarez.org/RPG/sof/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Dungeons of Waterdeep PC file</dc:title>
  <dc:creator>© Alexis A. Álvarez 2007</dc:creator>
  <cp:lastModifiedBy>Alexis Álvarez</cp:lastModifiedBy>
  <cp:lastPrinted>2012-12-01T21:17:53Z</cp:lastPrinted>
  <dcterms:created xsi:type="dcterms:W3CDTF">2000-10-24T15:39:59Z</dcterms:created>
  <dcterms:modified xsi:type="dcterms:W3CDTF">2025-01-26T23:58:27Z</dcterms:modified>
</cp:coreProperties>
</file>