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B17F06DC-6298-4131-9E06-D6D3DFCD4C6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Red Knight" sheetId="18"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2">'Red Knight'!$A$1:$I$37</definedName>
    <definedName name="_xlnm.Print_Area" localSheetId="1">Skills!$A$1:$K$34</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 l="1"/>
  <c r="B8" i="4"/>
  <c r="D5" i="26" l="1"/>
  <c r="C18" i="19" l="1"/>
  <c r="C17" i="19"/>
  <c r="C16" i="19"/>
  <c r="M23" i="6" l="1"/>
  <c r="M22" i="6"/>
  <c r="M18" i="6"/>
  <c r="M19" i="6"/>
  <c r="M20" i="6"/>
  <c r="M21" i="6"/>
  <c r="H37" i="15" l="1"/>
  <c r="H48" i="15"/>
  <c r="H47" i="15"/>
  <c r="H46" i="15"/>
  <c r="H45" i="15"/>
  <c r="H44" i="15"/>
  <c r="H43" i="15"/>
  <c r="H42" i="15"/>
  <c r="H41" i="15"/>
  <c r="H40" i="15"/>
  <c r="H39" i="15"/>
  <c r="H38"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M25" i="6"/>
  <c r="M17" i="6"/>
  <c r="G26" i="19" l="1"/>
  <c r="G27" i="19"/>
  <c r="B4" i="15" l="1"/>
  <c r="B3" i="15"/>
  <c r="I3" i="6" l="1"/>
  <c r="I4" i="6"/>
  <c r="B5" i="15" l="1"/>
  <c r="K7" i="26"/>
  <c r="E60" i="15" l="1"/>
  <c r="I10" i="26" l="1"/>
  <c r="J7" i="26" l="1"/>
  <c r="H7" i="26"/>
  <c r="I7" i="26"/>
  <c r="L7" i="26"/>
  <c r="M7" i="26"/>
  <c r="N7" i="26"/>
  <c r="O7" i="26"/>
  <c r="I11" i="26"/>
  <c r="I13" i="26"/>
  <c r="B54" i="15" l="1"/>
  <c r="H52" i="15" l="1"/>
  <c r="H51" i="15"/>
  <c r="H50" i="15"/>
  <c r="H49" i="15"/>
  <c r="E11" i="4" l="1"/>
  <c r="I7" i="6" l="1"/>
  <c r="H5" i="15" l="1"/>
  <c r="H4" i="15"/>
  <c r="H3" i="15"/>
  <c r="C15" i="4" l="1"/>
  <c r="I12" i="26" s="1"/>
  <c r="C14" i="4"/>
  <c r="C13" i="4"/>
  <c r="C12" i="4"/>
  <c r="E12" i="4" s="1"/>
  <c r="C11" i="4"/>
  <c r="E15" i="4" s="1"/>
  <c r="C10" i="4"/>
  <c r="D37" i="15" l="1"/>
  <c r="G37" i="15" s="1"/>
  <c r="I37" i="15" s="1"/>
  <c r="U19" i="26"/>
  <c r="U11" i="26"/>
  <c r="U3" i="26"/>
  <c r="U18" i="26"/>
  <c r="U10" i="26"/>
  <c r="U4" i="26"/>
  <c r="U17" i="26"/>
  <c r="U9" i="26"/>
  <c r="U16" i="26"/>
  <c r="U8" i="26"/>
  <c r="U6" i="26"/>
  <c r="U15" i="26"/>
  <c r="U7" i="26"/>
  <c r="U14" i="26"/>
  <c r="U13" i="26"/>
  <c r="U5" i="26"/>
  <c r="U12" i="26"/>
  <c r="D45" i="15"/>
  <c r="D44" i="15"/>
  <c r="D43" i="15"/>
  <c r="E56" i="15"/>
  <c r="E55" i="15"/>
  <c r="D46" i="15"/>
  <c r="D31" i="15"/>
  <c r="E59" i="15"/>
  <c r="E58" i="15"/>
  <c r="D29" i="15"/>
  <c r="D28" i="15"/>
  <c r="D26" i="15"/>
  <c r="D25" i="15"/>
  <c r="E57" i="15"/>
  <c r="H3" i="6"/>
  <c r="J3" i="6" s="1"/>
  <c r="H4" i="6"/>
  <c r="J4" i="6" s="1"/>
  <c r="D15" i="26"/>
  <c r="D16" i="26"/>
  <c r="D13" i="26"/>
  <c r="D18" i="26"/>
  <c r="D9" i="26"/>
  <c r="D14" i="26"/>
  <c r="D19" i="26"/>
  <c r="D11" i="26"/>
  <c r="D17" i="26"/>
  <c r="D12" i="26"/>
  <c r="D30" i="15"/>
  <c r="D27" i="15"/>
  <c r="I15" i="26"/>
  <c r="I14" i="26"/>
  <c r="D8" i="26"/>
  <c r="D6" i="26"/>
  <c r="D7" i="26"/>
  <c r="D10" i="26"/>
  <c r="D4" i="26"/>
  <c r="D3" i="26"/>
  <c r="D3" i="15"/>
  <c r="E3" i="15" s="1"/>
  <c r="D4" i="15"/>
  <c r="G4" i="15" s="1"/>
  <c r="B17" i="6"/>
  <c r="H7" i="6"/>
  <c r="B9" i="4"/>
  <c r="E14" i="4"/>
  <c r="B16" i="6"/>
  <c r="B14" i="6" s="1"/>
  <c r="E8" i="4"/>
  <c r="D5" i="15"/>
  <c r="H53" i="15"/>
  <c r="H7" i="15"/>
  <c r="H6" i="15"/>
  <c r="E37" i="15" l="1"/>
  <c r="G28" i="15"/>
  <c r="I28" i="15" s="1"/>
  <c r="E28" i="15"/>
  <c r="E31" i="15"/>
  <c r="G31" i="15"/>
  <c r="I31" i="15" s="1"/>
  <c r="G43" i="15"/>
  <c r="I43" i="15" s="1"/>
  <c r="E43" i="15"/>
  <c r="G25" i="15"/>
  <c r="I25" i="15" s="1"/>
  <c r="E25" i="15"/>
  <c r="G29" i="15"/>
  <c r="I29" i="15" s="1"/>
  <c r="E29" i="15"/>
  <c r="G46" i="15"/>
  <c r="I46" i="15" s="1"/>
  <c r="E46" i="15"/>
  <c r="G44" i="15"/>
  <c r="I44" i="15" s="1"/>
  <c r="E44" i="15"/>
  <c r="G26" i="15"/>
  <c r="I26" i="15" s="1"/>
  <c r="E26" i="15"/>
  <c r="E54" i="15"/>
  <c r="G45" i="15"/>
  <c r="I45" i="15" s="1"/>
  <c r="E45" i="15"/>
  <c r="G27" i="15"/>
  <c r="I27" i="15" s="1"/>
  <c r="E27" i="15"/>
  <c r="G30" i="15"/>
  <c r="I30" i="15" s="1"/>
  <c r="E30" i="15"/>
  <c r="E4" i="15"/>
  <c r="I4" i="15"/>
  <c r="G3" i="15"/>
  <c r="I3" i="15" s="1"/>
  <c r="E5" i="15"/>
  <c r="G5" i="15"/>
  <c r="J7" i="6"/>
  <c r="I5" i="15" l="1"/>
  <c r="D24" i="15" l="1"/>
  <c r="E24" i="15" l="1"/>
  <c r="G24" i="15"/>
  <c r="I24" i="15" l="1"/>
  <c r="D36" i="15"/>
  <c r="E36" i="15" l="1"/>
  <c r="G36" i="15"/>
  <c r="D47" i="15"/>
  <c r="D19" i="15"/>
  <c r="D49" i="15"/>
  <c r="D42" i="15"/>
  <c r="D51" i="15"/>
  <c r="D48" i="15"/>
  <c r="D50" i="15"/>
  <c r="D39" i="15"/>
  <c r="D52" i="15"/>
  <c r="D34" i="15"/>
  <c r="D41" i="15"/>
  <c r="D14" i="15"/>
  <c r="D12" i="15"/>
  <c r="D53" i="15"/>
  <c r="D40" i="15"/>
  <c r="D38" i="15"/>
  <c r="D35" i="15"/>
  <c r="D33" i="15"/>
  <c r="D32"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3" i="15"/>
  <c r="G33" i="15"/>
  <c r="I33" i="15" s="1"/>
  <c r="E53" i="15"/>
  <c r="G53" i="15"/>
  <c r="E34" i="15"/>
  <c r="G34" i="15"/>
  <c r="I34" i="15" s="1"/>
  <c r="E48" i="15"/>
  <c r="G48" i="15"/>
  <c r="E19" i="15"/>
  <c r="G19" i="15"/>
  <c r="E7" i="15"/>
  <c r="G7" i="15"/>
  <c r="E17" i="15"/>
  <c r="G17" i="15"/>
  <c r="E22" i="15"/>
  <c r="G22" i="15"/>
  <c r="E35" i="15"/>
  <c r="I36" i="15" s="1"/>
  <c r="G35" i="15"/>
  <c r="I35" i="15" s="1"/>
  <c r="E12" i="15"/>
  <c r="G12" i="15"/>
  <c r="E52" i="15"/>
  <c r="G52" i="15"/>
  <c r="E51" i="15"/>
  <c r="G51" i="15"/>
  <c r="E47" i="15"/>
  <c r="G47" i="15"/>
  <c r="E13" i="15"/>
  <c r="G13" i="15"/>
  <c r="I13" i="15" s="1"/>
  <c r="E18" i="15"/>
  <c r="G18" i="15"/>
  <c r="E23" i="15"/>
  <c r="G23" i="15"/>
  <c r="E38" i="15"/>
  <c r="G38" i="15"/>
  <c r="E14" i="15"/>
  <c r="G14" i="15"/>
  <c r="E39" i="15"/>
  <c r="G39" i="15"/>
  <c r="E42" i="15"/>
  <c r="G42" i="15"/>
  <c r="E11" i="15"/>
  <c r="G11" i="15"/>
  <c r="I11" i="15" s="1"/>
  <c r="E9" i="15"/>
  <c r="G9" i="15"/>
  <c r="E15" i="15"/>
  <c r="G15" i="15"/>
  <c r="E20" i="15"/>
  <c r="G20" i="15"/>
  <c r="E32" i="15"/>
  <c r="G32" i="15"/>
  <c r="E40" i="15"/>
  <c r="G40" i="15"/>
  <c r="I40" i="15" s="1"/>
  <c r="E41" i="15"/>
  <c r="G41" i="15"/>
  <c r="E50" i="15"/>
  <c r="G50" i="15"/>
  <c r="I50" i="15" s="1"/>
  <c r="E49" i="15"/>
  <c r="G49" i="15"/>
  <c r="I42" i="15" l="1"/>
  <c r="I12" i="15"/>
  <c r="I51" i="15"/>
  <c r="I9" i="15"/>
  <c r="I23" i="15"/>
  <c r="I7" i="15"/>
  <c r="I32" i="15"/>
  <c r="I15" i="15"/>
  <c r="I38" i="15"/>
  <c r="I18" i="15"/>
  <c r="I17" i="15"/>
  <c r="I19" i="15"/>
  <c r="I16" i="15"/>
  <c r="I49" i="15"/>
  <c r="I41" i="15"/>
  <c r="I14" i="15"/>
  <c r="I52" i="15"/>
  <c r="I53" i="15"/>
  <c r="I21" i="15"/>
  <c r="I39" i="15"/>
  <c r="I47" i="15"/>
  <c r="I20" i="15"/>
  <c r="I4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Aura of Menace -2</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[(3 * 8 Red Knightpriest) * 75%]
+ [(1 * 6 Martial Rogue) * 75%]
+ [(2 * 8 Church Inquisitor) * 75%]
+ (5 * 0 Con)</t>
        </r>
      </text>
    </comment>
    <comment ref="E13" authorId="0" shapeId="0" xr:uid="{00000000-0006-0000-0000-000004000000}">
      <text>
        <r>
          <rPr>
            <i/>
            <sz val="12"/>
            <color indexed="81"/>
            <rFont val="Times New Roman"/>
            <family val="1"/>
          </rPr>
          <t>Shield of Faith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Synergy bonuses
+2 Sense Motive
+2 Bluff</t>
        </r>
      </text>
    </comment>
    <comment ref="F24" authorId="0" shapeId="0" xr:uid="{00000000-0006-0000-0100-000002000000}">
      <text>
        <r>
          <rPr>
            <sz val="12"/>
            <color indexed="81"/>
            <rFont val="Times New Roman"/>
            <family val="1"/>
          </rPr>
          <t>+2 Educated</t>
        </r>
      </text>
    </comment>
    <comment ref="F30" authorId="0" shapeId="0" xr:uid="{00000000-0006-0000-0100-000003000000}">
      <text>
        <r>
          <rPr>
            <sz val="12"/>
            <color indexed="81"/>
            <rFont val="Times New Roman"/>
            <family val="1"/>
          </rPr>
          <t>+2 Educated</t>
        </r>
      </text>
    </comment>
    <comment ref="F47" authorId="0" shapeId="0" xr:uid="{00000000-0006-0000-0100-000004000000}">
      <text>
        <r>
          <rPr>
            <sz val="12"/>
            <color indexed="81"/>
            <rFont val="Times New Roman"/>
            <family val="1"/>
          </rPr>
          <t>Synergy bonuses
+2 Know (Arcana)</t>
        </r>
      </text>
    </comment>
    <comment ref="F48" authorId="0" shapeId="0" xr:uid="{00000000-0006-0000-0100-000005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4" authorId="0" shapeId="0" xr:uid="{00000000-0006-0000-0200-000004000000}">
      <text>
        <r>
          <rPr>
            <sz val="12"/>
            <color indexed="81"/>
            <rFont val="Times New Roman"/>
            <family val="1"/>
          </rPr>
          <t>Pinch of dirt</t>
        </r>
      </text>
    </comment>
    <comment ref="E35" authorId="0" shapeId="0" xr:uid="{00000000-0006-0000-0200-000005000000}">
      <text>
        <r>
          <rPr>
            <sz val="12"/>
            <color indexed="81"/>
            <rFont val="Times New Roman"/>
            <family val="1"/>
          </rPr>
          <t>Imbued weapon</t>
        </r>
      </text>
    </comment>
    <comment ref="E40" authorId="0" shapeId="0" xr:uid="{00000000-0006-0000-0200-000006000000}">
      <text>
        <r>
          <rPr>
            <sz val="12"/>
            <color indexed="81"/>
            <rFont val="Times New Roman"/>
            <family val="1"/>
          </rPr>
          <t>Parchment w/ holy text</t>
        </r>
      </text>
    </comment>
    <comment ref="E42" authorId="0" shapeId="0" xr:uid="{00000000-0006-0000-0200-000007000000}">
      <text>
        <r>
          <rPr>
            <sz val="12"/>
            <color indexed="81"/>
            <rFont val="Times New Roman"/>
            <family val="1"/>
          </rPr>
          <t>piece of string &amp; bit of wood</t>
        </r>
      </text>
    </comment>
    <comment ref="E44" authorId="0" shapeId="0" xr:uid="{00000000-0006-0000-0200-000008000000}">
      <text>
        <r>
          <rPr>
            <sz val="12"/>
            <color indexed="81"/>
            <rFont val="Times New Roman"/>
            <family val="1"/>
          </rPr>
          <t>Dumathoin symbol, crystal lens</t>
        </r>
      </text>
    </comment>
    <comment ref="E45" authorId="0" shapeId="0" xr:uid="{00000000-0006-0000-0200-000009000000}">
      <text>
        <r>
          <rPr>
            <sz val="12"/>
            <color indexed="81"/>
            <rFont val="Times New Roman"/>
            <family val="1"/>
          </rPr>
          <t>Bait for said animal</t>
        </r>
      </text>
    </comment>
    <comment ref="E46" authorId="0" shapeId="0" xr:uid="{00000000-0006-0000-0200-00000A000000}">
      <text>
        <r>
          <rPr>
            <sz val="12"/>
            <color indexed="81"/>
            <rFont val="Times New Roman"/>
            <family val="1"/>
          </rPr>
          <t>25 gp of sticks and bones</t>
        </r>
      </text>
    </comment>
    <comment ref="E64" authorId="0" shapeId="0" xr:uid="{00000000-0006-0000-0200-00000B000000}">
      <text>
        <r>
          <rPr>
            <sz val="12"/>
            <color indexed="81"/>
            <rFont val="Times New Roman"/>
            <family val="1"/>
          </rPr>
          <t>Pendulum</t>
        </r>
      </text>
    </comment>
    <comment ref="E65" authorId="0" shapeId="0" xr:uid="{00000000-0006-0000-0200-00000C000000}">
      <text>
        <r>
          <rPr>
            <sz val="12"/>
            <color indexed="81"/>
            <rFont val="Times New Roman"/>
            <family val="1"/>
          </rPr>
          <t>Dumathoin symbol, salt, copper pieces</t>
        </r>
      </text>
    </comment>
    <comment ref="E73" authorId="0" shapeId="0" xr:uid="{00000000-0006-0000-0200-00000D000000}">
      <text>
        <r>
          <rPr>
            <sz val="12"/>
            <color indexed="81"/>
            <rFont val="Times New Roman"/>
            <family val="1"/>
          </rPr>
          <t>25 gp of sticks and bones</t>
        </r>
      </text>
    </comment>
    <comment ref="E75" authorId="0" shapeId="0" xr:uid="{00000000-0006-0000-0200-00000E000000}">
      <text/>
    </comment>
    <comment ref="E83" authorId="0" shapeId="0" xr:uid="{00000000-0006-0000-0200-00000F000000}">
      <text>
        <r>
          <rPr>
            <sz val="12"/>
            <color indexed="81"/>
            <rFont val="Times New Roman"/>
            <family val="1"/>
          </rPr>
          <t>Black onyx gem</t>
        </r>
      </text>
    </comment>
    <comment ref="E88" authorId="0" shapeId="0" xr:uid="{00000000-0006-0000-0200-000010000000}">
      <text>
        <r>
          <rPr>
            <sz val="12"/>
            <color indexed="81"/>
            <rFont val="Times New Roman"/>
            <family val="1"/>
          </rPr>
          <t>Phosphorous, sulfur, or other combustible powder</t>
        </r>
      </text>
    </comment>
    <comment ref="E100" authorId="0" shapeId="0" xr:uid="{00000000-0006-0000-0200-000011000000}">
      <text/>
    </comment>
    <comment ref="E101" authorId="0" shapeId="0" xr:uid="{00000000-0006-0000-0200-000012000000}">
      <text>
        <r>
          <rPr>
            <sz val="12"/>
            <color indexed="81"/>
            <rFont val="Times New Roman"/>
            <family val="1"/>
          </rPr>
          <t>Metal object with which to outline circle</t>
        </r>
      </text>
    </comment>
    <comment ref="E102" authorId="0" shapeId="0" xr:uid="{00000000-0006-0000-0200-000013000000}">
      <text>
        <r>
          <rPr>
            <sz val="12"/>
            <color indexed="81"/>
            <rFont val="Times New Roman"/>
            <family val="1"/>
          </rPr>
          <t>Metal object with which to outline circle</t>
        </r>
      </text>
    </comment>
    <comment ref="E111" authorId="0" shapeId="0" xr:uid="{00000000-0006-0000-0200-000014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a treasure trove of little-known information.
</t>
        </r>
        <r>
          <rPr>
            <b/>
            <sz val="12"/>
            <color indexed="81"/>
            <rFont val="Times New Roman"/>
            <family val="1"/>
          </rPr>
          <t xml:space="preserve">Prerequisite:  </t>
        </r>
        <r>
          <rPr>
            <sz val="12"/>
            <color indexed="81"/>
            <rFont val="Times New Roman"/>
            <family val="1"/>
          </rPr>
          <t xml:space="preserve">Bardic knowledge or lore class feature.
</t>
        </r>
        <r>
          <rPr>
            <b/>
            <sz val="12"/>
            <color indexed="81"/>
            <rFont val="Times New Roman"/>
            <family val="1"/>
          </rPr>
          <t xml:space="preserve">Benefit:  </t>
        </r>
        <r>
          <rPr>
            <sz val="12"/>
            <color indexed="81"/>
            <rFont val="Times New Roman"/>
            <family val="1"/>
          </rPr>
          <t>You gain a +4 insight bonus on checks using your bardic knowledge or lore class feature.
Complete Adventurer 111</t>
        </r>
      </text>
    </comment>
    <comment ref="C2" authorId="0" shapeId="0" xr:uid="{00000000-0006-0000-0400-000002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3" authorId="0" shapeId="0" xr:uid="{00000000-0006-0000-0400-000003000000}">
      <text>
        <r>
          <rPr>
            <sz val="12"/>
            <rFont val="Times New Roman"/>
            <family val="1"/>
          </rPr>
          <t xml:space="preserve">You have mastered the method of creating a certain kind of magic item.
</t>
        </r>
        <r>
          <rPr>
            <b/>
            <sz val="12"/>
            <color indexed="81"/>
            <rFont val="Times New Roman"/>
            <family val="1"/>
          </rPr>
          <t xml:space="preserve">Prerequisite:  </t>
        </r>
        <r>
          <rPr>
            <sz val="12"/>
            <rFont val="Times New Roman"/>
            <family val="1"/>
          </rPr>
          <t xml:space="preserve">Any item creation feat.
</t>
        </r>
        <r>
          <rPr>
            <b/>
            <sz val="12"/>
            <color indexed="81"/>
            <rFont val="Times New Roman"/>
            <family val="1"/>
          </rPr>
          <t xml:space="preserve">Benefit: </t>
        </r>
        <r>
          <rPr>
            <sz val="12"/>
            <rFont val="Times New Roman"/>
            <family val="1"/>
          </rPr>
          <t xml:space="preserve"> Choose one item creation feat that you possess.  When you make an item with that feat, you pay only 75% of the normal cost to create the item.
</t>
        </r>
        <r>
          <rPr>
            <b/>
            <sz val="12"/>
            <color indexed="81"/>
            <rFont val="Times New Roman"/>
            <family val="1"/>
          </rPr>
          <t xml:space="preserve">Special:  </t>
        </r>
        <r>
          <rPr>
            <sz val="12"/>
            <rFont val="Times New Roman"/>
            <family val="1"/>
          </rPr>
          <t>You may gain Magical Artisan multiple times.  Each time you take the feat, it applies to a new item creation feat.
PGtF 41</t>
        </r>
      </text>
    </comment>
    <comment ref="A4" authorId="0" shapeId="0" xr:uid="{00000000-0006-0000-0400-000004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5" authorId="0" shapeId="0" xr:uid="{00000000-0006-0000-0400-000006000000}">
      <text>
        <r>
          <rPr>
            <b/>
            <sz val="12"/>
            <color indexed="81"/>
            <rFont val="Times New Roman"/>
            <family val="1"/>
          </rPr>
          <t xml:space="preserve">PLANNING DOMAIN SPELLS
1 Deathwatch:  </t>
        </r>
        <r>
          <rPr>
            <sz val="12"/>
            <color indexed="81"/>
            <rFont val="Times New Roman"/>
            <family val="1"/>
          </rPr>
          <t>Reveals how near death subjects within 30 ft. are.</t>
        </r>
        <r>
          <rPr>
            <b/>
            <sz val="12"/>
            <color indexed="81"/>
            <rFont val="Times New Roman"/>
            <family val="1"/>
          </rPr>
          <t xml:space="preserve">
2 Augury: </t>
        </r>
        <r>
          <rPr>
            <sz val="12"/>
            <color indexed="81"/>
            <rFont val="Times New Roman"/>
            <family val="1"/>
          </rPr>
          <t>You learn whether an action will be good or bad.</t>
        </r>
        <r>
          <rPr>
            <b/>
            <sz val="12"/>
            <color indexed="81"/>
            <rFont val="Times New Roman"/>
            <family val="1"/>
          </rPr>
          <t xml:space="preserve">
3 Clairaudience/Clairvoyance:  </t>
        </r>
        <r>
          <rPr>
            <sz val="12"/>
            <color indexed="81"/>
            <rFont val="Times New Roman"/>
            <family val="1"/>
          </rPr>
          <t>You can hear or see at a di stance for 1 min./level.</t>
        </r>
        <r>
          <rPr>
            <b/>
            <sz val="12"/>
            <color indexed="81"/>
            <rFont val="Times New Roman"/>
            <family val="1"/>
          </rPr>
          <t xml:space="preserve">
4 Imbue with Spell Ability:  </t>
        </r>
        <r>
          <rPr>
            <sz val="12"/>
            <color indexed="81"/>
            <rFont val="Times New Roman"/>
            <family val="1"/>
          </rPr>
          <t>Transfers spells to subject.</t>
        </r>
        <r>
          <rPr>
            <b/>
            <sz val="12"/>
            <color indexed="81"/>
            <rFont val="Times New Roman"/>
            <family val="1"/>
          </rPr>
          <t xml:space="preserve">
5 Detect Scrying:  </t>
        </r>
        <r>
          <rPr>
            <sz val="12"/>
            <color indexed="81"/>
            <rFont val="Times New Roman"/>
            <family val="1"/>
          </rPr>
          <t>Alerts you to magical eavesdropping.</t>
        </r>
        <r>
          <rPr>
            <b/>
            <sz val="12"/>
            <color indexed="81"/>
            <rFont val="Times New Roman"/>
            <family val="1"/>
          </rPr>
          <t xml:space="preserve">
6 Heroes’ Feast:  </t>
        </r>
        <r>
          <rPr>
            <sz val="12"/>
            <color indexed="81"/>
            <rFont val="Times New Roman"/>
            <family val="1"/>
          </rPr>
          <t>Food for one creature/level cures and grants combat bonuses.</t>
        </r>
        <r>
          <rPr>
            <b/>
            <sz val="12"/>
            <color indexed="81"/>
            <rFont val="Times New Roman"/>
            <family val="1"/>
          </rPr>
          <t xml:space="preserve">
7 Scrying, Greater:  </t>
        </r>
        <r>
          <rPr>
            <sz val="12"/>
            <color indexed="81"/>
            <rFont val="Times New Roman"/>
            <family val="1"/>
          </rPr>
          <t>As scrying, but faster and longer.</t>
        </r>
        <r>
          <rPr>
            <b/>
            <sz val="12"/>
            <color indexed="81"/>
            <rFont val="Times New Roman"/>
            <family val="1"/>
          </rPr>
          <t xml:space="preserve">
8 Discern Location:  </t>
        </r>
        <r>
          <rPr>
            <sz val="12"/>
            <color indexed="81"/>
            <rFont val="Times New Roman"/>
            <family val="1"/>
          </rPr>
          <t>Reveals exact location of creature or object.</t>
        </r>
        <r>
          <rPr>
            <b/>
            <sz val="12"/>
            <color indexed="81"/>
            <rFont val="Times New Roman"/>
            <family val="1"/>
          </rPr>
          <t xml:space="preserve">
9 Time Stop:  </t>
        </r>
        <r>
          <rPr>
            <sz val="12"/>
            <color indexed="81"/>
            <rFont val="Times New Roman"/>
            <family val="1"/>
          </rPr>
          <t>You act freely for 1d4+1 rounds.
PGtF 89</t>
        </r>
      </text>
    </comment>
    <comment ref="C6" authorId="0" shapeId="0" xr:uid="{00000000-0006-0000-0400-00000700000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7" authorId="0" shapeId="0" xr:uid="{00000000-0006-0000-0400-000008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8" authorId="0" shapeId="0" xr:uid="{00000000-0006-0000-0400-000009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9" authorId="0" shapeId="0" xr:uid="{00000000-0006-0000-0400-00000A000000}">
      <text>
        <r>
          <rPr>
            <b/>
            <sz val="12"/>
            <color indexed="81"/>
            <rFont val="Times New Roman"/>
            <family val="1"/>
          </rPr>
          <t xml:space="preserve">1 Sanctuary:  </t>
        </r>
        <r>
          <rPr>
            <sz val="12"/>
            <color indexed="81"/>
            <rFont val="Times New Roman"/>
            <family val="1"/>
          </rPr>
          <t>Opponents can’t attack you, and you can’t attack.</t>
        </r>
        <r>
          <rPr>
            <b/>
            <sz val="12"/>
            <color indexed="81"/>
            <rFont val="Times New Roman"/>
            <family val="1"/>
          </rPr>
          <t xml:space="preserve">
2 Shield Other:  </t>
        </r>
        <r>
          <rPr>
            <sz val="12"/>
            <color indexed="81"/>
            <rFont val="Times New Roman"/>
            <family val="1"/>
          </rPr>
          <t>You take half of subject’s damage.</t>
        </r>
        <r>
          <rPr>
            <b/>
            <sz val="12"/>
            <color indexed="81"/>
            <rFont val="Times New Roman"/>
            <family val="1"/>
          </rPr>
          <t xml:space="preserve">
3 Protection from Energy:  </t>
        </r>
        <r>
          <rPr>
            <sz val="12"/>
            <color indexed="81"/>
            <rFont val="Times New Roman"/>
            <family val="1"/>
          </rPr>
          <t>Absorb 12 points/level of damage from one kind of energy.</t>
        </r>
        <r>
          <rPr>
            <b/>
            <sz val="12"/>
            <color indexed="81"/>
            <rFont val="Times New Roman"/>
            <family val="1"/>
          </rPr>
          <t xml:space="preserve">
4 Spell Immunity:  </t>
        </r>
        <r>
          <rPr>
            <sz val="12"/>
            <color indexed="81"/>
            <rFont val="Times New Roman"/>
            <family val="1"/>
          </rPr>
          <t>Subject is immune to one spell per four levels.</t>
        </r>
        <r>
          <rPr>
            <b/>
            <sz val="12"/>
            <color indexed="81"/>
            <rFont val="Times New Roman"/>
            <family val="1"/>
          </rPr>
          <t xml:space="preserve">
5 Spell Resistance:  </t>
        </r>
        <r>
          <rPr>
            <sz val="12"/>
            <color indexed="81"/>
            <rFont val="Times New Roman"/>
            <family val="1"/>
          </rPr>
          <t>Subject gains SR 12 + level.</t>
        </r>
        <r>
          <rPr>
            <b/>
            <sz val="12"/>
            <color indexed="81"/>
            <rFont val="Times New Roman"/>
            <family val="1"/>
          </rPr>
          <t xml:space="preserve">
6 Antimagic Field:  </t>
        </r>
        <r>
          <rPr>
            <sz val="12"/>
            <color indexed="81"/>
            <rFont val="Times New Roman"/>
            <family val="1"/>
          </rPr>
          <t>Negates magic within 10’.</t>
        </r>
        <r>
          <rPr>
            <b/>
            <sz val="12"/>
            <color indexed="81"/>
            <rFont val="Times New Roman"/>
            <family val="1"/>
          </rPr>
          <t xml:space="preserve">
7 Repulsion: </t>
        </r>
        <r>
          <rPr>
            <sz val="12"/>
            <color indexed="81"/>
            <rFont val="Times New Roman"/>
            <family val="1"/>
          </rPr>
          <t>Creatures can’t approach you.</t>
        </r>
        <r>
          <rPr>
            <b/>
            <sz val="12"/>
            <color indexed="81"/>
            <rFont val="Times New Roman"/>
            <family val="1"/>
          </rPr>
          <t xml:space="preserve">
8 Mind Blank:  </t>
        </r>
        <r>
          <rPr>
            <sz val="12"/>
            <color indexed="81"/>
            <rFont val="Times New Roman"/>
            <family val="1"/>
          </rPr>
          <t>Subject is immune to mental/emotional magic and scrying.</t>
        </r>
        <r>
          <rPr>
            <b/>
            <sz val="12"/>
            <color indexed="81"/>
            <rFont val="Times New Roman"/>
            <family val="1"/>
          </rPr>
          <t xml:space="preserve">
9 Prismatic Sphere:  </t>
        </r>
        <r>
          <rPr>
            <sz val="12"/>
            <color indexed="81"/>
            <rFont val="Times New Roman"/>
            <family val="1"/>
          </rPr>
          <t>As prismatic wall, but surrounds on all sides.</t>
        </r>
        <r>
          <rPr>
            <b/>
            <sz val="12"/>
            <color indexed="81"/>
            <rFont val="Times New Roman"/>
            <family val="1"/>
          </rPr>
          <t xml:space="preserve">
</t>
        </r>
        <r>
          <rPr>
            <sz val="12"/>
            <color indexed="81"/>
            <rFont val="Times New Roman"/>
            <family val="1"/>
          </rPr>
          <t>PHB 187</t>
        </r>
      </text>
    </comment>
    <comment ref="C10" authorId="0" shapeId="0" xr:uid="{00000000-0006-0000-0400-00000B000000}">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
PHB 189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9" authorId="0" shapeId="0" xr:uid="{00000000-0006-0000-0600-000001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Amulet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Faint; (DC 25) divination
</t>
        </r>
        <r>
          <rPr>
            <b/>
            <sz val="12"/>
            <color indexed="81"/>
            <rFont val="Times New Roman"/>
            <family val="1"/>
          </rPr>
          <t xml:space="preserve">Activation:  </t>
        </r>
        <r>
          <rPr>
            <sz val="12"/>
            <color indexed="81"/>
            <rFont val="Times New Roman"/>
            <family val="1"/>
          </rPr>
          <t xml:space="preserve">3/day, as cleric CL 10
</t>
        </r>
        <r>
          <rPr>
            <b/>
            <sz val="12"/>
            <color indexed="81"/>
            <rFont val="Times New Roman"/>
            <family val="1"/>
          </rPr>
          <t xml:space="preserve">Weight:  </t>
        </r>
        <r>
          <rPr>
            <sz val="12"/>
            <color indexed="81"/>
            <rFont val="Times New Roman"/>
            <family val="1"/>
          </rPr>
          <t xml:space="preserve">0 lbs.
This periapt allows the wearer to cast </t>
        </r>
        <r>
          <rPr>
            <i/>
            <sz val="12"/>
            <color indexed="81"/>
            <rFont val="Times New Roman"/>
            <family val="1"/>
          </rPr>
          <t>true seeing</t>
        </r>
        <r>
          <rPr>
            <sz val="12"/>
            <color indexed="81"/>
            <rFont val="Times New Roman"/>
            <family val="1"/>
          </rPr>
          <t xml:space="preserve"> as if they were a CL 10 cleric.  The item must be worn for 24 hours before its properties can be accessed.
</t>
        </r>
        <r>
          <rPr>
            <b/>
            <sz val="12"/>
            <color indexed="81"/>
            <rFont val="Times New Roman"/>
            <family val="1"/>
          </rPr>
          <t xml:space="preserve">Prerequisites:  </t>
        </r>
        <r>
          <rPr>
            <sz val="12"/>
            <color indexed="81"/>
            <rFont val="Times New Roman"/>
            <family val="1"/>
          </rPr>
          <t xml:space="preserve">Craft Wondrous Item, </t>
        </r>
        <r>
          <rPr>
            <i/>
            <sz val="12"/>
            <color indexed="81"/>
            <rFont val="Times New Roman"/>
            <family val="1"/>
          </rPr>
          <t>true seeing</t>
        </r>
        <r>
          <rPr>
            <sz val="12"/>
            <color indexed="81"/>
            <rFont val="Times New Roman"/>
            <family val="1"/>
          </rPr>
          <t>.
In-house item</t>
        </r>
      </text>
    </comment>
  </commentList>
</comments>
</file>

<file path=xl/sharedStrings.xml><?xml version="1.0" encoding="utf-8"?>
<sst xmlns="http://schemas.openxmlformats.org/spreadsheetml/2006/main" count="1265" uniqueCount="521">
  <si>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</si>
  <si>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</si>
  <si>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</si>
  <si>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</si>
  <si>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</si>
  <si>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</si>
  <si>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</si>
  <si>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</si>
  <si>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</si>
  <si>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</si>
  <si>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</si>
  <si>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</si>
  <si>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</si>
  <si>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</si>
  <si>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</si>
  <si>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</si>
  <si>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</si>
  <si>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</si>
  <si>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</si>
  <si>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</si>
  <si>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</si>
  <si>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</si>
  <si>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</si>
  <si>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</si>
  <si>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</si>
  <si>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</si>
  <si>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</si>
  <si>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</si>
  <si>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</si>
  <si>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</si>
  <si>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</si>
  <si>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</si>
  <si>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</si>
  <si>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</si>
  <si>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</si>
  <si>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</si>
  <si>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</si>
  <si>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</si>
  <si>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</si>
  <si>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</si>
  <si>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</si>
  <si>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</si>
  <si>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</si>
  <si>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</si>
  <si>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</si>
  <si>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</si>
  <si>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</si>
  <si>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</si>
  <si>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</si>
  <si>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</si>
  <si>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</si>
  <si>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</si>
  <si>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</si>
  <si>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</si>
  <si>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</si>
  <si>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</si>
  <si>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</si>
  <si>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</si>
  <si>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</si>
  <si>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</si>
  <si>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</si>
  <si>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</si>
  <si>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</si>
  <si>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</si>
  <si>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</si>
  <si>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</si>
  <si>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</si>
  <si>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</si>
  <si>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</si>
  <si>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</si>
  <si>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</si>
  <si>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</si>
  <si>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</si>
  <si>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</si>
  <si>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</si>
  <si>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</si>
  <si>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</si>
  <si>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</si>
  <si>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</si>
  <si>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</si>
  <si>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</si>
  <si>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</si>
  <si>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</si>
  <si>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</si>
  <si>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</si>
  <si>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</si>
  <si>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</si>
  <si>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</si>
  <si>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</si>
  <si>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</si>
  <si>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</si>
  <si>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</si>
  <si>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</si>
  <si>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</si>
  <si>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</si>
  <si>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</si>
  <si>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</si>
  <si>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</si>
  <si>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</si>
  <si>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</si>
  <si>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</si>
  <si>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</si>
  <si>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</si>
  <si>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</si>
  <si>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</si>
  <si>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</si>
  <si>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</si>
  <si>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</si>
  <si>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</si>
  <si>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</si>
  <si>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</si>
  <si>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</si>
  <si>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</si>
  <si>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</si>
  <si>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</si>
  <si>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</si>
  <si>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</si>
  <si>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</si>
  <si>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</si>
  <si>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</si>
  <si>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</si>
  <si>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</si>
  <si>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</si>
  <si>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</si>
  <si>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</si>
  <si>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</si>
  <si>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</si>
  <si>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</si>
  <si>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</si>
  <si>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</si>
  <si>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</si>
  <si>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</si>
  <si>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</si>
  <si>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</si>
  <si>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</si>
  <si>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</si>
  <si>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</si>
  <si>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</si>
  <si>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</si>
  <si>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</si>
  <si>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</si>
  <si>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</si>
  <si>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</si>
  <si>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</si>
  <si>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</si>
  <si>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</si>
  <si>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</si>
  <si>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</si>
  <si>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</si>
  <si>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</si>
  <si>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</si>
  <si>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</si>
  <si>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</si>
  <si>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</si>
  <si>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</si>
  <si>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</si>
  <si>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</si>
  <si>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</si>
  <si>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</si>
  <si>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</si>
  <si>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</si>
  <si>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</si>
  <si>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</si>
  <si>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</si>
  <si>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</si>
  <si>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</si>
  <si>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</si>
  <si>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</si>
  <si>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</si>
  <si>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</si>
  <si>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</si>
  <si>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</si>
  <si>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</si>
  <si>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</si>
  <si>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</si>
  <si>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</si>
  <si>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</si>
  <si>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</si>
  <si>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</si>
  <si>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</si>
  <si>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</si>
  <si>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</si>
  <si>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</si>
  <si>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</si>
  <si>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</si>
  <si>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</si>
  <si>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</si>
  <si>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</si>
  <si>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</si>
  <si>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</si>
  <si>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</si>
  <si>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</si>
  <si>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</si>
  <si>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</si>
  <si>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</si>
  <si>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</si>
  <si>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</si>
  <si>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</si>
  <si>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</si>
  <si>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</si>
  <si>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</si>
  <si>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</si>
  <si>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</si>
  <si>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</si>
  <si>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</si>
  <si>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</si>
  <si>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</si>
  <si>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</si>
  <si>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</si>
  <si>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30’</t>
  </si>
  <si>
    <t>50’</t>
  </si>
  <si>
    <t>1’ cu./caster level</t>
  </si>
  <si>
    <t>30’ radius, PHB 258</t>
  </si>
  <si>
    <t>Human</t>
  </si>
  <si>
    <t>Cleric Spells</t>
  </si>
  <si>
    <t>Aid</t>
  </si>
  <si>
    <t>Shield of Faith</t>
  </si>
  <si>
    <t>Domain</t>
  </si>
  <si>
    <t xml:space="preserve"> to attack</t>
  </si>
  <si>
    <t>Necromancy</t>
  </si>
  <si>
    <t>20’ radius</t>
  </si>
  <si>
    <t>Transmutation</t>
  </si>
  <si>
    <t>Message</t>
  </si>
  <si>
    <t>Purify Food &amp; Drink</t>
  </si>
  <si>
    <t xml:space="preserve"> all saves</t>
  </si>
  <si>
    <t>0’</t>
  </si>
  <si>
    <t>Complete Champion 128</t>
  </si>
  <si>
    <t>Cause Fear</t>
  </si>
  <si>
    <t>1d4 rnds</t>
  </si>
  <si>
    <t>-2 Morale penalty</t>
  </si>
  <si>
    <t>Command</t>
  </si>
  <si>
    <t>Single word command, PHB 211</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</si>
  <si>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</si>
  <si>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</si>
  <si>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</si>
  <si>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</si>
  <si>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</si>
  <si>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</si>
  <si>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</si>
  <si>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</si>
  <si>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</si>
  <si>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</si>
  <si>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</si>
  <si>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</si>
  <si>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</si>
  <si>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</si>
  <si>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</si>
  <si>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</si>
  <si>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</si>
  <si>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</si>
  <si>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</si>
  <si>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</si>
  <si>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</si>
  <si>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</si>
  <si>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</si>
  <si>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</si>
  <si>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</si>
  <si>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</si>
  <si>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</si>
  <si>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</si>
  <si>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</si>
  <si>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</si>
  <si>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</si>
  <si>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</si>
  <si>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</si>
  <si>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</si>
  <si>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</si>
  <si>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</si>
  <si>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</si>
  <si>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</si>
  <si>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</si>
  <si>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</si>
  <si>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</si>
  <si>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</si>
  <si>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</si>
  <si>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</si>
  <si>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</si>
  <si>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</si>
  <si>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</si>
  <si>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</si>
  <si>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</si>
  <si>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</si>
  <si>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</si>
  <si>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</si>
  <si>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</si>
  <si>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</si>
  <si>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</si>
  <si>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</si>
  <si>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</si>
  <si>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</si>
  <si>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</si>
  <si>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</si>
  <si>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</si>
  <si>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</si>
  <si>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</si>
  <si>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</si>
  <si>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</si>
  <si>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</si>
  <si>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</si>
  <si>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</si>
  <si>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</si>
  <si>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</si>
  <si>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</si>
  <si>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</si>
  <si>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</si>
  <si>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</si>
  <si>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</si>
  <si>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</si>
  <si>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</si>
  <si>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</si>
  <si>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</si>
  <si>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</si>
  <si>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</si>
  <si>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</si>
  <si>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</si>
  <si>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</si>
  <si>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</si>
  <si>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</si>
  <si>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</si>
  <si>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</si>
  <si>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</si>
  <si>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</si>
  <si>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</si>
  <si>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</si>
  <si>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</si>
  <si>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</si>
  <si>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</si>
  <si>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</si>
  <si>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</si>
  <si>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</si>
  <si>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</si>
  <si>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</si>
  <si>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</si>
  <si>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</si>
  <si>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</si>
  <si>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</si>
  <si>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</si>
  <si>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</si>
  <si>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</si>
  <si>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</si>
  <si>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</si>
  <si>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</si>
  <si>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</si>
  <si>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</si>
  <si>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</si>
  <si>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</si>
  <si>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</si>
  <si>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</si>
  <si>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</si>
  <si>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</si>
  <si>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</si>
  <si>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</si>
  <si>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</si>
  <si>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Charm Person</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</si>
  <si>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</si>
  <si>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</si>
  <si>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</si>
  <si>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</si>
  <si>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</si>
  <si>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</si>
  <si>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</si>
  <si>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</si>
  <si>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</si>
  <si>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</si>
  <si>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</si>
  <si>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</si>
  <si>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</si>
  <si>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</si>
  <si>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</si>
  <si>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</si>
  <si>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2</t>
  </si>
  <si>
    <t>PHB 209</t>
  </si>
  <si>
    <t>Turning Undead</t>
  </si>
  <si>
    <t>Grapple:</t>
  </si>
  <si>
    <t>Bane/Bless</t>
  </si>
  <si>
    <t>+1 Att. &amp; vs Fear</t>
  </si>
  <si>
    <t>BAB:</t>
  </si>
  <si>
    <t>Str Mod.:</t>
  </si>
  <si>
    <t>Dex Mod.:</t>
  </si>
  <si>
    <t>Temporary Bonuses:</t>
  </si>
  <si>
    <t>Temporary Penalties:</t>
  </si>
  <si>
    <t>Simple Weapons</t>
  </si>
  <si>
    <t>All Armor</t>
  </si>
  <si>
    <t>Male</t>
  </si>
  <si>
    <t>Red Knight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</si>
  <si>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</si>
  <si>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Extend Spell</t>
  </si>
  <si>
    <t>Perform:  [type]</t>
  </si>
  <si>
    <t>Knowledge:  Arcana</t>
  </si>
  <si>
    <t>Knowledge:  The Planes</t>
  </si>
  <si>
    <t>4</t>
  </si>
  <si>
    <t>human</t>
  </si>
  <si>
    <t>Value</t>
  </si>
  <si>
    <t>Reliquary Holy Symbol of the Red Knight</t>
  </si>
  <si>
    <t>Spell Component Pouch</t>
  </si>
  <si>
    <t>Belt Pouch</t>
  </si>
  <si>
    <t>Bedroll</t>
  </si>
  <si>
    <t>Journal</t>
  </si>
  <si>
    <t>Small Steel Mirror</t>
  </si>
  <si>
    <t>Total Equity:</t>
  </si>
  <si>
    <t>x2</t>
  </si>
  <si>
    <t>Close Wounds</t>
  </si>
  <si>
    <t>Immed</t>
  </si>
  <si>
    <t>Spell Compendium 48</t>
  </si>
  <si>
    <t>Traveler’s Outfit</t>
  </si>
  <si>
    <t>eight</t>
  </si>
  <si>
    <t>Grapple, Unarmed Strike</t>
  </si>
  <si>
    <t>1d3</t>
  </si>
  <si>
    <t>+3</t>
  </si>
  <si>
    <t>Bludgeon</t>
  </si>
  <si>
    <t>Ebon Eyes</t>
  </si>
  <si>
    <t>Spell Compendium 77</t>
  </si>
  <si>
    <t>Equity on This Page:</t>
  </si>
  <si>
    <t>5’ 10”</t>
  </si>
  <si>
    <t>165 lbs</t>
  </si>
  <si>
    <t>Cloistered Red Knightpriest</t>
  </si>
  <si>
    <t>Cloistered Cleric Features</t>
  </si>
  <si>
    <t>Lore</t>
  </si>
  <si>
    <t>Turn Undead, 60’</t>
  </si>
  <si>
    <t>Domain:  Planning</t>
  </si>
  <si>
    <t>Domain (Bonus):  Knowledge</t>
  </si>
  <si>
    <t>Spell Focus (Divination)</t>
  </si>
  <si>
    <t>Domain:  Protection</t>
  </si>
  <si>
    <t>Common, Undercommon,</t>
  </si>
  <si>
    <t>Human:  Obscure Lore</t>
  </si>
  <si>
    <t>3rd:  Scribe Scroll</t>
  </si>
  <si>
    <t>cloistered cleric 1</t>
  </si>
  <si>
    <t>cloistered cleric 2</t>
  </si>
  <si>
    <t>cloistered cleric 3</t>
  </si>
  <si>
    <t>cloistered cleric 4</t>
  </si>
  <si>
    <t>cloistered cleric 5</t>
  </si>
  <si>
    <t>Knowledge:  History</t>
  </si>
  <si>
    <t>Knowledge:  Nature</t>
  </si>
  <si>
    <t>Knowledge:  Dungeoneering</t>
  </si>
  <si>
    <t>Knowledge:  Local</t>
  </si>
  <si>
    <t>Knowledge:  Engineering</t>
  </si>
  <si>
    <t>Profession:  Sage</t>
  </si>
  <si>
    <t>Speak Language:  Elven</t>
  </si>
  <si>
    <t>Speak Language:  Dwarven</t>
  </si>
  <si>
    <t>Speak Language:  Gnomish</t>
  </si>
  <si>
    <t>Speak Language:  Infernal</t>
  </si>
  <si>
    <t>Speak Language:  Abyssal</t>
  </si>
  <si>
    <t>MIC 72</t>
  </si>
  <si>
    <t>Headband of the Lorebinder</t>
  </si>
  <si>
    <t>MIC 110</t>
  </si>
  <si>
    <t>Scrolls and Potions</t>
  </si>
  <si>
    <t>CLev</t>
  </si>
  <si>
    <t>Scroll of Bless</t>
  </si>
  <si>
    <t>Scroll of Comprehend Languages</t>
  </si>
  <si>
    <t>Scroll of Endure Elements</t>
  </si>
  <si>
    <t>Scroll of Detect Poison</t>
  </si>
  <si>
    <t>Scroll of Guidance</t>
  </si>
  <si>
    <t>Scroll of Read Magic</t>
  </si>
  <si>
    <t>Scroll of Mending</t>
  </si>
  <si>
    <t>Blanket</t>
  </si>
  <si>
    <t>Candlesticks</t>
  </si>
  <si>
    <t>Chalk</t>
  </si>
  <si>
    <t>Metal Flasks</t>
  </si>
  <si>
    <t>Flint &amp; Steel</t>
  </si>
  <si>
    <t>Quill &amp; Vials of Ink</t>
  </si>
  <si>
    <t>Clay Jugs</t>
  </si>
  <si>
    <t>Clay Mugs</t>
  </si>
  <si>
    <t>Sacks</t>
  </si>
  <si>
    <t>Sealing Wax</t>
  </si>
  <si>
    <t>Profession:  Priest</t>
  </si>
  <si>
    <t>Elven, Dwarven, Gnomish,</t>
  </si>
  <si>
    <t>Infernal, Abyssal</t>
  </si>
  <si>
    <t>Draconic, Celestial,</t>
  </si>
  <si>
    <t>Protective Ward</t>
  </si>
  <si>
    <t>Div?</t>
  </si>
  <si>
    <t>1st:  Magical Artisan</t>
  </si>
  <si>
    <t>Light Mace</t>
  </si>
  <si>
    <t>1d6</t>
  </si>
  <si>
    <t>Peridot Periapt of True Seeing</t>
  </si>
  <si>
    <t>southern latitudes</t>
  </si>
  <si>
    <t xml:space="preserve">Obscuring Mist </t>
  </si>
  <si>
    <t>Clairvoyance</t>
  </si>
  <si>
    <t>Tomorrow’s Spells</t>
  </si>
  <si>
    <t>NPC</t>
  </si>
  <si>
    <t>q</t>
  </si>
  <si>
    <t>Race</t>
  </si>
  <si>
    <t>Age</t>
  </si>
  <si>
    <t>Class</t>
  </si>
  <si>
    <t>Region</t>
  </si>
  <si>
    <t>Sex</t>
  </si>
  <si>
    <t>Deity</t>
  </si>
  <si>
    <t>Height</t>
  </si>
  <si>
    <t>Alignment</t>
  </si>
  <si>
    <t>Weight</t>
  </si>
  <si>
    <t>Attack Bonus</t>
  </si>
  <si>
    <t>Grapple</t>
  </si>
  <si>
    <t>Initiative</t>
  </si>
  <si>
    <t>Base Speed</t>
  </si>
  <si>
    <t>Strength</t>
  </si>
  <si>
    <t>Lb. Capacity</t>
  </si>
  <si>
    <t>Dexterity</t>
  </si>
  <si>
    <t>Lb. Carried</t>
  </si>
  <si>
    <t>Constitution</t>
  </si>
  <si>
    <t>Hit Points</t>
  </si>
  <si>
    <t>Intelligence</t>
  </si>
  <si>
    <t>Touch AC</t>
  </si>
  <si>
    <t>Wisdom</t>
  </si>
  <si>
    <t>Charisma</t>
  </si>
  <si>
    <t>FF AC</t>
  </si>
  <si>
    <t>Tomes</t>
  </si>
  <si>
    <t>Edwin</t>
  </si>
  <si>
    <t>Lawful Evil</t>
  </si>
  <si>
    <t>Spells Granted by Red Knight</t>
  </si>
  <si>
    <t>Protection from Good</t>
  </si>
  <si>
    <t>Slash Tongue</t>
  </si>
  <si>
    <t>Artificer’s Monocle</t>
  </si>
  <si>
    <t>AC</t>
  </si>
  <si>
    <t>Bullets</t>
  </si>
  <si>
    <t>+0</t>
  </si>
  <si>
    <t>-</t>
  </si>
  <si>
    <t>1d4</t>
  </si>
  <si>
    <t>Cheap Sling</t>
  </si>
  <si>
    <t>Comprehend Languages</t>
  </si>
  <si>
    <t>Aura of Menace -2</t>
  </si>
  <si>
    <t>SARADETTE</t>
  </si>
  <si>
    <t>LURAN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</si>
</sst>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b/>
      <sz val="16"/>
      <name val="Times New Roman"/>
      <family val="1"/>
    </font>
    <font>
      <b/>
      <sz val="14"/>
      <name val="Times New Roman"/>
      <family val="1"/>
    </font>
    <font>
      <sz val="14"/>
      <name val="Times New Roman"/>
      <family val="1"/>
    </font>
    <font>
      <i/>
      <sz val="12"/>
      <color indexed="81"/>
      <name val="Times New Roman"/>
      <family val="1"/>
    </font>
    <font>
      <i/>
      <sz val="16"/>
      <color theme="0"/>
      <name val="Times New Roman"/>
      <family val="1"/>
    </font>
    <font>
      <sz val="13"/>
      <color theme="0"/>
      <name val="Times New Roman"/>
      <family val="1"/>
    </font>
    <font>
      <sz val="13"/>
      <color rgb="FFFF0000"/>
      <name val="Times New Roman"/>
      <family val="1"/>
    </font>
    <font>
      <b/>
      <sz val="13"/>
      <color rgb="FF00B0F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3333FF"/>
        <bgColor indexed="64"/>
      </patternFill>
    </fill>
    <fill>
      <patternFill patternType="solid">
        <fgColor rgb="FFFFFF0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
      <left style="double">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444">
    <xf numFmtId="0" fontId="0" fillId="0" borderId="0" xfId="0"/>
    <xf numFmtId="9" fontId="7" fillId="0" borderId="28" xfId="2" applyFont="1" applyFill="1" applyBorder="1" applyAlignment="1">
      <alignment horizontal="center" vertical="center" shrinkToFit="1"/>
    </xf>
    <xf numFmtId="0" fontId="12" fillId="3" borderId="73"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49" fillId="13" borderId="44" xfId="0" applyFont="1" applyFill="1" applyBorder="1" applyAlignment="1">
      <alignment horizontal="center" vertical="center" wrapText="1"/>
    </xf>
    <xf numFmtId="0" fontId="12" fillId="3" borderId="74" xfId="0" applyFont="1" applyFill="1" applyBorder="1" applyAlignment="1">
      <alignment horizontal="center" vertical="center"/>
    </xf>
    <xf numFmtId="0" fontId="4" fillId="0" borderId="0" xfId="0" applyFont="1" applyAlignment="1">
      <alignment vertical="center"/>
    </xf>
    <xf numFmtId="0" fontId="53" fillId="0" borderId="37" xfId="0" applyFont="1" applyBorder="1" applyAlignment="1">
      <alignment horizontal="centerContinuous" vertical="center" wrapText="1"/>
    </xf>
    <xf numFmtId="0" fontId="54" fillId="0" borderId="37" xfId="0" applyFont="1" applyBorder="1" applyAlignment="1">
      <alignment horizontal="centerContinuous" vertical="center" wrapText="1"/>
    </xf>
    <xf numFmtId="0" fontId="12" fillId="15" borderId="22" xfId="8" applyFont="1" applyFill="1" applyBorder="1" applyAlignment="1">
      <alignment horizontal="centerContinuous" vertical="center" wrapText="1"/>
    </xf>
    <xf numFmtId="0" fontId="12" fillId="15" borderId="23" xfId="8" applyFont="1" applyFill="1" applyBorder="1" applyAlignment="1">
      <alignment horizontal="center" vertical="center" wrapText="1"/>
    </xf>
    <xf numFmtId="0" fontId="12" fillId="15" borderId="23" xfId="8" applyFont="1" applyFill="1" applyBorder="1" applyAlignment="1">
      <alignment horizontal="center" vertical="center"/>
    </xf>
    <xf numFmtId="0" fontId="12" fillId="15" borderId="24" xfId="8" applyFont="1" applyFill="1" applyBorder="1" applyAlignment="1">
      <alignment horizontal="centerContinuous" vertical="center" wrapText="1"/>
    </xf>
    <xf numFmtId="0" fontId="7" fillId="0" borderId="29" xfId="8" applyFont="1" applyBorder="1" applyAlignment="1">
      <alignment horizontal="center" vertical="center" wrapText="1"/>
    </xf>
    <xf numFmtId="0" fontId="7" fillId="0" borderId="27" xfId="8" applyFont="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49" fontId="7" fillId="0" borderId="29" xfId="8" applyNumberFormat="1" applyFont="1" applyBorder="1" applyAlignment="1">
      <alignment horizontal="center" vertical="center" wrapTex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9" xfId="5" quotePrefix="1" applyFont="1" applyBorder="1" applyAlignment="1">
      <alignment horizontal="center" vertical="center" wrapText="1"/>
    </xf>
    <xf numFmtId="49" fontId="7" fillId="0" borderId="29" xfId="8" applyNumberFormat="1"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Border="1" applyAlignment="1">
      <alignment horizontal="right" vertical="center"/>
    </xf>
    <xf numFmtId="0" fontId="4" fillId="0" borderId="80" xfId="0" applyFont="1" applyBorder="1" applyAlignment="1">
      <alignment horizontal="right" vertical="center"/>
    </xf>
    <xf numFmtId="0" fontId="50" fillId="14" borderId="96" xfId="0" applyFont="1" applyFill="1" applyBorder="1" applyAlignment="1">
      <alignment horizontal="right" vertical="center"/>
    </xf>
    <xf numFmtId="0" fontId="50" fillId="14" borderId="78" xfId="0" applyFont="1" applyFill="1" applyBorder="1" applyAlignment="1">
      <alignment horizontal="right" vertical="center"/>
    </xf>
    <xf numFmtId="0" fontId="4" fillId="0" borderId="101" xfId="0" applyFont="1" applyBorder="1" applyAlignment="1">
      <alignment horizontal="right" vertical="center"/>
    </xf>
    <xf numFmtId="0" fontId="4" fillId="0" borderId="103" xfId="0" applyFont="1" applyBorder="1" applyAlignment="1">
      <alignment horizontal="right" vertical="center"/>
    </xf>
    <xf numFmtId="0" fontId="7" fillId="0" borderId="63" xfId="0" applyFont="1" applyBorder="1" applyAlignment="1">
      <alignment horizontal="centerContinuous" vertical="center"/>
    </xf>
    <xf numFmtId="0" fontId="37" fillId="2" borderId="70" xfId="0" applyFont="1" applyFill="1" applyBorder="1" applyAlignment="1">
      <alignment horizontal="right" vertical="center"/>
    </xf>
    <xf numFmtId="0" fontId="38"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6" fillId="2" borderId="72"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5" xfId="0" applyFont="1" applyFill="1" applyBorder="1" applyAlignment="1">
      <alignment horizontal="right" vertical="center"/>
    </xf>
    <xf numFmtId="0" fontId="6" fillId="4" borderId="99" xfId="0" applyFont="1" applyFill="1" applyBorder="1" applyAlignment="1">
      <alignment horizontal="right" vertical="center"/>
    </xf>
    <xf numFmtId="49" fontId="7" fillId="0" borderId="76"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8"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3" borderId="28" xfId="0" applyFont="1" applyFill="1" applyBorder="1" applyAlignment="1">
      <alignment horizontal="center" vertical="center"/>
    </xf>
    <xf numFmtId="0" fontId="7" fillId="0" borderId="29" xfId="0" quotePrefix="1" applyFont="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8" xfId="0" applyFont="1" applyBorder="1" applyAlignment="1">
      <alignment vertical="center"/>
    </xf>
    <xf numFmtId="0" fontId="6" fillId="0" borderId="54" xfId="0" applyFont="1" applyBorder="1" applyAlignment="1">
      <alignment horizontal="center" vertical="center"/>
    </xf>
    <xf numFmtId="0" fontId="7" fillId="0" borderId="54" xfId="0" applyFont="1" applyBorder="1" applyAlignment="1">
      <alignment horizontal="center" vertical="center"/>
    </xf>
    <xf numFmtId="0" fontId="49" fillId="0" borderId="54" xfId="0" applyFont="1" applyBorder="1" applyAlignment="1">
      <alignment horizontal="center" vertical="center" wrapText="1"/>
    </xf>
    <xf numFmtId="0" fontId="7" fillId="0" borderId="54" xfId="0"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3" borderId="54" xfId="0" applyFont="1" applyFill="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7" fillId="9" borderId="29" xfId="0" applyFont="1" applyFill="1" applyBorder="1" applyAlignment="1">
      <alignment horizontal="center" vertical="center"/>
    </xf>
    <xf numFmtId="49" fontId="28" fillId="9" borderId="27" xfId="0" applyNumberFormat="1" applyFont="1" applyFill="1" applyBorder="1" applyAlignment="1">
      <alignment horizontal="center" vertical="center"/>
    </xf>
    <xf numFmtId="0" fontId="28"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13" fillId="0" borderId="8" xfId="0" applyFont="1" applyBorder="1" applyAlignment="1">
      <alignment vertical="center"/>
    </xf>
    <xf numFmtId="0" fontId="7" fillId="0" borderId="53" xfId="0" applyFont="1" applyBorder="1" applyAlignment="1">
      <alignment horizontal="center" vertical="center"/>
    </xf>
    <xf numFmtId="49" fontId="24" fillId="0" borderId="53" xfId="0" applyNumberFormat="1" applyFont="1" applyBorder="1" applyAlignment="1">
      <alignment horizontal="center" vertical="center"/>
    </xf>
    <xf numFmtId="0" fontId="24" fillId="0" borderId="55" xfId="0" applyFont="1" applyBorder="1" applyAlignment="1">
      <alignment horizontal="center" vertical="center"/>
    </xf>
    <xf numFmtId="0" fontId="13" fillId="0" borderId="55" xfId="0" applyFont="1" applyBorder="1" applyAlignment="1">
      <alignment horizontal="center" vertical="center"/>
    </xf>
    <xf numFmtId="49" fontId="7" fillId="0" borderId="55" xfId="0" applyNumberFormat="1" applyFont="1" applyBorder="1" applyAlignment="1">
      <alignment horizontal="center" vertical="center"/>
    </xf>
    <xf numFmtId="0" fontId="44" fillId="13" borderId="53" xfId="0" applyFont="1" applyFill="1" applyBorder="1" applyAlignment="1">
      <alignment horizontal="center" vertical="center"/>
    </xf>
    <xf numFmtId="0" fontId="7" fillId="0" borderId="4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55" fillId="0" borderId="25" xfId="0" applyFont="1" applyBorder="1" applyAlignment="1">
      <alignment horizontal="centerContinuous" vertical="center"/>
    </xf>
    <xf numFmtId="0" fontId="27" fillId="0" borderId="1" xfId="8" applyFont="1" applyBorder="1" applyAlignment="1">
      <alignment horizontal="center" vertical="center" shrinkToFit="1"/>
    </xf>
    <xf numFmtId="49" fontId="7" fillId="0" borderId="29" xfId="8" quotePrefix="1" applyNumberFormat="1" applyFont="1" applyBorder="1" applyAlignment="1">
      <alignment horizontal="center" vertical="center" wrapText="1"/>
    </xf>
    <xf numFmtId="0" fontId="7" fillId="0" borderId="28" xfId="8" applyFont="1" applyBorder="1" applyAlignment="1">
      <alignment horizontal="center" vertical="center" wrapText="1"/>
    </xf>
    <xf numFmtId="0" fontId="27" fillId="0" borderId="38" xfId="8" applyFont="1" applyBorder="1" applyAlignment="1">
      <alignment horizontal="center" vertical="center" shrinkToFit="1"/>
    </xf>
    <xf numFmtId="0" fontId="7" fillId="0" borderId="54" xfId="8" applyFont="1" applyBorder="1" applyAlignment="1">
      <alignment horizontal="center" vertical="center" wrapText="1"/>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7" fillId="0" borderId="14" xfId="8" applyFont="1" applyBorder="1" applyAlignment="1">
      <alignment horizontal="center" vertical="center" wrapText="1"/>
    </xf>
    <xf numFmtId="0" fontId="7" fillId="0" borderId="41" xfId="8" applyFont="1" applyBorder="1" applyAlignment="1">
      <alignment horizontal="center" vertical="center" wrapText="1"/>
    </xf>
    <xf numFmtId="0" fontId="7" fillId="0" borderId="29" xfId="8" quotePrefix="1" applyFont="1" applyBorder="1" applyAlignment="1">
      <alignment horizontal="center" vertical="center" wrapText="1"/>
    </xf>
    <xf numFmtId="0" fontId="2" fillId="0" borderId="28" xfId="0" applyFont="1" applyBorder="1" applyAlignment="1">
      <alignment horizontal="center" vertical="center" shrinkToFit="1"/>
    </xf>
    <xf numFmtId="0" fontId="2"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27" fillId="0" borderId="90" xfId="8"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wrapText="1"/>
    </xf>
    <xf numFmtId="0" fontId="55"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55" fillId="0" borderId="0" xfId="0" applyFont="1" applyAlignment="1">
      <alignment horizontal="centerContinuous"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12" fillId="14" borderId="38" xfId="0" applyFont="1" applyFill="1" applyBorder="1" applyAlignment="1">
      <alignment horizontal="centerContinuous" vertical="center" wrapText="1"/>
    </xf>
    <xf numFmtId="0" fontId="12" fillId="14" borderId="39"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8" xfId="0" applyFont="1" applyBorder="1" applyAlignment="1">
      <alignment horizontal="righ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11" borderId="66"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4" fillId="0" borderId="43" xfId="0" applyFont="1" applyBorder="1" applyAlignment="1">
      <alignment horizontal="right" vertical="center" wrapText="1"/>
    </xf>
    <xf numFmtId="0" fontId="2" fillId="0" borderId="64" xfId="0" applyFont="1" applyBorder="1" applyAlignment="1">
      <alignment horizontal="center" vertical="center" wrapText="1"/>
    </xf>
    <xf numFmtId="0" fontId="2" fillId="0" borderId="47" xfId="0" applyFont="1" applyBorder="1" applyAlignment="1">
      <alignment horizontal="center" vertical="center" wrapText="1"/>
    </xf>
    <xf numFmtId="0" fontId="2" fillId="11" borderId="47"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56" fillId="0" borderId="38" xfId="0" applyFont="1" applyBorder="1" applyAlignment="1">
      <alignment horizontal="center" vertical="center" shrinkToFit="1"/>
    </xf>
    <xf numFmtId="49" fontId="7" fillId="0" borderId="54"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4" fillId="0" borderId="56" xfId="0" applyFont="1" applyBorder="1" applyAlignment="1">
      <alignment horizontal="right" vertical="center" wrapText="1"/>
    </xf>
    <xf numFmtId="0" fontId="41" fillId="14" borderId="69" xfId="0" applyFont="1" applyFill="1" applyBorder="1" applyAlignment="1">
      <alignment horizontal="center" vertical="center" wrapText="1"/>
    </xf>
    <xf numFmtId="0" fontId="41" fillId="14" borderId="49"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55" fillId="0" borderId="92" xfId="0" applyFont="1" applyBorder="1" applyAlignment="1">
      <alignment horizontal="centerContinuous" vertical="center"/>
    </xf>
    <xf numFmtId="0" fontId="55" fillId="0" borderId="93" xfId="0" applyFont="1" applyBorder="1" applyAlignment="1">
      <alignment horizontal="centerContinuous" vertical="center"/>
    </xf>
    <xf numFmtId="0" fontId="58" fillId="0" borderId="94" xfId="0" applyFont="1" applyBorder="1" applyAlignment="1">
      <alignment horizontal="centerContinuous" vertical="center"/>
    </xf>
    <xf numFmtId="0" fontId="4" fillId="0" borderId="97" xfId="0" applyFont="1" applyBorder="1" applyAlignment="1">
      <alignment vertical="center"/>
    </xf>
    <xf numFmtId="0" fontId="2" fillId="0" borderId="104" xfId="0" applyFont="1" applyBorder="1" applyAlignment="1">
      <alignment horizontal="center" vertical="center"/>
    </xf>
    <xf numFmtId="49" fontId="51" fillId="14" borderId="95" xfId="0" applyNumberFormat="1" applyFont="1" applyFill="1" applyBorder="1" applyAlignment="1">
      <alignment vertical="center"/>
    </xf>
    <xf numFmtId="0" fontId="51" fillId="14" borderId="105" xfId="0" applyFont="1" applyFill="1" applyBorder="1" applyAlignment="1">
      <alignment horizontal="center" vertical="center"/>
    </xf>
    <xf numFmtId="49" fontId="2" fillId="0" borderId="97" xfId="0" applyNumberFormat="1" applyFont="1" applyBorder="1" applyAlignment="1">
      <alignment vertical="center"/>
    </xf>
    <xf numFmtId="0" fontId="51" fillId="14" borderId="97" xfId="0" applyFont="1" applyFill="1" applyBorder="1" applyAlignment="1">
      <alignment vertical="center"/>
    </xf>
    <xf numFmtId="0" fontId="51" fillId="14" borderId="106" xfId="0" applyFont="1" applyFill="1" applyBorder="1" applyAlignment="1">
      <alignment horizontal="center" vertical="center"/>
    </xf>
    <xf numFmtId="0" fontId="2" fillId="0" borderId="102" xfId="0" applyFont="1" applyBorder="1" applyAlignment="1">
      <alignment vertical="center"/>
    </xf>
    <xf numFmtId="0" fontId="2" fillId="0" borderId="107" xfId="0" applyFont="1" applyBorder="1" applyAlignment="1">
      <alignment horizontal="center" vertical="center"/>
    </xf>
    <xf numFmtId="0" fontId="2" fillId="0" borderId="100" xfId="0" applyFont="1" applyBorder="1" applyAlignment="1">
      <alignment vertical="center"/>
    </xf>
    <xf numFmtId="0" fontId="2" fillId="0" borderId="108" xfId="0" applyFont="1" applyBorder="1" applyAlignment="1">
      <alignment horizontal="center" vertical="center"/>
    </xf>
    <xf numFmtId="49" fontId="7" fillId="0" borderId="53" xfId="0" applyNumberFormat="1" applyFont="1" applyBorder="1" applyAlignment="1">
      <alignment horizontal="center" vertical="center"/>
    </xf>
    <xf numFmtId="0" fontId="35" fillId="8" borderId="42" xfId="2" applyNumberFormat="1" applyFont="1" applyFill="1" applyBorder="1" applyAlignment="1">
      <alignment horizontal="center" vertical="center" shrinkToFit="1"/>
    </xf>
    <xf numFmtId="0" fontId="7" fillId="0" borderId="0" xfId="0" applyFont="1" applyAlignment="1">
      <alignment horizontal="left" vertical="center" wrapText="1"/>
    </xf>
    <xf numFmtId="49" fontId="2" fillId="0" borderId="98" xfId="0" applyNumberFormat="1" applyFont="1" applyBorder="1" applyAlignment="1">
      <alignment vertical="center"/>
    </xf>
    <xf numFmtId="0" fontId="2" fillId="16" borderId="86" xfId="0" applyFont="1" applyFill="1" applyBorder="1" applyAlignment="1">
      <alignment horizontal="center"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7" xfId="0" applyFont="1" applyBorder="1" applyAlignment="1">
      <alignment horizontal="centerContinuous" vertical="center"/>
    </xf>
    <xf numFmtId="0" fontId="7" fillId="0" borderId="0" xfId="0" applyFont="1" applyAlignment="1">
      <alignment horizontal="center" vertical="center" wrapText="1"/>
    </xf>
    <xf numFmtId="0" fontId="56" fillId="0" borderId="43" xfId="0" applyFont="1" applyBorder="1" applyAlignment="1">
      <alignment horizontal="center" vertical="center" shrinkToFit="1"/>
    </xf>
    <xf numFmtId="0" fontId="57" fillId="14" borderId="37" xfId="0" applyFont="1" applyFill="1" applyBorder="1" applyAlignment="1">
      <alignment horizontal="centerContinuous" vertical="center"/>
    </xf>
    <xf numFmtId="0" fontId="27" fillId="0" borderId="91" xfId="0" applyFont="1" applyBorder="1" applyAlignment="1">
      <alignment horizontal="centerContinuous" vertical="center" shrinkToFit="1"/>
    </xf>
    <xf numFmtId="0" fontId="27" fillId="0" borderId="63" xfId="0" applyFont="1" applyBorder="1" applyAlignment="1">
      <alignment horizontal="center" vertical="center" shrinkToFit="1"/>
    </xf>
    <xf numFmtId="0" fontId="7" fillId="0" borderId="61" xfId="0" applyFont="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3" xfId="0" applyFont="1" applyBorder="1" applyAlignment="1">
      <alignment horizontal="center" vertical="center" shrinkToFit="1"/>
    </xf>
    <xf numFmtId="0" fontId="5" fillId="0" borderId="52" xfId="0" applyFont="1" applyBorder="1" applyAlignment="1">
      <alignment horizontal="center" vertical="center" shrinkToFit="1"/>
    </xf>
    <xf numFmtId="164" fontId="5" fillId="0" borderId="52" xfId="0" applyNumberFormat="1" applyFont="1" applyBorder="1" applyAlignment="1">
      <alignment horizontal="center" vertical="center" shrinkToFit="1"/>
    </xf>
    <xf numFmtId="0" fontId="5" fillId="0" borderId="52" xfId="0" applyFont="1" applyBorder="1" applyAlignment="1">
      <alignment horizontal="left" vertical="center"/>
    </xf>
    <xf numFmtId="0" fontId="5" fillId="0" borderId="51" xfId="0" applyFont="1" applyBorder="1" applyAlignment="1">
      <alignment horizontal="left" vertical="center" shrinkToFit="1"/>
    </xf>
    <xf numFmtId="0" fontId="2" fillId="0" borderId="0" xfId="0" applyFont="1" applyAlignment="1">
      <alignment horizontal="center" vertical="center"/>
    </xf>
    <xf numFmtId="0" fontId="2" fillId="0" borderId="84" xfId="0"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2" fillId="0" borderId="87" xfId="0" applyFont="1" applyBorder="1" applyAlignment="1">
      <alignment horizontal="center" vertical="center" shrinkToFit="1"/>
    </xf>
    <xf numFmtId="0" fontId="5" fillId="0" borderId="88" xfId="0" applyFont="1" applyBorder="1" applyAlignment="1">
      <alignment horizontal="center" vertical="center" shrinkToFit="1"/>
    </xf>
    <xf numFmtId="164" fontId="2" fillId="0" borderId="88" xfId="0" applyNumberFormat="1" applyFont="1" applyBorder="1" applyAlignment="1">
      <alignment horizontal="center" vertical="center" shrinkToFit="1"/>
    </xf>
    <xf numFmtId="0" fontId="5" fillId="0" borderId="88" xfId="0" applyFont="1" applyBorder="1" applyAlignment="1">
      <alignment horizontal="left" vertical="center"/>
    </xf>
    <xf numFmtId="0" fontId="5" fillId="0" borderId="89" xfId="0" applyFont="1" applyBorder="1" applyAlignment="1">
      <alignment horizontal="left" vertical="center" shrinkToFit="1"/>
    </xf>
    <xf numFmtId="164" fontId="5" fillId="0" borderId="88" xfId="0" applyNumberFormat="1"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7" xfId="0" applyFont="1" applyBorder="1" applyAlignment="1">
      <alignment horizontal="center" vertical="center" shrinkToFit="1"/>
    </xf>
    <xf numFmtId="164" fontId="5" fillId="0" borderId="47" xfId="0" applyNumberFormat="1"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Alignment="1">
      <alignment horizontal="centerContinuous" vertical="center"/>
    </xf>
    <xf numFmtId="0" fontId="21" fillId="12" borderId="21" xfId="0" applyFont="1" applyFill="1" applyBorder="1" applyAlignment="1">
      <alignment horizontal="centerContinuous" vertical="center"/>
    </xf>
    <xf numFmtId="0" fontId="21" fillId="12" borderId="77" xfId="0" applyFont="1" applyFill="1" applyBorder="1" applyAlignment="1">
      <alignment horizontal="centerContinuous" vertical="center"/>
    </xf>
    <xf numFmtId="0" fontId="21" fillId="12" borderId="57" xfId="0" applyFont="1" applyFill="1" applyBorder="1" applyAlignment="1">
      <alignment horizontal="centerContinuous" vertical="center"/>
    </xf>
    <xf numFmtId="164" fontId="2" fillId="0" borderId="78" xfId="0" applyNumberFormat="1" applyFont="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Border="1" applyAlignment="1">
      <alignment horizontal="centerContinuous" vertical="center"/>
    </xf>
    <xf numFmtId="0" fontId="2" fillId="0" borderId="81" xfId="0" applyFont="1" applyBorder="1" applyAlignment="1">
      <alignment horizontal="centerContinuous" vertical="center"/>
    </xf>
    <xf numFmtId="0" fontId="59" fillId="0" borderId="0" xfId="0" applyFont="1" applyAlignment="1">
      <alignment horizontal="right" vertical="center"/>
    </xf>
    <xf numFmtId="0" fontId="59" fillId="12" borderId="111" xfId="0" applyFont="1" applyFill="1" applyBorder="1" applyAlignment="1">
      <alignment horizontal="center"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59" fillId="18" borderId="111" xfId="0" applyFont="1" applyFill="1" applyBorder="1" applyAlignment="1">
      <alignment horizontal="center"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2" xfId="0" applyFont="1" applyBorder="1" applyAlignment="1">
      <alignment horizontal="centerContinuous" vertical="center"/>
    </xf>
    <xf numFmtId="0" fontId="60" fillId="0" borderId="0" xfId="0" applyFont="1" applyAlignment="1">
      <alignment horizontal="right" vertical="center"/>
    </xf>
    <xf numFmtId="0" fontId="61" fillId="0" borderId="0" xfId="0" applyFont="1" applyAlignment="1">
      <alignment horizontal="center"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2" fillId="0" borderId="106" xfId="0" applyNumberFormat="1" applyFont="1" applyBorder="1" applyAlignment="1">
      <alignment horizontal="center" vertical="center"/>
    </xf>
    <xf numFmtId="0" fontId="51" fillId="13" borderId="52" xfId="0" applyFont="1" applyFill="1" applyBorder="1" applyAlignment="1">
      <alignment horizontal="center" vertical="center"/>
    </xf>
    <xf numFmtId="0" fontId="2" fillId="0" borderId="52" xfId="0" applyFont="1" applyBorder="1" applyAlignment="1">
      <alignment horizontal="center" vertical="center"/>
    </xf>
    <xf numFmtId="49" fontId="2" fillId="0" borderId="52" xfId="0" applyNumberFormat="1" applyFont="1" applyBorder="1" applyAlignment="1">
      <alignment horizontal="center" vertical="center"/>
    </xf>
    <xf numFmtId="0" fontId="2" fillId="0" borderId="51" xfId="0" applyFont="1" applyBorder="1" applyAlignment="1">
      <alignment horizontal="center" vertical="center"/>
    </xf>
    <xf numFmtId="0" fontId="2" fillId="0" borderId="85" xfId="0" applyFont="1" applyBorder="1" applyAlignment="1">
      <alignment horizontal="center" vertical="center"/>
    </xf>
    <xf numFmtId="0" fontId="2" fillId="0" borderId="49" xfId="0" applyFont="1" applyBorder="1" applyAlignment="1">
      <alignment horizontal="center" vertical="center"/>
    </xf>
    <xf numFmtId="0" fontId="2" fillId="0" borderId="49" xfId="0" quotePrefix="1" applyFont="1" applyBorder="1" applyAlignment="1">
      <alignment horizontal="center" vertical="center" wrapText="1"/>
    </xf>
    <xf numFmtId="49" fontId="2" fillId="0" borderId="49" xfId="2" applyNumberFormat="1" applyFont="1" applyBorder="1" applyAlignment="1">
      <alignment horizontal="center" vertical="center"/>
    </xf>
    <xf numFmtId="164" fontId="5" fillId="0" borderId="49" xfId="0" applyNumberFormat="1" applyFont="1" applyBorder="1" applyAlignment="1">
      <alignment horizontal="center" vertical="center"/>
    </xf>
    <xf numFmtId="1" fontId="51" fillId="13" borderId="49" xfId="0" applyNumberFormat="1" applyFont="1" applyFill="1" applyBorder="1" applyAlignment="1">
      <alignment horizontal="center" vertical="center"/>
    </xf>
    <xf numFmtId="1" fontId="5" fillId="0" borderId="49" xfId="0" applyNumberFormat="1" applyFont="1" applyBorder="1" applyAlignment="1">
      <alignment horizontal="center" vertical="center"/>
    </xf>
    <xf numFmtId="0" fontId="4" fillId="0" borderId="50" xfId="0" applyFont="1" applyBorder="1" applyAlignment="1">
      <alignment horizontal="center" vertical="center"/>
    </xf>
    <xf numFmtId="164" fontId="2" fillId="0" borderId="49" xfId="0" applyNumberFormat="1"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49" fontId="2" fillId="0" borderId="113" xfId="0" applyNumberFormat="1" applyFont="1" applyBorder="1" applyAlignment="1">
      <alignment horizontal="center" vertical="center"/>
    </xf>
    <xf numFmtId="164" fontId="2" fillId="0" borderId="113" xfId="0" applyNumberFormat="1" applyFont="1" applyBorder="1" applyAlignment="1">
      <alignment horizontal="center" vertical="center"/>
    </xf>
    <xf numFmtId="1" fontId="51" fillId="13" borderId="113" xfId="0" applyNumberFormat="1" applyFont="1" applyFill="1" applyBorder="1" applyAlignment="1">
      <alignment horizontal="center" vertical="center"/>
    </xf>
    <xf numFmtId="1" fontId="2" fillId="0" borderId="113" xfId="0" applyNumberFormat="1" applyFont="1" applyBorder="1" applyAlignment="1">
      <alignment horizontal="center" vertical="center"/>
    </xf>
    <xf numFmtId="0" fontId="5" fillId="0" borderId="114" xfId="0" applyFont="1" applyBorder="1" applyAlignment="1">
      <alignment horizontal="center" vertical="center"/>
    </xf>
    <xf numFmtId="0" fontId="5" fillId="0" borderId="52" xfId="0" applyFont="1" applyBorder="1" applyAlignment="1">
      <alignment horizontal="center" vertical="center"/>
    </xf>
    <xf numFmtId="0" fontId="2" fillId="0" borderId="52" xfId="0" quotePrefix="1"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5" xfId="0" applyNumberFormat="1" applyFont="1" applyBorder="1" applyAlignment="1">
      <alignment horizontal="centerContinuous" vertical="center"/>
    </xf>
    <xf numFmtId="0" fontId="2" fillId="0" borderId="49" xfId="0" quotePrefix="1" applyFont="1" applyBorder="1" applyAlignment="1">
      <alignment horizontal="center" vertical="center"/>
    </xf>
    <xf numFmtId="9" fontId="2" fillId="0" borderId="49" xfId="0" applyNumberFormat="1" applyFont="1" applyBorder="1" applyAlignment="1">
      <alignment horizontal="center" vertical="center"/>
    </xf>
    <xf numFmtId="164" fontId="2" fillId="0" borderId="116" xfId="0" applyNumberFormat="1" applyFont="1" applyBorder="1" applyAlignment="1">
      <alignment horizontal="centerContinuous" vertical="center"/>
    </xf>
    <xf numFmtId="0" fontId="5" fillId="0" borderId="117" xfId="0" applyFont="1" applyBorder="1" applyAlignment="1">
      <alignment horizontal="centerContinuous" vertical="center"/>
    </xf>
    <xf numFmtId="0" fontId="5" fillId="0" borderId="113" xfId="0" applyFont="1" applyBorder="1" applyAlignment="1">
      <alignment horizontal="centerContinuous" vertical="center"/>
    </xf>
    <xf numFmtId="164" fontId="5" fillId="0" borderId="113" xfId="0" applyNumberFormat="1" applyFont="1" applyBorder="1" applyAlignment="1">
      <alignment horizontal="center" vertical="center"/>
    </xf>
    <xf numFmtId="49" fontId="2" fillId="0" borderId="118" xfId="0" applyNumberFormat="1" applyFont="1" applyBorder="1" applyAlignment="1">
      <alignment horizontal="centerContinuous" vertical="center"/>
    </xf>
    <xf numFmtId="0" fontId="21" fillId="12" borderId="37" xfId="0" applyFont="1" applyFill="1" applyBorder="1" applyAlignment="1">
      <alignment horizontal="center" vertical="center"/>
    </xf>
    <xf numFmtId="164" fontId="2" fillId="0" borderId="43" xfId="0" applyNumberFormat="1" applyFont="1" applyBorder="1" applyAlignment="1">
      <alignment horizontal="center" vertical="center"/>
    </xf>
    <xf numFmtId="164" fontId="2" fillId="0" borderId="56" xfId="0" applyNumberFormat="1" applyFont="1" applyBorder="1" applyAlignment="1">
      <alignment horizontal="center" vertical="center"/>
    </xf>
    <xf numFmtId="164" fontId="21" fillId="3" borderId="37" xfId="0" applyNumberFormat="1" applyFont="1" applyFill="1" applyBorder="1" applyAlignment="1">
      <alignment horizontal="center" vertical="center"/>
    </xf>
    <xf numFmtId="0" fontId="2" fillId="0" borderId="88" xfId="0" applyFont="1" applyBorder="1" applyAlignment="1">
      <alignment horizontal="center" vertical="center" shrinkToFit="1"/>
    </xf>
    <xf numFmtId="0" fontId="56" fillId="0" borderId="8" xfId="0" applyFont="1" applyBorder="1" applyAlignment="1">
      <alignment horizontal="center" vertical="center" shrinkToFit="1"/>
    </xf>
    <xf numFmtId="0" fontId="47" fillId="0" borderId="1" xfId="0" applyFont="1" applyBorder="1" applyAlignment="1">
      <alignment horizontal="center" vertical="center" shrinkToFit="1"/>
    </xf>
    <xf numFmtId="1" fontId="2" fillId="0" borderId="52" xfId="0" applyNumberFormat="1" applyFont="1" applyBorder="1" applyAlignment="1">
      <alignment horizontal="center" vertical="center"/>
    </xf>
    <xf numFmtId="164" fontId="2" fillId="0" borderId="52"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7" fillId="0" borderId="28" xfId="0" applyFont="1" applyBorder="1" applyAlignment="1">
      <alignment horizontal="center" vertical="center" shrinkToFit="1"/>
    </xf>
    <xf numFmtId="0" fontId="27" fillId="0" borderId="8" xfId="8" applyFont="1" applyBorder="1" applyAlignment="1">
      <alignment horizontal="center" vertical="center" shrinkToFit="1"/>
    </xf>
    <xf numFmtId="0" fontId="7" fillId="0" borderId="53" xfId="8" applyFont="1" applyBorder="1" applyAlignment="1">
      <alignment horizontal="center" vertical="center" wrapText="1"/>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8" applyFont="1" applyBorder="1" applyAlignment="1">
      <alignment horizontal="center" vertical="center" wrapText="1"/>
    </xf>
    <xf numFmtId="0" fontId="7" fillId="0" borderId="55" xfId="2" applyNumberFormat="1" applyFont="1" applyFill="1" applyBorder="1" applyAlignment="1">
      <alignment horizontal="center" vertical="center" shrinkToFit="1"/>
    </xf>
    <xf numFmtId="0" fontId="7" fillId="0" borderId="42" xfId="8" applyFont="1" applyBorder="1" applyAlignment="1">
      <alignment horizontal="center" vertical="center" wrapText="1"/>
    </xf>
    <xf numFmtId="9" fontId="7" fillId="10" borderId="53" xfId="2" applyFont="1" applyFill="1" applyBorder="1" applyAlignment="1">
      <alignment horizontal="center" vertical="center" shrinkToFit="1"/>
    </xf>
    <xf numFmtId="0" fontId="7" fillId="0" borderId="14" xfId="0" applyFont="1" applyBorder="1" applyAlignment="1">
      <alignment horizontal="center" vertical="center"/>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6" xfId="0" quotePrefix="1" applyFont="1" applyBorder="1" applyAlignment="1">
      <alignment horizontal="center" vertical="center"/>
    </xf>
    <xf numFmtId="0" fontId="63" fillId="19" borderId="37" xfId="0" applyFont="1" applyFill="1" applyBorder="1" applyAlignment="1">
      <alignment horizontal="centerContinuous"/>
    </xf>
    <xf numFmtId="0" fontId="64" fillId="19" borderId="43" xfId="0" applyFont="1" applyFill="1" applyBorder="1" applyAlignment="1">
      <alignment horizontal="centerContinuous" shrinkToFit="1"/>
    </xf>
    <xf numFmtId="0" fontId="64" fillId="19" borderId="121" xfId="0" applyFont="1" applyFill="1" applyBorder="1" applyAlignment="1">
      <alignment horizontal="center" shrinkToFit="1"/>
    </xf>
    <xf numFmtId="0" fontId="27" fillId="0" borderId="91" xfId="0" applyFont="1" applyBorder="1" applyAlignment="1">
      <alignment horizontal="centerContinuous" shrinkToFit="1"/>
    </xf>
    <xf numFmtId="0" fontId="27" fillId="0" borderId="63" xfId="0" applyFont="1" applyBorder="1" applyAlignment="1">
      <alignment horizontal="center" shrinkToFit="1"/>
    </xf>
    <xf numFmtId="1" fontId="4" fillId="0" borderId="0" xfId="0" applyNumberFormat="1" applyFont="1" applyAlignment="1">
      <alignment horizontal="center" vertical="center"/>
    </xf>
    <xf numFmtId="0" fontId="2" fillId="0" borderId="88" xfId="0" applyFont="1" applyBorder="1" applyAlignment="1">
      <alignment horizontal="left" vertical="center"/>
    </xf>
    <xf numFmtId="0" fontId="21" fillId="12" borderId="122" xfId="0" applyFont="1" applyFill="1" applyBorder="1" applyAlignment="1">
      <alignment horizontal="center" vertical="center"/>
    </xf>
    <xf numFmtId="0" fontId="2" fillId="0" borderId="0" xfId="0" applyFont="1" applyAlignment="1">
      <alignment vertical="center"/>
    </xf>
    <xf numFmtId="0" fontId="2" fillId="0" borderId="123" xfId="0" applyFont="1" applyBorder="1" applyAlignment="1">
      <alignment horizontal="centerContinuous" vertical="center" shrinkToFit="1"/>
    </xf>
    <xf numFmtId="0" fontId="21" fillId="0" borderId="124" xfId="0" applyFont="1" applyBorder="1" applyAlignment="1">
      <alignment horizontal="centerContinuous" vertical="center"/>
    </xf>
    <xf numFmtId="0" fontId="2" fillId="0" borderId="125" xfId="0" applyFont="1" applyBorder="1" applyAlignment="1">
      <alignment horizontal="center" vertical="center"/>
    </xf>
    <xf numFmtId="0" fontId="2" fillId="0" borderId="126" xfId="0" applyFont="1" applyBorder="1" applyAlignment="1">
      <alignment horizontal="centerContinuous" vertical="center"/>
    </xf>
    <xf numFmtId="1" fontId="2" fillId="0" borderId="127" xfId="0" applyNumberFormat="1" applyFont="1" applyBorder="1" applyAlignment="1">
      <alignment horizontal="center" vertical="center"/>
    </xf>
    <xf numFmtId="0" fontId="2" fillId="0" borderId="97" xfId="0" applyFont="1" applyBorder="1" applyAlignment="1">
      <alignment horizontal="centerContinuous" vertical="center" shrinkToFit="1"/>
    </xf>
    <xf numFmtId="0" fontId="21" fillId="0" borderId="78" xfId="0" applyFont="1" applyBorder="1" applyAlignment="1">
      <alignment horizontal="centerContinuous" vertical="center"/>
    </xf>
    <xf numFmtId="0" fontId="2" fillId="0" borderId="128" xfId="0" applyFont="1" applyBorder="1" applyAlignment="1">
      <alignment horizontal="center" vertical="center"/>
    </xf>
    <xf numFmtId="0" fontId="2" fillId="0" borderId="79" xfId="0" applyFont="1" applyBorder="1" applyAlignment="1">
      <alignment horizontal="centerContinuous" vertical="center"/>
    </xf>
    <xf numFmtId="1" fontId="2" fillId="0" borderId="43" xfId="0" applyNumberFormat="1" applyFont="1" applyBorder="1" applyAlignment="1">
      <alignment horizontal="center" vertical="center"/>
    </xf>
    <xf numFmtId="0" fontId="2" fillId="0" borderId="98" xfId="0" applyFont="1" applyBorder="1" applyAlignment="1">
      <alignment horizontal="centerContinuous" vertical="center" shrinkToFit="1"/>
    </xf>
    <xf numFmtId="0" fontId="2" fillId="0" borderId="80" xfId="0" applyFont="1" applyBorder="1" applyAlignment="1">
      <alignment horizontal="centerContinuous" vertical="center"/>
    </xf>
    <xf numFmtId="49" fontId="2" fillId="0" borderId="129" xfId="0" applyNumberFormat="1" applyFont="1" applyBorder="1" applyAlignment="1">
      <alignment horizontal="center" vertical="center"/>
    </xf>
    <xf numFmtId="1" fontId="2" fillId="0" borderId="56" xfId="0" applyNumberFormat="1" applyFont="1" applyBorder="1" applyAlignment="1">
      <alignment horizontal="center" vertical="center"/>
    </xf>
    <xf numFmtId="0" fontId="21" fillId="0" borderId="119" xfId="0" applyFont="1" applyBorder="1" applyAlignment="1">
      <alignment horizontal="centerContinuous" vertical="center"/>
    </xf>
    <xf numFmtId="0" fontId="2" fillId="0" borderId="130" xfId="0" applyFont="1" applyBorder="1" applyAlignment="1">
      <alignment horizontal="center" vertical="center"/>
    </xf>
    <xf numFmtId="0" fontId="2" fillId="0" borderId="120" xfId="0" applyFont="1" applyBorder="1" applyAlignment="1">
      <alignment horizontal="centerContinuous" vertical="center"/>
    </xf>
    <xf numFmtId="1" fontId="2" fillId="0" borderId="131" xfId="0" applyNumberFormat="1" applyFont="1" applyBorder="1" applyAlignment="1">
      <alignment horizontal="center" vertical="center" shrinkToFit="1"/>
    </xf>
    <xf numFmtId="0" fontId="6" fillId="10" borderId="1" xfId="0" applyFont="1" applyFill="1" applyBorder="1" applyAlignment="1">
      <alignment horizontal="right" vertical="center"/>
    </xf>
    <xf numFmtId="0" fontId="7" fillId="10" borderId="0" xfId="0" applyFont="1" applyFill="1" applyAlignment="1">
      <alignment horizontal="centerContinuous" vertical="center"/>
    </xf>
    <xf numFmtId="0" fontId="6" fillId="10" borderId="0" xfId="0" applyFont="1" applyFill="1" applyAlignment="1">
      <alignment horizontal="right" vertical="center"/>
    </xf>
    <xf numFmtId="0" fontId="7" fillId="10" borderId="0" xfId="0" applyFont="1" applyFill="1" applyAlignment="1">
      <alignment horizontal="center" vertical="center"/>
    </xf>
    <xf numFmtId="0" fontId="27" fillId="0" borderId="62" xfId="0" quotePrefix="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32" xfId="0" applyNumberFormat="1" applyFont="1" applyBorder="1" applyAlignment="1">
      <alignment horizontal="centerContinuous" vertical="center"/>
    </xf>
    <xf numFmtId="0" fontId="2" fillId="0" borderId="133" xfId="0" applyFont="1" applyBorder="1" applyAlignment="1">
      <alignment horizontal="centerContinuous" vertical="center"/>
    </xf>
    <xf numFmtId="0" fontId="6" fillId="4" borderId="33" xfId="0" applyFont="1" applyFill="1" applyBorder="1" applyAlignment="1">
      <alignment horizontal="right" vertical="center"/>
    </xf>
    <xf numFmtId="49" fontId="7" fillId="0" borderId="12" xfId="0" applyNumberFormat="1" applyFont="1" applyBorder="1" applyAlignment="1">
      <alignment horizontal="center" vertical="center"/>
    </xf>
    <xf numFmtId="0" fontId="2" fillId="0" borderId="52" xfId="0" applyFont="1" applyBorder="1" applyAlignment="1">
      <alignment horizontal="center" vertical="center" shrinkToFit="1"/>
    </xf>
    <xf numFmtId="165" fontId="2" fillId="0" borderId="0" xfId="0" applyNumberFormat="1" applyFont="1" applyAlignment="1">
      <alignment horizontal="center" vertical="center"/>
    </xf>
    <xf numFmtId="0" fontId="2" fillId="20" borderId="110" xfId="0" applyFont="1" applyFill="1" applyBorder="1" applyAlignment="1">
      <alignment horizontal="centerContinuous" vertical="center"/>
    </xf>
    <xf numFmtId="0" fontId="27" fillId="0" borderId="56" xfId="0" quotePrefix="1" applyFont="1" applyBorder="1" applyAlignment="1">
      <alignment horizontal="centerContinuous" vertical="center"/>
    </xf>
    <xf numFmtId="0" fontId="65" fillId="20" borderId="29" xfId="0" quotePrefix="1" applyFont="1" applyFill="1" applyBorder="1" applyAlignment="1">
      <alignment horizontal="center" vertical="center"/>
    </xf>
    <xf numFmtId="0" fontId="65" fillId="20" borderId="41" xfId="0" quotePrefix="1" applyFont="1" applyFill="1" applyBorder="1" applyAlignment="1">
      <alignment horizontal="center" vertical="center"/>
    </xf>
    <xf numFmtId="1" fontId="65" fillId="20" borderId="109" xfId="0" applyNumberFormat="1" applyFont="1" applyFill="1" applyBorder="1" applyAlignment="1">
      <alignment horizontal="centerContinuous" vertical="center"/>
    </xf>
    <xf numFmtId="1" fontId="65" fillId="20" borderId="30" xfId="0" applyNumberFormat="1" applyFont="1" applyFill="1" applyBorder="1" applyAlignment="1">
      <alignment horizontal="center" vertical="center"/>
    </xf>
    <xf numFmtId="0" fontId="66" fillId="2" borderId="4" xfId="0" applyFont="1" applyFill="1" applyBorder="1" applyAlignment="1">
      <alignment horizontal="right"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5">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21644CFF-F520-4724-806D-E090474483D9}"/>
  </tableStyles>
  <colors>
    <mruColors>
      <color rgb="FFCCFFCC"/>
      <color rgb="FF00CC66"/>
      <color rgb="FF0000FF"/>
      <color rgb="FFCCCC00"/>
      <color rgb="FF009900"/>
      <color rgb="FF99FF99"/>
      <color rgb="FFCCFF99"/>
      <color rgb="FFFFFF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22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marL="0" marR="0" indent="0" algn="just" defTabSz="914400" eaLnBrk="1" fontAlgn="auto" latinLnBrk="0" hangingPunct="1">
            <a:lnSpc>
              <a:spcPct val="100000"/>
            </a:lnSpc>
            <a:spcBef>
              <a:spcPts val="0"/>
            </a:spcBef>
            <a:spcAft>
              <a:spcPts val="0"/>
            </a:spcAft>
            <a:buClrTx/>
            <a:buSzTx/>
            <a:buFontTx/>
            <a:buNone/>
            <a:tabLst/>
            <a:defRPr/>
          </a:pPr>
          <a:r>
            <a:rPr lang="en-US" sz="1200">
              <a:effectLst/>
              <a:latin typeface="Times New Roman" panose="02020603050405020304" pitchFamily="18" charset="0"/>
              <a:ea typeface="+mn-ea"/>
              <a:cs typeface="Times New Roman" panose="02020603050405020304" pitchFamily="18" charset="0"/>
            </a:rPr>
            <a:t>Edwin is of average height for a human male, so roughly 5’9 - 5’10, with a build that would suggest a scholar more than a fighter and probably on the lighter side of around 160 - 170 lbs.  He has short cropped brown hair that matches his brown eyes as well, but lacks  any pronounced facial features and remains remarkably average in  appearance so probably somebody who would be easy to miss in a  crowd.  His age isn’t easy to tell but most guess incorrectly on  the younger side of his actual age due to his staying clean  shaven, he is at least twenty-five years old but could be a bit  more as he was found as an orphan.  Preferring simply browns and  tans in his colorings, he typically wears leathers for their  durability, and keeps a light mace hanging on his belt as his only visible weapon.</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13</xdr:row>
      <xdr:rowOff>133350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686300" y="3067050"/>
          <a:ext cx="2295525" cy="5333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104775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showGridLines="0" tabSelected="1" zoomScaleNormal="100" workbookViewId="0"/>
  </sheetViews>
  <sheetFormatPr defaultColWidth="13" defaultRowHeight="15.6" x14ac:dyDescent="0.3"/>
  <cols>
    <col min="1" max="1" width="13.59765625" style="84" customWidth="1"/>
    <col min="2" max="2" width="17" style="85" customWidth="1"/>
    <col min="3" max="3" width="7.3984375" style="85" customWidth="1"/>
    <col min="4" max="4" width="13.69921875" style="84" bestFit="1" customWidth="1"/>
    <col min="5" max="5" width="9.09765625" style="85" bestFit="1" customWidth="1"/>
    <col min="6" max="6" width="14.69921875" style="84" customWidth="1"/>
    <col min="7" max="7" width="17.09765625" style="85" customWidth="1"/>
    <col min="8" max="16384" width="13" style="41"/>
  </cols>
  <sheetData>
    <row r="1" spans="1:7" ht="29.4" thickTop="1" thickBot="1" x14ac:dyDescent="0.35">
      <c r="A1" s="35" t="s">
        <v>505</v>
      </c>
      <c r="B1" s="36" t="s">
        <v>504</v>
      </c>
      <c r="C1" s="37"/>
      <c r="D1" s="38"/>
      <c r="E1" s="39"/>
      <c r="F1" s="38"/>
      <c r="G1" s="40" t="s">
        <v>478</v>
      </c>
    </row>
    <row r="2" spans="1:7" ht="17.399999999999999" thickTop="1" x14ac:dyDescent="0.3">
      <c r="A2" s="42" t="s">
        <v>480</v>
      </c>
      <c r="B2" s="43" t="s">
        <v>213</v>
      </c>
      <c r="C2" s="43"/>
      <c r="D2" s="44" t="s">
        <v>481</v>
      </c>
      <c r="E2" s="45">
        <v>25</v>
      </c>
      <c r="F2" s="46"/>
      <c r="G2" s="47"/>
    </row>
    <row r="3" spans="1:7" ht="16.8" x14ac:dyDescent="0.3">
      <c r="A3" s="42" t="s">
        <v>482</v>
      </c>
      <c r="B3" s="43" t="s">
        <v>415</v>
      </c>
      <c r="C3" s="43"/>
      <c r="D3" s="44" t="s">
        <v>0</v>
      </c>
      <c r="E3" s="45">
        <v>5</v>
      </c>
      <c r="F3" s="44"/>
      <c r="G3" s="47"/>
    </row>
    <row r="4" spans="1:7" ht="16.8" x14ac:dyDescent="0.3">
      <c r="A4" s="425" t="s">
        <v>482</v>
      </c>
      <c r="B4" s="426"/>
      <c r="C4" s="426"/>
      <c r="D4" s="427" t="s">
        <v>0</v>
      </c>
      <c r="E4" s="428"/>
      <c r="F4" s="44"/>
      <c r="G4" s="47"/>
    </row>
    <row r="5" spans="1:7" ht="16.8" x14ac:dyDescent="0.3">
      <c r="A5" s="42" t="s">
        <v>483</v>
      </c>
      <c r="B5" s="43" t="s">
        <v>474</v>
      </c>
      <c r="C5" s="43"/>
      <c r="D5" s="44" t="s">
        <v>484</v>
      </c>
      <c r="E5" s="45" t="s">
        <v>383</v>
      </c>
      <c r="F5" s="44"/>
      <c r="G5" s="47"/>
    </row>
    <row r="6" spans="1:7" ht="16.8" x14ac:dyDescent="0.3">
      <c r="A6" s="42" t="s">
        <v>485</v>
      </c>
      <c r="B6" s="43" t="s">
        <v>384</v>
      </c>
      <c r="C6" s="43"/>
      <c r="D6" s="44" t="s">
        <v>486</v>
      </c>
      <c r="E6" s="45" t="s">
        <v>413</v>
      </c>
      <c r="F6" s="44"/>
      <c r="G6" s="47"/>
    </row>
    <row r="7" spans="1:7" ht="17.399999999999999" thickBot="1" x14ac:dyDescent="0.35">
      <c r="A7" s="42" t="s">
        <v>487</v>
      </c>
      <c r="B7" s="43" t="s">
        <v>506</v>
      </c>
      <c r="C7" s="43"/>
      <c r="D7" s="44" t="s">
        <v>488</v>
      </c>
      <c r="E7" s="45" t="s">
        <v>414</v>
      </c>
      <c r="F7" s="44"/>
      <c r="G7" s="47"/>
    </row>
    <row r="8" spans="1:7" ht="17.399999999999999" thickTop="1" x14ac:dyDescent="0.3">
      <c r="A8" s="48" t="s">
        <v>489</v>
      </c>
      <c r="B8" s="441">
        <f>2+1-2</f>
        <v>1</v>
      </c>
      <c r="C8" s="437"/>
      <c r="D8" s="49" t="s">
        <v>490</v>
      </c>
      <c r="E8" s="50">
        <f>B8+C10</f>
        <v>0</v>
      </c>
      <c r="F8" s="51"/>
      <c r="G8" s="47"/>
    </row>
    <row r="9" spans="1:7" ht="17.399999999999999" thickBot="1" x14ac:dyDescent="0.35">
      <c r="A9" s="430" t="s">
        <v>491</v>
      </c>
      <c r="B9" s="431" t="str">
        <f>C11</f>
        <v>+0</v>
      </c>
      <c r="C9" s="432"/>
      <c r="D9" s="433" t="s">
        <v>492</v>
      </c>
      <c r="E9" s="434" t="s">
        <v>209</v>
      </c>
      <c r="F9" s="51"/>
      <c r="G9" s="47"/>
    </row>
    <row r="10" spans="1:7" ht="17.399999999999999" thickTop="1" x14ac:dyDescent="0.3">
      <c r="A10" s="52" t="s">
        <v>493</v>
      </c>
      <c r="B10" s="391">
        <v>9</v>
      </c>
      <c r="C10" s="53">
        <f t="shared" ref="C10:C15" si="0">IF(B10&gt;9.9,CONCATENATE("+",ROUNDDOWN((B10-10)/2,0)),ROUNDUP((B10-10)/2,0))</f>
        <v>-1</v>
      </c>
      <c r="D10" s="54" t="s">
        <v>494</v>
      </c>
      <c r="E10" s="332" t="s">
        <v>385</v>
      </c>
      <c r="F10" s="51"/>
      <c r="G10" s="47"/>
    </row>
    <row r="11" spans="1:7" ht="16.8" x14ac:dyDescent="0.3">
      <c r="A11" s="55" t="s">
        <v>495</v>
      </c>
      <c r="B11" s="56">
        <v>10</v>
      </c>
      <c r="C11" s="57" t="str">
        <f t="shared" si="0"/>
        <v>+0</v>
      </c>
      <c r="D11" s="58" t="s">
        <v>496</v>
      </c>
      <c r="E11" s="59">
        <f>SUM(Martial!G4:G14)+SUM(Equipment!C3:C24)</f>
        <v>99</v>
      </c>
      <c r="F11" s="51"/>
      <c r="G11" s="47"/>
    </row>
    <row r="12" spans="1:7" ht="16.8" x14ac:dyDescent="0.3">
      <c r="A12" s="443" t="s">
        <v>497</v>
      </c>
      <c r="B12" s="60">
        <v>10</v>
      </c>
      <c r="C12" s="61" t="str">
        <f t="shared" si="0"/>
        <v>+0</v>
      </c>
      <c r="D12" s="58" t="s">
        <v>498</v>
      </c>
      <c r="E12" s="62">
        <f>ROUNDUP(((E3*6)*0.75)+((E4*6)*0.75)+(SUM(E3:E4)*C12),0)</f>
        <v>23</v>
      </c>
      <c r="F12" s="51"/>
      <c r="G12" s="47"/>
    </row>
    <row r="13" spans="1:7" ht="16.8" x14ac:dyDescent="0.3">
      <c r="A13" s="63" t="s">
        <v>499</v>
      </c>
      <c r="B13" s="60">
        <v>16</v>
      </c>
      <c r="C13" s="57" t="str">
        <f t="shared" si="0"/>
        <v>+3</v>
      </c>
      <c r="D13" s="64" t="s">
        <v>500</v>
      </c>
      <c r="E13" s="442">
        <f>10+C11-2</f>
        <v>8</v>
      </c>
      <c r="F13" s="88" t="s">
        <v>518</v>
      </c>
      <c r="G13" s="47"/>
    </row>
    <row r="14" spans="1:7" ht="16.8" x14ac:dyDescent="0.3">
      <c r="A14" s="66" t="s">
        <v>501</v>
      </c>
      <c r="B14" s="67">
        <v>16</v>
      </c>
      <c r="C14" s="57" t="str">
        <f t="shared" si="0"/>
        <v>+3</v>
      </c>
      <c r="D14" s="64" t="s">
        <v>503</v>
      </c>
      <c r="E14" s="65">
        <f>E15+C10</f>
        <v>7</v>
      </c>
      <c r="F14" s="51"/>
      <c r="G14" s="47"/>
    </row>
    <row r="15" spans="1:7" ht="17.399999999999999" thickBot="1" x14ac:dyDescent="0.35">
      <c r="A15" s="68" t="s">
        <v>502</v>
      </c>
      <c r="B15" s="397">
        <v>10</v>
      </c>
      <c r="C15" s="69" t="str">
        <f t="shared" si="0"/>
        <v>+0</v>
      </c>
      <c r="D15" s="70" t="s">
        <v>511</v>
      </c>
      <c r="E15" s="380">
        <f>E13+SUM(Martial!B10:B11)</f>
        <v>8</v>
      </c>
      <c r="F15" s="51"/>
      <c r="G15" s="47"/>
    </row>
    <row r="16" spans="1:7" ht="24" thickTop="1" thickBot="1" x14ac:dyDescent="0.35">
      <c r="A16" s="71" t="s">
        <v>18</v>
      </c>
      <c r="B16" s="72"/>
      <c r="C16" s="72"/>
      <c r="D16" s="73"/>
      <c r="E16" s="73"/>
      <c r="F16" s="73"/>
      <c r="G16" s="74"/>
    </row>
    <row r="17" spans="1:7" s="7" customFormat="1" ht="17.399999999999999" thickTop="1" x14ac:dyDescent="0.3">
      <c r="A17" s="75"/>
      <c r="B17" s="76"/>
      <c r="C17" s="76"/>
      <c r="D17" s="76"/>
      <c r="E17" s="76"/>
      <c r="F17" s="76"/>
      <c r="G17" s="77"/>
    </row>
    <row r="18" spans="1:7" s="7" customFormat="1" ht="16.8" x14ac:dyDescent="0.3">
      <c r="A18" s="78"/>
      <c r="B18" s="79"/>
      <c r="C18" s="79"/>
      <c r="D18" s="79"/>
      <c r="E18" s="79"/>
      <c r="F18" s="79"/>
      <c r="G18" s="80"/>
    </row>
    <row r="19" spans="1:7" s="7" customFormat="1" ht="16.8" x14ac:dyDescent="0.3">
      <c r="A19" s="78"/>
      <c r="B19" s="79"/>
      <c r="C19" s="79"/>
      <c r="D19" s="79"/>
      <c r="E19" s="79"/>
      <c r="F19" s="79"/>
      <c r="G19" s="80"/>
    </row>
    <row r="20" spans="1:7" s="7" customFormat="1" ht="16.8" x14ac:dyDescent="0.3">
      <c r="A20" s="78"/>
      <c r="B20" s="79"/>
      <c r="C20" s="79"/>
      <c r="D20" s="79"/>
      <c r="E20" s="79"/>
      <c r="F20" s="79"/>
      <c r="G20" s="80"/>
    </row>
    <row r="21" spans="1:7" s="7" customFormat="1" ht="16.8" x14ac:dyDescent="0.3">
      <c r="A21" s="78"/>
      <c r="B21" s="79"/>
      <c r="C21" s="79"/>
      <c r="D21" s="79"/>
      <c r="E21" s="79"/>
      <c r="F21" s="79"/>
      <c r="G21" s="80"/>
    </row>
    <row r="22" spans="1:7" s="7" customFormat="1" ht="16.8" x14ac:dyDescent="0.3">
      <c r="A22" s="78"/>
      <c r="B22" s="79"/>
      <c r="C22" s="79"/>
      <c r="D22" s="79"/>
      <c r="E22" s="79"/>
      <c r="F22" s="79"/>
      <c r="G22" s="80"/>
    </row>
    <row r="23" spans="1:7" ht="17.399999999999999" thickBot="1" x14ac:dyDescent="0.35">
      <c r="A23" s="81"/>
      <c r="B23" s="82"/>
      <c r="C23" s="82"/>
      <c r="D23" s="82"/>
      <c r="E23" s="82"/>
      <c r="F23" s="82"/>
      <c r="G23" s="83"/>
    </row>
    <row r="24" spans="1:7" ht="16.2" thickTop="1" x14ac:dyDescent="0.3"/>
    <row r="25" spans="1:7" x14ac:dyDescent="0.3">
      <c r="D25" s="85"/>
    </row>
  </sheetData>
  <phoneticPr fontId="0" type="noConversion"/>
  <conditionalFormatting sqref="E11">
    <cfRule type="cellIs" dxfId="14" priority="4" stopIfTrue="1" operator="greaterThan">
      <formula>116</formula>
    </cfRule>
    <cfRule type="cellIs" dxfId="13"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7.09765625" style="84" bestFit="1" customWidth="1"/>
    <col min="2" max="2" width="5.8984375" style="84" bestFit="1" customWidth="1"/>
    <col min="3" max="3" width="7.59765625" style="85" hidden="1" customWidth="1"/>
    <col min="4" max="4" width="5.8984375" style="85" hidden="1" customWidth="1"/>
    <col min="5" max="5" width="9.19921875" style="85" bestFit="1" customWidth="1"/>
    <col min="6" max="6" width="6.69921875" style="85" bestFit="1" customWidth="1"/>
    <col min="7" max="7" width="6" style="85" bestFit="1" customWidth="1"/>
    <col min="8" max="8" width="5.19921875" style="85" bestFit="1" customWidth="1"/>
    <col min="9" max="9" width="6.8984375" style="85" bestFit="1" customWidth="1"/>
    <col min="10" max="10" width="41.5" style="84" customWidth="1"/>
    <col min="11" max="16384" width="13" style="41"/>
  </cols>
  <sheetData>
    <row r="1" spans="1:10" ht="23.4" thickBot="1" x14ac:dyDescent="0.35">
      <c r="A1" s="86" t="s">
        <v>7</v>
      </c>
      <c r="B1" s="87"/>
      <c r="C1" s="87"/>
      <c r="D1" s="87"/>
      <c r="E1" s="87"/>
      <c r="F1" s="87"/>
      <c r="G1" s="87"/>
      <c r="H1" s="87"/>
      <c r="I1" s="87"/>
      <c r="J1" s="87"/>
    </row>
    <row r="2" spans="1:10" s="7" customFormat="1" ht="34.200000000000003" thickBot="1" x14ac:dyDescent="0.35">
      <c r="A2" s="2" t="s">
        <v>208</v>
      </c>
      <c r="B2" s="3" t="s">
        <v>23</v>
      </c>
      <c r="C2" s="3" t="s">
        <v>30</v>
      </c>
      <c r="D2" s="3" t="s">
        <v>22</v>
      </c>
      <c r="E2" s="4" t="s">
        <v>55</v>
      </c>
      <c r="F2" s="4" t="s">
        <v>31</v>
      </c>
      <c r="G2" s="4" t="s">
        <v>57</v>
      </c>
      <c r="H2" s="5" t="s">
        <v>207</v>
      </c>
      <c r="I2" s="3" t="s">
        <v>87</v>
      </c>
      <c r="J2" s="6" t="s">
        <v>85</v>
      </c>
    </row>
    <row r="3" spans="1:10" s="7" customFormat="1" ht="16.8" x14ac:dyDescent="0.3">
      <c r="A3" s="88" t="s">
        <v>60</v>
      </c>
      <c r="B3" s="89">
        <f>3+0+1</f>
        <v>4</v>
      </c>
      <c r="C3" s="90" t="s">
        <v>25</v>
      </c>
      <c r="D3" s="90" t="str">
        <f>IF(C3="Str",'Personal File'!$C$10,IF(C3="Dex",'Personal File'!$C$11,IF(C3="Con",'Personal File'!$C$12,IF(C3="Int",'Personal File'!$C$13,IF(C3="Wis",'Personal File'!$C$14,IF(C3="Cha",'Personal File'!$C$15))))))</f>
        <v>+0</v>
      </c>
      <c r="E3" s="91" t="str">
        <f t="shared" ref="E3:E42" si="0">CONCATENATE(C3," (",D3,")")</f>
        <v>Con (+0)</v>
      </c>
      <c r="F3" s="92">
        <v>0</v>
      </c>
      <c r="G3" s="93">
        <f t="shared" ref="G3:G42" si="1">B3+D3+F3</f>
        <v>4</v>
      </c>
      <c r="H3" s="94">
        <f ca="1">RANDBETWEEN(1,20)</f>
        <v>8</v>
      </c>
      <c r="I3" s="93">
        <f t="shared" ref="I3:I42" ca="1" si="2">SUM(G3:H3)</f>
        <v>12</v>
      </c>
      <c r="J3" s="439" t="s">
        <v>518</v>
      </c>
    </row>
    <row r="4" spans="1:10" s="7" customFormat="1" ht="16.8" x14ac:dyDescent="0.3">
      <c r="A4" s="96" t="s">
        <v>61</v>
      </c>
      <c r="B4" s="89">
        <f>1+2+1</f>
        <v>4</v>
      </c>
      <c r="C4" s="90" t="s">
        <v>28</v>
      </c>
      <c r="D4" s="90" t="str">
        <f>IF(C4="Str",'Personal File'!$C$10,IF(C4="Dex",'Personal File'!$C$11,IF(C4="Con",'Personal File'!$C$12,IF(C4="Int",'Personal File'!$C$13,IF(C4="Wis",'Personal File'!$C$14,IF(C4="Cha",'Personal File'!$C$15))))))</f>
        <v>+0</v>
      </c>
      <c r="E4" s="97" t="str">
        <f t="shared" si="0"/>
        <v>Dex (+0)</v>
      </c>
      <c r="F4" s="92">
        <v>0</v>
      </c>
      <c r="G4" s="93">
        <f t="shared" si="1"/>
        <v>4</v>
      </c>
      <c r="H4" s="94">
        <f ca="1">RANDBETWEEN(1,20)</f>
        <v>9</v>
      </c>
      <c r="I4" s="93">
        <f t="shared" ca="1" si="2"/>
        <v>13</v>
      </c>
      <c r="J4" s="439" t="s">
        <v>518</v>
      </c>
    </row>
    <row r="5" spans="1:10" s="7" customFormat="1" ht="16.8" x14ac:dyDescent="0.3">
      <c r="A5" s="98" t="s">
        <v>62</v>
      </c>
      <c r="B5" s="99">
        <f>3+3+0</f>
        <v>6</v>
      </c>
      <c r="C5" s="100" t="s">
        <v>27</v>
      </c>
      <c r="D5" s="100" t="str">
        <f>IF(C5="Str",'Personal File'!$C$10,IF(C5="Dex",'Personal File'!$C$11,IF(C5="Con",'Personal File'!$C$12,IF(C5="Int",'Personal File'!$C$13,IF(C5="Wis",'Personal File'!$C$14,IF(C5="Cha",'Personal File'!$C$15))))))</f>
        <v>+3</v>
      </c>
      <c r="E5" s="101" t="str">
        <f t="shared" si="0"/>
        <v>Wis (+3)</v>
      </c>
      <c r="F5" s="102">
        <v>0</v>
      </c>
      <c r="G5" s="103">
        <f t="shared" si="1"/>
        <v>9</v>
      </c>
      <c r="H5" s="104">
        <f ca="1">RANDBETWEEN(1,20)</f>
        <v>11</v>
      </c>
      <c r="I5" s="103">
        <f t="shared" ca="1" si="2"/>
        <v>20</v>
      </c>
      <c r="J5" s="440" t="s">
        <v>518</v>
      </c>
    </row>
    <row r="6" spans="1:10" s="112" customFormat="1" ht="16.8" x14ac:dyDescent="0.3">
      <c r="A6" s="105" t="s">
        <v>32</v>
      </c>
      <c r="B6" s="90">
        <v>0</v>
      </c>
      <c r="C6" s="106" t="s">
        <v>26</v>
      </c>
      <c r="D6" s="107" t="str">
        <f>IF(C6="Str",'Personal File'!$C$10,IF(C6="Dex",'Personal File'!$C$11,IF(C6="Con",'Personal File'!$C$12,IF(C6="Int",'Personal File'!$C$13,IF(C6="Wis",'Personal File'!$C$14,IF(C6="Cha",'Personal File'!$C$15))))))</f>
        <v>+3</v>
      </c>
      <c r="E6" s="108" t="str">
        <f t="shared" si="0"/>
        <v>Int (+3)</v>
      </c>
      <c r="F6" s="109" t="s">
        <v>56</v>
      </c>
      <c r="G6" s="110">
        <f t="shared" si="1"/>
        <v>3</v>
      </c>
      <c r="H6" s="94">
        <f ca="1">RANDBETWEEN(1,20)</f>
        <v>4</v>
      </c>
      <c r="I6" s="110">
        <f t="shared" ca="1" si="2"/>
        <v>7</v>
      </c>
      <c r="J6" s="111"/>
    </row>
    <row r="7" spans="1:10" s="116" customFormat="1" ht="16.8" x14ac:dyDescent="0.3">
      <c r="A7" s="113" t="s">
        <v>33</v>
      </c>
      <c r="B7" s="90">
        <v>0</v>
      </c>
      <c r="C7" s="114" t="s">
        <v>28</v>
      </c>
      <c r="D7" s="115" t="str">
        <f>IF(C7="Str",'Personal File'!$C$10,IF(C7="Dex",'Personal File'!$C$11,IF(C7="Con",'Personal File'!$C$12,IF(C7="Int",'Personal File'!$C$13,IF(C7="Wis",'Personal File'!$C$14,IF(C7="Cha",'Personal File'!$C$15))))))</f>
        <v>+0</v>
      </c>
      <c r="E7" s="97" t="str">
        <f t="shared" si="0"/>
        <v>Dex (+0)</v>
      </c>
      <c r="F7" s="110" t="s">
        <v>56</v>
      </c>
      <c r="G7" s="110">
        <f t="shared" si="1"/>
        <v>0</v>
      </c>
      <c r="H7" s="94">
        <f ca="1">RANDBETWEEN(1,20)</f>
        <v>4</v>
      </c>
      <c r="I7" s="110">
        <f t="shared" ca="1" si="2"/>
        <v>4</v>
      </c>
      <c r="J7" s="111"/>
    </row>
    <row r="8" spans="1:10" s="121" customFormat="1" ht="16.8" x14ac:dyDescent="0.3">
      <c r="A8" s="117" t="s">
        <v>34</v>
      </c>
      <c r="B8" s="90">
        <v>0</v>
      </c>
      <c r="C8" s="118" t="s">
        <v>24</v>
      </c>
      <c r="D8" s="119" t="str">
        <f>IF(C8="Str",'Personal File'!$C$10,IF(C8="Dex",'Personal File'!$C$11,IF(C8="Con",'Personal File'!$C$12,IF(C8="Int",'Personal File'!$C$13,IF(C8="Wis",'Personal File'!$C$14,IF(C8="Cha",'Personal File'!$C$15))))))</f>
        <v>+0</v>
      </c>
      <c r="E8" s="120" t="str">
        <f t="shared" si="0"/>
        <v>Cha (+0)</v>
      </c>
      <c r="F8" s="110" t="s">
        <v>56</v>
      </c>
      <c r="G8" s="110">
        <f t="shared" si="1"/>
        <v>0</v>
      </c>
      <c r="H8" s="94">
        <f t="shared" ref="H8:H48" ca="1" si="3">RANDBETWEEN(1,20)</f>
        <v>12</v>
      </c>
      <c r="I8" s="110">
        <f t="shared" ca="1" si="2"/>
        <v>12</v>
      </c>
      <c r="J8" s="111"/>
    </row>
    <row r="9" spans="1:10" s="126" customFormat="1" ht="16.8" x14ac:dyDescent="0.3">
      <c r="A9" s="122" t="s">
        <v>35</v>
      </c>
      <c r="B9" s="90">
        <v>0</v>
      </c>
      <c r="C9" s="123" t="s">
        <v>29</v>
      </c>
      <c r="D9" s="124">
        <f>IF(C9="Str",'Personal File'!$C$10,IF(C9="Dex",'Personal File'!$C$11,IF(C9="Con",'Personal File'!$C$12,IF(C9="Int",'Personal File'!$C$13,IF(C9="Wis",'Personal File'!$C$14,IF(C9="Cha",'Personal File'!$C$15))))))</f>
        <v>-1</v>
      </c>
      <c r="E9" s="125" t="str">
        <f t="shared" si="0"/>
        <v>Str (-1)</v>
      </c>
      <c r="F9" s="110" t="s">
        <v>56</v>
      </c>
      <c r="G9" s="110">
        <f t="shared" si="1"/>
        <v>-1</v>
      </c>
      <c r="H9" s="94">
        <f t="shared" ca="1" si="3"/>
        <v>15</v>
      </c>
      <c r="I9" s="110">
        <f t="shared" ca="1" si="2"/>
        <v>14</v>
      </c>
      <c r="J9" s="111"/>
    </row>
    <row r="10" spans="1:10" s="126" customFormat="1" ht="16.8" x14ac:dyDescent="0.3">
      <c r="A10" s="127" t="s">
        <v>8</v>
      </c>
      <c r="B10" s="128">
        <v>8</v>
      </c>
      <c r="C10" s="129" t="s">
        <v>25</v>
      </c>
      <c r="D10" s="130" t="str">
        <f>IF(C10="Str",'Personal File'!$C$10,IF(C10="Dex",'Personal File'!$C$11,IF(C10="Con",'Personal File'!$C$12,IF(C10="Int",'Personal File'!$C$13,IF(C10="Wis",'Personal File'!$C$14,IF(C10="Cha",'Personal File'!$C$15))))))</f>
        <v>+0</v>
      </c>
      <c r="E10" s="131" t="str">
        <f t="shared" si="0"/>
        <v>Con (+0)</v>
      </c>
      <c r="F10" s="132" t="s">
        <v>56</v>
      </c>
      <c r="G10" s="132">
        <f t="shared" si="1"/>
        <v>8</v>
      </c>
      <c r="H10" s="94">
        <f t="shared" ca="1" si="3"/>
        <v>7</v>
      </c>
      <c r="I10" s="132">
        <f t="shared" ca="1" si="2"/>
        <v>15</v>
      </c>
      <c r="J10" s="133"/>
    </row>
    <row r="11" spans="1:10" s="112" customFormat="1" ht="16.8" x14ac:dyDescent="0.3">
      <c r="A11" s="105" t="s">
        <v>106</v>
      </c>
      <c r="B11" s="90">
        <v>0</v>
      </c>
      <c r="C11" s="106" t="s">
        <v>26</v>
      </c>
      <c r="D11" s="107" t="str">
        <f>IF(C11="Str",'Personal File'!$C$10,IF(C11="Dex",'Personal File'!$C$11,IF(C11="Con",'Personal File'!$C$12,IF(C11="Int",'Personal File'!$C$13,IF(C11="Wis",'Personal File'!$C$14,IF(C11="Cha",'Personal File'!$C$15))))))</f>
        <v>+3</v>
      </c>
      <c r="E11" s="108" t="str">
        <f t="shared" si="0"/>
        <v>Int (+3)</v>
      </c>
      <c r="F11" s="110" t="s">
        <v>56</v>
      </c>
      <c r="G11" s="110">
        <f t="shared" si="1"/>
        <v>3</v>
      </c>
      <c r="H11" s="94">
        <f t="shared" ca="1" si="3"/>
        <v>12</v>
      </c>
      <c r="I11" s="110">
        <f t="shared" ca="1" si="2"/>
        <v>15</v>
      </c>
      <c r="J11" s="111"/>
    </row>
    <row r="12" spans="1:10" s="141" customFormat="1" ht="16.8" x14ac:dyDescent="0.3">
      <c r="A12" s="134" t="s">
        <v>36</v>
      </c>
      <c r="B12" s="135">
        <v>0</v>
      </c>
      <c r="C12" s="136" t="s">
        <v>26</v>
      </c>
      <c r="D12" s="137" t="str">
        <f>IF(C12="Str",'Personal File'!$C$10,IF(C12="Dex",'Personal File'!$C$11,IF(C12="Con",'Personal File'!$C$12,IF(C12="Int",'Personal File'!$C$13,IF(C12="Wis",'Personal File'!$C$14,IF(C12="Cha",'Personal File'!$C$15))))))</f>
        <v>+3</v>
      </c>
      <c r="E12" s="138" t="str">
        <f t="shared" si="0"/>
        <v>Int (+3)</v>
      </c>
      <c r="F12" s="139" t="s">
        <v>56</v>
      </c>
      <c r="G12" s="139">
        <f t="shared" si="1"/>
        <v>3</v>
      </c>
      <c r="H12" s="94">
        <f t="shared" ca="1" si="3"/>
        <v>12</v>
      </c>
      <c r="I12" s="139">
        <f t="shared" ca="1" si="2"/>
        <v>15</v>
      </c>
      <c r="J12" s="140"/>
    </row>
    <row r="13" spans="1:10" s="116" customFormat="1" ht="16.8" x14ac:dyDescent="0.3">
      <c r="A13" s="117" t="s">
        <v>37</v>
      </c>
      <c r="B13" s="90">
        <v>0</v>
      </c>
      <c r="C13" s="118" t="s">
        <v>24</v>
      </c>
      <c r="D13" s="119" t="str">
        <f>IF(C13="Str",'Personal File'!$C$10,IF(C13="Dex",'Personal File'!$C$11,IF(C13="Con",'Personal File'!$C$12,IF(C13="Int",'Personal File'!$C$13,IF(C13="Wis",'Personal File'!$C$14,IF(C13="Cha",'Personal File'!$C$15))))))</f>
        <v>+0</v>
      </c>
      <c r="E13" s="120" t="str">
        <f t="shared" si="0"/>
        <v>Cha (+0)</v>
      </c>
      <c r="F13" s="110" t="s">
        <v>390</v>
      </c>
      <c r="G13" s="110">
        <f t="shared" si="1"/>
        <v>4</v>
      </c>
      <c r="H13" s="94">
        <f t="shared" ca="1" si="3"/>
        <v>8</v>
      </c>
      <c r="I13" s="110">
        <f t="shared" ca="1" si="2"/>
        <v>12</v>
      </c>
      <c r="J13" s="95"/>
    </row>
    <row r="14" spans="1:10" s="116" customFormat="1" ht="16.8" x14ac:dyDescent="0.3">
      <c r="A14" s="134" t="s">
        <v>38</v>
      </c>
      <c r="B14" s="135">
        <v>0</v>
      </c>
      <c r="C14" s="136" t="s">
        <v>26</v>
      </c>
      <c r="D14" s="137" t="str">
        <f>IF(C14="Str",'Personal File'!$C$10,IF(C14="Dex",'Personal File'!$C$11,IF(C14="Con",'Personal File'!$C$12,IF(C14="Int",'Personal File'!$C$13,IF(C14="Wis",'Personal File'!$C$14,IF(C14="Cha",'Personal File'!$C$15))))))</f>
        <v>+3</v>
      </c>
      <c r="E14" s="138" t="str">
        <f t="shared" si="0"/>
        <v>Int (+3)</v>
      </c>
      <c r="F14" s="139" t="s">
        <v>56</v>
      </c>
      <c r="G14" s="139">
        <f t="shared" si="1"/>
        <v>3</v>
      </c>
      <c r="H14" s="94">
        <f t="shared" ca="1" si="3"/>
        <v>3</v>
      </c>
      <c r="I14" s="139">
        <f t="shared" ca="1" si="2"/>
        <v>6</v>
      </c>
      <c r="J14" s="140"/>
    </row>
    <row r="15" spans="1:10" s="116" customFormat="1" ht="16.8" x14ac:dyDescent="0.3">
      <c r="A15" s="117" t="s">
        <v>39</v>
      </c>
      <c r="B15" s="90">
        <v>0</v>
      </c>
      <c r="C15" s="118" t="s">
        <v>24</v>
      </c>
      <c r="D15" s="119" t="str">
        <f>IF(C15="Str",'Personal File'!$C$10,IF(C15="Dex",'Personal File'!$C$11,IF(C15="Con",'Personal File'!$C$12,IF(C15="Int",'Personal File'!$C$13,IF(C15="Wis",'Personal File'!$C$14,IF(C15="Cha",'Personal File'!$C$15))))))</f>
        <v>+0</v>
      </c>
      <c r="E15" s="120" t="str">
        <f t="shared" si="0"/>
        <v>Cha (+0)</v>
      </c>
      <c r="F15" s="110" t="s">
        <v>56</v>
      </c>
      <c r="G15" s="110">
        <f t="shared" si="1"/>
        <v>0</v>
      </c>
      <c r="H15" s="94">
        <f t="shared" ca="1" si="3"/>
        <v>18</v>
      </c>
      <c r="I15" s="110">
        <f t="shared" ca="1" si="2"/>
        <v>18</v>
      </c>
      <c r="J15" s="111"/>
    </row>
    <row r="16" spans="1:10" s="116" customFormat="1" ht="16.8" x14ac:dyDescent="0.3">
      <c r="A16" s="113" t="s">
        <v>40</v>
      </c>
      <c r="B16" s="90">
        <v>0</v>
      </c>
      <c r="C16" s="114" t="s">
        <v>28</v>
      </c>
      <c r="D16" s="115" t="str">
        <f>IF(C16="Str",'Personal File'!$C$10,IF(C16="Dex",'Personal File'!$C$11,IF(C16="Con",'Personal File'!$C$12,IF(C16="Int",'Personal File'!$C$13,IF(C16="Wis",'Personal File'!$C$14,IF(C16="Cha",'Personal File'!$C$15))))))</f>
        <v>+0</v>
      </c>
      <c r="E16" s="97" t="str">
        <f t="shared" si="0"/>
        <v>Dex (+0)</v>
      </c>
      <c r="F16" s="110" t="s">
        <v>56</v>
      </c>
      <c r="G16" s="110">
        <f t="shared" si="1"/>
        <v>0</v>
      </c>
      <c r="H16" s="94">
        <f t="shared" ca="1" si="3"/>
        <v>12</v>
      </c>
      <c r="I16" s="110">
        <f t="shared" ca="1" si="2"/>
        <v>12</v>
      </c>
      <c r="J16" s="111"/>
    </row>
    <row r="17" spans="1:10" s="116" customFormat="1" ht="16.8" x14ac:dyDescent="0.3">
      <c r="A17" s="146" t="s">
        <v>41</v>
      </c>
      <c r="B17" s="147">
        <v>0</v>
      </c>
      <c r="C17" s="148" t="s">
        <v>26</v>
      </c>
      <c r="D17" s="149" t="str">
        <f>IF(C17="Str",'Personal File'!$C$10,IF(C17="Dex",'Personal File'!$C$11,IF(C17="Con",'Personal File'!$C$12,IF(C17="Int",'Personal File'!$C$13,IF(C17="Wis",'Personal File'!$C$14,IF(C17="Cha",'Personal File'!$C$15))))))</f>
        <v>+3</v>
      </c>
      <c r="E17" s="150" t="str">
        <f t="shared" si="0"/>
        <v>Int (+3)</v>
      </c>
      <c r="F17" s="151" t="s">
        <v>56</v>
      </c>
      <c r="G17" s="151">
        <f t="shared" si="1"/>
        <v>3</v>
      </c>
      <c r="H17" s="94">
        <f t="shared" ca="1" si="3"/>
        <v>1</v>
      </c>
      <c r="I17" s="151">
        <f t="shared" ca="1" si="2"/>
        <v>4</v>
      </c>
      <c r="J17" s="152"/>
    </row>
    <row r="18" spans="1:10" s="116" customFormat="1" ht="16.8" x14ac:dyDescent="0.3">
      <c r="A18" s="117" t="s">
        <v>42</v>
      </c>
      <c r="B18" s="90">
        <v>0</v>
      </c>
      <c r="C18" s="118" t="s">
        <v>24</v>
      </c>
      <c r="D18" s="119" t="str">
        <f>IF(C18="Str",'Personal File'!$C$10,IF(C18="Dex",'Personal File'!$C$11,IF(C18="Con",'Personal File'!$C$12,IF(C18="Int",'Personal File'!$C$13,IF(C18="Wis",'Personal File'!$C$14,IF(C18="Cha",'Personal File'!$C$15))))))</f>
        <v>+0</v>
      </c>
      <c r="E18" s="120" t="str">
        <f t="shared" si="0"/>
        <v>Cha (+0)</v>
      </c>
      <c r="F18" s="110" t="s">
        <v>56</v>
      </c>
      <c r="G18" s="110">
        <f t="shared" si="1"/>
        <v>0</v>
      </c>
      <c r="H18" s="94">
        <f t="shared" ca="1" si="3"/>
        <v>11</v>
      </c>
      <c r="I18" s="110">
        <f t="shared" ca="1" si="2"/>
        <v>11</v>
      </c>
      <c r="J18" s="111"/>
    </row>
    <row r="19" spans="1:10" s="116" customFormat="1" ht="16.8" x14ac:dyDescent="0.3">
      <c r="A19" s="117" t="s">
        <v>10</v>
      </c>
      <c r="B19" s="90">
        <v>0</v>
      </c>
      <c r="C19" s="118" t="s">
        <v>24</v>
      </c>
      <c r="D19" s="119" t="str">
        <f>IF(C19="Str",'Personal File'!$C$10,IF(C19="Dex",'Personal File'!$C$11,IF(C19="Con",'Personal File'!$C$12,IF(C19="Int",'Personal File'!$C$13,IF(C19="Wis",'Personal File'!$C$14,IF(C19="Cha",'Personal File'!$C$15))))))</f>
        <v>+0</v>
      </c>
      <c r="E19" s="120" t="str">
        <f t="shared" si="0"/>
        <v>Cha (+0)</v>
      </c>
      <c r="F19" s="110" t="s">
        <v>56</v>
      </c>
      <c r="G19" s="110">
        <f t="shared" si="1"/>
        <v>0</v>
      </c>
      <c r="H19" s="94">
        <f t="shared" ca="1" si="3"/>
        <v>17</v>
      </c>
      <c r="I19" s="110">
        <f t="shared" ca="1" si="2"/>
        <v>17</v>
      </c>
      <c r="J19" s="111"/>
    </row>
    <row r="20" spans="1:10" s="116" customFormat="1" ht="16.8" x14ac:dyDescent="0.3">
      <c r="A20" s="157" t="s">
        <v>43</v>
      </c>
      <c r="B20" s="90">
        <v>0</v>
      </c>
      <c r="C20" s="158" t="s">
        <v>27</v>
      </c>
      <c r="D20" s="159" t="str">
        <f>IF(C20="Str",'Personal File'!$C$10,IF(C20="Dex",'Personal File'!$C$11,IF(C20="Con",'Personal File'!$C$12,IF(C20="Int",'Personal File'!$C$13,IF(C20="Wis",'Personal File'!$C$14,IF(C20="Cha",'Personal File'!$C$15))))))</f>
        <v>+3</v>
      </c>
      <c r="E20" s="160" t="str">
        <f t="shared" si="0"/>
        <v>Wis (+3)</v>
      </c>
      <c r="F20" s="110" t="s">
        <v>56</v>
      </c>
      <c r="G20" s="110">
        <f t="shared" si="1"/>
        <v>3</v>
      </c>
      <c r="H20" s="94">
        <f t="shared" ca="1" si="3"/>
        <v>4</v>
      </c>
      <c r="I20" s="110">
        <f t="shared" ca="1" si="2"/>
        <v>7</v>
      </c>
      <c r="J20" s="111"/>
    </row>
    <row r="21" spans="1:10" s="116" customFormat="1" ht="16.8" x14ac:dyDescent="0.3">
      <c r="A21" s="113" t="s">
        <v>44</v>
      </c>
      <c r="B21" s="90">
        <v>0</v>
      </c>
      <c r="C21" s="114" t="s">
        <v>28</v>
      </c>
      <c r="D21" s="115" t="str">
        <f>IF(C21="Str",'Personal File'!$C$10,IF(C21="Dex",'Personal File'!$C$11,IF(C21="Con",'Personal File'!$C$12,IF(C21="Int",'Personal File'!$C$13,IF(C21="Wis",'Personal File'!$C$14,IF(C21="Cha",'Personal File'!$C$15))))))</f>
        <v>+0</v>
      </c>
      <c r="E21" s="97" t="str">
        <f t="shared" si="0"/>
        <v>Dex (+0)</v>
      </c>
      <c r="F21" s="110" t="s">
        <v>56</v>
      </c>
      <c r="G21" s="110">
        <f t="shared" si="1"/>
        <v>0</v>
      </c>
      <c r="H21" s="94">
        <f t="shared" ca="1" si="3"/>
        <v>8</v>
      </c>
      <c r="I21" s="110">
        <f t="shared" ca="1" si="2"/>
        <v>8</v>
      </c>
      <c r="J21" s="111"/>
    </row>
    <row r="22" spans="1:10" s="116" customFormat="1" ht="16.8" x14ac:dyDescent="0.3">
      <c r="A22" s="117" t="s">
        <v>45</v>
      </c>
      <c r="B22" s="90">
        <v>0</v>
      </c>
      <c r="C22" s="118" t="s">
        <v>24</v>
      </c>
      <c r="D22" s="119" t="str">
        <f>IF(C22="Str",'Personal File'!$C$10,IF(C22="Dex",'Personal File'!$C$11,IF(C22="Con",'Personal File'!$C$12,IF(C22="Int",'Personal File'!$C$13,IF(C22="Wis",'Personal File'!$C$14,IF(C22="Cha",'Personal File'!$C$15))))))</f>
        <v>+0</v>
      </c>
      <c r="E22" s="120" t="str">
        <f t="shared" si="0"/>
        <v>Cha (+0)</v>
      </c>
      <c r="F22" s="110" t="s">
        <v>56</v>
      </c>
      <c r="G22" s="110">
        <f t="shared" si="1"/>
        <v>0</v>
      </c>
      <c r="H22" s="94">
        <f t="shared" ca="1" si="3"/>
        <v>5</v>
      </c>
      <c r="I22" s="110">
        <f t="shared" ca="1" si="2"/>
        <v>5</v>
      </c>
      <c r="J22" s="111"/>
    </row>
    <row r="23" spans="1:10" s="116" customFormat="1" ht="16.8" x14ac:dyDescent="0.3">
      <c r="A23" s="122" t="s">
        <v>46</v>
      </c>
      <c r="B23" s="90">
        <v>0</v>
      </c>
      <c r="C23" s="123" t="s">
        <v>29</v>
      </c>
      <c r="D23" s="124">
        <f>IF(C23="Str",'Personal File'!$C$10,IF(C23="Dex",'Personal File'!$C$11,IF(C23="Con",'Personal File'!$C$12,IF(C23="Int",'Personal File'!$C$13,IF(C23="Wis",'Personal File'!$C$14,IF(C23="Cha",'Personal File'!$C$15))))))</f>
        <v>-1</v>
      </c>
      <c r="E23" s="125" t="str">
        <f t="shared" si="0"/>
        <v>Str (-1)</v>
      </c>
      <c r="F23" s="110" t="s">
        <v>56</v>
      </c>
      <c r="G23" s="110">
        <f t="shared" si="1"/>
        <v>-1</v>
      </c>
      <c r="H23" s="94">
        <f t="shared" ca="1" si="3"/>
        <v>17</v>
      </c>
      <c r="I23" s="110">
        <f t="shared" ca="1" si="2"/>
        <v>16</v>
      </c>
      <c r="J23" s="111"/>
    </row>
    <row r="24" spans="1:10" s="116" customFormat="1" ht="16.8" x14ac:dyDescent="0.3">
      <c r="A24" s="153" t="s">
        <v>388</v>
      </c>
      <c r="B24" s="128">
        <v>8</v>
      </c>
      <c r="C24" s="154" t="s">
        <v>26</v>
      </c>
      <c r="D24" s="155" t="str">
        <f>IF(C24="Str",'Personal File'!$C$10,IF(C24="Dex",'Personal File'!$C$11,IF(C24="Con",'Personal File'!$C$12,IF(C24="Int",'Personal File'!$C$13,IF(C24="Wis",'Personal File'!$C$14,IF(C24="Cha",'Personal File'!$C$15))))))</f>
        <v>+3</v>
      </c>
      <c r="E24" s="156" t="str">
        <f t="shared" si="0"/>
        <v>Int (+3)</v>
      </c>
      <c r="F24" s="144" t="s">
        <v>370</v>
      </c>
      <c r="G24" s="132">
        <f t="shared" si="1"/>
        <v>13</v>
      </c>
      <c r="H24" s="94">
        <f t="shared" ca="1" si="3"/>
        <v>11</v>
      </c>
      <c r="I24" s="132">
        <f t="shared" ca="1" si="2"/>
        <v>24</v>
      </c>
      <c r="J24" s="133"/>
    </row>
    <row r="25" spans="1:10" s="116" customFormat="1" ht="16.8" x14ac:dyDescent="0.3">
      <c r="A25" s="153" t="s">
        <v>433</v>
      </c>
      <c r="B25" s="128">
        <v>8</v>
      </c>
      <c r="C25" s="154" t="s">
        <v>26</v>
      </c>
      <c r="D25" s="155" t="str">
        <f>IF(C25="Str",'Personal File'!$C$10,IF(C25="Dex",'Personal File'!$C$11,IF(C25="Con",'Personal File'!$C$12,IF(C25="Int",'Personal File'!$C$13,IF(C25="Wis",'Personal File'!$C$14,IF(C25="Cha",'Personal File'!$C$15))))))</f>
        <v>+3</v>
      </c>
      <c r="E25" s="156" t="str">
        <f t="shared" si="0"/>
        <v>Int (+3)</v>
      </c>
      <c r="F25" s="144" t="s">
        <v>56</v>
      </c>
      <c r="G25" s="132">
        <f t="shared" si="1"/>
        <v>11</v>
      </c>
      <c r="H25" s="94">
        <f t="shared" ca="1" si="3"/>
        <v>16</v>
      </c>
      <c r="I25" s="132">
        <f t="shared" ca="1" si="2"/>
        <v>27</v>
      </c>
      <c r="J25" s="133"/>
    </row>
    <row r="26" spans="1:10" s="116" customFormat="1" ht="16.8" x14ac:dyDescent="0.3">
      <c r="A26" s="153" t="s">
        <v>435</v>
      </c>
      <c r="B26" s="128">
        <v>8</v>
      </c>
      <c r="C26" s="154" t="s">
        <v>26</v>
      </c>
      <c r="D26" s="155" t="str">
        <f>IF(C26="Str",'Personal File'!$C$10,IF(C26="Dex",'Personal File'!$C$11,IF(C26="Con",'Personal File'!$C$12,IF(C26="Int",'Personal File'!$C$13,IF(C26="Wis",'Personal File'!$C$14,IF(C26="Cha",'Personal File'!$C$15))))))</f>
        <v>+3</v>
      </c>
      <c r="E26" s="156" t="str">
        <f t="shared" si="0"/>
        <v>Int (+3)</v>
      </c>
      <c r="F26" s="144" t="s">
        <v>56</v>
      </c>
      <c r="G26" s="132">
        <f t="shared" si="1"/>
        <v>11</v>
      </c>
      <c r="H26" s="94">
        <f t="shared" ca="1" si="3"/>
        <v>1</v>
      </c>
      <c r="I26" s="132">
        <f t="shared" ca="1" si="2"/>
        <v>12</v>
      </c>
      <c r="J26" s="133"/>
    </row>
    <row r="27" spans="1:10" s="116" customFormat="1" ht="16.8" x14ac:dyDescent="0.3">
      <c r="A27" s="153" t="s">
        <v>431</v>
      </c>
      <c r="B27" s="128">
        <v>8</v>
      </c>
      <c r="C27" s="154" t="s">
        <v>26</v>
      </c>
      <c r="D27" s="155" t="str">
        <f>IF(C27="Str",'Personal File'!$C$10,IF(C27="Dex",'Personal File'!$C$11,IF(C27="Con",'Personal File'!$C$12,IF(C27="Int",'Personal File'!$C$13,IF(C27="Wis",'Personal File'!$C$14,IF(C27="Cha",'Personal File'!$C$15))))))</f>
        <v>+3</v>
      </c>
      <c r="E27" s="156" t="str">
        <f t="shared" si="0"/>
        <v>Int (+3)</v>
      </c>
      <c r="F27" s="144" t="s">
        <v>56</v>
      </c>
      <c r="G27" s="132">
        <f t="shared" si="1"/>
        <v>11</v>
      </c>
      <c r="H27" s="94">
        <f t="shared" ca="1" si="3"/>
        <v>19</v>
      </c>
      <c r="I27" s="132">
        <f t="shared" ca="1" si="2"/>
        <v>30</v>
      </c>
      <c r="J27" s="133"/>
    </row>
    <row r="28" spans="1:10" s="116" customFormat="1" ht="16.8" x14ac:dyDescent="0.3">
      <c r="A28" s="153" t="s">
        <v>434</v>
      </c>
      <c r="B28" s="128">
        <v>8</v>
      </c>
      <c r="C28" s="154" t="s">
        <v>26</v>
      </c>
      <c r="D28" s="155" t="str">
        <f>IF(C28="Str",'Personal File'!$C$10,IF(C28="Dex",'Personal File'!$C$11,IF(C28="Con",'Personal File'!$C$12,IF(C28="Int",'Personal File'!$C$13,IF(C28="Wis",'Personal File'!$C$14,IF(C28="Cha",'Personal File'!$C$15))))))</f>
        <v>+3</v>
      </c>
      <c r="E28" s="156" t="str">
        <f t="shared" si="0"/>
        <v>Int (+3)</v>
      </c>
      <c r="F28" s="144" t="s">
        <v>56</v>
      </c>
      <c r="G28" s="132">
        <f t="shared" si="1"/>
        <v>11</v>
      </c>
      <c r="H28" s="94">
        <f t="shared" ca="1" si="3"/>
        <v>4</v>
      </c>
      <c r="I28" s="132">
        <f t="shared" ca="1" si="2"/>
        <v>15</v>
      </c>
      <c r="J28" s="133"/>
    </row>
    <row r="29" spans="1:10" s="116" customFormat="1" ht="16.8" x14ac:dyDescent="0.3">
      <c r="A29" s="153" t="s">
        <v>432</v>
      </c>
      <c r="B29" s="128">
        <v>8</v>
      </c>
      <c r="C29" s="154" t="s">
        <v>26</v>
      </c>
      <c r="D29" s="155" t="str">
        <f>IF(C29="Str",'Personal File'!$C$10,IF(C29="Dex",'Personal File'!$C$11,IF(C29="Con",'Personal File'!$C$12,IF(C29="Int",'Personal File'!$C$13,IF(C29="Wis",'Personal File'!$C$14,IF(C29="Cha",'Personal File'!$C$15))))))</f>
        <v>+3</v>
      </c>
      <c r="E29" s="156" t="str">
        <f t="shared" si="0"/>
        <v>Int (+3)</v>
      </c>
      <c r="F29" s="144" t="s">
        <v>56</v>
      </c>
      <c r="G29" s="132">
        <f t="shared" si="1"/>
        <v>11</v>
      </c>
      <c r="H29" s="94">
        <f t="shared" ca="1" si="3"/>
        <v>11</v>
      </c>
      <c r="I29" s="132">
        <f t="shared" ca="1" si="2"/>
        <v>22</v>
      </c>
      <c r="J29" s="133"/>
    </row>
    <row r="30" spans="1:10" s="116" customFormat="1" ht="16.8" x14ac:dyDescent="0.3">
      <c r="A30" s="153" t="s">
        <v>359</v>
      </c>
      <c r="B30" s="128">
        <v>8</v>
      </c>
      <c r="C30" s="154" t="s">
        <v>26</v>
      </c>
      <c r="D30" s="155" t="str">
        <f>IF(C30="Str",'Personal File'!$C$10,IF(C30="Dex",'Personal File'!$C$11,IF(C30="Con",'Personal File'!$C$12,IF(C30="Int",'Personal File'!$C$13,IF(C30="Wis",'Personal File'!$C$14,IF(C30="Cha",'Personal File'!$C$15))))))</f>
        <v>+3</v>
      </c>
      <c r="E30" s="156" t="str">
        <f t="shared" si="0"/>
        <v>Int (+3)</v>
      </c>
      <c r="F30" s="144" t="s">
        <v>370</v>
      </c>
      <c r="G30" s="132">
        <f t="shared" si="1"/>
        <v>13</v>
      </c>
      <c r="H30" s="94">
        <f t="shared" ca="1" si="3"/>
        <v>4</v>
      </c>
      <c r="I30" s="132">
        <f t="shared" ca="1" si="2"/>
        <v>17</v>
      </c>
      <c r="J30" s="133"/>
    </row>
    <row r="31" spans="1:10" s="116" customFormat="1" ht="16.8" x14ac:dyDescent="0.3">
      <c r="A31" s="153" t="s">
        <v>389</v>
      </c>
      <c r="B31" s="128">
        <v>6</v>
      </c>
      <c r="C31" s="154" t="s">
        <v>26</v>
      </c>
      <c r="D31" s="155" t="str">
        <f>IF(C31="Str",'Personal File'!$C$10,IF(C31="Dex",'Personal File'!$C$11,IF(C31="Con",'Personal File'!$C$12,IF(C31="Int",'Personal File'!$C$13,IF(C31="Wis",'Personal File'!$C$14,IF(C31="Cha",'Personal File'!$C$15))))))</f>
        <v>+3</v>
      </c>
      <c r="E31" s="156" t="str">
        <f t="shared" si="0"/>
        <v>Int (+3)</v>
      </c>
      <c r="F31" s="144" t="s">
        <v>56</v>
      </c>
      <c r="G31" s="132">
        <f t="shared" si="1"/>
        <v>9</v>
      </c>
      <c r="H31" s="94">
        <f t="shared" ca="1" si="3"/>
        <v>19</v>
      </c>
      <c r="I31" s="132">
        <f t="shared" ca="1" si="2"/>
        <v>28</v>
      </c>
      <c r="J31" s="133"/>
    </row>
    <row r="32" spans="1:10" s="116" customFormat="1" ht="16.8" x14ac:dyDescent="0.3">
      <c r="A32" s="157" t="s">
        <v>47</v>
      </c>
      <c r="B32" s="90">
        <v>0</v>
      </c>
      <c r="C32" s="158" t="s">
        <v>27</v>
      </c>
      <c r="D32" s="159" t="str">
        <f>IF(C32="Str",'Personal File'!$C$10,IF(C32="Dex",'Personal File'!$C$11,IF(C32="Con",'Personal File'!$C$12,IF(C32="Int",'Personal File'!$C$13,IF(C32="Wis",'Personal File'!$C$14,IF(C32="Cha",'Personal File'!$C$15))))))</f>
        <v>+3</v>
      </c>
      <c r="E32" s="160" t="str">
        <f t="shared" si="0"/>
        <v>Wis (+3)</v>
      </c>
      <c r="F32" s="110" t="s">
        <v>56</v>
      </c>
      <c r="G32" s="110">
        <f t="shared" si="1"/>
        <v>3</v>
      </c>
      <c r="H32" s="94">
        <f t="shared" ca="1" si="3"/>
        <v>16</v>
      </c>
      <c r="I32" s="110">
        <f t="shared" ca="1" si="2"/>
        <v>19</v>
      </c>
      <c r="J32" s="111"/>
    </row>
    <row r="33" spans="1:10" s="116" customFormat="1" ht="16.8" x14ac:dyDescent="0.3">
      <c r="A33" s="113" t="s">
        <v>11</v>
      </c>
      <c r="B33" s="90">
        <v>0</v>
      </c>
      <c r="C33" s="114" t="s">
        <v>28</v>
      </c>
      <c r="D33" s="115" t="str">
        <f>IF(C33="Str",'Personal File'!$C$10,IF(C33="Dex",'Personal File'!$C$11,IF(C33="Con",'Personal File'!$C$12,IF(C33="Int",'Personal File'!$C$13,IF(C33="Wis",'Personal File'!$C$14,IF(C33="Cha",'Personal File'!$C$15))))))</f>
        <v>+0</v>
      </c>
      <c r="E33" s="97" t="str">
        <f t="shared" si="0"/>
        <v>Dex (+0)</v>
      </c>
      <c r="F33" s="110" t="s">
        <v>56</v>
      </c>
      <c r="G33" s="110">
        <f t="shared" si="1"/>
        <v>0</v>
      </c>
      <c r="H33" s="94">
        <f t="shared" ca="1" si="3"/>
        <v>12</v>
      </c>
      <c r="I33" s="110">
        <f t="shared" ca="1" si="2"/>
        <v>12</v>
      </c>
      <c r="J33" s="111"/>
    </row>
    <row r="34" spans="1:10" s="116" customFormat="1" ht="16.8" x14ac:dyDescent="0.3">
      <c r="A34" s="161" t="s">
        <v>48</v>
      </c>
      <c r="B34" s="135">
        <v>0</v>
      </c>
      <c r="C34" s="162" t="s">
        <v>28</v>
      </c>
      <c r="D34" s="163" t="str">
        <f>IF(C34="Str",'Personal File'!$C$10,IF(C34="Dex",'Personal File'!$C$11,IF(C34="Con",'Personal File'!$C$12,IF(C34="Int",'Personal File'!$C$13,IF(C34="Wis",'Personal File'!$C$14,IF(C34="Cha",'Personal File'!$C$15))))))</f>
        <v>+0</v>
      </c>
      <c r="E34" s="164" t="str">
        <f t="shared" si="0"/>
        <v>Dex (+0)</v>
      </c>
      <c r="F34" s="139" t="s">
        <v>56</v>
      </c>
      <c r="G34" s="139">
        <f t="shared" si="1"/>
        <v>0</v>
      </c>
      <c r="H34" s="94">
        <f t="shared" ca="1" si="3"/>
        <v>2</v>
      </c>
      <c r="I34" s="139">
        <f t="shared" ca="1" si="2"/>
        <v>2</v>
      </c>
      <c r="J34" s="140"/>
    </row>
    <row r="35" spans="1:10" ht="16.8" x14ac:dyDescent="0.3">
      <c r="A35" s="117" t="s">
        <v>387</v>
      </c>
      <c r="B35" s="90">
        <v>0</v>
      </c>
      <c r="C35" s="118" t="s">
        <v>24</v>
      </c>
      <c r="D35" s="119" t="str">
        <f>IF(C35="Str",'Personal File'!$C$10,IF(C35="Dex",'Personal File'!$C$11,IF(C35="Con",'Personal File'!$C$12,IF(C35="Int",'Personal File'!$C$13,IF(C35="Wis",'Personal File'!$C$14,IF(C35="Cha",'Personal File'!$C$15))))))</f>
        <v>+0</v>
      </c>
      <c r="E35" s="120" t="str">
        <f t="shared" si="0"/>
        <v>Cha (+0)</v>
      </c>
      <c r="F35" s="110" t="s">
        <v>56</v>
      </c>
      <c r="G35" s="110">
        <f t="shared" si="1"/>
        <v>0</v>
      </c>
      <c r="H35" s="94">
        <f t="shared" ca="1" si="3"/>
        <v>7</v>
      </c>
      <c r="I35" s="110">
        <f t="shared" ca="1" si="2"/>
        <v>7</v>
      </c>
      <c r="J35" s="111"/>
    </row>
    <row r="36" spans="1:10" ht="16.8" x14ac:dyDescent="0.3">
      <c r="A36" s="142" t="s">
        <v>464</v>
      </c>
      <c r="B36" s="143">
        <v>1</v>
      </c>
      <c r="C36" s="166" t="s">
        <v>27</v>
      </c>
      <c r="D36" s="167" t="str">
        <f>IF(C36="Str",'Personal File'!$C$10,IF(C36="Dex",'Personal File'!$C$11,IF(C36="Con",'Personal File'!$C$12,IF(C36="Int",'Personal File'!$C$13,IF(C36="Wis",'Personal File'!$C$14,IF(C36="Cha",'Personal File'!$C$15))))))</f>
        <v>+3</v>
      </c>
      <c r="E36" s="168" t="str">
        <f t="shared" si="0"/>
        <v>Wis (+3)</v>
      </c>
      <c r="F36" s="144" t="s">
        <v>56</v>
      </c>
      <c r="G36" s="169">
        <f t="shared" si="1"/>
        <v>4</v>
      </c>
      <c r="H36" s="94">
        <f t="shared" ca="1" si="3"/>
        <v>16</v>
      </c>
      <c r="I36" s="144">
        <f t="shared" ca="1" si="2"/>
        <v>20</v>
      </c>
      <c r="J36" s="165"/>
    </row>
    <row r="37" spans="1:10" ht="16.8" x14ac:dyDescent="0.3">
      <c r="A37" s="142" t="s">
        <v>436</v>
      </c>
      <c r="B37" s="143">
        <v>4</v>
      </c>
      <c r="C37" s="166" t="s">
        <v>27</v>
      </c>
      <c r="D37" s="167" t="str">
        <f>IF(C37="Str",'Personal File'!$C$10,IF(C37="Dex",'Personal File'!$C$11,IF(C37="Con",'Personal File'!$C$12,IF(C37="Int",'Personal File'!$C$13,IF(C37="Wis",'Personal File'!$C$14,IF(C37="Cha",'Personal File'!$C$15))))))</f>
        <v>+3</v>
      </c>
      <c r="E37" s="168" t="str">
        <f t="shared" si="0"/>
        <v>Wis (+3)</v>
      </c>
      <c r="F37" s="144" t="s">
        <v>56</v>
      </c>
      <c r="G37" s="169">
        <f t="shared" si="1"/>
        <v>7</v>
      </c>
      <c r="H37" s="94">
        <f t="shared" ca="1" si="3"/>
        <v>7</v>
      </c>
      <c r="I37" s="144">
        <f t="shared" ca="1" si="2"/>
        <v>14</v>
      </c>
      <c r="J37" s="165"/>
    </row>
    <row r="38" spans="1:10" ht="16.8" x14ac:dyDescent="0.3">
      <c r="A38" s="113" t="s">
        <v>12</v>
      </c>
      <c r="B38" s="90">
        <v>0</v>
      </c>
      <c r="C38" s="114" t="s">
        <v>28</v>
      </c>
      <c r="D38" s="115" t="str">
        <f>IF(C38="Str",'Personal File'!$C$10,IF(C38="Dex",'Personal File'!$C$11,IF(C38="Con",'Personal File'!$C$12,IF(C38="Int",'Personal File'!$C$13,IF(C38="Wis",'Personal File'!$C$14,IF(C38="Cha",'Personal File'!$C$15))))))</f>
        <v>+0</v>
      </c>
      <c r="E38" s="97" t="str">
        <f t="shared" si="0"/>
        <v>Dex (+0)</v>
      </c>
      <c r="F38" s="110" t="s">
        <v>56</v>
      </c>
      <c r="G38" s="110">
        <f t="shared" si="1"/>
        <v>0</v>
      </c>
      <c r="H38" s="94">
        <f t="shared" ca="1" si="3"/>
        <v>7</v>
      </c>
      <c r="I38" s="110">
        <f t="shared" ca="1" si="2"/>
        <v>7</v>
      </c>
      <c r="J38" s="111"/>
    </row>
    <row r="39" spans="1:10" ht="16.8" x14ac:dyDescent="0.3">
      <c r="A39" s="105" t="s">
        <v>13</v>
      </c>
      <c r="B39" s="90">
        <v>0</v>
      </c>
      <c r="C39" s="106" t="s">
        <v>26</v>
      </c>
      <c r="D39" s="107" t="str">
        <f>IF(C39="Str",'Personal File'!$C$10,IF(C39="Dex",'Personal File'!$C$11,IF(C39="Con",'Personal File'!$C$12,IF(C39="Int",'Personal File'!$C$13,IF(C39="Wis",'Personal File'!$C$14,IF(C39="Cha",'Personal File'!$C$15))))))</f>
        <v>+3</v>
      </c>
      <c r="E39" s="108" t="str">
        <f t="shared" si="0"/>
        <v>Int (+3)</v>
      </c>
      <c r="F39" s="110" t="s">
        <v>56</v>
      </c>
      <c r="G39" s="110">
        <f t="shared" si="1"/>
        <v>3</v>
      </c>
      <c r="H39" s="94">
        <f t="shared" ca="1" si="3"/>
        <v>18</v>
      </c>
      <c r="I39" s="110">
        <f t="shared" ca="1" si="2"/>
        <v>21</v>
      </c>
      <c r="J39" s="111"/>
    </row>
    <row r="40" spans="1:10" ht="16.8" x14ac:dyDescent="0.3">
      <c r="A40" s="157" t="s">
        <v>49</v>
      </c>
      <c r="B40" s="90">
        <v>0</v>
      </c>
      <c r="C40" s="158" t="s">
        <v>27</v>
      </c>
      <c r="D40" s="159" t="str">
        <f>IF(C40="Str",'Personal File'!$C$10,IF(C40="Dex",'Personal File'!$C$11,IF(C40="Con",'Personal File'!$C$12,IF(C40="Int",'Personal File'!$C$13,IF(C40="Wis",'Personal File'!$C$14,IF(C40="Cha",'Personal File'!$C$15))))))</f>
        <v>+3</v>
      </c>
      <c r="E40" s="160" t="str">
        <f t="shared" si="0"/>
        <v>Wis (+3)</v>
      </c>
      <c r="F40" s="110" t="s">
        <v>56</v>
      </c>
      <c r="G40" s="110">
        <f t="shared" si="1"/>
        <v>3</v>
      </c>
      <c r="H40" s="94">
        <f t="shared" ca="1" si="3"/>
        <v>13</v>
      </c>
      <c r="I40" s="110">
        <f t="shared" ca="1" si="2"/>
        <v>16</v>
      </c>
      <c r="J40" s="111"/>
    </row>
    <row r="41" spans="1:10" ht="16.8" x14ac:dyDescent="0.3">
      <c r="A41" s="161" t="s">
        <v>104</v>
      </c>
      <c r="B41" s="135">
        <v>0</v>
      </c>
      <c r="C41" s="162" t="s">
        <v>28</v>
      </c>
      <c r="D41" s="163" t="str">
        <f>IF(C41="Str",'Personal File'!$C$10,IF(C41="Dex",'Personal File'!$C$11,IF(C41="Con",'Personal File'!$C$12,IF(C41="Int",'Personal File'!$C$13,IF(C41="Wis",'Personal File'!$C$14,IF(C41="Cha",'Personal File'!$C$15))))))</f>
        <v>+0</v>
      </c>
      <c r="E41" s="164" t="str">
        <f t="shared" si="0"/>
        <v>Dex (+0)</v>
      </c>
      <c r="F41" s="139" t="s">
        <v>56</v>
      </c>
      <c r="G41" s="139">
        <f t="shared" si="1"/>
        <v>0</v>
      </c>
      <c r="H41" s="94">
        <f t="shared" ca="1" si="3"/>
        <v>8</v>
      </c>
      <c r="I41" s="139">
        <f t="shared" ca="1" si="2"/>
        <v>8</v>
      </c>
      <c r="J41" s="140"/>
    </row>
    <row r="42" spans="1:10" ht="16.8" x14ac:dyDescent="0.3">
      <c r="A42" s="334" t="s">
        <v>437</v>
      </c>
      <c r="B42" s="143">
        <v>1</v>
      </c>
      <c r="C42" s="335" t="s">
        <v>26</v>
      </c>
      <c r="D42" s="336" t="str">
        <f>IF(C42="Str",'Personal File'!$C$10,IF(C42="Dex",'Personal File'!$C$11,IF(C42="Con",'Personal File'!$C$12,IF(C42="Int",'Personal File'!$C$13,IF(C42="Wis",'Personal File'!$C$14,IF(C42="Cha",'Personal File'!$C$15))))))</f>
        <v>+3</v>
      </c>
      <c r="E42" s="337" t="str">
        <f t="shared" si="0"/>
        <v>Int (+3)</v>
      </c>
      <c r="F42" s="144" t="s">
        <v>56</v>
      </c>
      <c r="G42" s="169">
        <f t="shared" si="1"/>
        <v>4</v>
      </c>
      <c r="H42" s="94">
        <f t="shared" ca="1" si="3"/>
        <v>19</v>
      </c>
      <c r="I42" s="169">
        <f t="shared" ca="1" si="2"/>
        <v>23</v>
      </c>
      <c r="J42" s="145"/>
    </row>
    <row r="43" spans="1:10" ht="16.8" x14ac:dyDescent="0.3">
      <c r="A43" s="334" t="s">
        <v>438</v>
      </c>
      <c r="B43" s="143">
        <v>1</v>
      </c>
      <c r="C43" s="335" t="s">
        <v>26</v>
      </c>
      <c r="D43" s="336" t="str">
        <f>IF(C43="Str",'Personal File'!$C$10,IF(C43="Dex",'Personal File'!$C$11,IF(C43="Con",'Personal File'!$C$12,IF(C43="Int",'Personal File'!$C$13,IF(C43="Wis",'Personal File'!$C$14,IF(C43="Cha",'Personal File'!$C$15))))))</f>
        <v>+3</v>
      </c>
      <c r="E43" s="337" t="str">
        <f t="shared" ref="E43:E46" si="4">CONCATENATE(C43," (",D43,")")</f>
        <v>Int (+3)</v>
      </c>
      <c r="F43" s="144" t="s">
        <v>56</v>
      </c>
      <c r="G43" s="169">
        <f t="shared" ref="G43:G46" si="5">B43+D43+F43</f>
        <v>4</v>
      </c>
      <c r="H43" s="94">
        <f t="shared" ca="1" si="3"/>
        <v>9</v>
      </c>
      <c r="I43" s="169">
        <f t="shared" ref="I43:I46" ca="1" si="6">SUM(G43:H43)</f>
        <v>13</v>
      </c>
      <c r="J43" s="145"/>
    </row>
    <row r="44" spans="1:10" ht="16.8" x14ac:dyDescent="0.3">
      <c r="A44" s="334" t="s">
        <v>439</v>
      </c>
      <c r="B44" s="143">
        <v>1</v>
      </c>
      <c r="C44" s="335" t="s">
        <v>26</v>
      </c>
      <c r="D44" s="336" t="str">
        <f>IF(C44="Str",'Personal File'!$C$10,IF(C44="Dex",'Personal File'!$C$11,IF(C44="Con",'Personal File'!$C$12,IF(C44="Int",'Personal File'!$C$13,IF(C44="Wis",'Personal File'!$C$14,IF(C44="Cha",'Personal File'!$C$15))))))</f>
        <v>+3</v>
      </c>
      <c r="E44" s="337" t="str">
        <f t="shared" si="4"/>
        <v>Int (+3)</v>
      </c>
      <c r="F44" s="144" t="s">
        <v>56</v>
      </c>
      <c r="G44" s="169">
        <f t="shared" si="5"/>
        <v>4</v>
      </c>
      <c r="H44" s="94">
        <f t="shared" ca="1" si="3"/>
        <v>2</v>
      </c>
      <c r="I44" s="169">
        <f t="shared" ca="1" si="6"/>
        <v>6</v>
      </c>
      <c r="J44" s="145"/>
    </row>
    <row r="45" spans="1:10" ht="16.8" x14ac:dyDescent="0.3">
      <c r="A45" s="334" t="s">
        <v>440</v>
      </c>
      <c r="B45" s="143">
        <v>1</v>
      </c>
      <c r="C45" s="335" t="s">
        <v>26</v>
      </c>
      <c r="D45" s="336" t="str">
        <f>IF(C45="Str",'Personal File'!$C$10,IF(C45="Dex",'Personal File'!$C$11,IF(C45="Con",'Personal File'!$C$12,IF(C45="Int",'Personal File'!$C$13,IF(C45="Wis",'Personal File'!$C$14,IF(C45="Cha",'Personal File'!$C$15))))))</f>
        <v>+3</v>
      </c>
      <c r="E45" s="337" t="str">
        <f t="shared" si="4"/>
        <v>Int (+3)</v>
      </c>
      <c r="F45" s="144" t="s">
        <v>56</v>
      </c>
      <c r="G45" s="169">
        <f t="shared" si="5"/>
        <v>4</v>
      </c>
      <c r="H45" s="94">
        <f t="shared" ca="1" si="3"/>
        <v>20</v>
      </c>
      <c r="I45" s="169">
        <f t="shared" ca="1" si="6"/>
        <v>24</v>
      </c>
      <c r="J45" s="145"/>
    </row>
    <row r="46" spans="1:10" ht="16.8" x14ac:dyDescent="0.3">
      <c r="A46" s="334" t="s">
        <v>441</v>
      </c>
      <c r="B46" s="143">
        <v>1</v>
      </c>
      <c r="C46" s="335" t="s">
        <v>26</v>
      </c>
      <c r="D46" s="336" t="str">
        <f>IF(C46="Str",'Personal File'!$C$10,IF(C46="Dex",'Personal File'!$C$11,IF(C46="Con",'Personal File'!$C$12,IF(C46="Int",'Personal File'!$C$13,IF(C46="Wis",'Personal File'!$C$14,IF(C46="Cha",'Personal File'!$C$15))))))</f>
        <v>+3</v>
      </c>
      <c r="E46" s="337" t="str">
        <f t="shared" si="4"/>
        <v>Int (+3)</v>
      </c>
      <c r="F46" s="144" t="s">
        <v>56</v>
      </c>
      <c r="G46" s="169">
        <f t="shared" si="5"/>
        <v>4</v>
      </c>
      <c r="H46" s="94">
        <f t="shared" ca="1" si="3"/>
        <v>20</v>
      </c>
      <c r="I46" s="169">
        <f t="shared" ca="1" si="6"/>
        <v>24</v>
      </c>
      <c r="J46" s="145"/>
    </row>
    <row r="47" spans="1:10" ht="16.8" x14ac:dyDescent="0.3">
      <c r="A47" s="334" t="s">
        <v>50</v>
      </c>
      <c r="B47" s="143">
        <v>8</v>
      </c>
      <c r="C47" s="335" t="s">
        <v>26</v>
      </c>
      <c r="D47" s="336" t="str">
        <f>IF(C47="Str",'Personal File'!$C$10,IF(C47="Dex",'Personal File'!$C$11,IF(C47="Con",'Personal File'!$C$12,IF(C47="Int",'Personal File'!$C$13,IF(C47="Wis",'Personal File'!$C$14,IF(C47="Cha",'Personal File'!$C$15))))))</f>
        <v>+3</v>
      </c>
      <c r="E47" s="337" t="str">
        <f t="shared" ref="E47:E53" si="7">CONCATENATE(C47," (",D47,")")</f>
        <v>Int (+3)</v>
      </c>
      <c r="F47" s="144" t="s">
        <v>370</v>
      </c>
      <c r="G47" s="144">
        <f t="shared" ref="G47:G53" si="8">B47+D47+F47</f>
        <v>13</v>
      </c>
      <c r="H47" s="94">
        <f t="shared" ca="1" si="3"/>
        <v>13</v>
      </c>
      <c r="I47" s="144">
        <f t="shared" ref="I47:I53" ca="1" si="9">SUM(G47:H47)</f>
        <v>26</v>
      </c>
      <c r="J47" s="145"/>
    </row>
    <row r="48" spans="1:10" ht="16.8" x14ac:dyDescent="0.3">
      <c r="A48" s="157" t="s">
        <v>51</v>
      </c>
      <c r="B48" s="90">
        <v>0</v>
      </c>
      <c r="C48" s="158" t="s">
        <v>27</v>
      </c>
      <c r="D48" s="159" t="str">
        <f>IF(C48="Str",'Personal File'!$C$10,IF(C48="Dex",'Personal File'!$C$11,IF(C48="Con",'Personal File'!$C$12,IF(C48="Int",'Personal File'!$C$13,IF(C48="Wis",'Personal File'!$C$14,IF(C48="Cha",'Personal File'!$C$15))))))</f>
        <v>+3</v>
      </c>
      <c r="E48" s="160" t="str">
        <f t="shared" si="7"/>
        <v>Wis (+3)</v>
      </c>
      <c r="F48" s="110" t="s">
        <v>370</v>
      </c>
      <c r="G48" s="110">
        <f t="shared" si="8"/>
        <v>5</v>
      </c>
      <c r="H48" s="94">
        <f t="shared" ca="1" si="3"/>
        <v>4</v>
      </c>
      <c r="I48" s="110">
        <f t="shared" ca="1" si="9"/>
        <v>9</v>
      </c>
      <c r="J48" s="111"/>
    </row>
    <row r="49" spans="1:10" ht="16.8" x14ac:dyDescent="0.3">
      <c r="A49" s="157" t="s">
        <v>105</v>
      </c>
      <c r="B49" s="90">
        <v>0</v>
      </c>
      <c r="C49" s="158" t="s">
        <v>27</v>
      </c>
      <c r="D49" s="159" t="str">
        <f>IF(C49="Str",'Personal File'!$C$10,IF(C49="Dex",'Personal File'!$C$11,IF(C49="Con",'Personal File'!$C$12,IF(C49="Int",'Personal File'!$C$13,IF(C49="Wis",'Personal File'!$C$14,IF(C49="Cha",'Personal File'!$C$15))))))</f>
        <v>+3</v>
      </c>
      <c r="E49" s="160" t="str">
        <f t="shared" si="7"/>
        <v>Wis (+3)</v>
      </c>
      <c r="F49" s="110" t="s">
        <v>56</v>
      </c>
      <c r="G49" s="110">
        <f t="shared" si="8"/>
        <v>3</v>
      </c>
      <c r="H49" s="94">
        <f ca="1">RANDBETWEEN(1,20)</f>
        <v>8</v>
      </c>
      <c r="I49" s="110">
        <f t="shared" ca="1" si="9"/>
        <v>11</v>
      </c>
      <c r="J49" s="111"/>
    </row>
    <row r="50" spans="1:10" ht="16.8" x14ac:dyDescent="0.3">
      <c r="A50" s="122" t="s">
        <v>14</v>
      </c>
      <c r="B50" s="90">
        <v>0</v>
      </c>
      <c r="C50" s="123" t="s">
        <v>29</v>
      </c>
      <c r="D50" s="124">
        <f>IF(C50="Str",'Personal File'!$C$10,IF(C50="Dex",'Personal File'!$C$11,IF(C50="Con",'Personal File'!$C$12,IF(C50="Int",'Personal File'!$C$13,IF(C50="Wis",'Personal File'!$C$14,IF(C50="Cha",'Personal File'!$C$15))))))</f>
        <v>-1</v>
      </c>
      <c r="E50" s="125" t="str">
        <f t="shared" si="7"/>
        <v>Str (-1)</v>
      </c>
      <c r="F50" s="110" t="s">
        <v>56</v>
      </c>
      <c r="G50" s="110">
        <f t="shared" si="8"/>
        <v>-1</v>
      </c>
      <c r="H50" s="94">
        <f ca="1">RANDBETWEEN(1,20)</f>
        <v>9</v>
      </c>
      <c r="I50" s="110">
        <f t="shared" ca="1" si="9"/>
        <v>8</v>
      </c>
      <c r="J50" s="95"/>
    </row>
    <row r="51" spans="1:10" ht="16.8" x14ac:dyDescent="0.3">
      <c r="A51" s="170" t="s">
        <v>52</v>
      </c>
      <c r="B51" s="171">
        <v>0</v>
      </c>
      <c r="C51" s="172" t="s">
        <v>28</v>
      </c>
      <c r="D51" s="173" t="str">
        <f>IF(C51="Str",'Personal File'!$C$10,IF(C51="Dex",'Personal File'!$C$11,IF(C51="Con",'Personal File'!$C$12,IF(C51="Int",'Personal File'!$C$13,IF(C51="Wis",'Personal File'!$C$14,IF(C51="Cha",'Personal File'!$C$15))))))</f>
        <v>+0</v>
      </c>
      <c r="E51" s="174" t="str">
        <f t="shared" si="7"/>
        <v>Dex (+0)</v>
      </c>
      <c r="F51" s="139" t="s">
        <v>56</v>
      </c>
      <c r="G51" s="139">
        <f t="shared" si="8"/>
        <v>0</v>
      </c>
      <c r="H51" s="94">
        <f ca="1">RANDBETWEEN(1,20)</f>
        <v>16</v>
      </c>
      <c r="I51" s="139">
        <f t="shared" ca="1" si="9"/>
        <v>16</v>
      </c>
      <c r="J51" s="175"/>
    </row>
    <row r="52" spans="1:10" ht="16.8" x14ac:dyDescent="0.3">
      <c r="A52" s="176" t="s">
        <v>53</v>
      </c>
      <c r="B52" s="135">
        <v>0</v>
      </c>
      <c r="C52" s="177" t="s">
        <v>24</v>
      </c>
      <c r="D52" s="178" t="str">
        <f>IF(C52="Str",'Personal File'!$C$10,IF(C52="Dex",'Personal File'!$C$11,IF(C52="Con",'Personal File'!$C$12,IF(C52="Int",'Personal File'!$C$13,IF(C52="Wis",'Personal File'!$C$14,IF(C52="Cha",'Personal File'!$C$15))))))</f>
        <v>+0</v>
      </c>
      <c r="E52" s="179" t="str">
        <f t="shared" si="7"/>
        <v>Cha (+0)</v>
      </c>
      <c r="F52" s="139" t="s">
        <v>56</v>
      </c>
      <c r="G52" s="139">
        <f t="shared" si="8"/>
        <v>0</v>
      </c>
      <c r="H52" s="94">
        <f ca="1">RANDBETWEEN(1,20)</f>
        <v>7</v>
      </c>
      <c r="I52" s="139">
        <f t="shared" ca="1" si="9"/>
        <v>7</v>
      </c>
      <c r="J52" s="140"/>
    </row>
    <row r="53" spans="1:10" ht="17.399999999999999" thickBot="1" x14ac:dyDescent="0.35">
      <c r="A53" s="180" t="s">
        <v>54</v>
      </c>
      <c r="B53" s="181">
        <v>0</v>
      </c>
      <c r="C53" s="182" t="s">
        <v>28</v>
      </c>
      <c r="D53" s="183" t="str">
        <f>IF(C53="Str",'Personal File'!$C$10,IF(C53="Dex",'Personal File'!$C$11,IF(C53="Con",'Personal File'!$C$12,IF(C53="Int",'Personal File'!$C$13,IF(C53="Wis",'Personal File'!$C$14,IF(C53="Cha",'Personal File'!$C$15))))))</f>
        <v>+0</v>
      </c>
      <c r="E53" s="184" t="str">
        <f t="shared" si="7"/>
        <v>Dex (+0)</v>
      </c>
      <c r="F53" s="185" t="s">
        <v>56</v>
      </c>
      <c r="G53" s="185">
        <f t="shared" si="8"/>
        <v>0</v>
      </c>
      <c r="H53" s="186">
        <f ca="1">RANDBETWEEN(1,20)</f>
        <v>18</v>
      </c>
      <c r="I53" s="185">
        <f t="shared" ca="1" si="9"/>
        <v>18</v>
      </c>
      <c r="J53" s="187"/>
    </row>
    <row r="54" spans="1:10" ht="16.2" thickTop="1" x14ac:dyDescent="0.3">
      <c r="B54" s="188">
        <f>SUM(B6:B53)</f>
        <v>88</v>
      </c>
      <c r="E54" s="188">
        <f>SUM(E55:E60)</f>
        <v>88</v>
      </c>
      <c r="F54" s="189" t="s">
        <v>57</v>
      </c>
    </row>
    <row r="55" spans="1:10" x14ac:dyDescent="0.3">
      <c r="B55" s="188"/>
      <c r="E55" s="403">
        <f>4*(6+'Personal File'!$C$13+1)</f>
        <v>40</v>
      </c>
      <c r="F55" s="190" t="s">
        <v>426</v>
      </c>
    </row>
    <row r="56" spans="1:10" x14ac:dyDescent="0.3">
      <c r="E56" s="403">
        <f>6+'Personal File'!$C$13+1</f>
        <v>10</v>
      </c>
      <c r="F56" s="190" t="s">
        <v>427</v>
      </c>
    </row>
    <row r="57" spans="1:10" x14ac:dyDescent="0.3">
      <c r="E57" s="403">
        <f>6+'Personal File'!$C$13+1</f>
        <v>10</v>
      </c>
      <c r="F57" s="190" t="s">
        <v>428</v>
      </c>
    </row>
    <row r="58" spans="1:10" x14ac:dyDescent="0.3">
      <c r="E58" s="403">
        <f>6+'Personal File'!$C$13+1</f>
        <v>10</v>
      </c>
      <c r="F58" s="190" t="s">
        <v>429</v>
      </c>
    </row>
    <row r="59" spans="1:10" x14ac:dyDescent="0.3">
      <c r="E59" s="403">
        <f>6+'Personal File'!$C$13+1</f>
        <v>10</v>
      </c>
      <c r="F59" s="190" t="s">
        <v>430</v>
      </c>
    </row>
    <row r="60" spans="1:10" x14ac:dyDescent="0.3">
      <c r="E60" s="188">
        <f>3+SUM('Personal File'!E3:E4)</f>
        <v>8</v>
      </c>
      <c r="F60" s="190" t="s">
        <v>391</v>
      </c>
    </row>
  </sheetData>
  <sortState xmlns:xlrd2="http://schemas.microsoft.com/office/spreadsheetml/2017/richdata2" ref="A3:J48">
    <sortCondition ref="A3:A4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2"/>
  <sheetViews>
    <sheetView showGridLines="0" workbookViewId="0">
      <pane ySplit="2" topLeftCell="A3" activePane="bottomLeft" state="frozen"/>
      <selection pane="bottomLeft" activeCell="A3" sqref="A3"/>
    </sheetView>
  </sheetViews>
  <sheetFormatPr defaultColWidth="13" defaultRowHeight="15.6" x14ac:dyDescent="0.3"/>
  <cols>
    <col min="1" max="1" width="25.796875" style="84" bestFit="1" customWidth="1"/>
    <col min="2" max="2" width="6.19921875" style="84" bestFit="1" customWidth="1"/>
    <col min="3" max="3" width="11.5" style="85" bestFit="1" customWidth="1"/>
    <col min="4" max="4" width="13.3984375" style="85" bestFit="1" customWidth="1"/>
    <col min="5" max="5" width="12.59765625" style="85" bestFit="1" customWidth="1"/>
    <col min="6" max="6" width="10.59765625" style="85" bestFit="1" customWidth="1"/>
    <col min="7" max="7" width="13" style="85" bestFit="1" customWidth="1"/>
    <col min="8" max="8" width="10.59765625" style="84" bestFit="1" customWidth="1"/>
    <col min="9" max="9" width="33.09765625" style="41" customWidth="1"/>
    <col min="10" max="16384" width="13" style="41"/>
  </cols>
  <sheetData>
    <row r="1" spans="1:9" ht="23.4" thickBot="1" x14ac:dyDescent="0.35">
      <c r="A1" s="191" t="s">
        <v>507</v>
      </c>
      <c r="B1" s="87"/>
      <c r="C1" s="87"/>
      <c r="D1" s="87"/>
      <c r="E1" s="87"/>
      <c r="F1" s="87"/>
      <c r="G1" s="87"/>
      <c r="H1" s="87"/>
      <c r="I1" s="87"/>
    </row>
    <row r="2" spans="1:9" s="7" customFormat="1" ht="33.6" x14ac:dyDescent="0.3">
      <c r="A2" s="10" t="s">
        <v>76</v>
      </c>
      <c r="B2" s="11" t="s">
        <v>0</v>
      </c>
      <c r="C2" s="12" t="s">
        <v>217</v>
      </c>
      <c r="D2" s="11" t="s">
        <v>79</v>
      </c>
      <c r="E2" s="11" t="s">
        <v>111</v>
      </c>
      <c r="F2" s="11" t="s">
        <v>112</v>
      </c>
      <c r="G2" s="11" t="s">
        <v>59</v>
      </c>
      <c r="H2" s="11" t="s">
        <v>17</v>
      </c>
      <c r="I2" s="13" t="s">
        <v>85</v>
      </c>
    </row>
    <row r="3" spans="1:9" s="7" customFormat="1" ht="16.8" x14ac:dyDescent="0.3">
      <c r="A3" s="192" t="s">
        <v>175</v>
      </c>
      <c r="B3" s="20">
        <v>0</v>
      </c>
      <c r="C3" s="21"/>
      <c r="D3" s="22" t="s">
        <v>73</v>
      </c>
      <c r="E3" s="17" t="s">
        <v>113</v>
      </c>
      <c r="F3" s="17" t="s">
        <v>114</v>
      </c>
      <c r="G3" s="23" t="s">
        <v>90</v>
      </c>
      <c r="H3" s="23" t="s">
        <v>70</v>
      </c>
      <c r="I3" s="14" t="s">
        <v>179</v>
      </c>
    </row>
    <row r="4" spans="1:9" s="7" customFormat="1" ht="16.8" x14ac:dyDescent="0.3">
      <c r="A4" s="192" t="s">
        <v>182</v>
      </c>
      <c r="B4" s="20">
        <v>0</v>
      </c>
      <c r="C4" s="21"/>
      <c r="D4" s="22" t="s">
        <v>68</v>
      </c>
      <c r="E4" s="17" t="s">
        <v>113</v>
      </c>
      <c r="F4" s="17" t="s">
        <v>114</v>
      </c>
      <c r="G4" s="23" t="s">
        <v>80</v>
      </c>
      <c r="H4" s="23" t="s">
        <v>69</v>
      </c>
      <c r="I4" s="14" t="s">
        <v>197</v>
      </c>
    </row>
    <row r="5" spans="1:9" s="7" customFormat="1" ht="16.8" x14ac:dyDescent="0.3">
      <c r="A5" s="192" t="s">
        <v>176</v>
      </c>
      <c r="B5" s="20">
        <v>0</v>
      </c>
      <c r="C5" s="21"/>
      <c r="D5" s="22" t="s">
        <v>92</v>
      </c>
      <c r="E5" s="17" t="s">
        <v>113</v>
      </c>
      <c r="F5" s="17" t="s">
        <v>114</v>
      </c>
      <c r="G5" s="23" t="s">
        <v>90</v>
      </c>
      <c r="H5" s="23" t="s">
        <v>70</v>
      </c>
      <c r="I5" s="14" t="s">
        <v>197</v>
      </c>
    </row>
    <row r="6" spans="1:9" s="7" customFormat="1" ht="16.8" x14ac:dyDescent="0.3">
      <c r="A6" s="192" t="s">
        <v>183</v>
      </c>
      <c r="B6" s="20">
        <v>0</v>
      </c>
      <c r="C6" s="21"/>
      <c r="D6" s="22" t="s">
        <v>92</v>
      </c>
      <c r="E6" s="17" t="s">
        <v>113</v>
      </c>
      <c r="F6" s="17" t="s">
        <v>114</v>
      </c>
      <c r="G6" s="23" t="s">
        <v>66</v>
      </c>
      <c r="H6" s="23" t="s">
        <v>67</v>
      </c>
      <c r="I6" s="193" t="s">
        <v>218</v>
      </c>
    </row>
    <row r="7" spans="1:9" s="7" customFormat="1" ht="16.8" x14ac:dyDescent="0.3">
      <c r="A7" s="192" t="s">
        <v>180</v>
      </c>
      <c r="B7" s="20">
        <v>0</v>
      </c>
      <c r="C7" s="21"/>
      <c r="D7" s="22" t="s">
        <v>219</v>
      </c>
      <c r="E7" s="17" t="s">
        <v>113</v>
      </c>
      <c r="F7" s="17" t="s">
        <v>114</v>
      </c>
      <c r="G7" s="23" t="s">
        <v>66</v>
      </c>
      <c r="H7" s="23" t="s">
        <v>70</v>
      </c>
      <c r="I7" s="14" t="s">
        <v>181</v>
      </c>
    </row>
    <row r="8" spans="1:9" s="7" customFormat="1" ht="16.8" x14ac:dyDescent="0.3">
      <c r="A8" s="192" t="s">
        <v>177</v>
      </c>
      <c r="B8" s="20">
        <v>0</v>
      </c>
      <c r="C8" s="21"/>
      <c r="D8" s="24" t="s">
        <v>75</v>
      </c>
      <c r="E8" s="1" t="s">
        <v>187</v>
      </c>
      <c r="F8" s="1" t="s">
        <v>114</v>
      </c>
      <c r="G8" s="16" t="s">
        <v>66</v>
      </c>
      <c r="H8" s="16" t="s">
        <v>72</v>
      </c>
      <c r="I8" s="14" t="s">
        <v>220</v>
      </c>
    </row>
    <row r="9" spans="1:9" s="7" customFormat="1" ht="16.8" x14ac:dyDescent="0.3">
      <c r="A9" s="192" t="s">
        <v>184</v>
      </c>
      <c r="B9" s="20">
        <v>0</v>
      </c>
      <c r="C9" s="21"/>
      <c r="D9" s="24" t="s">
        <v>221</v>
      </c>
      <c r="E9" s="17" t="s">
        <v>113</v>
      </c>
      <c r="F9" s="17" t="s">
        <v>114</v>
      </c>
      <c r="G9" s="16" t="s">
        <v>81</v>
      </c>
      <c r="H9" s="16" t="s">
        <v>70</v>
      </c>
      <c r="I9" s="14" t="s">
        <v>198</v>
      </c>
    </row>
    <row r="10" spans="1:9" s="7" customFormat="1" ht="16.8" x14ac:dyDescent="0.3">
      <c r="A10" s="192" t="s">
        <v>222</v>
      </c>
      <c r="B10" s="20">
        <v>0</v>
      </c>
      <c r="C10" s="21"/>
      <c r="D10" s="15" t="s">
        <v>221</v>
      </c>
      <c r="E10" s="1" t="s">
        <v>165</v>
      </c>
      <c r="F10" s="194" t="s">
        <v>114</v>
      </c>
      <c r="G10" s="16" t="s">
        <v>131</v>
      </c>
      <c r="H10" s="16" t="s">
        <v>72</v>
      </c>
      <c r="I10" s="14" t="s">
        <v>198</v>
      </c>
    </row>
    <row r="11" spans="1:9" s="7" customFormat="1" ht="16.8" x14ac:dyDescent="0.3">
      <c r="A11" s="192" t="s">
        <v>223</v>
      </c>
      <c r="B11" s="20">
        <v>0</v>
      </c>
      <c r="C11" s="21"/>
      <c r="D11" s="24" t="s">
        <v>68</v>
      </c>
      <c r="E11" s="17" t="s">
        <v>113</v>
      </c>
      <c r="F11" s="17" t="s">
        <v>114</v>
      </c>
      <c r="G11" s="16" t="s">
        <v>81</v>
      </c>
      <c r="H11" s="16" t="s">
        <v>70</v>
      </c>
      <c r="I11" s="14" t="s">
        <v>211</v>
      </c>
    </row>
    <row r="12" spans="1:9" s="7" customFormat="1" ht="16.8" x14ac:dyDescent="0.3">
      <c r="A12" s="192" t="s">
        <v>185</v>
      </c>
      <c r="B12" s="20">
        <v>0</v>
      </c>
      <c r="C12" s="21"/>
      <c r="D12" s="22" t="s">
        <v>68</v>
      </c>
      <c r="E12" s="17" t="s">
        <v>165</v>
      </c>
      <c r="F12" s="17" t="s">
        <v>114</v>
      </c>
      <c r="G12" s="23" t="s">
        <v>71</v>
      </c>
      <c r="H12" s="23" t="s">
        <v>72</v>
      </c>
      <c r="I12" s="14" t="s">
        <v>171</v>
      </c>
    </row>
    <row r="13" spans="1:9" s="7" customFormat="1" ht="16.8" x14ac:dyDescent="0.3">
      <c r="A13" s="192" t="s">
        <v>186</v>
      </c>
      <c r="B13" s="20">
        <v>0</v>
      </c>
      <c r="C13" s="21"/>
      <c r="D13" s="22" t="s">
        <v>65</v>
      </c>
      <c r="E13" s="17" t="s">
        <v>129</v>
      </c>
      <c r="F13" s="17" t="s">
        <v>114</v>
      </c>
      <c r="G13" s="23" t="s">
        <v>66</v>
      </c>
      <c r="H13" s="23" t="s">
        <v>67</v>
      </c>
      <c r="I13" s="18" t="s">
        <v>224</v>
      </c>
    </row>
    <row r="14" spans="1:9" s="7" customFormat="1" ht="16.8" x14ac:dyDescent="0.3">
      <c r="A14" s="195" t="s">
        <v>360</v>
      </c>
      <c r="B14" s="196">
        <v>0</v>
      </c>
      <c r="C14" s="197"/>
      <c r="D14" s="198" t="s">
        <v>73</v>
      </c>
      <c r="E14" s="19" t="s">
        <v>113</v>
      </c>
      <c r="F14" s="199" t="s">
        <v>114</v>
      </c>
      <c r="G14" s="27" t="s">
        <v>225</v>
      </c>
      <c r="H14" s="27" t="s">
        <v>74</v>
      </c>
      <c r="I14" s="200" t="s">
        <v>226</v>
      </c>
    </row>
    <row r="15" spans="1:9" s="7" customFormat="1" ht="16.8" x14ac:dyDescent="0.3">
      <c r="A15" s="192" t="s">
        <v>374</v>
      </c>
      <c r="B15" s="20">
        <v>1</v>
      </c>
      <c r="C15" s="21"/>
      <c r="D15" s="22" t="s">
        <v>247</v>
      </c>
      <c r="E15" s="17" t="s">
        <v>116</v>
      </c>
      <c r="F15" s="17" t="s">
        <v>114</v>
      </c>
      <c r="G15" s="23" t="s">
        <v>210</v>
      </c>
      <c r="H15" s="23" t="s">
        <v>69</v>
      </c>
      <c r="I15" s="201" t="s">
        <v>375</v>
      </c>
    </row>
    <row r="16" spans="1:9" s="7" customFormat="1" ht="16.8" x14ac:dyDescent="0.3">
      <c r="A16" s="192" t="s">
        <v>227</v>
      </c>
      <c r="B16" s="20">
        <v>1</v>
      </c>
      <c r="C16" s="21"/>
      <c r="D16" s="22" t="s">
        <v>219</v>
      </c>
      <c r="E16" s="17" t="s">
        <v>113</v>
      </c>
      <c r="F16" s="17" t="s">
        <v>114</v>
      </c>
      <c r="G16" s="23" t="s">
        <v>90</v>
      </c>
      <c r="H16" s="23" t="s">
        <v>228</v>
      </c>
      <c r="I16" s="18" t="s">
        <v>229</v>
      </c>
    </row>
    <row r="17" spans="1:9" s="7" customFormat="1" ht="16.8" x14ac:dyDescent="0.3">
      <c r="A17" s="192" t="s">
        <v>353</v>
      </c>
      <c r="B17" s="20">
        <v>1</v>
      </c>
      <c r="C17" s="21"/>
      <c r="D17" s="24" t="s">
        <v>247</v>
      </c>
      <c r="E17" s="1" t="s">
        <v>113</v>
      </c>
      <c r="F17" s="202" t="s">
        <v>114</v>
      </c>
      <c r="G17" s="203" t="s">
        <v>90</v>
      </c>
      <c r="H17" s="16" t="s">
        <v>115</v>
      </c>
      <c r="I17" s="204" t="s">
        <v>371</v>
      </c>
    </row>
    <row r="18" spans="1:9" ht="16.8" x14ac:dyDescent="0.3">
      <c r="A18" s="192" t="s">
        <v>230</v>
      </c>
      <c r="B18" s="20">
        <v>1</v>
      </c>
      <c r="C18" s="21"/>
      <c r="D18" s="22" t="s">
        <v>247</v>
      </c>
      <c r="E18" s="17" t="s">
        <v>166</v>
      </c>
      <c r="F18" s="17" t="s">
        <v>114</v>
      </c>
      <c r="G18" s="23" t="s">
        <v>90</v>
      </c>
      <c r="H18" s="23" t="s">
        <v>169</v>
      </c>
      <c r="I18" s="14" t="s">
        <v>231</v>
      </c>
    </row>
    <row r="19" spans="1:9" ht="16.8" x14ac:dyDescent="0.3">
      <c r="A19" s="192" t="s">
        <v>517</v>
      </c>
      <c r="B19" s="20">
        <v>1</v>
      </c>
      <c r="C19" s="21"/>
      <c r="D19" s="22" t="s">
        <v>92</v>
      </c>
      <c r="E19" s="17" t="s">
        <v>129</v>
      </c>
      <c r="F19" s="17" t="s">
        <v>114</v>
      </c>
      <c r="G19" s="23" t="s">
        <v>71</v>
      </c>
      <c r="H19" s="23" t="s">
        <v>72</v>
      </c>
      <c r="I19" s="14" t="s">
        <v>232</v>
      </c>
    </row>
    <row r="20" spans="1:9" ht="16.8" x14ac:dyDescent="0.3">
      <c r="A20" s="192" t="s">
        <v>233</v>
      </c>
      <c r="B20" s="20">
        <v>1</v>
      </c>
      <c r="C20" s="21"/>
      <c r="D20" s="22" t="s">
        <v>219</v>
      </c>
      <c r="E20" s="17" t="s">
        <v>113</v>
      </c>
      <c r="F20" s="17" t="s">
        <v>114</v>
      </c>
      <c r="G20" s="23" t="s">
        <v>90</v>
      </c>
      <c r="H20" s="23" t="s">
        <v>72</v>
      </c>
      <c r="I20" s="14" t="s">
        <v>189</v>
      </c>
    </row>
    <row r="21" spans="1:9" ht="16.8" x14ac:dyDescent="0.3">
      <c r="A21" s="192" t="s">
        <v>355</v>
      </c>
      <c r="B21" s="20">
        <v>1</v>
      </c>
      <c r="C21" s="21"/>
      <c r="D21" s="22" t="s">
        <v>92</v>
      </c>
      <c r="E21" s="17" t="s">
        <v>116</v>
      </c>
      <c r="F21" s="17" t="s">
        <v>114</v>
      </c>
      <c r="G21" s="23" t="s">
        <v>80</v>
      </c>
      <c r="H21" s="23" t="s">
        <v>72</v>
      </c>
      <c r="I21" s="14" t="s">
        <v>234</v>
      </c>
    </row>
    <row r="22" spans="1:9" ht="16.8" x14ac:dyDescent="0.3">
      <c r="A22" s="192" t="s">
        <v>235</v>
      </c>
      <c r="B22" s="20">
        <v>1</v>
      </c>
      <c r="C22" s="21"/>
      <c r="D22" s="22" t="s">
        <v>92</v>
      </c>
      <c r="E22" s="17" t="s">
        <v>116</v>
      </c>
      <c r="F22" s="17" t="s">
        <v>114</v>
      </c>
      <c r="G22" s="23" t="s">
        <v>80</v>
      </c>
      <c r="H22" s="23" t="s">
        <v>72</v>
      </c>
      <c r="I22" s="14" t="s">
        <v>234</v>
      </c>
    </row>
    <row r="23" spans="1:9" ht="16.8" x14ac:dyDescent="0.3">
      <c r="A23" s="192" t="s">
        <v>236</v>
      </c>
      <c r="B23" s="20">
        <v>1</v>
      </c>
      <c r="C23" s="21"/>
      <c r="D23" s="22" t="s">
        <v>92</v>
      </c>
      <c r="E23" s="17" t="s">
        <v>113</v>
      </c>
      <c r="F23" s="17" t="s">
        <v>114</v>
      </c>
      <c r="G23" s="23" t="s">
        <v>80</v>
      </c>
      <c r="H23" s="23" t="s">
        <v>69</v>
      </c>
      <c r="I23" s="14" t="s">
        <v>118</v>
      </c>
    </row>
    <row r="24" spans="1:9" ht="16.8" x14ac:dyDescent="0.3">
      <c r="A24" s="192" t="s">
        <v>237</v>
      </c>
      <c r="B24" s="20">
        <v>1</v>
      </c>
      <c r="C24" s="21"/>
      <c r="D24" s="22" t="s">
        <v>92</v>
      </c>
      <c r="E24" s="17" t="s">
        <v>129</v>
      </c>
      <c r="F24" s="17" t="s">
        <v>114</v>
      </c>
      <c r="G24" s="23" t="s">
        <v>80</v>
      </c>
      <c r="H24" s="23" t="s">
        <v>69</v>
      </c>
      <c r="I24" s="14" t="s">
        <v>118</v>
      </c>
    </row>
    <row r="25" spans="1:9" ht="16.8" x14ac:dyDescent="0.3">
      <c r="A25" s="192" t="s">
        <v>238</v>
      </c>
      <c r="B25" s="20">
        <v>1</v>
      </c>
      <c r="C25" s="21"/>
      <c r="D25" s="22" t="s">
        <v>75</v>
      </c>
      <c r="E25" s="17" t="s">
        <v>116</v>
      </c>
      <c r="F25" s="17" t="s">
        <v>114</v>
      </c>
      <c r="G25" s="23" t="s">
        <v>71</v>
      </c>
      <c r="H25" s="23" t="s">
        <v>67</v>
      </c>
      <c r="I25" s="201" t="s">
        <v>239</v>
      </c>
    </row>
    <row r="26" spans="1:9" ht="16.8" x14ac:dyDescent="0.3">
      <c r="A26" s="192" t="s">
        <v>240</v>
      </c>
      <c r="B26" s="20">
        <v>1</v>
      </c>
      <c r="C26" s="21"/>
      <c r="D26" s="22" t="s">
        <v>247</v>
      </c>
      <c r="E26" s="17" t="s">
        <v>116</v>
      </c>
      <c r="F26" s="17" t="s">
        <v>114</v>
      </c>
      <c r="G26" s="23" t="s">
        <v>131</v>
      </c>
      <c r="H26" s="23" t="s">
        <v>69</v>
      </c>
      <c r="I26" s="14" t="s">
        <v>241</v>
      </c>
    </row>
    <row r="27" spans="1:9" ht="16.8" x14ac:dyDescent="0.3">
      <c r="A27" s="192" t="s">
        <v>410</v>
      </c>
      <c r="B27" s="20">
        <v>1</v>
      </c>
      <c r="C27" s="21"/>
      <c r="D27" s="22"/>
      <c r="E27" s="17"/>
      <c r="F27" s="17"/>
      <c r="G27" s="23"/>
      <c r="H27" s="23"/>
      <c r="I27" s="14" t="s">
        <v>411</v>
      </c>
    </row>
    <row r="28" spans="1:9" ht="16.8" x14ac:dyDescent="0.3">
      <c r="A28" s="192" t="s">
        <v>95</v>
      </c>
      <c r="B28" s="20">
        <v>1</v>
      </c>
      <c r="C28" s="21"/>
      <c r="D28" s="22" t="s">
        <v>65</v>
      </c>
      <c r="E28" s="17" t="s">
        <v>113</v>
      </c>
      <c r="F28" s="17" t="s">
        <v>114</v>
      </c>
      <c r="G28" s="23" t="s">
        <v>66</v>
      </c>
      <c r="H28" s="23" t="s">
        <v>96</v>
      </c>
      <c r="I28" s="14" t="s">
        <v>97</v>
      </c>
    </row>
    <row r="29" spans="1:9" ht="16.8" x14ac:dyDescent="0.3">
      <c r="A29" s="192" t="s">
        <v>242</v>
      </c>
      <c r="B29" s="20">
        <v>1</v>
      </c>
      <c r="C29" s="21"/>
      <c r="D29" s="22" t="s">
        <v>65</v>
      </c>
      <c r="E29" s="17" t="s">
        <v>113</v>
      </c>
      <c r="F29" s="17" t="s">
        <v>114</v>
      </c>
      <c r="G29" s="23" t="s">
        <v>71</v>
      </c>
      <c r="H29" s="23" t="s">
        <v>69</v>
      </c>
      <c r="I29" s="201" t="s">
        <v>243</v>
      </c>
    </row>
    <row r="30" spans="1:9" ht="16.8" x14ac:dyDescent="0.3">
      <c r="A30" s="192" t="s">
        <v>244</v>
      </c>
      <c r="B30" s="20">
        <v>1</v>
      </c>
      <c r="C30" s="21"/>
      <c r="D30" s="22" t="s">
        <v>221</v>
      </c>
      <c r="E30" s="17" t="s">
        <v>113</v>
      </c>
      <c r="F30" s="17" t="s">
        <v>114</v>
      </c>
      <c r="G30" s="23" t="s">
        <v>90</v>
      </c>
      <c r="H30" s="23" t="s">
        <v>70</v>
      </c>
      <c r="I30" s="201" t="s">
        <v>119</v>
      </c>
    </row>
    <row r="31" spans="1:9" ht="16.8" x14ac:dyDescent="0.3">
      <c r="A31" s="192" t="s">
        <v>245</v>
      </c>
      <c r="B31" s="20">
        <v>1</v>
      </c>
      <c r="C31" s="21"/>
      <c r="D31" s="24" t="s">
        <v>92</v>
      </c>
      <c r="E31" s="1" t="s">
        <v>113</v>
      </c>
      <c r="F31" s="194" t="s">
        <v>114</v>
      </c>
      <c r="G31" s="16" t="s">
        <v>66</v>
      </c>
      <c r="H31" s="16" t="s">
        <v>70</v>
      </c>
      <c r="I31" s="14" t="s">
        <v>170</v>
      </c>
    </row>
    <row r="32" spans="1:9" ht="16.8" x14ac:dyDescent="0.3">
      <c r="A32" s="192" t="s">
        <v>246</v>
      </c>
      <c r="B32" s="20">
        <v>1</v>
      </c>
      <c r="C32" s="21"/>
      <c r="D32" s="24" t="s">
        <v>247</v>
      </c>
      <c r="E32" s="1" t="s">
        <v>116</v>
      </c>
      <c r="F32" s="194" t="s">
        <v>114</v>
      </c>
      <c r="G32" s="16" t="s">
        <v>131</v>
      </c>
      <c r="H32" s="16" t="s">
        <v>74</v>
      </c>
      <c r="I32" s="14" t="s">
        <v>163</v>
      </c>
    </row>
    <row r="33" spans="1:9" ht="16.8" x14ac:dyDescent="0.3">
      <c r="A33" s="192" t="s">
        <v>93</v>
      </c>
      <c r="B33" s="20">
        <v>1</v>
      </c>
      <c r="C33" s="21"/>
      <c r="D33" s="22" t="s">
        <v>219</v>
      </c>
      <c r="E33" s="17" t="s">
        <v>113</v>
      </c>
      <c r="F33" s="17" t="s">
        <v>114</v>
      </c>
      <c r="G33" s="23" t="s">
        <v>66</v>
      </c>
      <c r="H33" s="23" t="s">
        <v>70</v>
      </c>
      <c r="I33" s="14" t="s">
        <v>94</v>
      </c>
    </row>
    <row r="34" spans="1:9" ht="16.8" x14ac:dyDescent="0.3">
      <c r="A34" s="192" t="s">
        <v>103</v>
      </c>
      <c r="B34" s="20">
        <v>1</v>
      </c>
      <c r="C34" s="21"/>
      <c r="D34" s="22" t="s">
        <v>221</v>
      </c>
      <c r="E34" s="17" t="s">
        <v>121</v>
      </c>
      <c r="F34" s="17" t="s">
        <v>114</v>
      </c>
      <c r="G34" s="23" t="s">
        <v>71</v>
      </c>
      <c r="H34" s="23" t="s">
        <v>248</v>
      </c>
      <c r="I34" s="14" t="s">
        <v>122</v>
      </c>
    </row>
    <row r="35" spans="1:9" ht="16.8" x14ac:dyDescent="0.3">
      <c r="A35" s="192" t="s">
        <v>249</v>
      </c>
      <c r="B35" s="20">
        <v>1</v>
      </c>
      <c r="C35" s="21"/>
      <c r="D35" s="22" t="s">
        <v>221</v>
      </c>
      <c r="E35" s="17" t="s">
        <v>250</v>
      </c>
      <c r="F35" s="17" t="s">
        <v>114</v>
      </c>
      <c r="G35" s="23" t="s">
        <v>66</v>
      </c>
      <c r="H35" s="23" t="s">
        <v>69</v>
      </c>
      <c r="I35" s="201" t="s">
        <v>251</v>
      </c>
    </row>
    <row r="36" spans="1:9" ht="16.8" x14ac:dyDescent="0.3">
      <c r="A36" s="192" t="s">
        <v>98</v>
      </c>
      <c r="B36" s="20">
        <v>1</v>
      </c>
      <c r="C36" s="21"/>
      <c r="D36" s="22" t="s">
        <v>73</v>
      </c>
      <c r="E36" s="17" t="s">
        <v>113</v>
      </c>
      <c r="F36" s="17" t="s">
        <v>114</v>
      </c>
      <c r="G36" s="23" t="s">
        <v>101</v>
      </c>
      <c r="H36" s="23" t="s">
        <v>69</v>
      </c>
      <c r="I36" s="14" t="s">
        <v>212</v>
      </c>
    </row>
    <row r="37" spans="1:9" ht="16.8" x14ac:dyDescent="0.3">
      <c r="A37" s="192" t="s">
        <v>356</v>
      </c>
      <c r="B37" s="20">
        <v>1</v>
      </c>
      <c r="C37" s="21"/>
      <c r="D37" s="22" t="s">
        <v>65</v>
      </c>
      <c r="E37" s="17" t="s">
        <v>129</v>
      </c>
      <c r="F37" s="17" t="s">
        <v>114</v>
      </c>
      <c r="G37" s="23" t="s">
        <v>66</v>
      </c>
      <c r="H37" s="23" t="s">
        <v>69</v>
      </c>
      <c r="I37" s="25" t="s">
        <v>252</v>
      </c>
    </row>
    <row r="38" spans="1:9" ht="16.8" x14ac:dyDescent="0.3">
      <c r="A38" s="192" t="s">
        <v>253</v>
      </c>
      <c r="B38" s="20">
        <v>1</v>
      </c>
      <c r="C38" s="21"/>
      <c r="D38" s="22" t="s">
        <v>65</v>
      </c>
      <c r="E38" s="17" t="s">
        <v>129</v>
      </c>
      <c r="F38" s="17" t="s">
        <v>114</v>
      </c>
      <c r="G38" s="23" t="s">
        <v>66</v>
      </c>
      <c r="H38" s="23" t="s">
        <v>69</v>
      </c>
      <c r="I38" s="25" t="s">
        <v>252</v>
      </c>
    </row>
    <row r="39" spans="1:9" ht="16.8" x14ac:dyDescent="0.3">
      <c r="A39" s="192" t="s">
        <v>254</v>
      </c>
      <c r="B39" s="20">
        <v>1</v>
      </c>
      <c r="C39" s="21"/>
      <c r="D39" s="22" t="s">
        <v>65</v>
      </c>
      <c r="E39" s="1" t="s">
        <v>116</v>
      </c>
      <c r="F39" s="1" t="s">
        <v>114</v>
      </c>
      <c r="G39" s="23" t="s">
        <v>66</v>
      </c>
      <c r="H39" s="23" t="s">
        <v>74</v>
      </c>
      <c r="I39" s="14" t="s">
        <v>174</v>
      </c>
    </row>
    <row r="40" spans="1:9" ht="16.8" x14ac:dyDescent="0.3">
      <c r="A40" s="192" t="s">
        <v>216</v>
      </c>
      <c r="B40" s="20">
        <v>1</v>
      </c>
      <c r="C40" s="21"/>
      <c r="D40" s="22" t="s">
        <v>65</v>
      </c>
      <c r="E40" s="17" t="s">
        <v>121</v>
      </c>
      <c r="F40" s="17" t="s">
        <v>114</v>
      </c>
      <c r="G40" s="23" t="s">
        <v>66</v>
      </c>
      <c r="H40" s="23" t="s">
        <v>69</v>
      </c>
      <c r="I40" s="201" t="s">
        <v>255</v>
      </c>
    </row>
    <row r="41" spans="1:9" ht="16.8" x14ac:dyDescent="0.3">
      <c r="A41" s="192" t="s">
        <v>256</v>
      </c>
      <c r="B41" s="20">
        <v>1</v>
      </c>
      <c r="C41" s="21"/>
      <c r="D41" s="22" t="s">
        <v>73</v>
      </c>
      <c r="E41" s="17" t="s">
        <v>129</v>
      </c>
      <c r="F41" s="17" t="s">
        <v>162</v>
      </c>
      <c r="G41" s="23" t="s">
        <v>90</v>
      </c>
      <c r="H41" s="23" t="s">
        <v>74</v>
      </c>
      <c r="I41" s="26" t="s">
        <v>257</v>
      </c>
    </row>
    <row r="42" spans="1:9" ht="16.8" x14ac:dyDescent="0.3">
      <c r="A42" s="205" t="s">
        <v>258</v>
      </c>
      <c r="B42" s="196">
        <v>1</v>
      </c>
      <c r="C42" s="197"/>
      <c r="D42" s="198" t="s">
        <v>73</v>
      </c>
      <c r="E42" s="19" t="s">
        <v>121</v>
      </c>
      <c r="F42" s="206" t="s">
        <v>114</v>
      </c>
      <c r="G42" s="27" t="s">
        <v>90</v>
      </c>
      <c r="H42" s="27" t="s">
        <v>115</v>
      </c>
      <c r="I42" s="207" t="s">
        <v>190</v>
      </c>
    </row>
    <row r="43" spans="1:9" ht="16.8" x14ac:dyDescent="0.3">
      <c r="A43" s="192" t="s">
        <v>215</v>
      </c>
      <c r="B43" s="20">
        <v>2</v>
      </c>
      <c r="C43" s="21"/>
      <c r="D43" s="24" t="s">
        <v>247</v>
      </c>
      <c r="E43" s="1" t="s">
        <v>116</v>
      </c>
      <c r="F43" s="1" t="s">
        <v>114</v>
      </c>
      <c r="G43" s="16" t="s">
        <v>66</v>
      </c>
      <c r="H43" s="16" t="s">
        <v>69</v>
      </c>
      <c r="I43" s="201" t="s">
        <v>259</v>
      </c>
    </row>
    <row r="44" spans="1:9" ht="16.8" x14ac:dyDescent="0.3">
      <c r="A44" s="192" t="s">
        <v>260</v>
      </c>
      <c r="B44" s="20">
        <v>2</v>
      </c>
      <c r="C44" s="21"/>
      <c r="D44" s="24" t="s">
        <v>92</v>
      </c>
      <c r="E44" s="1" t="s">
        <v>129</v>
      </c>
      <c r="F44" s="1" t="s">
        <v>67</v>
      </c>
      <c r="G44" s="16" t="s">
        <v>80</v>
      </c>
      <c r="H44" s="16" t="s">
        <v>74</v>
      </c>
      <c r="I44" s="14" t="s">
        <v>261</v>
      </c>
    </row>
    <row r="45" spans="1:9" ht="16.8" x14ac:dyDescent="0.3">
      <c r="A45" s="192" t="s">
        <v>125</v>
      </c>
      <c r="B45" s="20">
        <v>2</v>
      </c>
      <c r="C45" s="21"/>
      <c r="D45" s="24" t="s">
        <v>247</v>
      </c>
      <c r="E45" s="1" t="s">
        <v>121</v>
      </c>
      <c r="F45" s="1" t="s">
        <v>114</v>
      </c>
      <c r="G45" s="16" t="s">
        <v>90</v>
      </c>
      <c r="H45" s="16" t="s">
        <v>99</v>
      </c>
      <c r="I45" s="14" t="s">
        <v>126</v>
      </c>
    </row>
    <row r="46" spans="1:9" ht="16.8" x14ac:dyDescent="0.3">
      <c r="A46" s="192" t="s">
        <v>262</v>
      </c>
      <c r="B46" s="20">
        <v>2</v>
      </c>
      <c r="C46" s="21"/>
      <c r="D46" s="24" t="s">
        <v>92</v>
      </c>
      <c r="E46" s="1" t="s">
        <v>165</v>
      </c>
      <c r="F46" s="1" t="s">
        <v>114</v>
      </c>
      <c r="G46" s="16" t="s">
        <v>71</v>
      </c>
      <c r="H46" s="16" t="s">
        <v>70</v>
      </c>
      <c r="I46" s="14" t="s">
        <v>263</v>
      </c>
    </row>
    <row r="47" spans="1:9" ht="16.8" x14ac:dyDescent="0.3">
      <c r="A47" s="192" t="s">
        <v>264</v>
      </c>
      <c r="B47" s="20">
        <v>2</v>
      </c>
      <c r="C47" s="21"/>
      <c r="D47" s="24" t="s">
        <v>265</v>
      </c>
      <c r="E47" s="1" t="s">
        <v>116</v>
      </c>
      <c r="F47" s="194" t="s">
        <v>114</v>
      </c>
      <c r="G47" s="16" t="s">
        <v>90</v>
      </c>
      <c r="H47" s="16" t="s">
        <v>74</v>
      </c>
      <c r="I47" s="14" t="s">
        <v>266</v>
      </c>
    </row>
    <row r="48" spans="1:9" ht="16.8" x14ac:dyDescent="0.3">
      <c r="A48" s="192" t="s">
        <v>267</v>
      </c>
      <c r="B48" s="20">
        <v>2</v>
      </c>
      <c r="C48" s="21"/>
      <c r="D48" s="24" t="s">
        <v>265</v>
      </c>
      <c r="E48" s="1" t="s">
        <v>116</v>
      </c>
      <c r="F48" s="194" t="s">
        <v>114</v>
      </c>
      <c r="G48" s="16" t="s">
        <v>90</v>
      </c>
      <c r="H48" s="16" t="s">
        <v>74</v>
      </c>
      <c r="I48" s="14" t="s">
        <v>159</v>
      </c>
    </row>
    <row r="49" spans="1:9" ht="16.8" x14ac:dyDescent="0.3">
      <c r="A49" s="192" t="s">
        <v>158</v>
      </c>
      <c r="B49" s="20">
        <v>2</v>
      </c>
      <c r="C49" s="21"/>
      <c r="D49" s="24" t="s">
        <v>65</v>
      </c>
      <c r="E49" s="1" t="s">
        <v>116</v>
      </c>
      <c r="F49" s="194" t="s">
        <v>114</v>
      </c>
      <c r="G49" s="16" t="s">
        <v>66</v>
      </c>
      <c r="H49" s="16" t="s">
        <v>69</v>
      </c>
      <c r="I49" s="14" t="s">
        <v>159</v>
      </c>
    </row>
    <row r="50" spans="1:9" ht="16.8" x14ac:dyDescent="0.3">
      <c r="A50" s="192" t="s">
        <v>128</v>
      </c>
      <c r="B50" s="20">
        <v>2</v>
      </c>
      <c r="C50" s="21"/>
      <c r="D50" s="24" t="s">
        <v>221</v>
      </c>
      <c r="E50" s="1" t="s">
        <v>129</v>
      </c>
      <c r="F50" s="1" t="s">
        <v>114</v>
      </c>
      <c r="G50" s="16" t="s">
        <v>66</v>
      </c>
      <c r="H50" s="16" t="s">
        <v>248</v>
      </c>
      <c r="I50" s="14" t="s">
        <v>268</v>
      </c>
    </row>
    <row r="51" spans="1:9" ht="16.8" x14ac:dyDescent="0.3">
      <c r="A51" s="192" t="s">
        <v>269</v>
      </c>
      <c r="B51" s="20">
        <v>2</v>
      </c>
      <c r="C51" s="21"/>
      <c r="D51" s="24" t="s">
        <v>247</v>
      </c>
      <c r="E51" s="1" t="s">
        <v>116</v>
      </c>
      <c r="F51" s="1" t="s">
        <v>114</v>
      </c>
      <c r="G51" s="16" t="s">
        <v>131</v>
      </c>
      <c r="H51" s="16" t="s">
        <v>74</v>
      </c>
      <c r="I51" s="14" t="s">
        <v>270</v>
      </c>
    </row>
    <row r="52" spans="1:9" ht="16.8" x14ac:dyDescent="0.3">
      <c r="A52" s="192" t="s">
        <v>401</v>
      </c>
      <c r="B52" s="20">
        <v>2</v>
      </c>
      <c r="C52" s="21"/>
      <c r="D52" s="381" t="s">
        <v>73</v>
      </c>
      <c r="E52" s="17" t="s">
        <v>166</v>
      </c>
      <c r="F52" s="23" t="s">
        <v>402</v>
      </c>
      <c r="G52" s="23" t="s">
        <v>90</v>
      </c>
      <c r="H52" s="23" t="s">
        <v>70</v>
      </c>
      <c r="I52" s="14" t="s">
        <v>403</v>
      </c>
    </row>
    <row r="53" spans="1:9" ht="16.8" x14ac:dyDescent="0.3">
      <c r="A53" s="192" t="s">
        <v>271</v>
      </c>
      <c r="B53" s="20">
        <v>2</v>
      </c>
      <c r="C53" s="21"/>
      <c r="D53" s="24" t="s">
        <v>73</v>
      </c>
      <c r="E53" s="1" t="s">
        <v>113</v>
      </c>
      <c r="F53" s="194" t="s">
        <v>114</v>
      </c>
      <c r="G53" s="16" t="s">
        <v>71</v>
      </c>
      <c r="H53" s="16" t="s">
        <v>72</v>
      </c>
      <c r="I53" s="14" t="s">
        <v>272</v>
      </c>
    </row>
    <row r="54" spans="1:9" ht="16.8" x14ac:dyDescent="0.3">
      <c r="A54" s="192" t="s">
        <v>273</v>
      </c>
      <c r="B54" s="20">
        <v>2</v>
      </c>
      <c r="C54" s="21"/>
      <c r="D54" s="24" t="s">
        <v>75</v>
      </c>
      <c r="E54" s="1" t="s">
        <v>274</v>
      </c>
      <c r="F54" s="1" t="s">
        <v>114</v>
      </c>
      <c r="G54" s="16" t="s">
        <v>66</v>
      </c>
      <c r="H54" s="16" t="s">
        <v>72</v>
      </c>
      <c r="I54" s="14" t="s">
        <v>220</v>
      </c>
    </row>
    <row r="55" spans="1:9" ht="16.8" x14ac:dyDescent="0.3">
      <c r="A55" s="192" t="s">
        <v>275</v>
      </c>
      <c r="B55" s="20">
        <v>2</v>
      </c>
      <c r="C55" s="21"/>
      <c r="D55" s="24" t="s">
        <v>219</v>
      </c>
      <c r="E55" s="1" t="s">
        <v>113</v>
      </c>
      <c r="F55" s="1" t="s">
        <v>114</v>
      </c>
      <c r="G55" s="16" t="s">
        <v>66</v>
      </c>
      <c r="H55" s="16" t="s">
        <v>144</v>
      </c>
      <c r="I55" s="14" t="s">
        <v>189</v>
      </c>
    </row>
    <row r="56" spans="1:9" ht="16.8" x14ac:dyDescent="0.3">
      <c r="A56" s="192" t="s">
        <v>130</v>
      </c>
      <c r="B56" s="20">
        <v>2</v>
      </c>
      <c r="C56" s="21"/>
      <c r="D56" s="24" t="s">
        <v>73</v>
      </c>
      <c r="E56" s="1" t="s">
        <v>116</v>
      </c>
      <c r="F56" s="1" t="s">
        <v>114</v>
      </c>
      <c r="G56" s="16" t="s">
        <v>66</v>
      </c>
      <c r="H56" s="16" t="s">
        <v>248</v>
      </c>
      <c r="I56" s="14" t="s">
        <v>354</v>
      </c>
    </row>
    <row r="57" spans="1:9" ht="16.8" x14ac:dyDescent="0.3">
      <c r="A57" s="192" t="s">
        <v>276</v>
      </c>
      <c r="B57" s="20">
        <v>2</v>
      </c>
      <c r="C57" s="21"/>
      <c r="D57" s="24" t="s">
        <v>75</v>
      </c>
      <c r="E57" s="1" t="s">
        <v>129</v>
      </c>
      <c r="F57" s="1" t="s">
        <v>114</v>
      </c>
      <c r="G57" s="16" t="s">
        <v>90</v>
      </c>
      <c r="H57" s="16" t="s">
        <v>150</v>
      </c>
      <c r="I57" s="14" t="s">
        <v>117</v>
      </c>
    </row>
    <row r="58" spans="1:9" ht="16.8" x14ac:dyDescent="0.3">
      <c r="A58" s="192" t="s">
        <v>277</v>
      </c>
      <c r="B58" s="20">
        <v>2</v>
      </c>
      <c r="C58" s="21"/>
      <c r="D58" s="24" t="s">
        <v>92</v>
      </c>
      <c r="E58" s="1" t="s">
        <v>129</v>
      </c>
      <c r="F58" s="1" t="s">
        <v>114</v>
      </c>
      <c r="G58" s="16" t="s">
        <v>80</v>
      </c>
      <c r="H58" s="16" t="s">
        <v>69</v>
      </c>
      <c r="I58" s="14" t="s">
        <v>118</v>
      </c>
    </row>
    <row r="59" spans="1:9" ht="16.8" x14ac:dyDescent="0.3">
      <c r="A59" s="192" t="s">
        <v>160</v>
      </c>
      <c r="B59" s="20">
        <v>2</v>
      </c>
      <c r="C59" s="21"/>
      <c r="D59" s="24" t="s">
        <v>221</v>
      </c>
      <c r="E59" s="1" t="s">
        <v>113</v>
      </c>
      <c r="F59" s="194" t="s">
        <v>114</v>
      </c>
      <c r="G59" s="16" t="s">
        <v>71</v>
      </c>
      <c r="H59" s="16" t="s">
        <v>72</v>
      </c>
      <c r="I59" s="14" t="s">
        <v>161</v>
      </c>
    </row>
    <row r="60" spans="1:9" ht="16.8" x14ac:dyDescent="0.3">
      <c r="A60" s="192" t="s">
        <v>206</v>
      </c>
      <c r="B60" s="20">
        <v>2</v>
      </c>
      <c r="C60" s="21"/>
      <c r="D60" s="24" t="s">
        <v>221</v>
      </c>
      <c r="E60" s="1" t="s">
        <v>116</v>
      </c>
      <c r="F60" s="1" t="s">
        <v>114</v>
      </c>
      <c r="G60" s="16" t="s">
        <v>66</v>
      </c>
      <c r="H60" s="16" t="s">
        <v>248</v>
      </c>
      <c r="I60" s="14" t="s">
        <v>278</v>
      </c>
    </row>
    <row r="61" spans="1:9" ht="16.8" x14ac:dyDescent="0.3">
      <c r="A61" s="192" t="s">
        <v>279</v>
      </c>
      <c r="B61" s="20">
        <v>2</v>
      </c>
      <c r="C61" s="21"/>
      <c r="D61" s="24" t="s">
        <v>247</v>
      </c>
      <c r="E61" s="1" t="s">
        <v>113</v>
      </c>
      <c r="F61" s="1" t="s">
        <v>114</v>
      </c>
      <c r="G61" s="16" t="s">
        <v>131</v>
      </c>
      <c r="H61" s="16" t="s">
        <v>173</v>
      </c>
      <c r="I61" s="14" t="s">
        <v>280</v>
      </c>
    </row>
    <row r="62" spans="1:9" ht="16.8" x14ac:dyDescent="0.3">
      <c r="A62" s="192" t="s">
        <v>281</v>
      </c>
      <c r="B62" s="20">
        <v>2</v>
      </c>
      <c r="C62" s="21"/>
      <c r="D62" s="24" t="s">
        <v>219</v>
      </c>
      <c r="E62" s="1" t="s">
        <v>116</v>
      </c>
      <c r="F62" s="194" t="s">
        <v>114</v>
      </c>
      <c r="G62" s="16" t="s">
        <v>66</v>
      </c>
      <c r="H62" s="16" t="s">
        <v>72</v>
      </c>
      <c r="I62" s="14" t="s">
        <v>282</v>
      </c>
    </row>
    <row r="63" spans="1:9" ht="16.8" x14ac:dyDescent="0.3">
      <c r="A63" s="192" t="s">
        <v>283</v>
      </c>
      <c r="B63" s="20">
        <v>2</v>
      </c>
      <c r="C63" s="21"/>
      <c r="D63" s="24" t="s">
        <v>92</v>
      </c>
      <c r="E63" s="1" t="s">
        <v>113</v>
      </c>
      <c r="F63" s="1" t="s">
        <v>114</v>
      </c>
      <c r="G63" s="16" t="s">
        <v>131</v>
      </c>
      <c r="H63" s="16" t="s">
        <v>69</v>
      </c>
      <c r="I63" s="14" t="s">
        <v>284</v>
      </c>
    </row>
    <row r="64" spans="1:9" ht="16.8" x14ac:dyDescent="0.3">
      <c r="A64" s="192" t="s">
        <v>285</v>
      </c>
      <c r="B64" s="20">
        <v>2</v>
      </c>
      <c r="C64" s="21"/>
      <c r="D64" s="24" t="s">
        <v>221</v>
      </c>
      <c r="E64" s="1" t="s">
        <v>250</v>
      </c>
      <c r="F64" s="194" t="s">
        <v>114</v>
      </c>
      <c r="G64" s="16" t="s">
        <v>66</v>
      </c>
      <c r="H64" s="16" t="s">
        <v>69</v>
      </c>
      <c r="I64" s="14" t="s">
        <v>168</v>
      </c>
    </row>
    <row r="65" spans="1:9" ht="16.8" x14ac:dyDescent="0.3">
      <c r="A65" s="192" t="s">
        <v>286</v>
      </c>
      <c r="B65" s="20">
        <v>2</v>
      </c>
      <c r="C65" s="21"/>
      <c r="D65" s="24" t="s">
        <v>219</v>
      </c>
      <c r="E65" s="1" t="s">
        <v>129</v>
      </c>
      <c r="F65" s="1" t="s">
        <v>114</v>
      </c>
      <c r="G65" s="16" t="s">
        <v>66</v>
      </c>
      <c r="H65" s="16" t="s">
        <v>99</v>
      </c>
      <c r="I65" s="14" t="s">
        <v>156</v>
      </c>
    </row>
    <row r="66" spans="1:9" ht="16.8" x14ac:dyDescent="0.3">
      <c r="A66" s="192" t="s">
        <v>287</v>
      </c>
      <c r="B66" s="20">
        <v>2</v>
      </c>
      <c r="C66" s="21"/>
      <c r="D66" s="24" t="s">
        <v>247</v>
      </c>
      <c r="E66" s="1" t="s">
        <v>116</v>
      </c>
      <c r="F66" s="1" t="s">
        <v>114</v>
      </c>
      <c r="G66" s="16" t="s">
        <v>131</v>
      </c>
      <c r="H66" s="16" t="s">
        <v>74</v>
      </c>
      <c r="I66" s="14" t="s">
        <v>120</v>
      </c>
    </row>
    <row r="67" spans="1:9" ht="16.8" x14ac:dyDescent="0.3">
      <c r="A67" s="192" t="s">
        <v>138</v>
      </c>
      <c r="B67" s="20">
        <v>2</v>
      </c>
      <c r="C67" s="21"/>
      <c r="D67" s="24" t="s">
        <v>219</v>
      </c>
      <c r="E67" s="1" t="s">
        <v>113</v>
      </c>
      <c r="F67" s="1" t="s">
        <v>114</v>
      </c>
      <c r="G67" s="16" t="s">
        <v>66</v>
      </c>
      <c r="H67" s="16" t="s">
        <v>70</v>
      </c>
      <c r="I67" s="14" t="s">
        <v>288</v>
      </c>
    </row>
    <row r="68" spans="1:9" ht="16.8" x14ac:dyDescent="0.3">
      <c r="A68" s="192" t="s">
        <v>132</v>
      </c>
      <c r="B68" s="20">
        <v>2</v>
      </c>
      <c r="C68" s="21"/>
      <c r="D68" s="24" t="s">
        <v>73</v>
      </c>
      <c r="E68" s="1" t="s">
        <v>113</v>
      </c>
      <c r="F68" s="1" t="s">
        <v>114</v>
      </c>
      <c r="G68" s="16" t="s">
        <v>66</v>
      </c>
      <c r="H68" s="16" t="s">
        <v>70</v>
      </c>
      <c r="I68" s="14" t="s">
        <v>133</v>
      </c>
    </row>
    <row r="69" spans="1:9" ht="16.8" x14ac:dyDescent="0.3">
      <c r="A69" s="192" t="s">
        <v>289</v>
      </c>
      <c r="B69" s="20">
        <v>2</v>
      </c>
      <c r="C69" s="21"/>
      <c r="D69" s="24" t="s">
        <v>92</v>
      </c>
      <c r="E69" s="1" t="s">
        <v>113</v>
      </c>
      <c r="F69" s="194" t="s">
        <v>114</v>
      </c>
      <c r="G69" s="16" t="s">
        <v>66</v>
      </c>
      <c r="H69" s="16" t="s">
        <v>72</v>
      </c>
      <c r="I69" s="14" t="s">
        <v>290</v>
      </c>
    </row>
    <row r="70" spans="1:9" ht="16.8" x14ac:dyDescent="0.3">
      <c r="A70" s="192" t="s">
        <v>291</v>
      </c>
      <c r="B70" s="20">
        <v>2</v>
      </c>
      <c r="C70" s="21"/>
      <c r="D70" s="24" t="s">
        <v>221</v>
      </c>
      <c r="E70" s="1" t="s">
        <v>113</v>
      </c>
      <c r="F70" s="1" t="s">
        <v>114</v>
      </c>
      <c r="G70" s="16" t="s">
        <v>90</v>
      </c>
      <c r="H70" s="16" t="s">
        <v>70</v>
      </c>
      <c r="I70" s="14" t="s">
        <v>292</v>
      </c>
    </row>
    <row r="71" spans="1:9" ht="16.8" x14ac:dyDescent="0.3">
      <c r="A71" s="192" t="s">
        <v>293</v>
      </c>
      <c r="B71" s="20">
        <v>2</v>
      </c>
      <c r="C71" s="21"/>
      <c r="D71" s="24" t="s">
        <v>73</v>
      </c>
      <c r="E71" s="1" t="s">
        <v>113</v>
      </c>
      <c r="F71" s="1" t="s">
        <v>114</v>
      </c>
      <c r="G71" s="16" t="s">
        <v>90</v>
      </c>
      <c r="H71" s="16" t="s">
        <v>70</v>
      </c>
      <c r="I71" s="14" t="s">
        <v>157</v>
      </c>
    </row>
    <row r="72" spans="1:9" ht="16.8" x14ac:dyDescent="0.3">
      <c r="A72" s="192" t="s">
        <v>294</v>
      </c>
      <c r="B72" s="20">
        <v>2</v>
      </c>
      <c r="C72" s="21"/>
      <c r="D72" s="24" t="s">
        <v>75</v>
      </c>
      <c r="E72" s="1" t="s">
        <v>129</v>
      </c>
      <c r="F72" s="1" t="s">
        <v>114</v>
      </c>
      <c r="G72" s="16" t="s">
        <v>90</v>
      </c>
      <c r="H72" s="16" t="s">
        <v>70</v>
      </c>
      <c r="I72" s="14" t="s">
        <v>123</v>
      </c>
    </row>
    <row r="73" spans="1:9" ht="16.8" x14ac:dyDescent="0.3">
      <c r="A73" s="192" t="s">
        <v>295</v>
      </c>
      <c r="B73" s="20">
        <v>2</v>
      </c>
      <c r="C73" s="21"/>
      <c r="D73" s="24" t="s">
        <v>65</v>
      </c>
      <c r="E73" s="1" t="s">
        <v>165</v>
      </c>
      <c r="F73" s="1" t="s">
        <v>114</v>
      </c>
      <c r="G73" s="16" t="s">
        <v>90</v>
      </c>
      <c r="H73" s="16" t="s">
        <v>248</v>
      </c>
      <c r="I73" s="14" t="s">
        <v>123</v>
      </c>
    </row>
    <row r="74" spans="1:9" ht="16.8" x14ac:dyDescent="0.3">
      <c r="A74" s="192" t="s">
        <v>296</v>
      </c>
      <c r="B74" s="20">
        <v>2</v>
      </c>
      <c r="C74" s="21"/>
      <c r="D74" s="24" t="s">
        <v>265</v>
      </c>
      <c r="E74" s="1" t="s">
        <v>113</v>
      </c>
      <c r="F74" s="1" t="s">
        <v>114</v>
      </c>
      <c r="G74" s="16" t="s">
        <v>102</v>
      </c>
      <c r="H74" s="16" t="s">
        <v>69</v>
      </c>
      <c r="I74" s="14" t="s">
        <v>297</v>
      </c>
    </row>
    <row r="75" spans="1:9" ht="16.8" x14ac:dyDescent="0.3">
      <c r="A75" s="192" t="s">
        <v>298</v>
      </c>
      <c r="B75" s="20">
        <v>2</v>
      </c>
      <c r="C75" s="21"/>
      <c r="D75" s="24" t="s">
        <v>75</v>
      </c>
      <c r="E75" s="1" t="s">
        <v>250</v>
      </c>
      <c r="F75" s="1" t="s">
        <v>114</v>
      </c>
      <c r="G75" s="16" t="s">
        <v>90</v>
      </c>
      <c r="H75" s="16" t="s">
        <v>70</v>
      </c>
      <c r="I75" s="14" t="s">
        <v>299</v>
      </c>
    </row>
    <row r="76" spans="1:9" ht="16.8" x14ac:dyDescent="0.3">
      <c r="A76" s="192" t="s">
        <v>100</v>
      </c>
      <c r="B76" s="20">
        <v>2</v>
      </c>
      <c r="C76" s="21"/>
      <c r="D76" s="24" t="s">
        <v>92</v>
      </c>
      <c r="E76" s="1" t="s">
        <v>113</v>
      </c>
      <c r="F76" s="1" t="s">
        <v>114</v>
      </c>
      <c r="G76" s="16" t="s">
        <v>71</v>
      </c>
      <c r="H76" s="16" t="s">
        <v>69</v>
      </c>
      <c r="I76" s="14" t="s">
        <v>124</v>
      </c>
    </row>
    <row r="77" spans="1:9" ht="16.8" x14ac:dyDescent="0.3">
      <c r="A77" s="192" t="s">
        <v>300</v>
      </c>
      <c r="B77" s="20">
        <v>2</v>
      </c>
      <c r="C77" s="21"/>
      <c r="D77" s="24" t="s">
        <v>75</v>
      </c>
      <c r="E77" s="1" t="s">
        <v>116</v>
      </c>
      <c r="F77" s="1" t="s">
        <v>114</v>
      </c>
      <c r="G77" s="16" t="s">
        <v>131</v>
      </c>
      <c r="H77" s="16" t="s">
        <v>74</v>
      </c>
      <c r="I77" s="14" t="s">
        <v>134</v>
      </c>
    </row>
    <row r="78" spans="1:9" ht="16.8" x14ac:dyDescent="0.3">
      <c r="A78" s="192" t="s">
        <v>301</v>
      </c>
      <c r="B78" s="20">
        <v>2</v>
      </c>
      <c r="C78" s="21"/>
      <c r="D78" s="24" t="s">
        <v>221</v>
      </c>
      <c r="E78" s="1" t="s">
        <v>116</v>
      </c>
      <c r="F78" s="194" t="s">
        <v>178</v>
      </c>
      <c r="G78" s="16" t="s">
        <v>71</v>
      </c>
      <c r="H78" s="16" t="s">
        <v>99</v>
      </c>
      <c r="I78" s="14" t="s">
        <v>226</v>
      </c>
    </row>
    <row r="79" spans="1:9" ht="16.8" x14ac:dyDescent="0.3">
      <c r="A79" s="192" t="s">
        <v>302</v>
      </c>
      <c r="B79" s="20">
        <v>2</v>
      </c>
      <c r="C79" s="21"/>
      <c r="D79" s="24" t="s">
        <v>73</v>
      </c>
      <c r="E79" s="1" t="s">
        <v>129</v>
      </c>
      <c r="F79" s="1" t="s">
        <v>162</v>
      </c>
      <c r="G79" s="16" t="s">
        <v>90</v>
      </c>
      <c r="H79" s="16" t="s">
        <v>74</v>
      </c>
      <c r="I79" s="26" t="s">
        <v>303</v>
      </c>
    </row>
    <row r="80" spans="1:9" ht="16.8" x14ac:dyDescent="0.3">
      <c r="A80" s="192" t="s">
        <v>304</v>
      </c>
      <c r="B80" s="20">
        <v>2</v>
      </c>
      <c r="C80" s="21"/>
      <c r="D80" s="24" t="s">
        <v>247</v>
      </c>
      <c r="E80" s="1" t="s">
        <v>116</v>
      </c>
      <c r="F80" s="194" t="s">
        <v>114</v>
      </c>
      <c r="G80" s="16" t="s">
        <v>71</v>
      </c>
      <c r="H80" s="16" t="s">
        <v>167</v>
      </c>
      <c r="I80" s="14" t="s">
        <v>305</v>
      </c>
    </row>
    <row r="81" spans="1:9" ht="16.8" x14ac:dyDescent="0.3">
      <c r="A81" s="192" t="s">
        <v>306</v>
      </c>
      <c r="B81" s="20">
        <v>2</v>
      </c>
      <c r="C81" s="21"/>
      <c r="D81" s="24" t="s">
        <v>65</v>
      </c>
      <c r="E81" s="1" t="s">
        <v>113</v>
      </c>
      <c r="F81" s="1" t="s">
        <v>114</v>
      </c>
      <c r="G81" s="16" t="s">
        <v>90</v>
      </c>
      <c r="H81" s="16" t="s">
        <v>96</v>
      </c>
      <c r="I81" s="14" t="s">
        <v>190</v>
      </c>
    </row>
    <row r="82" spans="1:9" ht="16.8" x14ac:dyDescent="0.3">
      <c r="A82" s="195" t="s">
        <v>307</v>
      </c>
      <c r="B82" s="196">
        <v>2</v>
      </c>
      <c r="C82" s="197"/>
      <c r="D82" s="198" t="s">
        <v>247</v>
      </c>
      <c r="E82" s="19" t="s">
        <v>308</v>
      </c>
      <c r="F82" s="19" t="s">
        <v>114</v>
      </c>
      <c r="G82" s="27" t="s">
        <v>90</v>
      </c>
      <c r="H82" s="27" t="s">
        <v>69</v>
      </c>
      <c r="I82" s="200" t="s">
        <v>135</v>
      </c>
    </row>
    <row r="83" spans="1:9" ht="16.8" x14ac:dyDescent="0.3">
      <c r="A83" s="192" t="s">
        <v>309</v>
      </c>
      <c r="B83" s="20">
        <v>3</v>
      </c>
      <c r="C83" s="21"/>
      <c r="D83" s="24" t="s">
        <v>219</v>
      </c>
      <c r="E83" s="1" t="s">
        <v>121</v>
      </c>
      <c r="F83" s="1" t="s">
        <v>114</v>
      </c>
      <c r="G83" s="16" t="s">
        <v>66</v>
      </c>
      <c r="H83" s="16" t="s">
        <v>70</v>
      </c>
      <c r="I83" s="14" t="s">
        <v>164</v>
      </c>
    </row>
    <row r="84" spans="1:9" ht="16.8" x14ac:dyDescent="0.3">
      <c r="A84" s="192" t="s">
        <v>310</v>
      </c>
      <c r="B84" s="20">
        <v>3</v>
      </c>
      <c r="C84" s="21"/>
      <c r="D84" s="24" t="s">
        <v>221</v>
      </c>
      <c r="E84" s="1" t="s">
        <v>113</v>
      </c>
      <c r="F84" s="1" t="s">
        <v>114</v>
      </c>
      <c r="G84" s="16" t="s">
        <v>66</v>
      </c>
      <c r="H84" s="16" t="s">
        <v>188</v>
      </c>
      <c r="I84" s="14" t="s">
        <v>127</v>
      </c>
    </row>
    <row r="85" spans="1:9" ht="16.8" x14ac:dyDescent="0.3">
      <c r="A85" s="192" t="s">
        <v>311</v>
      </c>
      <c r="B85" s="20">
        <v>3</v>
      </c>
      <c r="C85" s="21"/>
      <c r="D85" s="24" t="s">
        <v>65</v>
      </c>
      <c r="E85" s="1" t="s">
        <v>113</v>
      </c>
      <c r="F85" s="194" t="s">
        <v>114</v>
      </c>
      <c r="G85" s="16" t="s">
        <v>66</v>
      </c>
      <c r="H85" s="16" t="s">
        <v>72</v>
      </c>
      <c r="I85" s="14" t="s">
        <v>159</v>
      </c>
    </row>
    <row r="86" spans="1:9" ht="16.8" x14ac:dyDescent="0.3">
      <c r="A86" s="192" t="s">
        <v>312</v>
      </c>
      <c r="B86" s="20">
        <v>3</v>
      </c>
      <c r="C86" s="21"/>
      <c r="D86" s="24"/>
      <c r="E86" s="1"/>
      <c r="F86" s="194"/>
      <c r="G86" s="16"/>
      <c r="H86" s="16"/>
      <c r="I86" s="14"/>
    </row>
    <row r="87" spans="1:9" ht="16.8" x14ac:dyDescent="0.3">
      <c r="A87" s="192" t="s">
        <v>136</v>
      </c>
      <c r="B87" s="20">
        <v>3</v>
      </c>
      <c r="C87" s="21"/>
      <c r="D87" s="24" t="s">
        <v>219</v>
      </c>
      <c r="E87" s="1" t="s">
        <v>113</v>
      </c>
      <c r="F87" s="1" t="s">
        <v>114</v>
      </c>
      <c r="G87" s="16" t="s">
        <v>66</v>
      </c>
      <c r="H87" s="16" t="s">
        <v>70</v>
      </c>
      <c r="I87" s="14" t="s">
        <v>137</v>
      </c>
    </row>
    <row r="88" spans="1:9" ht="16.8" x14ac:dyDescent="0.3">
      <c r="A88" s="192" t="s">
        <v>313</v>
      </c>
      <c r="B88" s="20">
        <v>3</v>
      </c>
      <c r="C88" s="21"/>
      <c r="D88" s="24" t="s">
        <v>265</v>
      </c>
      <c r="E88" s="1" t="s">
        <v>121</v>
      </c>
      <c r="F88" s="1" t="s">
        <v>114</v>
      </c>
      <c r="G88" s="16" t="s">
        <v>66</v>
      </c>
      <c r="H88" s="16" t="s">
        <v>188</v>
      </c>
      <c r="I88" s="14" t="s">
        <v>314</v>
      </c>
    </row>
    <row r="89" spans="1:9" ht="16.8" x14ac:dyDescent="0.3">
      <c r="A89" s="192" t="s">
        <v>315</v>
      </c>
      <c r="B89" s="20">
        <v>3</v>
      </c>
      <c r="C89" s="21"/>
      <c r="D89" s="24" t="s">
        <v>73</v>
      </c>
      <c r="E89" s="1" t="s">
        <v>113</v>
      </c>
      <c r="F89" s="1" t="s">
        <v>178</v>
      </c>
      <c r="G89" s="16" t="s">
        <v>90</v>
      </c>
      <c r="H89" s="16" t="s">
        <v>96</v>
      </c>
      <c r="I89" s="14" t="s">
        <v>316</v>
      </c>
    </row>
    <row r="90" spans="1:9" ht="16.8" x14ac:dyDescent="0.3">
      <c r="A90" s="192" t="s">
        <v>139</v>
      </c>
      <c r="B90" s="20">
        <v>3</v>
      </c>
      <c r="C90" s="21"/>
      <c r="D90" s="24" t="s">
        <v>75</v>
      </c>
      <c r="E90" s="1" t="s">
        <v>113</v>
      </c>
      <c r="F90" s="1" t="s">
        <v>114</v>
      </c>
      <c r="G90" s="16" t="s">
        <v>66</v>
      </c>
      <c r="H90" s="16" t="s">
        <v>72</v>
      </c>
      <c r="I90" s="14" t="s">
        <v>317</v>
      </c>
    </row>
    <row r="91" spans="1:9" ht="16.8" x14ac:dyDescent="0.3">
      <c r="A91" s="192" t="s">
        <v>318</v>
      </c>
      <c r="B91" s="20">
        <v>3</v>
      </c>
      <c r="C91" s="21"/>
      <c r="D91" s="24" t="s">
        <v>75</v>
      </c>
      <c r="E91" s="1" t="s">
        <v>113</v>
      </c>
      <c r="F91" s="1" t="s">
        <v>114</v>
      </c>
      <c r="G91" s="16" t="s">
        <v>66</v>
      </c>
      <c r="H91" s="16" t="s">
        <v>99</v>
      </c>
      <c r="I91" s="14" t="s">
        <v>317</v>
      </c>
    </row>
    <row r="92" spans="1:9" ht="16.8" x14ac:dyDescent="0.3">
      <c r="A92" s="192" t="s">
        <v>319</v>
      </c>
      <c r="B92" s="20">
        <v>3</v>
      </c>
      <c r="C92" s="21"/>
      <c r="D92" s="24" t="s">
        <v>221</v>
      </c>
      <c r="E92" s="1" t="s">
        <v>116</v>
      </c>
      <c r="F92" s="194" t="s">
        <v>114</v>
      </c>
      <c r="G92" s="16" t="s">
        <v>66</v>
      </c>
      <c r="H92" s="16" t="s">
        <v>74</v>
      </c>
      <c r="I92" s="14" t="s">
        <v>161</v>
      </c>
    </row>
    <row r="93" spans="1:9" ht="16.8" x14ac:dyDescent="0.3">
      <c r="A93" s="192" t="s">
        <v>154</v>
      </c>
      <c r="B93" s="20">
        <v>3</v>
      </c>
      <c r="C93" s="21"/>
      <c r="D93" s="24" t="s">
        <v>65</v>
      </c>
      <c r="E93" s="1" t="s">
        <v>113</v>
      </c>
      <c r="F93" s="1" t="s">
        <v>114</v>
      </c>
      <c r="G93" s="16" t="s">
        <v>131</v>
      </c>
      <c r="H93" s="16" t="s">
        <v>70</v>
      </c>
      <c r="I93" s="14" t="s">
        <v>155</v>
      </c>
    </row>
    <row r="94" spans="1:9" ht="16.8" x14ac:dyDescent="0.3">
      <c r="A94" s="192" t="s">
        <v>320</v>
      </c>
      <c r="B94" s="20">
        <v>3</v>
      </c>
      <c r="C94" s="21"/>
      <c r="D94" s="24" t="s">
        <v>221</v>
      </c>
      <c r="E94" s="1" t="s">
        <v>116</v>
      </c>
      <c r="F94" s="194" t="s">
        <v>114</v>
      </c>
      <c r="G94" s="16" t="s">
        <v>71</v>
      </c>
      <c r="H94" s="16" t="s">
        <v>74</v>
      </c>
      <c r="I94" s="14" t="s">
        <v>282</v>
      </c>
    </row>
    <row r="95" spans="1:9" ht="16.8" x14ac:dyDescent="0.3">
      <c r="A95" s="192" t="s">
        <v>321</v>
      </c>
      <c r="B95" s="20">
        <v>3</v>
      </c>
      <c r="C95" s="21"/>
      <c r="D95" s="24" t="s">
        <v>65</v>
      </c>
      <c r="E95" s="1" t="s">
        <v>116</v>
      </c>
      <c r="F95" s="1" t="s">
        <v>178</v>
      </c>
      <c r="G95" s="16" t="s">
        <v>66</v>
      </c>
      <c r="H95" s="16" t="s">
        <v>322</v>
      </c>
      <c r="I95" s="14" t="s">
        <v>323</v>
      </c>
    </row>
    <row r="96" spans="1:9" ht="16.8" x14ac:dyDescent="0.3">
      <c r="A96" s="192" t="s">
        <v>324</v>
      </c>
      <c r="B96" s="20">
        <v>3</v>
      </c>
      <c r="C96" s="21"/>
      <c r="D96" s="24"/>
      <c r="E96" s="1"/>
      <c r="F96" s="1"/>
      <c r="G96" s="16"/>
      <c r="H96" s="16"/>
      <c r="I96" s="14"/>
    </row>
    <row r="97" spans="1:9" ht="16.8" x14ac:dyDescent="0.3">
      <c r="A97" s="192" t="s">
        <v>153</v>
      </c>
      <c r="B97" s="20">
        <v>3</v>
      </c>
      <c r="C97" s="21"/>
      <c r="D97" s="24" t="s">
        <v>219</v>
      </c>
      <c r="E97" s="1" t="s">
        <v>113</v>
      </c>
      <c r="F97" s="1" t="s">
        <v>114</v>
      </c>
      <c r="G97" s="16" t="s">
        <v>66</v>
      </c>
      <c r="H97" s="16" t="s">
        <v>70</v>
      </c>
      <c r="I97" s="14" t="s">
        <v>325</v>
      </c>
    </row>
    <row r="98" spans="1:9" ht="16.8" x14ac:dyDescent="0.3">
      <c r="A98" s="192" t="s">
        <v>326</v>
      </c>
      <c r="B98" s="20">
        <v>3</v>
      </c>
      <c r="C98" s="21"/>
      <c r="D98" s="24" t="s">
        <v>75</v>
      </c>
      <c r="E98" s="1" t="s">
        <v>113</v>
      </c>
      <c r="F98" s="1" t="s">
        <v>114</v>
      </c>
      <c r="G98" s="16" t="s">
        <v>71</v>
      </c>
      <c r="H98" s="16" t="s">
        <v>69</v>
      </c>
      <c r="I98" s="14" t="s">
        <v>327</v>
      </c>
    </row>
    <row r="99" spans="1:9" ht="16.8" x14ac:dyDescent="0.3">
      <c r="A99" s="192" t="s">
        <v>328</v>
      </c>
      <c r="B99" s="20">
        <v>3</v>
      </c>
      <c r="C99" s="21"/>
      <c r="D99" s="24" t="s">
        <v>65</v>
      </c>
      <c r="E99" s="1" t="s">
        <v>116</v>
      </c>
      <c r="F99" s="194" t="s">
        <v>114</v>
      </c>
      <c r="G99" s="16" t="s">
        <v>66</v>
      </c>
      <c r="H99" s="16" t="s">
        <v>74</v>
      </c>
      <c r="I99" s="14" t="s">
        <v>290</v>
      </c>
    </row>
    <row r="100" spans="1:9" ht="16.8" x14ac:dyDescent="0.3">
      <c r="A100" s="192" t="s">
        <v>329</v>
      </c>
      <c r="B100" s="20">
        <v>3</v>
      </c>
      <c r="C100" s="21"/>
      <c r="D100" s="24" t="s">
        <v>92</v>
      </c>
      <c r="E100" s="1" t="s">
        <v>250</v>
      </c>
      <c r="F100" s="1" t="s">
        <v>114</v>
      </c>
      <c r="G100" s="16" t="s">
        <v>102</v>
      </c>
      <c r="H100" s="16" t="s">
        <v>69</v>
      </c>
      <c r="I100" s="14" t="s">
        <v>122</v>
      </c>
    </row>
    <row r="101" spans="1:9" ht="16.8" x14ac:dyDescent="0.3">
      <c r="A101" s="192" t="s">
        <v>357</v>
      </c>
      <c r="B101" s="20">
        <v>3</v>
      </c>
      <c r="C101" s="21"/>
      <c r="D101" s="24" t="s">
        <v>65</v>
      </c>
      <c r="E101" s="1" t="s">
        <v>330</v>
      </c>
      <c r="F101" s="1" t="s">
        <v>114</v>
      </c>
      <c r="G101" s="16" t="s">
        <v>66</v>
      </c>
      <c r="H101" s="16" t="s">
        <v>72</v>
      </c>
      <c r="I101" s="14" t="s">
        <v>331</v>
      </c>
    </row>
    <row r="102" spans="1:9" ht="16.8" x14ac:dyDescent="0.3">
      <c r="A102" s="192" t="s">
        <v>332</v>
      </c>
      <c r="B102" s="20">
        <v>3</v>
      </c>
      <c r="C102" s="21"/>
      <c r="D102" s="24" t="s">
        <v>65</v>
      </c>
      <c r="E102" s="1" t="s">
        <v>330</v>
      </c>
      <c r="F102" s="1" t="s">
        <v>114</v>
      </c>
      <c r="G102" s="16" t="s">
        <v>66</v>
      </c>
      <c r="H102" s="16" t="s">
        <v>72</v>
      </c>
      <c r="I102" s="14" t="s">
        <v>331</v>
      </c>
    </row>
    <row r="103" spans="1:9" ht="16.8" x14ac:dyDescent="0.3">
      <c r="A103" s="192" t="s">
        <v>333</v>
      </c>
      <c r="B103" s="20">
        <v>3</v>
      </c>
      <c r="C103" s="21"/>
      <c r="D103" s="24" t="s">
        <v>221</v>
      </c>
      <c r="E103" s="1" t="s">
        <v>116</v>
      </c>
      <c r="F103" s="1" t="s">
        <v>114</v>
      </c>
      <c r="G103" s="16" t="s">
        <v>66</v>
      </c>
      <c r="H103" s="16" t="s">
        <v>248</v>
      </c>
      <c r="I103" s="201"/>
    </row>
    <row r="104" spans="1:9" ht="16.8" x14ac:dyDescent="0.3">
      <c r="A104" s="192" t="s">
        <v>140</v>
      </c>
      <c r="B104" s="20">
        <v>3</v>
      </c>
      <c r="C104" s="21"/>
      <c r="D104" s="24" t="s">
        <v>221</v>
      </c>
      <c r="E104" s="1" t="s">
        <v>116</v>
      </c>
      <c r="F104" s="1" t="s">
        <v>114</v>
      </c>
      <c r="G104" s="16" t="s">
        <v>71</v>
      </c>
      <c r="H104" s="16" t="s">
        <v>72</v>
      </c>
      <c r="I104" s="14" t="s">
        <v>141</v>
      </c>
    </row>
    <row r="105" spans="1:9" ht="16.8" x14ac:dyDescent="0.3">
      <c r="A105" s="192" t="s">
        <v>334</v>
      </c>
      <c r="B105" s="20">
        <v>3</v>
      </c>
      <c r="C105" s="21"/>
      <c r="D105" s="24" t="s">
        <v>65</v>
      </c>
      <c r="E105" s="1" t="s">
        <v>129</v>
      </c>
      <c r="F105" s="1" t="s">
        <v>114</v>
      </c>
      <c r="G105" s="16" t="s">
        <v>66</v>
      </c>
      <c r="H105" s="16" t="s">
        <v>335</v>
      </c>
      <c r="I105" s="14" t="s">
        <v>336</v>
      </c>
    </row>
    <row r="106" spans="1:9" ht="16.8" x14ac:dyDescent="0.3">
      <c r="A106" s="192" t="s">
        <v>337</v>
      </c>
      <c r="B106" s="20">
        <v>3</v>
      </c>
      <c r="C106" s="21"/>
      <c r="D106" s="24" t="s">
        <v>73</v>
      </c>
      <c r="E106" s="1" t="s">
        <v>116</v>
      </c>
      <c r="F106" s="1" t="s">
        <v>114</v>
      </c>
      <c r="G106" s="16" t="s">
        <v>209</v>
      </c>
      <c r="H106" s="16" t="s">
        <v>74</v>
      </c>
      <c r="I106" s="201" t="s">
        <v>338</v>
      </c>
    </row>
    <row r="107" spans="1:9" ht="16.8" x14ac:dyDescent="0.3">
      <c r="A107" s="192" t="s">
        <v>339</v>
      </c>
      <c r="B107" s="20">
        <v>3</v>
      </c>
      <c r="C107" s="21"/>
      <c r="D107" s="24" t="s">
        <v>73</v>
      </c>
      <c r="E107" s="1" t="s">
        <v>113</v>
      </c>
      <c r="F107" s="1" t="s">
        <v>114</v>
      </c>
      <c r="G107" s="16" t="s">
        <v>66</v>
      </c>
      <c r="H107" s="16" t="s">
        <v>70</v>
      </c>
      <c r="I107" s="14" t="s">
        <v>172</v>
      </c>
    </row>
    <row r="108" spans="1:9" ht="16.8" x14ac:dyDescent="0.3">
      <c r="A108" s="192" t="s">
        <v>340</v>
      </c>
      <c r="B108" s="20">
        <v>3</v>
      </c>
      <c r="C108" s="21"/>
      <c r="D108" s="24" t="s">
        <v>65</v>
      </c>
      <c r="E108" s="1" t="s">
        <v>113</v>
      </c>
      <c r="F108" s="1" t="s">
        <v>114</v>
      </c>
      <c r="G108" s="16" t="s">
        <v>66</v>
      </c>
      <c r="H108" s="16" t="s">
        <v>70</v>
      </c>
      <c r="I108" s="14" t="s">
        <v>172</v>
      </c>
    </row>
    <row r="109" spans="1:9" ht="16.8" x14ac:dyDescent="0.3">
      <c r="A109" s="192" t="s">
        <v>142</v>
      </c>
      <c r="B109" s="20">
        <v>3</v>
      </c>
      <c r="C109" s="21"/>
      <c r="D109" s="24" t="s">
        <v>73</v>
      </c>
      <c r="E109" s="1" t="s">
        <v>113</v>
      </c>
      <c r="F109" s="1" t="s">
        <v>114</v>
      </c>
      <c r="G109" s="16" t="s">
        <v>66</v>
      </c>
      <c r="H109" s="16" t="s">
        <v>70</v>
      </c>
      <c r="I109" s="14" t="s">
        <v>143</v>
      </c>
    </row>
    <row r="110" spans="1:9" ht="16.8" x14ac:dyDescent="0.3">
      <c r="A110" s="192" t="s">
        <v>341</v>
      </c>
      <c r="B110" s="20">
        <v>3</v>
      </c>
      <c r="C110" s="21"/>
      <c r="D110" s="24" t="s">
        <v>75</v>
      </c>
      <c r="E110" s="1" t="s">
        <v>113</v>
      </c>
      <c r="F110" s="1" t="s">
        <v>114</v>
      </c>
      <c r="G110" s="16" t="s">
        <v>131</v>
      </c>
      <c r="H110" s="16" t="s">
        <v>70</v>
      </c>
      <c r="I110" s="14" t="s">
        <v>342</v>
      </c>
    </row>
    <row r="111" spans="1:9" ht="16.8" x14ac:dyDescent="0.3">
      <c r="A111" s="192" t="s">
        <v>343</v>
      </c>
      <c r="B111" s="20">
        <v>3</v>
      </c>
      <c r="C111" s="21"/>
      <c r="D111" s="24" t="s">
        <v>221</v>
      </c>
      <c r="E111" s="1" t="s">
        <v>121</v>
      </c>
      <c r="F111" s="382" t="s">
        <v>167</v>
      </c>
      <c r="G111" s="16" t="s">
        <v>66</v>
      </c>
      <c r="H111" s="16" t="s">
        <v>188</v>
      </c>
      <c r="I111" s="204" t="s">
        <v>344</v>
      </c>
    </row>
    <row r="112" spans="1:9" ht="16.8" x14ac:dyDescent="0.3">
      <c r="A112" s="192" t="s">
        <v>345</v>
      </c>
      <c r="B112" s="20">
        <v>3</v>
      </c>
      <c r="C112" s="21"/>
      <c r="D112" s="24" t="s">
        <v>219</v>
      </c>
      <c r="E112" s="1" t="s">
        <v>116</v>
      </c>
      <c r="F112" s="1" t="s">
        <v>114</v>
      </c>
      <c r="G112" s="16" t="s">
        <v>81</v>
      </c>
      <c r="H112" s="16" t="s">
        <v>69</v>
      </c>
      <c r="I112" s="14" t="s">
        <v>124</v>
      </c>
    </row>
    <row r="113" spans="1:9" ht="16.8" x14ac:dyDescent="0.3">
      <c r="A113" s="192" t="s">
        <v>145</v>
      </c>
      <c r="B113" s="20">
        <v>3</v>
      </c>
      <c r="C113" s="21"/>
      <c r="D113" s="24" t="s">
        <v>92</v>
      </c>
      <c r="E113" s="1" t="s">
        <v>113</v>
      </c>
      <c r="F113" s="1" t="s">
        <v>114</v>
      </c>
      <c r="G113" s="16" t="s">
        <v>71</v>
      </c>
      <c r="H113" s="16" t="s">
        <v>69</v>
      </c>
      <c r="I113" s="14" t="s">
        <v>146</v>
      </c>
    </row>
    <row r="114" spans="1:9" ht="16.8" x14ac:dyDescent="0.3">
      <c r="A114" s="192" t="s">
        <v>147</v>
      </c>
      <c r="B114" s="20">
        <v>3</v>
      </c>
      <c r="C114" s="21"/>
      <c r="D114" s="24" t="s">
        <v>221</v>
      </c>
      <c r="E114" s="1" t="s">
        <v>129</v>
      </c>
      <c r="F114" s="1" t="s">
        <v>114</v>
      </c>
      <c r="G114" s="16" t="s">
        <v>66</v>
      </c>
      <c r="H114" s="16" t="s">
        <v>70</v>
      </c>
      <c r="I114" s="14" t="s">
        <v>148</v>
      </c>
    </row>
    <row r="115" spans="1:9" ht="16.8" x14ac:dyDescent="0.3">
      <c r="A115" s="192" t="s">
        <v>346</v>
      </c>
      <c r="B115" s="20">
        <v>3</v>
      </c>
      <c r="C115" s="21"/>
      <c r="D115" s="24" t="s">
        <v>65</v>
      </c>
      <c r="E115" s="1" t="s">
        <v>113</v>
      </c>
      <c r="F115" s="194" t="s">
        <v>114</v>
      </c>
      <c r="G115" s="16" t="s">
        <v>66</v>
      </c>
      <c r="H115" s="16" t="s">
        <v>72</v>
      </c>
      <c r="I115" s="14" t="s">
        <v>226</v>
      </c>
    </row>
    <row r="116" spans="1:9" ht="16.8" x14ac:dyDescent="0.3">
      <c r="A116" s="192" t="s">
        <v>368</v>
      </c>
      <c r="B116" s="20">
        <v>3</v>
      </c>
      <c r="C116" s="21"/>
      <c r="D116" s="24"/>
      <c r="E116" s="1"/>
      <c r="F116" s="194"/>
      <c r="G116" s="16"/>
      <c r="H116" s="16"/>
      <c r="I116" s="14"/>
    </row>
    <row r="117" spans="1:9" ht="16.8" x14ac:dyDescent="0.3">
      <c r="A117" s="192" t="s">
        <v>347</v>
      </c>
      <c r="B117" s="20">
        <v>3</v>
      </c>
      <c r="C117" s="21"/>
      <c r="D117" s="24" t="s">
        <v>73</v>
      </c>
      <c r="E117" s="1" t="s">
        <v>129</v>
      </c>
      <c r="F117" s="1" t="s">
        <v>162</v>
      </c>
      <c r="G117" s="16" t="s">
        <v>90</v>
      </c>
      <c r="H117" s="16" t="s">
        <v>74</v>
      </c>
      <c r="I117" s="26" t="s">
        <v>348</v>
      </c>
    </row>
    <row r="118" spans="1:9" ht="16.8" x14ac:dyDescent="0.3">
      <c r="A118" s="192" t="s">
        <v>349</v>
      </c>
      <c r="B118" s="20">
        <v>3</v>
      </c>
      <c r="C118" s="21"/>
      <c r="D118" s="24" t="s">
        <v>92</v>
      </c>
      <c r="E118" s="1" t="s">
        <v>274</v>
      </c>
      <c r="F118" s="1" t="s">
        <v>114</v>
      </c>
      <c r="G118" s="16" t="s">
        <v>66</v>
      </c>
      <c r="H118" s="16" t="s">
        <v>72</v>
      </c>
      <c r="I118" s="26" t="s">
        <v>350</v>
      </c>
    </row>
    <row r="119" spans="1:9" ht="16.8" x14ac:dyDescent="0.3">
      <c r="A119" s="192" t="s">
        <v>149</v>
      </c>
      <c r="B119" s="20">
        <v>3</v>
      </c>
      <c r="C119" s="21"/>
      <c r="D119" s="24" t="s">
        <v>221</v>
      </c>
      <c r="E119" s="1" t="s">
        <v>129</v>
      </c>
      <c r="F119" s="1" t="s">
        <v>114</v>
      </c>
      <c r="G119" s="16" t="s">
        <v>66</v>
      </c>
      <c r="H119" s="16" t="s">
        <v>150</v>
      </c>
      <c r="I119" s="14" t="s">
        <v>151</v>
      </c>
    </row>
    <row r="120" spans="1:9" ht="16.8" x14ac:dyDescent="0.3">
      <c r="A120" s="192" t="s">
        <v>351</v>
      </c>
      <c r="B120" s="20">
        <v>3</v>
      </c>
      <c r="C120" s="21"/>
      <c r="D120" s="24" t="s">
        <v>221</v>
      </c>
      <c r="E120" s="1" t="s">
        <v>308</v>
      </c>
      <c r="F120" s="1" t="s">
        <v>114</v>
      </c>
      <c r="G120" s="16" t="s">
        <v>66</v>
      </c>
      <c r="H120" s="16" t="s">
        <v>72</v>
      </c>
      <c r="I120" s="14" t="s">
        <v>151</v>
      </c>
    </row>
    <row r="121" spans="1:9" ht="17.399999999999999" thickBot="1" x14ac:dyDescent="0.35">
      <c r="A121" s="383" t="s">
        <v>152</v>
      </c>
      <c r="B121" s="384">
        <v>3</v>
      </c>
      <c r="C121" s="390"/>
      <c r="D121" s="385" t="s">
        <v>75</v>
      </c>
      <c r="E121" s="386" t="s">
        <v>129</v>
      </c>
      <c r="F121" s="387" t="s">
        <v>114</v>
      </c>
      <c r="G121" s="388" t="s">
        <v>131</v>
      </c>
      <c r="H121" s="388" t="s">
        <v>74</v>
      </c>
      <c r="I121" s="389" t="s">
        <v>352</v>
      </c>
    </row>
    <row r="122" spans="1:9" ht="16.2" thickTop="1" x14ac:dyDescent="0.3"/>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
  <sheetViews>
    <sheetView showGridLines="0" workbookViewId="0"/>
  </sheetViews>
  <sheetFormatPr defaultColWidth="13" defaultRowHeight="16.8" x14ac:dyDescent="0.3"/>
  <cols>
    <col min="1" max="1" width="22.296875" style="265" bestFit="1" customWidth="1"/>
    <col min="2" max="2" width="6.19921875" style="265" bestFit="1" customWidth="1"/>
    <col min="3" max="3" width="5.3984375" style="265" bestFit="1" customWidth="1"/>
    <col min="4" max="4" width="4.09765625" style="265" bestFit="1" customWidth="1"/>
    <col min="5" max="5" width="6.296875" style="262" bestFit="1" customWidth="1"/>
    <col min="6" max="6" width="2.19921875" style="262" bestFit="1" customWidth="1"/>
    <col min="7" max="7" width="14.3984375" style="211" customWidth="1"/>
    <col min="8" max="15" width="4.296875" style="211" customWidth="1"/>
    <col min="16" max="16" width="2.3984375" style="211" customWidth="1"/>
    <col min="17" max="17" width="3.09765625" style="211" customWidth="1"/>
    <col min="18" max="18" width="20.19921875" style="211" bestFit="1" customWidth="1"/>
    <col min="19" max="19" width="6.19921875" style="211" bestFit="1" customWidth="1"/>
    <col min="20" max="20" width="5.3984375" style="211" bestFit="1" customWidth="1"/>
    <col min="21" max="21" width="4.09765625" style="211" bestFit="1" customWidth="1"/>
    <col min="22" max="22" width="6.296875" style="211" bestFit="1" customWidth="1"/>
    <col min="23" max="16384" width="13" style="211"/>
  </cols>
  <sheetData>
    <row r="1" spans="1:22" ht="24" thickTop="1" thickBot="1" x14ac:dyDescent="0.35">
      <c r="A1" s="208" t="s">
        <v>91</v>
      </c>
      <c r="B1" s="209"/>
      <c r="C1" s="209"/>
      <c r="D1" s="209"/>
      <c r="E1" s="210"/>
      <c r="F1" s="211"/>
      <c r="G1" s="212"/>
      <c r="H1" s="213" t="s">
        <v>199</v>
      </c>
      <c r="I1" s="214"/>
      <c r="J1" s="214"/>
      <c r="K1" s="215"/>
      <c r="L1" s="214"/>
      <c r="M1" s="214"/>
      <c r="N1" s="214"/>
      <c r="O1" s="215"/>
      <c r="R1" s="208" t="s">
        <v>477</v>
      </c>
      <c r="S1" s="209"/>
      <c r="T1" s="209"/>
      <c r="U1" s="209"/>
      <c r="V1" s="210"/>
    </row>
    <row r="2" spans="1:22" ht="17.399999999999999" thickTop="1" x14ac:dyDescent="0.3">
      <c r="A2" s="216" t="s">
        <v>76</v>
      </c>
      <c r="B2" s="217" t="s">
        <v>0</v>
      </c>
      <c r="C2" s="217" t="s">
        <v>469</v>
      </c>
      <c r="D2" s="217" t="s">
        <v>107</v>
      </c>
      <c r="E2" s="218" t="s">
        <v>77</v>
      </c>
      <c r="F2" s="51"/>
      <c r="G2" s="212"/>
      <c r="H2" s="219" t="s">
        <v>200</v>
      </c>
      <c r="I2" s="220"/>
      <c r="J2" s="220"/>
      <c r="K2" s="220"/>
      <c r="L2" s="220"/>
      <c r="M2" s="220"/>
      <c r="N2" s="220"/>
      <c r="O2" s="221"/>
      <c r="R2" s="216" t="s">
        <v>76</v>
      </c>
      <c r="S2" s="217" t="s">
        <v>0</v>
      </c>
      <c r="T2" s="217" t="s">
        <v>469</v>
      </c>
      <c r="U2" s="217" t="s">
        <v>107</v>
      </c>
      <c r="V2" s="218" t="s">
        <v>77</v>
      </c>
    </row>
    <row r="3" spans="1:22" ht="17.399999999999999" thickBot="1" x14ac:dyDescent="0.35">
      <c r="A3" s="222" t="s">
        <v>175</v>
      </c>
      <c r="B3" s="90">
        <v>0</v>
      </c>
      <c r="C3" s="90">
        <v>0</v>
      </c>
      <c r="D3" s="223">
        <f>10+B3+C3+'Personal File'!$C$14</f>
        <v>13</v>
      </c>
      <c r="E3" s="224" t="s">
        <v>479</v>
      </c>
      <c r="F3" s="51"/>
      <c r="G3" s="212"/>
      <c r="H3" s="225" t="s">
        <v>201</v>
      </c>
      <c r="I3" s="226" t="s">
        <v>191</v>
      </c>
      <c r="J3" s="226" t="s">
        <v>192</v>
      </c>
      <c r="K3" s="226" t="s">
        <v>193</v>
      </c>
      <c r="L3" s="226" t="s">
        <v>194</v>
      </c>
      <c r="M3" s="226" t="s">
        <v>195</v>
      </c>
      <c r="N3" s="226" t="s">
        <v>196</v>
      </c>
      <c r="O3" s="227" t="s">
        <v>202</v>
      </c>
      <c r="R3" s="222"/>
      <c r="S3" s="90">
        <v>0</v>
      </c>
      <c r="T3" s="90">
        <v>0</v>
      </c>
      <c r="U3" s="223">
        <f>10+S3+T3+'Personal File'!$C$14</f>
        <v>13</v>
      </c>
      <c r="V3" s="224" t="s">
        <v>479</v>
      </c>
    </row>
    <row r="4" spans="1:22" ht="17.399999999999999" thickTop="1" x14ac:dyDescent="0.3">
      <c r="A4" s="222" t="s">
        <v>182</v>
      </c>
      <c r="B4" s="90">
        <v>0</v>
      </c>
      <c r="C4" s="90">
        <v>1</v>
      </c>
      <c r="D4" s="223">
        <f>10+B4+C4+'Personal File'!$C$14</f>
        <v>14</v>
      </c>
      <c r="E4" s="224" t="s">
        <v>479</v>
      </c>
      <c r="F4" s="51"/>
      <c r="G4" s="228" t="s">
        <v>214</v>
      </c>
      <c r="H4" s="229">
        <v>5</v>
      </c>
      <c r="I4" s="230">
        <v>3</v>
      </c>
      <c r="J4" s="230">
        <v>2</v>
      </c>
      <c r="K4" s="230">
        <v>1</v>
      </c>
      <c r="L4" s="231">
        <v>0</v>
      </c>
      <c r="M4" s="231">
        <v>0</v>
      </c>
      <c r="N4" s="231">
        <v>0</v>
      </c>
      <c r="O4" s="232">
        <v>0</v>
      </c>
      <c r="R4" s="222"/>
      <c r="S4" s="90">
        <v>0</v>
      </c>
      <c r="T4" s="90">
        <v>1</v>
      </c>
      <c r="U4" s="223">
        <f>10+S4+T4+'Personal File'!$C$14</f>
        <v>14</v>
      </c>
      <c r="V4" s="224" t="s">
        <v>479</v>
      </c>
    </row>
    <row r="5" spans="1:22" x14ac:dyDescent="0.3">
      <c r="A5" s="222" t="s">
        <v>182</v>
      </c>
      <c r="B5" s="90">
        <v>0</v>
      </c>
      <c r="C5" s="90">
        <v>1</v>
      </c>
      <c r="D5" s="223">
        <f>10+B5+C5+'Personal File'!$C$14</f>
        <v>14</v>
      </c>
      <c r="E5" s="224" t="s">
        <v>479</v>
      </c>
      <c r="F5" s="51"/>
      <c r="G5" s="233" t="s">
        <v>203</v>
      </c>
      <c r="H5" s="234">
        <v>0</v>
      </c>
      <c r="I5" s="235">
        <v>1</v>
      </c>
      <c r="J5" s="235">
        <v>1</v>
      </c>
      <c r="K5" s="235">
        <v>1</v>
      </c>
      <c r="L5" s="236">
        <v>0</v>
      </c>
      <c r="M5" s="236">
        <v>0</v>
      </c>
      <c r="N5" s="236">
        <v>0</v>
      </c>
      <c r="O5" s="237">
        <v>0</v>
      </c>
      <c r="R5" s="222"/>
      <c r="S5" s="90">
        <v>0</v>
      </c>
      <c r="T5" s="90">
        <v>0</v>
      </c>
      <c r="U5" s="223">
        <f>10+S5+T5+'Personal File'!$C$14</f>
        <v>13</v>
      </c>
      <c r="V5" s="224" t="s">
        <v>479</v>
      </c>
    </row>
    <row r="6" spans="1:22" x14ac:dyDescent="0.3">
      <c r="A6" s="222" t="s">
        <v>184</v>
      </c>
      <c r="B6" s="90">
        <v>0</v>
      </c>
      <c r="C6" s="90">
        <v>0</v>
      </c>
      <c r="D6" s="223">
        <f>10+B6+C6+'Personal File'!$C$14</f>
        <v>13</v>
      </c>
      <c r="E6" s="224" t="s">
        <v>479</v>
      </c>
      <c r="F6" s="51"/>
      <c r="G6" s="233" t="s">
        <v>369</v>
      </c>
      <c r="H6" s="234">
        <v>0</v>
      </c>
      <c r="I6" s="235">
        <v>1</v>
      </c>
      <c r="J6" s="235">
        <v>1</v>
      </c>
      <c r="K6" s="235">
        <v>1</v>
      </c>
      <c r="L6" s="236">
        <v>0</v>
      </c>
      <c r="M6" s="236">
        <v>0</v>
      </c>
      <c r="N6" s="236">
        <v>0</v>
      </c>
      <c r="O6" s="237">
        <v>0</v>
      </c>
      <c r="R6" s="222"/>
      <c r="S6" s="90">
        <v>0</v>
      </c>
      <c r="T6" s="90">
        <v>0</v>
      </c>
      <c r="U6" s="223">
        <f>10+S6+T6+'Personal File'!$C$14</f>
        <v>13</v>
      </c>
      <c r="V6" s="224" t="s">
        <v>479</v>
      </c>
    </row>
    <row r="7" spans="1:22" ht="17.399999999999999" thickBot="1" x14ac:dyDescent="0.35">
      <c r="A7" s="238" t="s">
        <v>509</v>
      </c>
      <c r="B7" s="100">
        <v>0</v>
      </c>
      <c r="C7" s="100">
        <v>0</v>
      </c>
      <c r="D7" s="239">
        <f>10+B7+C7+'Personal File'!$C$14</f>
        <v>13</v>
      </c>
      <c r="E7" s="240" t="s">
        <v>479</v>
      </c>
      <c r="F7" s="51"/>
      <c r="G7" s="241" t="s">
        <v>204</v>
      </c>
      <c r="H7" s="242">
        <f t="shared" ref="H7" si="0">SUM(H4:H6)</f>
        <v>5</v>
      </c>
      <c r="I7" s="243">
        <f>SUM(I4:I6)</f>
        <v>5</v>
      </c>
      <c r="J7" s="243">
        <f t="shared" ref="J7:K7" si="1">SUM(J4:J6)</f>
        <v>4</v>
      </c>
      <c r="K7" s="243">
        <f t="shared" si="1"/>
        <v>3</v>
      </c>
      <c r="L7" s="244">
        <f t="shared" ref="L7:O7" si="2">SUM(L5:L6)</f>
        <v>0</v>
      </c>
      <c r="M7" s="244">
        <f t="shared" si="2"/>
        <v>0</v>
      </c>
      <c r="N7" s="244">
        <f t="shared" si="2"/>
        <v>0</v>
      </c>
      <c r="O7" s="245">
        <f t="shared" si="2"/>
        <v>0</v>
      </c>
      <c r="R7" s="238"/>
      <c r="S7" s="100">
        <v>0</v>
      </c>
      <c r="T7" s="100">
        <v>0</v>
      </c>
      <c r="U7" s="239">
        <f>10+S7+T7+'Personal File'!$C$14</f>
        <v>13</v>
      </c>
      <c r="V7" s="240" t="s">
        <v>479</v>
      </c>
    </row>
    <row r="8" spans="1:22" ht="18" thickTop="1" thickBot="1" x14ac:dyDescent="0.35">
      <c r="A8" s="222" t="s">
        <v>475</v>
      </c>
      <c r="B8" s="90">
        <v>1</v>
      </c>
      <c r="C8" s="90">
        <v>0</v>
      </c>
      <c r="D8" s="223">
        <f>10+B8+C8+'Personal File'!$C$14</f>
        <v>14</v>
      </c>
      <c r="E8" s="224" t="s">
        <v>479</v>
      </c>
      <c r="F8" s="51"/>
      <c r="R8" s="377"/>
      <c r="S8" s="90">
        <v>1</v>
      </c>
      <c r="T8" s="90">
        <v>0</v>
      </c>
      <c r="U8" s="223">
        <f>10+S8+T8+'Personal File'!$C$14</f>
        <v>14</v>
      </c>
      <c r="V8" s="224" t="s">
        <v>479</v>
      </c>
    </row>
    <row r="9" spans="1:22" ht="23.4" thickTop="1" x14ac:dyDescent="0.3">
      <c r="A9" s="222" t="s">
        <v>508</v>
      </c>
      <c r="B9" s="90">
        <v>1</v>
      </c>
      <c r="C9" s="90">
        <v>0</v>
      </c>
      <c r="D9" s="223">
        <f>10+B9+C9+'Personal File'!$C$14</f>
        <v>14</v>
      </c>
      <c r="E9" s="224" t="s">
        <v>479</v>
      </c>
      <c r="F9" s="51"/>
      <c r="G9" s="246" t="s">
        <v>372</v>
      </c>
      <c r="H9" s="247"/>
      <c r="I9" s="248"/>
      <c r="K9" s="333"/>
      <c r="R9" s="222"/>
      <c r="S9" s="90">
        <v>1</v>
      </c>
      <c r="T9" s="90">
        <v>0</v>
      </c>
      <c r="U9" s="223">
        <f>10+S9+T9+'Personal File'!$C$14</f>
        <v>14</v>
      </c>
      <c r="V9" s="224" t="s">
        <v>479</v>
      </c>
    </row>
    <row r="10" spans="1:22" ht="17.399999999999999" thickBot="1" x14ac:dyDescent="0.35">
      <c r="A10" s="377" t="s">
        <v>254</v>
      </c>
      <c r="B10" s="90">
        <v>1</v>
      </c>
      <c r="C10" s="90">
        <v>0</v>
      </c>
      <c r="D10" s="223">
        <f>10+B10+C10+'Personal File'!$C$14</f>
        <v>14</v>
      </c>
      <c r="E10" s="224" t="s">
        <v>479</v>
      </c>
      <c r="F10" s="51"/>
      <c r="G10" s="249"/>
      <c r="H10" s="28" t="s">
        <v>367</v>
      </c>
      <c r="I10" s="250">
        <f>'Personal File'!E3</f>
        <v>5</v>
      </c>
      <c r="R10" s="222"/>
      <c r="S10" s="90">
        <v>1</v>
      </c>
      <c r="T10" s="90">
        <v>0</v>
      </c>
      <c r="U10" s="223">
        <f>10+S10+T10+'Personal File'!$C$14</f>
        <v>14</v>
      </c>
      <c r="V10" s="224" t="s">
        <v>479</v>
      </c>
    </row>
    <row r="11" spans="1:22" ht="17.399999999999999" thickTop="1" x14ac:dyDescent="0.3">
      <c r="A11" s="222" t="s">
        <v>93</v>
      </c>
      <c r="B11" s="90">
        <v>1</v>
      </c>
      <c r="C11" s="90">
        <v>0</v>
      </c>
      <c r="D11" s="223">
        <f>10+B11+C11+'Personal File'!$C$14</f>
        <v>14</v>
      </c>
      <c r="E11" s="224" t="s">
        <v>479</v>
      </c>
      <c r="F11" s="51"/>
      <c r="G11" s="251"/>
      <c r="H11" s="30" t="s">
        <v>361</v>
      </c>
      <c r="I11" s="252">
        <f ca="1">RANDBETWEEN(1,20)</f>
        <v>7</v>
      </c>
      <c r="R11" s="222"/>
      <c r="S11" s="90">
        <v>1</v>
      </c>
      <c r="T11" s="90">
        <v>0</v>
      </c>
      <c r="U11" s="223">
        <f>10+S11+T11+'Personal File'!$C$14</f>
        <v>14</v>
      </c>
      <c r="V11" s="224" t="s">
        <v>479</v>
      </c>
    </row>
    <row r="12" spans="1:22" x14ac:dyDescent="0.3">
      <c r="A12" s="238" t="s">
        <v>93</v>
      </c>
      <c r="B12" s="100">
        <v>1</v>
      </c>
      <c r="C12" s="100">
        <v>0</v>
      </c>
      <c r="D12" s="239">
        <f>10+B12+C12+'Personal File'!$C$14</f>
        <v>14</v>
      </c>
      <c r="E12" s="240" t="s">
        <v>479</v>
      </c>
      <c r="F12" s="51"/>
      <c r="G12" s="253"/>
      <c r="H12" s="28" t="s">
        <v>364</v>
      </c>
      <c r="I12" s="338">
        <f ca="1">I11+'Personal File'!C15+2</f>
        <v>9</v>
      </c>
      <c r="R12" s="238"/>
      <c r="S12" s="100">
        <v>1</v>
      </c>
      <c r="T12" s="100">
        <v>0</v>
      </c>
      <c r="U12" s="239">
        <f>10+S12+T12+'Personal File'!$C$14</f>
        <v>14</v>
      </c>
      <c r="V12" s="240" t="s">
        <v>479</v>
      </c>
    </row>
    <row r="13" spans="1:22" x14ac:dyDescent="0.3">
      <c r="A13" s="377" t="s">
        <v>277</v>
      </c>
      <c r="B13" s="90">
        <v>2</v>
      </c>
      <c r="C13" s="90">
        <v>1</v>
      </c>
      <c r="D13" s="223">
        <f>10+B13+C13+'Personal File'!$C$14</f>
        <v>16</v>
      </c>
      <c r="E13" s="224" t="s">
        <v>479</v>
      </c>
      <c r="F13" s="51"/>
      <c r="G13" s="254"/>
      <c r="H13" s="31" t="s">
        <v>362</v>
      </c>
      <c r="I13" s="255">
        <f ca="1">RANDBETWEEN(1,6)+RANDBETWEEN(1,6)</f>
        <v>3</v>
      </c>
      <c r="R13" s="377"/>
      <c r="S13" s="90">
        <v>2</v>
      </c>
      <c r="T13" s="90">
        <v>1</v>
      </c>
      <c r="U13" s="223">
        <f>10+S13+T13+'Personal File'!$C$14</f>
        <v>16</v>
      </c>
      <c r="V13" s="224" t="s">
        <v>479</v>
      </c>
    </row>
    <row r="14" spans="1:22" ht="17.399999999999999" thickBot="1" x14ac:dyDescent="0.35">
      <c r="A14" s="222" t="s">
        <v>287</v>
      </c>
      <c r="B14" s="90">
        <v>2</v>
      </c>
      <c r="C14" s="90">
        <v>0</v>
      </c>
      <c r="D14" s="223">
        <f>10+B14+C14+'Personal File'!$C$14</f>
        <v>15</v>
      </c>
      <c r="E14" s="224" t="s">
        <v>479</v>
      </c>
      <c r="F14" s="51"/>
      <c r="G14" s="256"/>
      <c r="H14" s="33" t="s">
        <v>365</v>
      </c>
      <c r="I14" s="257">
        <f ca="1">I10+'Personal File'!C15+I13</f>
        <v>8</v>
      </c>
      <c r="R14" s="222"/>
      <c r="S14" s="90">
        <v>2</v>
      </c>
      <c r="T14" s="90">
        <v>0</v>
      </c>
      <c r="U14" s="223">
        <f>10+S14+T14+'Personal File'!$C$14</f>
        <v>15</v>
      </c>
      <c r="V14" s="224" t="s">
        <v>479</v>
      </c>
    </row>
    <row r="15" spans="1:22" x14ac:dyDescent="0.3">
      <c r="A15" s="222" t="s">
        <v>287</v>
      </c>
      <c r="B15" s="90">
        <v>2</v>
      </c>
      <c r="C15" s="90">
        <v>0</v>
      </c>
      <c r="D15" s="223">
        <f>10+B15+C15+'Personal File'!$C$14</f>
        <v>15</v>
      </c>
      <c r="E15" s="224" t="s">
        <v>479</v>
      </c>
      <c r="F15" s="51"/>
      <c r="G15" s="258"/>
      <c r="H15" s="32" t="s">
        <v>363</v>
      </c>
      <c r="I15" s="259">
        <f>3+'Personal File'!C15</f>
        <v>3</v>
      </c>
      <c r="R15" s="222"/>
      <c r="S15" s="90">
        <v>2</v>
      </c>
      <c r="T15" s="90">
        <v>0</v>
      </c>
      <c r="U15" s="223">
        <f>10+S15+T15+'Personal File'!$C$14</f>
        <v>15</v>
      </c>
      <c r="V15" s="224" t="s">
        <v>479</v>
      </c>
    </row>
    <row r="16" spans="1:22" ht="17.399999999999999" thickBot="1" x14ac:dyDescent="0.35">
      <c r="A16" s="238" t="s">
        <v>138</v>
      </c>
      <c r="B16" s="100">
        <v>2</v>
      </c>
      <c r="C16" s="100">
        <v>0</v>
      </c>
      <c r="D16" s="239">
        <f>10+B16+C16+'Personal File'!$C$14</f>
        <v>15</v>
      </c>
      <c r="E16" s="240" t="s">
        <v>479</v>
      </c>
      <c r="G16" s="263"/>
      <c r="H16" s="29" t="s">
        <v>366</v>
      </c>
      <c r="I16" s="264">
        <v>0</v>
      </c>
      <c r="R16" s="238"/>
      <c r="S16" s="100">
        <v>2</v>
      </c>
      <c r="T16" s="100">
        <v>0</v>
      </c>
      <c r="U16" s="239">
        <f>10+S16+T16+'Personal File'!$C$14</f>
        <v>15</v>
      </c>
      <c r="V16" s="240" t="s">
        <v>479</v>
      </c>
    </row>
    <row r="17" spans="1:22" ht="17.399999999999999" thickTop="1" x14ac:dyDescent="0.3">
      <c r="A17" s="222" t="s">
        <v>154</v>
      </c>
      <c r="B17" s="90">
        <v>3</v>
      </c>
      <c r="C17" s="90">
        <v>0</v>
      </c>
      <c r="D17" s="223">
        <f>10+B17+C17+'Personal File'!$C$14</f>
        <v>16</v>
      </c>
      <c r="E17" s="224" t="s">
        <v>479</v>
      </c>
      <c r="R17" s="377"/>
      <c r="S17" s="90">
        <v>3</v>
      </c>
      <c r="T17" s="90">
        <v>1</v>
      </c>
      <c r="U17" s="223">
        <f>10+S17+T17+'Personal File'!$C$14</f>
        <v>17</v>
      </c>
      <c r="V17" s="224" t="s">
        <v>479</v>
      </c>
    </row>
    <row r="18" spans="1:22" x14ac:dyDescent="0.3">
      <c r="A18" s="377" t="s">
        <v>476</v>
      </c>
      <c r="B18" s="90">
        <v>3</v>
      </c>
      <c r="C18" s="90">
        <v>1</v>
      </c>
      <c r="D18" s="223">
        <f>10+B18+C18+'Personal File'!$C$14</f>
        <v>17</v>
      </c>
      <c r="E18" s="224" t="s">
        <v>479</v>
      </c>
      <c r="G18" s="262"/>
      <c r="R18" s="222"/>
      <c r="S18" s="90">
        <v>3</v>
      </c>
      <c r="T18" s="90">
        <v>0</v>
      </c>
      <c r="U18" s="223">
        <f>10+S18+T18+'Personal File'!$C$14</f>
        <v>16</v>
      </c>
      <c r="V18" s="224" t="s">
        <v>479</v>
      </c>
    </row>
    <row r="19" spans="1:22" ht="17.399999999999999" thickBot="1" x14ac:dyDescent="0.35">
      <c r="A19" s="376" t="s">
        <v>347</v>
      </c>
      <c r="B19" s="181">
        <v>3</v>
      </c>
      <c r="C19" s="181">
        <v>0</v>
      </c>
      <c r="D19" s="260">
        <f>10+B19+C19+'Personal File'!$C$14</f>
        <v>16</v>
      </c>
      <c r="E19" s="261" t="s">
        <v>479</v>
      </c>
      <c r="G19" s="262"/>
      <c r="R19" s="376"/>
      <c r="S19" s="181">
        <v>3</v>
      </c>
      <c r="T19" s="181">
        <v>0</v>
      </c>
      <c r="U19" s="260">
        <f>10+S19+T19+'Personal File'!$C$14</f>
        <v>16</v>
      </c>
      <c r="V19" s="261" t="s">
        <v>479</v>
      </c>
    </row>
    <row r="20" spans="1:22" ht="17.399999999999999" thickTop="1" x14ac:dyDescent="0.3">
      <c r="A20" s="262"/>
      <c r="B20" s="262"/>
      <c r="C20" s="262"/>
      <c r="D20" s="262"/>
    </row>
  </sheetData>
  <sortState xmlns:xlrd2="http://schemas.microsoft.com/office/spreadsheetml/2017/richdata2" ref="A3:E19">
    <sortCondition ref="B3:B19"/>
    <sortCondition ref="A3:A19"/>
  </sortState>
  <conditionalFormatting sqref="D13:D19">
    <cfRule type="cellIs" dxfId="12" priority="245" stopIfTrue="1" operator="equal">
      <formula>"þ"</formula>
    </cfRule>
  </conditionalFormatting>
  <conditionalFormatting sqref="D15:E16">
    <cfRule type="cellIs" dxfId="11" priority="150" stopIfTrue="1" operator="equal">
      <formula>"þ"</formula>
    </cfRule>
  </conditionalFormatting>
  <conditionalFormatting sqref="D18:E19">
    <cfRule type="cellIs" dxfId="10" priority="122" stopIfTrue="1" operator="equal">
      <formula>"þ"</formula>
    </cfRule>
  </conditionalFormatting>
  <conditionalFormatting sqref="E3:E19">
    <cfRule type="cellIs" dxfId="9" priority="1" stopIfTrue="1" operator="equal">
      <formula>"þ"</formula>
    </cfRule>
  </conditionalFormatting>
  <conditionalFormatting sqref="U13:U19">
    <cfRule type="cellIs" dxfId="8" priority="103" stopIfTrue="1" operator="equal">
      <formula>"þ"</formula>
    </cfRule>
  </conditionalFormatting>
  <conditionalFormatting sqref="U15:V16">
    <cfRule type="cellIs" dxfId="7" priority="45" stopIfTrue="1" operator="equal">
      <formula>"þ"</formula>
    </cfRule>
  </conditionalFormatting>
  <conditionalFormatting sqref="U18:V19">
    <cfRule type="cellIs" dxfId="6" priority="17" stopIfTrue="1" operator="equal">
      <formula>"þ"</formula>
    </cfRule>
  </conditionalFormatting>
  <conditionalFormatting sqref="V3:V19">
    <cfRule type="cellIs" dxfId="5" priority="2"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6"/>
  <sheetViews>
    <sheetView showGridLines="0" workbookViewId="0"/>
  </sheetViews>
  <sheetFormatPr defaultColWidth="13" defaultRowHeight="16.8" x14ac:dyDescent="0.3"/>
  <cols>
    <col min="1" max="1" width="30.69921875" style="262" bestFit="1" customWidth="1"/>
    <col min="2" max="2" width="1.8984375" style="265" customWidth="1"/>
    <col min="3" max="3" width="30.59765625" style="211" bestFit="1" customWidth="1"/>
    <col min="4" max="4" width="17.69921875" style="268" bestFit="1" customWidth="1"/>
    <col min="5" max="16384" width="13" style="211"/>
  </cols>
  <sheetData>
    <row r="1" spans="1:3" ht="24" thickTop="1" thickBot="1" x14ac:dyDescent="0.45">
      <c r="A1" s="267" t="s">
        <v>205</v>
      </c>
      <c r="B1" s="211"/>
      <c r="C1" s="398" t="s">
        <v>416</v>
      </c>
    </row>
    <row r="2" spans="1:3" x14ac:dyDescent="0.3">
      <c r="A2" s="269" t="s">
        <v>424</v>
      </c>
      <c r="B2" s="211"/>
      <c r="C2" s="399" t="s">
        <v>417</v>
      </c>
    </row>
    <row r="3" spans="1:3" ht="17.399999999999999" thickBot="1" x14ac:dyDescent="0.35">
      <c r="A3" s="269" t="s">
        <v>470</v>
      </c>
      <c r="B3" s="211"/>
      <c r="C3" s="400" t="s">
        <v>418</v>
      </c>
    </row>
    <row r="4" spans="1:3" ht="21.6" thickTop="1" thickBot="1" x14ac:dyDescent="0.35">
      <c r="A4" s="438" t="s">
        <v>425</v>
      </c>
      <c r="B4" s="211"/>
      <c r="C4" s="270" t="s">
        <v>358</v>
      </c>
    </row>
    <row r="5" spans="1:3" ht="18" thickTop="1" thickBot="1" x14ac:dyDescent="0.35">
      <c r="B5" s="211"/>
      <c r="C5" s="271" t="s">
        <v>419</v>
      </c>
    </row>
    <row r="6" spans="1:3" ht="24" thickTop="1" thickBot="1" x14ac:dyDescent="0.35">
      <c r="A6" s="8" t="s">
        <v>108</v>
      </c>
      <c r="B6" s="211"/>
      <c r="C6" s="272" t="s">
        <v>386</v>
      </c>
    </row>
    <row r="7" spans="1:3" x14ac:dyDescent="0.3">
      <c r="A7" s="273" t="s">
        <v>109</v>
      </c>
      <c r="B7" s="211"/>
      <c r="C7" s="401" t="s">
        <v>420</v>
      </c>
    </row>
    <row r="8" spans="1:3" x14ac:dyDescent="0.3">
      <c r="A8" s="34" t="s">
        <v>382</v>
      </c>
      <c r="B8" s="211"/>
      <c r="C8" s="402" t="s">
        <v>421</v>
      </c>
    </row>
    <row r="9" spans="1:3" ht="17.399999999999999" thickBot="1" x14ac:dyDescent="0.35">
      <c r="A9" s="274" t="s">
        <v>381</v>
      </c>
      <c r="B9" s="211"/>
      <c r="C9" s="271" t="s">
        <v>422</v>
      </c>
    </row>
    <row r="10" spans="1:3" ht="18" thickTop="1" thickBot="1" x14ac:dyDescent="0.35">
      <c r="B10" s="211"/>
      <c r="C10" s="429" t="s">
        <v>468</v>
      </c>
    </row>
    <row r="11" spans="1:3" ht="24" thickTop="1" thickBot="1" x14ac:dyDescent="0.35">
      <c r="A11" s="9" t="s">
        <v>78</v>
      </c>
      <c r="B11" s="211"/>
    </row>
    <row r="12" spans="1:3" x14ac:dyDescent="0.3">
      <c r="A12" s="34" t="s">
        <v>423</v>
      </c>
    </row>
    <row r="13" spans="1:3" x14ac:dyDescent="0.3">
      <c r="A13" s="34" t="s">
        <v>467</v>
      </c>
    </row>
    <row r="14" spans="1:3" x14ac:dyDescent="0.3">
      <c r="A14" s="34" t="s">
        <v>465</v>
      </c>
    </row>
    <row r="15" spans="1:3" ht="17.399999999999999" thickBot="1" x14ac:dyDescent="0.35">
      <c r="A15" s="274" t="s">
        <v>466</v>
      </c>
    </row>
    <row r="16" spans="1:3" ht="17.399999999999999" thickTop="1" x14ac:dyDescent="0.3"/>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workbookViewId="0"/>
  </sheetViews>
  <sheetFormatPr defaultColWidth="13" defaultRowHeight="15.6" x14ac:dyDescent="0.3"/>
  <cols>
    <col min="1" max="1" width="23.5" style="276" bestFit="1" customWidth="1"/>
    <col min="2" max="2" width="8.59765625" style="276" customWidth="1"/>
    <col min="3" max="3" width="8.09765625" style="276" bestFit="1" customWidth="1"/>
    <col min="4" max="4" width="6.19921875" style="276" bestFit="1" customWidth="1"/>
    <col min="5" max="6" width="8" style="276" bestFit="1" customWidth="1"/>
    <col min="7" max="7" width="5.3984375" style="276" bestFit="1" customWidth="1"/>
    <col min="8" max="8" width="4" style="276" bestFit="1" customWidth="1"/>
    <col min="9" max="9" width="4.3984375" style="276" bestFit="1" customWidth="1"/>
    <col min="10" max="10" width="6.19921875" style="276" bestFit="1" customWidth="1"/>
    <col min="11" max="11" width="14.5" style="276" customWidth="1"/>
    <col min="12" max="12" width="1.3984375" style="41" customWidth="1"/>
    <col min="13" max="13" width="6.3984375" style="41" bestFit="1" customWidth="1"/>
    <col min="14" max="16384" width="13" style="41"/>
  </cols>
  <sheetData>
    <row r="1" spans="1:13" ht="23.4" thickBot="1" x14ac:dyDescent="0.35">
      <c r="A1" s="266" t="s">
        <v>15</v>
      </c>
      <c r="B1" s="266"/>
      <c r="C1" s="266"/>
      <c r="D1" s="266"/>
      <c r="E1" s="266"/>
      <c r="F1" s="266"/>
      <c r="G1" s="266"/>
      <c r="H1" s="266"/>
      <c r="I1" s="266"/>
      <c r="J1" s="266"/>
      <c r="K1" s="266"/>
    </row>
    <row r="2" spans="1:13" ht="16.8" thickTop="1" thickBot="1" x14ac:dyDescent="0.35">
      <c r="A2" s="308" t="s">
        <v>1</v>
      </c>
      <c r="B2" s="309" t="s">
        <v>2</v>
      </c>
      <c r="C2" s="309" t="s">
        <v>19</v>
      </c>
      <c r="D2" s="309" t="s">
        <v>20</v>
      </c>
      <c r="E2" s="310" t="s">
        <v>58</v>
      </c>
      <c r="F2" s="309" t="s">
        <v>16</v>
      </c>
      <c r="G2" s="309" t="s">
        <v>21</v>
      </c>
      <c r="H2" s="311" t="s">
        <v>110</v>
      </c>
      <c r="I2" s="312" t="s">
        <v>207</v>
      </c>
      <c r="J2" s="311" t="s">
        <v>87</v>
      </c>
      <c r="K2" s="313" t="s">
        <v>85</v>
      </c>
      <c r="M2" s="371" t="s">
        <v>392</v>
      </c>
    </row>
    <row r="3" spans="1:13" x14ac:dyDescent="0.3">
      <c r="A3" s="281" t="s">
        <v>471</v>
      </c>
      <c r="B3" s="340" t="s">
        <v>472</v>
      </c>
      <c r="C3" s="340">
        <v>0</v>
      </c>
      <c r="D3" s="340">
        <v>0</v>
      </c>
      <c r="E3" s="341" t="s">
        <v>400</v>
      </c>
      <c r="F3" s="435" t="s">
        <v>409</v>
      </c>
      <c r="G3" s="379">
        <v>4</v>
      </c>
      <c r="H3" s="340" t="str">
        <f>CONCATENATE("+",RIGHT('Personal File'!$B$8,1)+RIGHT('Personal File'!$C$14)+D3)</f>
        <v>+4</v>
      </c>
      <c r="I3" s="339">
        <f t="shared" ref="I3:I4" ca="1" si="0">RANDBETWEEN(1,20)</f>
        <v>4</v>
      </c>
      <c r="J3" s="378">
        <f t="shared" ref="J3:J4" ca="1" si="1">I3+RIGHT(H3,1)</f>
        <v>8</v>
      </c>
      <c r="K3" s="342"/>
      <c r="M3" s="372" t="s">
        <v>514</v>
      </c>
    </row>
    <row r="4" spans="1:13" ht="16.2" thickBot="1" x14ac:dyDescent="0.35">
      <c r="A4" s="343" t="s">
        <v>406</v>
      </c>
      <c r="B4" s="344" t="s">
        <v>407</v>
      </c>
      <c r="C4" s="345" t="s">
        <v>408</v>
      </c>
      <c r="D4" s="346" t="s">
        <v>56</v>
      </c>
      <c r="E4" s="346" t="s">
        <v>400</v>
      </c>
      <c r="F4" s="297" t="s">
        <v>409</v>
      </c>
      <c r="G4" s="347">
        <v>0</v>
      </c>
      <c r="H4" s="347" t="str">
        <f>CONCATENATE("+",RIGHT('Personal File'!$B$8,1)+RIGHT('Personal File'!$C$14)+D4)</f>
        <v>+4</v>
      </c>
      <c r="I4" s="348">
        <f t="shared" ca="1" si="0"/>
        <v>15</v>
      </c>
      <c r="J4" s="349">
        <f t="shared" ca="1" si="1"/>
        <v>19</v>
      </c>
      <c r="K4" s="350"/>
      <c r="M4" s="373" t="s">
        <v>514</v>
      </c>
    </row>
    <row r="5" spans="1:13" ht="6" customHeight="1" thickTop="1" thickBot="1" x14ac:dyDescent="0.35"/>
    <row r="6" spans="1:13" ht="16.8" thickTop="1" thickBot="1" x14ac:dyDescent="0.35">
      <c r="A6" s="308" t="s">
        <v>4</v>
      </c>
      <c r="B6" s="309" t="s">
        <v>5</v>
      </c>
      <c r="C6" s="309" t="s">
        <v>19</v>
      </c>
      <c r="D6" s="309" t="s">
        <v>20</v>
      </c>
      <c r="E6" s="310" t="s">
        <v>58</v>
      </c>
      <c r="F6" s="309" t="s">
        <v>6</v>
      </c>
      <c r="G6" s="309" t="s">
        <v>21</v>
      </c>
      <c r="H6" s="311" t="s">
        <v>110</v>
      </c>
      <c r="I6" s="312" t="s">
        <v>207</v>
      </c>
      <c r="J6" s="311" t="s">
        <v>87</v>
      </c>
      <c r="K6" s="313" t="s">
        <v>85</v>
      </c>
      <c r="M6" s="371" t="s">
        <v>392</v>
      </c>
    </row>
    <row r="7" spans="1:13" ht="16.2" thickBot="1" x14ac:dyDescent="0.35">
      <c r="A7" s="352" t="s">
        <v>516</v>
      </c>
      <c r="B7" s="353" t="s">
        <v>515</v>
      </c>
      <c r="C7" s="354" t="s">
        <v>56</v>
      </c>
      <c r="D7" s="354" t="s">
        <v>56</v>
      </c>
      <c r="E7" s="353" t="s">
        <v>400</v>
      </c>
      <c r="F7" s="354" t="s">
        <v>209</v>
      </c>
      <c r="G7" s="355">
        <v>1</v>
      </c>
      <c r="H7" s="355" t="str">
        <f>CONCATENATE("+",RIGHT('Personal File'!$B$8,1)+RIGHT('Personal File'!$C$11)+D7)</f>
        <v>+1</v>
      </c>
      <c r="I7" s="356">
        <f ca="1">RANDBETWEEN(1,20)</f>
        <v>2</v>
      </c>
      <c r="J7" s="357">
        <f t="shared" ref="J7" ca="1" si="2">I7+RIGHT(H7,1)</f>
        <v>3</v>
      </c>
      <c r="K7" s="358"/>
      <c r="M7" s="373" t="s">
        <v>514</v>
      </c>
    </row>
    <row r="8" spans="1:13" ht="6" customHeight="1" thickTop="1" thickBot="1" x14ac:dyDescent="0.35">
      <c r="D8" s="314"/>
      <c r="E8" s="314"/>
      <c r="G8" s="307"/>
      <c r="H8" s="307"/>
      <c r="I8" s="307"/>
      <c r="J8" s="307"/>
    </row>
    <row r="9" spans="1:13" ht="16.8" thickTop="1" thickBot="1" x14ac:dyDescent="0.35">
      <c r="A9" s="308" t="s">
        <v>63</v>
      </c>
      <c r="B9" s="309" t="s">
        <v>9</v>
      </c>
      <c r="C9" s="309" t="s">
        <v>28</v>
      </c>
      <c r="D9" s="309" t="s">
        <v>87</v>
      </c>
      <c r="E9" s="309" t="s">
        <v>88</v>
      </c>
      <c r="F9" s="309" t="s">
        <v>89</v>
      </c>
      <c r="G9" s="309" t="s">
        <v>21</v>
      </c>
      <c r="H9" s="315" t="s">
        <v>85</v>
      </c>
      <c r="I9" s="316"/>
      <c r="J9" s="316"/>
      <c r="K9" s="317"/>
      <c r="M9" s="371" t="s">
        <v>392</v>
      </c>
    </row>
    <row r="10" spans="1:13" x14ac:dyDescent="0.3">
      <c r="A10" s="281"/>
      <c r="B10" s="359"/>
      <c r="C10" s="360"/>
      <c r="D10" s="340"/>
      <c r="E10" s="361"/>
      <c r="F10" s="360"/>
      <c r="G10" s="362"/>
      <c r="H10" s="363"/>
      <c r="I10" s="318"/>
      <c r="J10" s="318"/>
      <c r="K10" s="319"/>
      <c r="M10" s="372"/>
    </row>
    <row r="11" spans="1:13" ht="16.2" thickBot="1" x14ac:dyDescent="0.35">
      <c r="A11" s="296"/>
      <c r="B11" s="364"/>
      <c r="C11" s="364"/>
      <c r="D11" s="344"/>
      <c r="E11" s="365"/>
      <c r="F11" s="344"/>
      <c r="G11" s="351"/>
      <c r="H11" s="366"/>
      <c r="I11" s="320"/>
      <c r="J11" s="320"/>
      <c r="K11" s="321"/>
      <c r="M11" s="373"/>
    </row>
    <row r="12" spans="1:13" ht="6.75" customHeight="1" thickTop="1" thickBot="1" x14ac:dyDescent="0.35"/>
    <row r="13" spans="1:13" ht="21.6" thickTop="1" thickBot="1" x14ac:dyDescent="0.35">
      <c r="A13" s="322" t="s">
        <v>376</v>
      </c>
      <c r="B13" s="323">
        <v>3</v>
      </c>
      <c r="D13" s="324" t="s">
        <v>64</v>
      </c>
      <c r="E13" s="325"/>
      <c r="F13" s="315" t="s">
        <v>3</v>
      </c>
      <c r="G13" s="309" t="s">
        <v>21</v>
      </c>
      <c r="H13" s="311" t="s">
        <v>110</v>
      </c>
      <c r="I13" s="315" t="s">
        <v>85</v>
      </c>
      <c r="J13" s="316"/>
      <c r="K13" s="317"/>
      <c r="M13" s="371" t="s">
        <v>392</v>
      </c>
    </row>
    <row r="14" spans="1:13" ht="21.6" thickTop="1" thickBot="1" x14ac:dyDescent="0.35">
      <c r="A14" s="322" t="s">
        <v>373</v>
      </c>
      <c r="B14" s="326">
        <f>B13+B16</f>
        <v>2</v>
      </c>
      <c r="D14" s="327" t="s">
        <v>512</v>
      </c>
      <c r="E14" s="367"/>
      <c r="F14" s="368">
        <v>40</v>
      </c>
      <c r="G14" s="369">
        <v>0</v>
      </c>
      <c r="H14" s="354" t="s">
        <v>513</v>
      </c>
      <c r="I14" s="370"/>
      <c r="J14" s="328"/>
      <c r="K14" s="329"/>
      <c r="M14" s="373" t="s">
        <v>514</v>
      </c>
    </row>
    <row r="15" spans="1:13" ht="16.8" thickTop="1" thickBot="1" x14ac:dyDescent="0.35">
      <c r="A15" s="286"/>
      <c r="B15" s="286"/>
    </row>
    <row r="16" spans="1:13" ht="19.2" thickTop="1" thickBot="1" x14ac:dyDescent="0.35">
      <c r="A16" s="330" t="s">
        <v>377</v>
      </c>
      <c r="B16" s="331">
        <f>'Personal File'!C10</f>
        <v>-1</v>
      </c>
      <c r="D16" s="324" t="s">
        <v>445</v>
      </c>
      <c r="E16" s="316"/>
      <c r="F16" s="316"/>
      <c r="G16" s="316"/>
      <c r="H16" s="405" t="s">
        <v>3</v>
      </c>
      <c r="I16" s="405" t="s">
        <v>0</v>
      </c>
      <c r="J16" s="405" t="s">
        <v>446</v>
      </c>
      <c r="K16" s="317" t="s">
        <v>85</v>
      </c>
      <c r="L16" s="406"/>
      <c r="M16" s="371" t="s">
        <v>392</v>
      </c>
    </row>
    <row r="17" spans="1:13" ht="18" x14ac:dyDescent="0.3">
      <c r="A17" s="330" t="s">
        <v>378</v>
      </c>
      <c r="B17" s="331" t="str">
        <f>'Personal File'!C11</f>
        <v>+0</v>
      </c>
      <c r="D17" s="407" t="s">
        <v>447</v>
      </c>
      <c r="E17" s="408"/>
      <c r="F17" s="408"/>
      <c r="G17" s="408"/>
      <c r="H17" s="409">
        <v>1</v>
      </c>
      <c r="I17" s="409">
        <v>1</v>
      </c>
      <c r="J17" s="409">
        <v>1</v>
      </c>
      <c r="K17" s="410"/>
      <c r="L17" s="406"/>
      <c r="M17" s="411">
        <f>H17*19</f>
        <v>19</v>
      </c>
    </row>
    <row r="18" spans="1:13" ht="18" x14ac:dyDescent="0.3">
      <c r="A18" s="330" t="s">
        <v>379</v>
      </c>
      <c r="B18" s="331">
        <v>0</v>
      </c>
      <c r="D18" s="412" t="s">
        <v>448</v>
      </c>
      <c r="E18" s="413"/>
      <c r="F18" s="413"/>
      <c r="G18" s="413"/>
      <c r="H18" s="414">
        <v>2</v>
      </c>
      <c r="I18" s="414">
        <v>1</v>
      </c>
      <c r="J18" s="414">
        <v>1</v>
      </c>
      <c r="K18" s="415"/>
      <c r="L18" s="406"/>
      <c r="M18" s="416">
        <f t="shared" ref="M18:M21" si="3">H18*19</f>
        <v>38</v>
      </c>
    </row>
    <row r="19" spans="1:13" ht="18" x14ac:dyDescent="0.3">
      <c r="A19" s="330" t="s">
        <v>380</v>
      </c>
      <c r="B19" s="331">
        <v>0</v>
      </c>
      <c r="D19" s="412" t="s">
        <v>449</v>
      </c>
      <c r="E19" s="413"/>
      <c r="F19" s="413"/>
      <c r="G19" s="413"/>
      <c r="H19" s="414">
        <v>2</v>
      </c>
      <c r="I19" s="414">
        <v>1</v>
      </c>
      <c r="J19" s="414">
        <v>1</v>
      </c>
      <c r="K19" s="415"/>
      <c r="L19" s="406"/>
      <c r="M19" s="416">
        <f t="shared" si="3"/>
        <v>38</v>
      </c>
    </row>
    <row r="20" spans="1:13" x14ac:dyDescent="0.3">
      <c r="D20" s="412" t="s">
        <v>450</v>
      </c>
      <c r="E20" s="413"/>
      <c r="F20" s="413"/>
      <c r="G20" s="413"/>
      <c r="H20" s="414">
        <v>1</v>
      </c>
      <c r="I20" s="414">
        <v>1</v>
      </c>
      <c r="J20" s="414">
        <v>1</v>
      </c>
      <c r="K20" s="415"/>
      <c r="L20" s="406"/>
      <c r="M20" s="416">
        <f t="shared" si="3"/>
        <v>19</v>
      </c>
    </row>
    <row r="21" spans="1:13" x14ac:dyDescent="0.3">
      <c r="D21" s="412" t="s">
        <v>451</v>
      </c>
      <c r="E21" s="421"/>
      <c r="F21" s="421"/>
      <c r="G21" s="421"/>
      <c r="H21" s="422">
        <v>2</v>
      </c>
      <c r="I21" s="422">
        <v>1</v>
      </c>
      <c r="J21" s="422">
        <v>1</v>
      </c>
      <c r="K21" s="423"/>
      <c r="L21" s="406"/>
      <c r="M21" s="416">
        <f t="shared" si="3"/>
        <v>38</v>
      </c>
    </row>
    <row r="22" spans="1:13" x14ac:dyDescent="0.3">
      <c r="D22" s="412" t="s">
        <v>452</v>
      </c>
      <c r="E22" s="421"/>
      <c r="F22" s="421"/>
      <c r="G22" s="421"/>
      <c r="H22" s="422">
        <v>1</v>
      </c>
      <c r="I22" s="422">
        <v>1</v>
      </c>
      <c r="J22" s="422">
        <v>1</v>
      </c>
      <c r="K22" s="423"/>
      <c r="L22" s="406"/>
      <c r="M22" s="416">
        <f t="shared" ref="M22" si="4">H22*19</f>
        <v>19</v>
      </c>
    </row>
    <row r="23" spans="1:13" ht="16.2" thickBot="1" x14ac:dyDescent="0.35">
      <c r="D23" s="417" t="s">
        <v>453</v>
      </c>
      <c r="E23" s="418"/>
      <c r="F23" s="418"/>
      <c r="G23" s="418"/>
      <c r="H23" s="419" t="s">
        <v>390</v>
      </c>
      <c r="I23" s="419">
        <v>1</v>
      </c>
      <c r="J23" s="419">
        <v>1</v>
      </c>
      <c r="K23" s="321"/>
      <c r="L23" s="406"/>
      <c r="M23" s="420">
        <f>H23*9</f>
        <v>36</v>
      </c>
    </row>
    <row r="24" spans="1:13" ht="16.2" thickTop="1" x14ac:dyDescent="0.3"/>
    <row r="25" spans="1:13" x14ac:dyDescent="0.3">
      <c r="K25" s="84" t="s">
        <v>412</v>
      </c>
      <c r="L25" s="276"/>
      <c r="M25" s="307">
        <f>SUM(M4:M16)</f>
        <v>0</v>
      </c>
    </row>
  </sheetData>
  <phoneticPr fontId="0" type="noConversion"/>
  <conditionalFormatting sqref="I4">
    <cfRule type="cellIs" dxfId="4" priority="3" operator="equal">
      <formula>20</formula>
    </cfRule>
    <cfRule type="cellIs" dxfId="3" priority="4" operator="equal">
      <formula>1</formula>
    </cfRule>
  </conditionalFormatting>
  <conditionalFormatting sqref="I7">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7"/>
  <sheetViews>
    <sheetView showGridLines="0" workbookViewId="0"/>
  </sheetViews>
  <sheetFormatPr defaultColWidth="7.8984375" defaultRowHeight="15.6" x14ac:dyDescent="0.3"/>
  <cols>
    <col min="1" max="1" width="32.8984375" style="276" bestFit="1" customWidth="1"/>
    <col min="2" max="2" width="4.5" style="276" bestFit="1" customWidth="1"/>
    <col min="3" max="3" width="4.3984375" style="307" bestFit="1" customWidth="1"/>
    <col min="4" max="5" width="22.8984375" style="41" customWidth="1"/>
    <col min="6" max="6" width="1.19921875" style="276" customWidth="1"/>
    <col min="7" max="7" width="9" style="41" bestFit="1" customWidth="1"/>
    <col min="8" max="8" width="12.296875" style="41" bestFit="1" customWidth="1"/>
    <col min="9" max="16384" width="7.8984375" style="41"/>
  </cols>
  <sheetData>
    <row r="1" spans="1:8" ht="23.4" thickBot="1" x14ac:dyDescent="0.35">
      <c r="A1" s="266" t="s">
        <v>82</v>
      </c>
      <c r="B1" s="266"/>
      <c r="C1" s="275"/>
      <c r="D1" s="266"/>
      <c r="E1" s="266"/>
    </row>
    <row r="2" spans="1:8" s="276" customFormat="1" ht="16.8" thickTop="1" thickBot="1" x14ac:dyDescent="0.35">
      <c r="A2" s="277" t="s">
        <v>83</v>
      </c>
      <c r="B2" s="277" t="s">
        <v>3</v>
      </c>
      <c r="C2" s="278" t="s">
        <v>21</v>
      </c>
      <c r="D2" s="279" t="s">
        <v>84</v>
      </c>
      <c r="E2" s="280" t="s">
        <v>85</v>
      </c>
      <c r="G2" s="374" t="s">
        <v>392</v>
      </c>
    </row>
    <row r="3" spans="1:8" x14ac:dyDescent="0.3">
      <c r="A3" s="281" t="s">
        <v>393</v>
      </c>
      <c r="B3" s="282">
        <v>1</v>
      </c>
      <c r="C3" s="283">
        <v>0</v>
      </c>
      <c r="D3" s="284"/>
      <c r="E3" s="285"/>
      <c r="F3" s="286"/>
      <c r="G3" s="392">
        <v>1000</v>
      </c>
    </row>
    <row r="4" spans="1:8" x14ac:dyDescent="0.3">
      <c r="A4" s="290" t="s">
        <v>510</v>
      </c>
      <c r="B4" s="291">
        <v>1</v>
      </c>
      <c r="C4" s="292">
        <v>0</v>
      </c>
      <c r="D4" s="404" t="s">
        <v>442</v>
      </c>
      <c r="E4" s="294"/>
      <c r="G4" s="392">
        <v>1500</v>
      </c>
      <c r="H4" s="406" t="s">
        <v>519</v>
      </c>
    </row>
    <row r="5" spans="1:8" x14ac:dyDescent="0.3">
      <c r="A5" s="290" t="s">
        <v>443</v>
      </c>
      <c r="B5" s="291">
        <v>1</v>
      </c>
      <c r="C5" s="292">
        <v>0</v>
      </c>
      <c r="D5" s="404" t="s">
        <v>444</v>
      </c>
      <c r="E5" s="294"/>
      <c r="G5" s="392">
        <v>1600</v>
      </c>
      <c r="H5" s="406" t="s">
        <v>520</v>
      </c>
    </row>
    <row r="6" spans="1:8" x14ac:dyDescent="0.3">
      <c r="A6" s="290" t="s">
        <v>462</v>
      </c>
      <c r="B6" s="291">
        <v>10</v>
      </c>
      <c r="C6" s="292">
        <v>0</v>
      </c>
      <c r="D6" s="293"/>
      <c r="E6" s="294"/>
      <c r="G6" s="392">
        <v>0</v>
      </c>
    </row>
    <row r="7" spans="1:8" x14ac:dyDescent="0.3">
      <c r="A7" s="290" t="s">
        <v>404</v>
      </c>
      <c r="B7" s="291">
        <v>1</v>
      </c>
      <c r="C7" s="292" t="s">
        <v>405</v>
      </c>
      <c r="D7" s="293"/>
      <c r="E7" s="294"/>
      <c r="G7" s="392">
        <v>0</v>
      </c>
    </row>
    <row r="8" spans="1:8" x14ac:dyDescent="0.3">
      <c r="A8" s="290" t="s">
        <v>394</v>
      </c>
      <c r="B8" s="291">
        <v>1</v>
      </c>
      <c r="C8" s="292">
        <v>1</v>
      </c>
      <c r="D8" s="293"/>
      <c r="E8" s="294"/>
      <c r="G8" s="392">
        <v>0</v>
      </c>
    </row>
    <row r="9" spans="1:8" x14ac:dyDescent="0.3">
      <c r="A9" s="290" t="s">
        <v>473</v>
      </c>
      <c r="B9" s="291">
        <v>1</v>
      </c>
      <c r="C9" s="292">
        <v>0</v>
      </c>
      <c r="D9" s="293"/>
      <c r="E9" s="294"/>
      <c r="G9" s="424">
        <v>1500</v>
      </c>
    </row>
    <row r="10" spans="1:8" ht="16.2" thickBot="1" x14ac:dyDescent="0.35">
      <c r="A10" s="296" t="s">
        <v>395</v>
      </c>
      <c r="B10" s="297">
        <v>1</v>
      </c>
      <c r="C10" s="298">
        <v>0</v>
      </c>
      <c r="D10" s="299"/>
      <c r="E10" s="300"/>
      <c r="G10" s="393">
        <v>0</v>
      </c>
    </row>
    <row r="11" spans="1:8" ht="24" thickTop="1" thickBot="1" x14ac:dyDescent="0.35">
      <c r="A11" s="266" t="s">
        <v>86</v>
      </c>
      <c r="B11" s="266"/>
      <c r="C11" s="301"/>
      <c r="D11" s="266"/>
      <c r="E11" s="302"/>
      <c r="G11" s="394"/>
    </row>
    <row r="12" spans="1:8" ht="16.8" thickTop="1" thickBot="1" x14ac:dyDescent="0.35">
      <c r="A12" s="277" t="s">
        <v>83</v>
      </c>
      <c r="B12" s="277" t="s">
        <v>3</v>
      </c>
      <c r="C12" s="278" t="s">
        <v>21</v>
      </c>
      <c r="D12" s="279" t="s">
        <v>84</v>
      </c>
      <c r="E12" s="280" t="s">
        <v>85</v>
      </c>
      <c r="G12" s="395" t="s">
        <v>392</v>
      </c>
    </row>
    <row r="13" spans="1:8" x14ac:dyDescent="0.3">
      <c r="A13" s="287" t="s">
        <v>463</v>
      </c>
      <c r="B13" s="303">
        <v>1</v>
      </c>
      <c r="C13" s="304">
        <v>0</v>
      </c>
      <c r="D13" s="288"/>
      <c r="E13" s="289"/>
      <c r="F13" s="286"/>
      <c r="G13" s="392">
        <v>1</v>
      </c>
    </row>
    <row r="14" spans="1:8" x14ac:dyDescent="0.3">
      <c r="A14" s="290" t="s">
        <v>458</v>
      </c>
      <c r="B14" s="375">
        <v>1</v>
      </c>
      <c r="C14" s="295">
        <v>0</v>
      </c>
      <c r="D14" s="293"/>
      <c r="E14" s="294"/>
      <c r="F14" s="286"/>
      <c r="G14" s="392">
        <v>1</v>
      </c>
    </row>
    <row r="15" spans="1:8" x14ac:dyDescent="0.3">
      <c r="A15" s="290" t="s">
        <v>455</v>
      </c>
      <c r="B15" s="375">
        <v>10</v>
      </c>
      <c r="C15" s="295">
        <v>1</v>
      </c>
      <c r="D15" s="293"/>
      <c r="E15" s="294"/>
      <c r="F15" s="286"/>
      <c r="G15" s="392">
        <v>0</v>
      </c>
    </row>
    <row r="16" spans="1:8" x14ac:dyDescent="0.3">
      <c r="A16" s="290" t="s">
        <v>460</v>
      </c>
      <c r="B16" s="375">
        <v>3</v>
      </c>
      <c r="C16" s="295">
        <f>B16*9</f>
        <v>27</v>
      </c>
      <c r="D16" s="293"/>
      <c r="E16" s="294"/>
      <c r="F16" s="286"/>
      <c r="G16" s="392">
        <v>0</v>
      </c>
    </row>
    <row r="17" spans="1:7" x14ac:dyDescent="0.3">
      <c r="A17" s="290" t="s">
        <v>461</v>
      </c>
      <c r="B17" s="375">
        <v>5</v>
      </c>
      <c r="C17" s="295">
        <f>B17*2</f>
        <v>10</v>
      </c>
      <c r="D17" s="293"/>
      <c r="E17" s="294"/>
      <c r="F17" s="286"/>
      <c r="G17" s="392">
        <v>0</v>
      </c>
    </row>
    <row r="18" spans="1:7" x14ac:dyDescent="0.3">
      <c r="A18" s="290" t="s">
        <v>457</v>
      </c>
      <c r="B18" s="375">
        <v>33</v>
      </c>
      <c r="C18" s="295">
        <f>B18*1.5</f>
        <v>49.5</v>
      </c>
      <c r="D18" s="293"/>
      <c r="E18" s="294"/>
      <c r="F18" s="286"/>
      <c r="G18" s="392">
        <v>0</v>
      </c>
    </row>
    <row r="19" spans="1:7" x14ac:dyDescent="0.3">
      <c r="A19" s="290" t="s">
        <v>459</v>
      </c>
      <c r="B19" s="375">
        <v>3</v>
      </c>
      <c r="C19" s="295">
        <v>0</v>
      </c>
      <c r="D19" s="293"/>
      <c r="E19" s="294"/>
      <c r="F19" s="286"/>
      <c r="G19" s="392">
        <v>0</v>
      </c>
    </row>
    <row r="20" spans="1:7" x14ac:dyDescent="0.3">
      <c r="A20" s="290" t="s">
        <v>454</v>
      </c>
      <c r="B20" s="375">
        <v>1</v>
      </c>
      <c r="C20" s="295">
        <v>3</v>
      </c>
      <c r="D20" s="293"/>
      <c r="E20" s="294"/>
      <c r="F20" s="286"/>
      <c r="G20" s="392">
        <v>0</v>
      </c>
    </row>
    <row r="21" spans="1:7" x14ac:dyDescent="0.3">
      <c r="A21" s="290" t="s">
        <v>398</v>
      </c>
      <c r="B21" s="375">
        <v>1</v>
      </c>
      <c r="C21" s="295">
        <v>0.5</v>
      </c>
      <c r="D21" s="293"/>
      <c r="E21" s="294"/>
      <c r="F21" s="286"/>
      <c r="G21" s="392">
        <v>10</v>
      </c>
    </row>
    <row r="22" spans="1:7" x14ac:dyDescent="0.3">
      <c r="A22" s="290" t="s">
        <v>456</v>
      </c>
      <c r="B22" s="375">
        <v>10</v>
      </c>
      <c r="C22" s="295">
        <v>0</v>
      </c>
      <c r="D22" s="293"/>
      <c r="E22" s="294"/>
      <c r="F22" s="286"/>
      <c r="G22" s="392">
        <v>0</v>
      </c>
    </row>
    <row r="23" spans="1:7" x14ac:dyDescent="0.3">
      <c r="A23" s="290" t="s">
        <v>397</v>
      </c>
      <c r="B23" s="375">
        <v>1</v>
      </c>
      <c r="C23" s="295">
        <v>1</v>
      </c>
      <c r="D23" s="293"/>
      <c r="E23" s="294"/>
      <c r="F23" s="286"/>
      <c r="G23" s="424">
        <v>0</v>
      </c>
    </row>
    <row r="24" spans="1:7" ht="16.2" thickBot="1" x14ac:dyDescent="0.35">
      <c r="A24" s="296" t="s">
        <v>396</v>
      </c>
      <c r="B24" s="297">
        <v>1</v>
      </c>
      <c r="C24" s="305">
        <v>5</v>
      </c>
      <c r="D24" s="306"/>
      <c r="E24" s="300"/>
      <c r="F24" s="286"/>
      <c r="G24" s="393">
        <v>0</v>
      </c>
    </row>
    <row r="25" spans="1:7" ht="16.2" thickTop="1" x14ac:dyDescent="0.3">
      <c r="G25" s="396"/>
    </row>
    <row r="26" spans="1:7" x14ac:dyDescent="0.3">
      <c r="E26" s="84" t="s">
        <v>412</v>
      </c>
      <c r="G26" s="436">
        <f>SUM(G3:G24)</f>
        <v>5612</v>
      </c>
    </row>
    <row r="27" spans="1:7" x14ac:dyDescent="0.3">
      <c r="E27" s="84" t="s">
        <v>399</v>
      </c>
      <c r="G27" s="436">
        <f>SUM(G3:G24,Martial!M3:M14)</f>
        <v>5612</v>
      </c>
    </row>
  </sheetData>
  <sortState xmlns:xlrd2="http://schemas.microsoft.com/office/spreadsheetml/2017/richdata2" ref="A3:D6">
    <sortCondition ref="A3:A6"/>
  </sortState>
  <phoneticPr fontId="0" type="noConversion"/>
  <conditionalFormatting sqref="G26:G27">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Red Knight</vt:lpstr>
      <vt:lpstr>Spells</vt:lpstr>
      <vt:lpstr>Feats</vt:lpstr>
      <vt:lpstr>Martial</vt:lpstr>
      <vt:lpstr>Equipment</vt:lpstr>
      <vt:lpstr>'Personal File'!Print_Area</vt:lpstr>
      <vt:lpstr>'Red Knight'!Print_Area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2025-01-12T18:59:19Z</dcterms:modified>
</cp:coreProperties>
</file>