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A\Juegos\FoL\Used\Characters\Part II\"/>
    </mc:Choice>
  </mc:AlternateContent>
  <xr:revisionPtr revIDLastSave="0" documentId="13_ncr:1_{2C07A7D6-ECD8-4755-899B-7370D3716C73}"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Necromancer" sheetId="27" r:id="rId3"/>
    <sheet name="Feats &amp; Spells" sheetId="20" r:id="rId4"/>
    <sheet name="Martial" sheetId="6" r:id="rId5"/>
    <sheet name="Equipment" sheetId="19" r:id="rId6"/>
    <sheet name="Familiar" sheetId="28" r:id="rId7"/>
  </sheets>
  <externalReferences>
    <externalReference r:id="rId8"/>
  </externalReferences>
  <definedNames>
    <definedName name="NoShade">'[1]Spell Sheet'!$FH$1</definedName>
    <definedName name="OLE_LINK1" localSheetId="3">'Feats &amp; Spells'!#REF!</definedName>
    <definedName name="_xlnm.Print_Area" localSheetId="5">Equipment!#REF!</definedName>
    <definedName name="_xlnm.Print_Area" localSheetId="6">Familiar!$A$1:$H$22</definedName>
    <definedName name="_xlnm.Print_Area" localSheetId="3">'Feats &amp; Spells'!#REF!</definedName>
    <definedName name="_xlnm.Print_Area" localSheetId="4">Martial!#REF!</definedName>
    <definedName name="_xlnm.Print_Area" localSheetId="2">Necromancer!$A$1:$I$6</definedName>
    <definedName name="_xlnm.Print_Area" localSheetId="0">'Personal File'!$A$1:$H$14</definedName>
    <definedName name="_xlnm.Print_Area" localSheetId="1">Skills!$A$1:$K$28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6" l="1"/>
  <c r="I10" i="6"/>
  <c r="E11" i="4"/>
  <c r="I5" i="6"/>
  <c r="J10" i="6" l="1"/>
  <c r="I4" i="6"/>
  <c r="I11" i="6"/>
  <c r="I6" i="6"/>
  <c r="I3" i="6"/>
  <c r="I9" i="6"/>
  <c r="L2" i="20" l="1"/>
  <c r="C9" i="6"/>
  <c r="C6" i="6"/>
  <c r="C9" i="28" l="1"/>
  <c r="C8" i="28"/>
  <c r="C7" i="28"/>
  <c r="C6" i="28"/>
  <c r="B5" i="28"/>
  <c r="C5" i="28" s="1"/>
  <c r="B4" i="28"/>
  <c r="C4" i="28" s="1"/>
  <c r="F6" i="20" l="1"/>
  <c r="B5" i="15"/>
  <c r="E9" i="28" s="1"/>
  <c r="B4" i="15"/>
  <c r="E8" i="28" s="1"/>
  <c r="B3" i="15"/>
  <c r="E7" i="28" s="1"/>
  <c r="B6" i="4"/>
  <c r="B43" i="15" l="1"/>
  <c r="B14" i="4"/>
  <c r="F7" i="15" l="1"/>
  <c r="F9" i="15"/>
  <c r="F16" i="15"/>
  <c r="F21" i="15"/>
  <c r="F23" i="15"/>
  <c r="F27" i="15"/>
  <c r="F34" i="15"/>
  <c r="F40" i="15"/>
  <c r="H19" i="15"/>
  <c r="D11" i="20" l="1"/>
  <c r="D14" i="20"/>
  <c r="D12" i="20"/>
  <c r="E6" i="20" l="1"/>
  <c r="E56" i="15"/>
  <c r="D6" i="20" l="1"/>
  <c r="C6" i="20"/>
  <c r="H14" i="15" l="1"/>
  <c r="H28" i="15"/>
  <c r="H30" i="15"/>
  <c r="H35" i="15"/>
  <c r="H34" i="15"/>
  <c r="H40" i="15"/>
  <c r="H38" i="15"/>
  <c r="H37" i="15"/>
  <c r="H36" i="15"/>
  <c r="H33" i="15"/>
  <c r="H32" i="15"/>
  <c r="H31" i="15"/>
  <c r="H29" i="15"/>
  <c r="H27" i="15"/>
  <c r="H26" i="15"/>
  <c r="H25" i="15"/>
  <c r="H24" i="15"/>
  <c r="H23" i="15"/>
  <c r="H22" i="15"/>
  <c r="H21" i="15"/>
  <c r="H20" i="15"/>
  <c r="H18" i="15"/>
  <c r="H17" i="15"/>
  <c r="H16" i="15"/>
  <c r="H15" i="15"/>
  <c r="H5" i="15"/>
  <c r="H4" i="15"/>
  <c r="H3" i="15"/>
  <c r="H6" i="15" l="1"/>
  <c r="C14" i="4" l="1"/>
  <c r="C13" i="4"/>
  <c r="D5" i="15" s="1"/>
  <c r="C12" i="4"/>
  <c r="C11" i="4"/>
  <c r="C10" i="4"/>
  <c r="H9" i="6" s="1"/>
  <c r="J9" i="6" s="1"/>
  <c r="C9" i="4"/>
  <c r="H5" i="6" l="1"/>
  <c r="J5" i="6" s="1"/>
  <c r="H6" i="6"/>
  <c r="H3" i="6"/>
  <c r="J3" i="6" s="1"/>
  <c r="H4" i="6"/>
  <c r="J4" i="6" s="1"/>
  <c r="B8" i="4"/>
  <c r="H11" i="6"/>
  <c r="F7" i="20"/>
  <c r="L13" i="20"/>
  <c r="D13" i="20"/>
  <c r="B7" i="4"/>
  <c r="E44" i="15"/>
  <c r="E55" i="15"/>
  <c r="E51" i="15"/>
  <c r="E50" i="15"/>
  <c r="E54" i="15"/>
  <c r="E53" i="15"/>
  <c r="E52" i="15"/>
  <c r="D16" i="20"/>
  <c r="D15" i="20"/>
  <c r="B7" i="20"/>
  <c r="C7" i="20"/>
  <c r="D7" i="20"/>
  <c r="E7" i="20"/>
  <c r="D6" i="15"/>
  <c r="G6" i="15" s="1"/>
  <c r="E47" i="15"/>
  <c r="E48" i="15"/>
  <c r="E49" i="15"/>
  <c r="E45" i="15"/>
  <c r="E46" i="15"/>
  <c r="D3" i="15"/>
  <c r="E3" i="15" s="1"/>
  <c r="E4" i="28"/>
  <c r="E5" i="15"/>
  <c r="G5" i="15"/>
  <c r="D4" i="15"/>
  <c r="E12" i="4"/>
  <c r="E14" i="4" s="1"/>
  <c r="E13" i="4" s="1"/>
  <c r="H42" i="15"/>
  <c r="H7" i="15"/>
  <c r="E43" i="15" l="1"/>
  <c r="E6" i="15"/>
  <c r="G3" i="15"/>
  <c r="I3" i="15" s="1"/>
  <c r="I6" i="15"/>
  <c r="I5" i="15"/>
  <c r="E4" i="15"/>
  <c r="G4" i="15"/>
  <c r="H41" i="15"/>
  <c r="H39" i="15"/>
  <c r="H13" i="15"/>
  <c r="H12" i="15"/>
  <c r="H11" i="15"/>
  <c r="H10" i="15"/>
  <c r="H9" i="15"/>
  <c r="H8" i="15"/>
  <c r="I4" i="15" l="1"/>
  <c r="B6" i="20" l="1"/>
  <c r="G6" i="20"/>
  <c r="G7" i="20" s="1"/>
  <c r="H6" i="20"/>
  <c r="H7" i="20" s="1"/>
  <c r="E10" i="4" l="1"/>
  <c r="J6" i="6"/>
  <c r="J11" i="6" l="1"/>
  <c r="D30" i="15" l="1"/>
  <c r="E30" i="15" l="1"/>
  <c r="G30" i="15"/>
  <c r="D36" i="15"/>
  <c r="D19" i="15"/>
  <c r="D24" i="15"/>
  <c r="D38" i="15"/>
  <c r="D35" i="15"/>
  <c r="D40" i="15"/>
  <c r="D37" i="15"/>
  <c r="D39" i="15"/>
  <c r="D32" i="15"/>
  <c r="D41" i="15"/>
  <c r="D28" i="15"/>
  <c r="D34" i="15"/>
  <c r="D25" i="15"/>
  <c r="D14" i="15"/>
  <c r="D12" i="15"/>
  <c r="D42" i="15"/>
  <c r="D33" i="15"/>
  <c r="D31" i="15"/>
  <c r="D29" i="15"/>
  <c r="D27" i="15"/>
  <c r="D26" i="15"/>
  <c r="D23" i="15"/>
  <c r="D22" i="15"/>
  <c r="D21" i="15"/>
  <c r="D20" i="15"/>
  <c r="D18" i="15"/>
  <c r="D17" i="15"/>
  <c r="D16" i="15"/>
  <c r="D15" i="15"/>
  <c r="D13" i="15"/>
  <c r="D11" i="15"/>
  <c r="D10" i="15"/>
  <c r="D9" i="15"/>
  <c r="D8" i="15"/>
  <c r="D7" i="15"/>
  <c r="I30" i="15" l="1"/>
  <c r="E9" i="15"/>
  <c r="G9" i="15"/>
  <c r="E15" i="15"/>
  <c r="G15" i="15"/>
  <c r="E17" i="15"/>
  <c r="G17" i="15"/>
  <c r="E22" i="15"/>
  <c r="G22" i="15"/>
  <c r="E26" i="15"/>
  <c r="G26" i="15"/>
  <c r="E33" i="15"/>
  <c r="G33" i="15"/>
  <c r="E25" i="15"/>
  <c r="G25" i="15"/>
  <c r="E28" i="15"/>
  <c r="G28" i="15"/>
  <c r="E37" i="15"/>
  <c r="G37" i="15"/>
  <c r="E8" i="15"/>
  <c r="G8" i="15"/>
  <c r="E10" i="15"/>
  <c r="G10" i="15"/>
  <c r="E13" i="15"/>
  <c r="G13" i="15"/>
  <c r="E16" i="15"/>
  <c r="G16" i="15"/>
  <c r="E18" i="15"/>
  <c r="G18" i="15"/>
  <c r="E21" i="15"/>
  <c r="G21" i="15"/>
  <c r="E23" i="15"/>
  <c r="G23" i="15"/>
  <c r="E27" i="15"/>
  <c r="G27" i="15"/>
  <c r="E31" i="15"/>
  <c r="G31" i="15"/>
  <c r="E42" i="15"/>
  <c r="G42" i="15"/>
  <c r="E14" i="15"/>
  <c r="G14" i="15"/>
  <c r="E34" i="15"/>
  <c r="G34" i="15"/>
  <c r="E41" i="15"/>
  <c r="G41" i="15"/>
  <c r="E39" i="15"/>
  <c r="G39" i="15"/>
  <c r="E40" i="15"/>
  <c r="G40" i="15"/>
  <c r="E38" i="15"/>
  <c r="G38" i="15"/>
  <c r="E19" i="15"/>
  <c r="G19" i="15"/>
  <c r="E7" i="15"/>
  <c r="G7" i="15"/>
  <c r="E11" i="15"/>
  <c r="G11" i="15"/>
  <c r="E20" i="15"/>
  <c r="G20" i="15"/>
  <c r="E29" i="15"/>
  <c r="G29" i="15"/>
  <c r="E12" i="15"/>
  <c r="G12" i="15"/>
  <c r="E32" i="15"/>
  <c r="G32" i="15"/>
  <c r="E35" i="15"/>
  <c r="G35" i="15"/>
  <c r="E24" i="15"/>
  <c r="G24" i="15"/>
  <c r="E36" i="15"/>
  <c r="G36" i="15"/>
  <c r="I24" i="15" l="1"/>
  <c r="I32" i="15"/>
  <c r="I29" i="15"/>
  <c r="I11" i="15"/>
  <c r="I19" i="15"/>
  <c r="I40" i="15"/>
  <c r="I41" i="15"/>
  <c r="I14" i="15"/>
  <c r="I31" i="15"/>
  <c r="I23" i="15"/>
  <c r="I18" i="15"/>
  <c r="I13" i="15"/>
  <c r="I8" i="15"/>
  <c r="I28" i="15"/>
  <c r="I33" i="15"/>
  <c r="I22" i="15"/>
  <c r="I15" i="15"/>
  <c r="I36" i="15"/>
  <c r="I35" i="15"/>
  <c r="I12" i="15"/>
  <c r="I20" i="15"/>
  <c r="I7" i="15"/>
  <c r="I38" i="15"/>
  <c r="I39" i="15"/>
  <c r="I34" i="15"/>
  <c r="I42" i="15"/>
  <c r="I27" i="15"/>
  <c r="I21" i="15"/>
  <c r="I16" i="15"/>
  <c r="I10" i="15"/>
  <c r="I37" i="15"/>
  <c r="I25" i="15"/>
  <c r="I26" i="15"/>
  <c r="I17" i="15"/>
  <c r="I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00000000-0006-0000-0000-000001000000}">
      <text>
        <r>
          <rPr>
            <sz val="12"/>
            <color indexed="81"/>
            <rFont val="Times New Roman"/>
            <family val="1"/>
          </rPr>
          <t>See PHB 162</t>
        </r>
      </text>
    </comment>
    <comment ref="E11" authorId="0" shapeId="0" xr:uid="{00000000-0006-0000-0000-000002000000}">
      <text>
        <r>
          <rPr>
            <sz val="12"/>
            <color indexed="81"/>
            <rFont val="Times New Roman"/>
            <family val="1"/>
          </rPr>
          <t>[(11 * 6 DN) * 75%] + [(1 * 8 Succubus) * 75%] + (12 * 1 Con)</t>
        </r>
      </text>
    </comment>
    <comment ref="B14" authorId="0" shapeId="0" xr:uid="{00000000-0006-0000-0000-000003000000}">
      <text>
        <r>
          <rPr>
            <sz val="12"/>
            <color indexed="81"/>
            <rFont val="Times New Roman"/>
            <family val="1"/>
          </rPr>
          <t>Crown of Charisma +6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100-000001000000}">
      <text>
        <r>
          <rPr>
            <sz val="12"/>
            <color indexed="81"/>
            <rFont val="Times New Roman"/>
            <family val="1"/>
          </rPr>
          <t>Beginning at 9th level, a dread necromancer gains a +4 bonus on saving throws made to resist negative energy effects, including energy drain, some ability drain, and inflict spells.
Heroes of Horror 87</t>
        </r>
      </text>
    </comment>
    <comment ref="A4" authorId="0" shapeId="0" xr:uid="{00000000-0006-0000-0100-000002000000}">
      <text>
        <r>
          <rPr>
            <sz val="12"/>
            <color indexed="81"/>
            <rFont val="Times New Roman"/>
            <family val="1"/>
          </rPr>
          <t>Beginning at 9th level, a dread necromancer gains a +4 bonus on saving throws made to resist negative energy effects, including energy drain, some ability drain, and inflict spells.
Heroes of Horror 87</t>
        </r>
      </text>
    </comment>
    <comment ref="A5" authorId="0" shapeId="0" xr:uid="{00000000-0006-0000-0100-000003000000}">
      <text>
        <r>
          <rPr>
            <sz val="12"/>
            <color indexed="81"/>
            <rFont val="Times New Roman"/>
            <family val="1"/>
          </rPr>
          <t>Beginning at 9th level, a dread necromancer gains a +4 bonus on saving throws made to resist negative energy effects, including energy drain, some ability drain, and inflict spells.
Heroes of Horror 87</t>
        </r>
      </text>
    </comment>
    <comment ref="F7" authorId="0" shapeId="0" xr:uid="{00000000-0006-0000-0100-000004000000}">
      <text>
        <r>
          <rPr>
            <sz val="12"/>
            <color indexed="81"/>
            <rFont val="Times New Roman"/>
            <family val="1"/>
          </rPr>
          <t>Bone Armor</t>
        </r>
      </text>
    </comment>
    <comment ref="F9" authorId="0" shapeId="0" xr:uid="{00000000-0006-0000-0100-000005000000}">
      <text>
        <r>
          <rPr>
            <sz val="12"/>
            <color indexed="81"/>
            <rFont val="Times New Roman"/>
            <family val="1"/>
          </rPr>
          <t>Bone Armor</t>
        </r>
      </text>
    </comment>
    <comment ref="F16" authorId="0" shapeId="0" xr:uid="{00000000-0006-0000-0100-000006000000}">
      <text>
        <r>
          <rPr>
            <sz val="12"/>
            <color indexed="81"/>
            <rFont val="Times New Roman"/>
            <family val="1"/>
          </rPr>
          <t>Bone Armor</t>
        </r>
      </text>
    </comment>
    <comment ref="F21" authorId="0" shapeId="0" xr:uid="{00000000-0006-0000-0100-000007000000}">
      <text>
        <r>
          <rPr>
            <sz val="12"/>
            <color indexed="81"/>
            <rFont val="Times New Roman"/>
            <family val="1"/>
          </rPr>
          <t>Bone Armor</t>
        </r>
      </text>
    </comment>
    <comment ref="F23" authorId="0" shapeId="0" xr:uid="{00000000-0006-0000-0100-000008000000}">
      <text>
        <r>
          <rPr>
            <sz val="12"/>
            <color indexed="81"/>
            <rFont val="Times New Roman"/>
            <family val="1"/>
          </rPr>
          <t>Bone Armor</t>
        </r>
      </text>
    </comment>
    <comment ref="F27" authorId="0" shapeId="0" xr:uid="{00000000-0006-0000-0100-000009000000}">
      <text>
        <r>
          <rPr>
            <sz val="12"/>
            <color indexed="81"/>
            <rFont val="Times New Roman"/>
            <family val="1"/>
          </rPr>
          <t>Bone Armor</t>
        </r>
      </text>
    </comment>
    <comment ref="F34" authorId="0" shapeId="0" xr:uid="{00000000-0006-0000-0100-00000A000000}">
      <text>
        <r>
          <rPr>
            <sz val="12"/>
            <color indexed="81"/>
            <rFont val="Times New Roman"/>
            <family val="1"/>
          </rPr>
          <t>Bone Armor</t>
        </r>
      </text>
    </comment>
    <comment ref="F40" authorId="0" shapeId="0" xr:uid="{00000000-0006-0000-0100-00000B000000}">
      <text>
        <r>
          <rPr>
            <sz val="12"/>
            <color indexed="81"/>
            <rFont val="Times New Roman"/>
            <family val="1"/>
          </rPr>
          <t>Bone Armor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00000000-0006-0000-0200-000001000000}">
      <text>
        <r>
          <rPr>
            <sz val="12"/>
            <color indexed="81"/>
            <rFont val="Times New Roman"/>
            <family val="1"/>
          </rPr>
          <t>agate</t>
        </r>
      </text>
    </comment>
    <comment ref="D8" authorId="0" shapeId="0" xr:uid="{00000000-0006-0000-0200-000002000000}">
      <text>
        <r>
          <rPr>
            <sz val="12"/>
            <color indexed="81"/>
            <rFont val="Times New Roman"/>
            <family val="1"/>
          </rPr>
          <t>Earth from grave</t>
        </r>
      </text>
    </comment>
    <comment ref="D13" authorId="0" shapeId="0" xr:uid="{00000000-0006-0000-0200-000003000000}">
      <text>
        <r>
          <rPr>
            <sz val="12"/>
            <color indexed="81"/>
            <rFont val="Times New Roman"/>
            <family val="1"/>
          </rPr>
          <t>A tiny bag, a small (not lit) candle, and a carved bone from any humanoid.</t>
        </r>
      </text>
    </comment>
    <comment ref="D16" authorId="0" shapeId="0" xr:uid="{00000000-0006-0000-0200-000004000000}">
      <text>
        <r>
          <rPr>
            <sz val="12"/>
            <color indexed="81"/>
            <rFont val="Times New Roman"/>
            <family val="1"/>
          </rPr>
          <t>Shred of raw meat and splinter of bone</t>
        </r>
      </text>
    </comment>
    <comment ref="D17" authorId="0" shapeId="0" xr:uid="{00000000-0006-0000-0200-000005000000}">
      <text/>
    </comment>
    <comment ref="D19" authorId="0" shapeId="0" xr:uid="{00000000-0006-0000-0200-000006000000}">
      <text>
        <r>
          <rPr>
            <sz val="12"/>
            <color indexed="81"/>
            <rFont val="Times New Roman"/>
            <family val="1"/>
          </rPr>
          <t>Jade dust (250 gp)</t>
        </r>
      </text>
    </comment>
    <comment ref="D20" authorId="0" shapeId="0" xr:uid="{00000000-0006-0000-0200-000007000000}">
      <text>
        <r>
          <rPr>
            <sz val="12"/>
            <color indexed="81"/>
            <rFont val="Times New Roman"/>
            <family val="1"/>
          </rPr>
          <t>Salt, copper pieces</t>
        </r>
      </text>
    </comment>
    <comment ref="D21" authorId="0" shapeId="0" xr:uid="{00000000-0006-0000-0200-000008000000}">
      <text>
        <r>
          <rPr>
            <sz val="12"/>
            <color indexed="81"/>
            <rFont val="Times New Roman"/>
            <family val="1"/>
          </rPr>
          <t>dirt from ghoul's grave or clothes from ghoul</t>
        </r>
      </text>
    </comment>
    <comment ref="D26" authorId="0" shapeId="0" xr:uid="{00000000-0006-0000-0200-000009000000}">
      <text>
        <r>
          <rPr>
            <sz val="12"/>
            <rFont val="Times New Roman"/>
            <family val="1"/>
          </rPr>
          <t>Square of red cloth</t>
        </r>
      </text>
    </comment>
    <comment ref="D27" authorId="0" shapeId="0" xr:uid="{00000000-0006-0000-0200-00000A000000}">
      <text>
        <r>
          <rPr>
            <sz val="12"/>
            <color indexed="81"/>
            <rFont val="Times New Roman"/>
            <family val="1"/>
          </rPr>
          <t>A tiny bag, a small (not lit) candle, and a carved bone from any humanoid.</t>
        </r>
      </text>
    </comment>
    <comment ref="D28" authorId="0" shapeId="0" xr:uid="{00000000-0006-0000-0200-00000B000000}">
      <text>
        <r>
          <rPr>
            <sz val="12"/>
            <color indexed="81"/>
            <rFont val="Times New Roman"/>
            <family val="1"/>
          </rPr>
          <t>Vial of tears</t>
        </r>
      </text>
    </comment>
    <comment ref="D30" authorId="0" shapeId="0" xr:uid="{00000000-0006-0000-0200-00000C000000}">
      <text>
        <r>
          <rPr>
            <sz val="12"/>
            <color indexed="81"/>
            <rFont val="Times New Roman"/>
            <family val="1"/>
          </rPr>
          <t>Sulfur and garlic</t>
        </r>
      </text>
    </comment>
    <comment ref="D32" authorId="0" shapeId="0" xr:uid="{00000000-0006-0000-0200-00000D000000}">
      <text>
        <r>
          <rPr>
            <sz val="12"/>
            <color indexed="81"/>
            <rFont val="Times New Roman"/>
            <family val="1"/>
          </rPr>
          <t>Drop of sweat</t>
        </r>
      </text>
    </comment>
    <comment ref="D34" authorId="0" shapeId="0" xr:uid="{00000000-0006-0000-0200-00000E000000}">
      <text>
        <r>
          <rPr>
            <sz val="12"/>
            <color indexed="81"/>
            <rFont val="Times New Roman"/>
            <family val="1"/>
          </rPr>
          <t>A tiny bag, a small (not lit) candle, and a carved bone from any humanoid.</t>
        </r>
      </text>
    </comment>
    <comment ref="A36" authorId="0" shapeId="0" xr:uid="{00000000-0006-0000-0200-00000F000000}">
      <text>
        <r>
          <rPr>
            <sz val="12"/>
            <color indexed="81"/>
            <rFont val="Times New Roman"/>
            <family val="1"/>
          </rPr>
          <t>All undead creatures created by a dread necromancer who has reached 8th level or higher gain a +4 enhancement bonus to Strength and Dexterity and 2 additional hit points per Hit Die.
In addition, when a dread necromancer uses the animate dead spell to create undead, she can control 4 + her Charisma bonus HD worth of undead creatures per class level (rather than the 4 HD per level normally granted by the spell).
Similarly, when a dread necromancer casts the control undead spell, the spell targets up to (2 + her Cha bonus) HD/level of undead creatures, rather than the 2 HD/level normally granted by the spell.
Heroes of Horror 87</t>
        </r>
      </text>
    </comment>
    <comment ref="D36" authorId="0" shapeId="0" xr:uid="{00000000-0006-0000-0200-000010000000}">
      <text>
        <r>
          <rPr>
            <sz val="12"/>
            <color indexed="81"/>
            <rFont val="Times New Roman"/>
            <family val="1"/>
          </rPr>
          <t>Black onyx gem</t>
        </r>
      </text>
    </comment>
    <comment ref="D44" authorId="0" shapeId="0" xr:uid="{00000000-0006-0000-0200-000011000000}">
      <text>
        <r>
          <rPr>
            <sz val="12"/>
            <color indexed="81"/>
            <rFont val="Times New Roman"/>
            <family val="1"/>
          </rPr>
          <t>Hen heart or white feather</t>
        </r>
      </text>
    </comment>
    <comment ref="D49" authorId="0" shapeId="0" xr:uid="{00000000-0006-0000-0200-000012000000}">
      <text>
        <r>
          <rPr>
            <sz val="12"/>
            <color indexed="81"/>
            <rFont val="Times New Roman"/>
            <family val="1"/>
          </rPr>
          <t>A tiny bag, a small (not lit) candle, and a carved bone from any humanoid.</t>
        </r>
      </text>
    </comment>
    <comment ref="D52" authorId="0" shapeId="0" xr:uid="{00000000-0006-0000-0200-000013000000}">
      <text>
        <r>
          <rPr>
            <sz val="12"/>
            <color indexed="81"/>
            <rFont val="Times New Roman"/>
            <family val="1"/>
          </rPr>
          <t>Hen heart or white feather</t>
        </r>
      </text>
    </comment>
    <comment ref="D59" authorId="0" shapeId="0" xr:uid="{00000000-0006-0000-0200-000014000000}">
      <text>
        <r>
          <rPr>
            <sz val="12"/>
            <color indexed="81"/>
            <rFont val="Times New Roman"/>
            <family val="1"/>
          </rPr>
          <t>Grave dirt mixed with powdered onyx worth at least 40 gp per HD of the target.</t>
        </r>
      </text>
    </comment>
    <comment ref="D61" authorId="0" shapeId="0" xr:uid="{00000000-0006-0000-0200-000015000000}">
      <text>
        <r>
          <rPr>
            <sz val="12"/>
            <color indexed="81"/>
            <rFont val="Times New Roman"/>
            <family val="1"/>
          </rPr>
          <t>A tiny bag, a small (not lit) candle, and a carved bone from any humanoid.</t>
        </r>
      </text>
    </comment>
    <comment ref="D62" authorId="0" shapeId="0" xr:uid="{00000000-0006-0000-0200-000016000000}">
      <text>
        <r>
          <rPr>
            <sz val="12"/>
            <color indexed="81"/>
            <rFont val="Times New Roman"/>
            <family val="1"/>
          </rPr>
          <t>Crushed diamond powder</t>
        </r>
      </text>
    </comment>
    <comment ref="D63" authorId="0" shapeId="0" xr:uid="{00000000-0006-0000-0200-000017000000}">
      <text>
        <r>
          <rPr>
            <sz val="12"/>
            <color indexed="81"/>
            <rFont val="Times New Roman"/>
            <family val="1"/>
          </rPr>
          <t>Herbs, oils, and incense worth at least 1,000 gp, plus 1,000 gp per level of the spell to be tied to the unhallowed area.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J2" authorId="0" shapeId="0" xr:uid="{00000000-0006-0000-0300-000001000000}">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L2" authorId="0" shapeId="0" xr:uid="{00000000-0006-0000-0300-000002000000}">
      <text>
        <r>
          <rPr>
            <sz val="12"/>
            <color indexed="81"/>
            <rFont val="Times New Roman"/>
            <family val="1"/>
          </rPr>
          <t>Negative energy flows through a dread necromancer’s body, concentrating in her hands.  At will, but no more than once per round, she can make a melee touch attack against a living foe that deals 1d8 points of damage, +1 per four class levels.  This touch heals undead creatures, restoring 1 hit point per touch, +1 per four class levels.
A dread necromancer can use the spectral hand spell to deliver this attack from a distance.
Heroes of Horror 86</t>
        </r>
      </text>
    </comment>
    <comment ref="L3" authorId="0" shapeId="0" xr:uid="{00000000-0006-0000-0300-000003000000}">
      <text>
        <r>
          <rPr>
            <sz val="12"/>
            <color indexed="81"/>
            <rFont val="Times New Roman"/>
            <family val="1"/>
          </rPr>
          <t>Any dread necromancer has the power to rebuke or command undead, forcing them to cower in awe of his power.
A dread necromancer may attempt to rebuke undead a number of times per day equal to 3 + his Charisma modifier.  A dread necromancer with 5 or more ranks in Knowledge (religion) gets a +2 bonus on rebuking checks against undead.
Adapted from PHB 33</t>
        </r>
      </text>
    </comment>
    <comment ref="J4" authorId="0" shapeId="0" xr:uid="{00000000-0006-0000-0300-000004000000}">
      <text>
        <r>
          <rPr>
            <sz val="12"/>
            <color indexed="81"/>
            <rFont val="Times New Roman"/>
            <family val="1"/>
          </rPr>
          <t xml:space="preserve">Living foes slain by your spell may rise as zombies.
</t>
        </r>
        <r>
          <rPr>
            <b/>
            <sz val="12"/>
            <color indexed="81"/>
            <rFont val="Times New Roman"/>
            <family val="1"/>
          </rPr>
          <t xml:space="preserve">Benefit:  </t>
        </r>
        <r>
          <rPr>
            <sz val="12"/>
            <color indexed="81"/>
            <rFont val="Times New Roman"/>
            <family val="1"/>
          </rPr>
          <t>You can alter a spell that deals damage to foes.  Any living creature that could normally be raised as a zombie and that does not possess more than double your Hit Dice, when slain outright by a fell animated spell, rises as a zombie under your control at the beginning of your next action.  Even if you kill several creatures with a single fell animated spell, you can’t create more Hit Dice of undead than twice your caster level.  The standard rules for controlling undead (see animate dead, page 198 of the Player’s Handbook) apply to newly created undead gained through this metamagic feat.  A fell animated spell uses up a spell slot three levels higher than the spell’s actual level.
Libris Mortis 26</t>
        </r>
      </text>
    </comment>
    <comment ref="L4" authorId="0" shapeId="0" xr:uid="{00000000-0006-0000-0300-000005000000}">
      <text>
        <r>
          <rPr>
            <sz val="12"/>
            <color indexed="81"/>
            <rFont val="Times New Roman"/>
            <family val="1"/>
          </rPr>
          <t>At 4th level, a dread necromancer can add a new spell to her list, representing the result of personal study and experimentation.  The spell must be a cleric or wizard spell of the necromancy school, and of a level no higher than that of the highest-level spell the dread necromancer already knows.  Once a new spell is selected, it is added to that dread necromancer’s spell list and can be cast just like any other spell she knows.  If a spell is both a cleric spell and a wizard spell, use the lower of the two spell levels (when different) to determine what level the spell is for a dread necromancer.
A dread necromancer gains an additional new spell at 8th, 12th, 16th, and 20th level.
Heroes of Horror 86</t>
        </r>
      </text>
    </comment>
    <comment ref="J5" authorId="0" shapeId="0" xr:uid="{00000000-0006-0000-0300-000006000000}">
      <text>
        <r>
          <rPr>
            <sz val="12"/>
            <color indexed="81"/>
            <rFont val="Times New Roman"/>
            <family val="1"/>
          </rPr>
          <t xml:space="preserve">Living foes damaged by your spell are also weakened.
</t>
        </r>
        <r>
          <rPr>
            <b/>
            <sz val="12"/>
            <color indexed="81"/>
            <rFont val="Times New Roman"/>
            <family val="1"/>
          </rPr>
          <t xml:space="preserve">Benefit:  </t>
        </r>
        <r>
          <rPr>
            <sz val="12"/>
            <color indexed="81"/>
            <rFont val="Times New Roman"/>
            <family val="1"/>
          </rPr>
          <t>You can alter a spell that deals damage to foes so that any living creature that is dealt damage also takes a –4 penalty to Strength for 1 minute.  Strength penalties from multiple spells enhanced by the Fell Weakening feat do not stack.  A fell weakening spell uses up a spell slot one level higher than the spell’s actual level.
Libris Mortis 26</t>
        </r>
      </text>
    </comment>
    <comment ref="J6" authorId="0" shapeId="0" xr:uid="{55282EAD-C097-4202-9B69-591E72B8DA74}">
      <text>
        <r>
          <rPr>
            <sz val="12"/>
            <color indexed="81"/>
            <rFont val="Times New Roman"/>
            <family val="1"/>
          </rPr>
          <t xml:space="preserve">Undead you raise or create deal more damage than normal.
</t>
        </r>
        <r>
          <rPr>
            <b/>
            <sz val="12"/>
            <color indexed="81"/>
            <rFont val="Times New Roman"/>
            <family val="1"/>
          </rPr>
          <t xml:space="preserve">Prerequisite:  </t>
        </r>
        <r>
          <rPr>
            <sz val="12"/>
            <color indexed="81"/>
            <rFont val="Times New Roman"/>
            <family val="1"/>
          </rPr>
          <t xml:space="preserve">Corpsecrafter.
</t>
        </r>
        <r>
          <rPr>
            <b/>
            <sz val="12"/>
            <color indexed="81"/>
            <rFont val="Times New Roman"/>
            <family val="1"/>
          </rPr>
          <t xml:space="preserve">Benefit:  </t>
        </r>
        <r>
          <rPr>
            <sz val="12"/>
            <color indexed="81"/>
            <rFont val="Times New Roman"/>
            <family val="1"/>
          </rPr>
          <t>Each corporeal undead you raise or create with any necromancy spell deals an extra 1d6 points of cold damage with its natural weapons.
Libris Mortis 25 - 26</t>
        </r>
      </text>
    </comment>
    <comment ref="L6" authorId="0" shapeId="0" xr:uid="{00000000-0006-0000-0300-000008000000}">
      <text>
        <r>
          <rPr>
            <sz val="12"/>
            <color indexed="81"/>
            <rFont val="Times New Roman"/>
            <family val="1"/>
          </rPr>
          <t>Starting at 4th level, a dread necromancer gains a +2 bonus on saving throws made to resist sleep, stunning, paralysis, poison, or disease. This bonus increases to +4 at 14th level.
Heroes of Horror 86</t>
        </r>
      </text>
    </comment>
    <comment ref="L7" authorId="0" shapeId="0" xr:uid="{00000000-0006-0000-0300-000009000000}">
      <text>
        <r>
          <rPr>
            <sz val="12"/>
            <color indexed="81"/>
            <rFont val="Times New Roman"/>
            <family val="1"/>
          </rPr>
          <t>All undead creatures created by a dread necromancer who has reached 8th level or higher gain a +4 enhancement bonus to Strength and Dexterity and 2 additional hit points per Hit Die.
In addition, when a dread necromancer uses the animate dead spell to create undead, she can control 4 + her Charisma bonus HD worth of undead creatures per class level (rather than the 4 HD per level normally granted by the spell).
Similarly, when a dread necromancer casts the control undead spell, the spell targets up to (2 + her Cha bonus) HD/level of undead creatures, rather than the 2 HD/level normally granted by the spell.
Heroes of Horror 87</t>
        </r>
      </text>
    </comment>
    <comment ref="L8" authorId="0" shapeId="0" xr:uid="{00000000-0006-0000-0300-00000A000000}">
      <text>
        <r>
          <rPr>
            <sz val="12"/>
            <color indexed="81"/>
            <rFont val="Times New Roman"/>
            <family val="1"/>
          </rPr>
          <t>Starting at 10th level, a dread necromancer gains 25% resistance to critical hits; this is the equivalent of the light fortification armor special ability described on page 219 of the Dungeon Master’s Guide.  At 17th level, this fortification increases to 50%.
Heroes of Horror 87</t>
        </r>
      </text>
    </comment>
    <comment ref="L9" authorId="0" shapeId="0" xr:uid="{00000000-0006-0000-0300-00000B000000}">
      <text>
        <r>
          <rPr>
            <sz val="12"/>
            <color indexed="81"/>
            <rFont val="Times New Roman"/>
            <family val="1"/>
          </rPr>
          <t>Beginning at 5th level, a dread necromancer radiates a 5-foot-radius fear aura as a free action. Enemies in the area must succeed on a Will save (DC 10 + 1/2 her class level + her Cha modifier) or become shaken.  A creature who successfully saves cannot be affected by that dread necromancer’s fear aura for 24 hours.
Heroes of Horror 86</t>
        </r>
      </text>
    </comment>
    <comment ref="L10" authorId="0" shapeId="0" xr:uid="{00000000-0006-0000-0300-00000C000000}">
      <text>
        <r>
          <rPr>
            <sz val="12"/>
            <color indexed="81"/>
            <rFont val="Times New Roman"/>
            <family val="1"/>
          </rPr>
          <t>Starting at 6th level, once per day a dread necromancer can use her charnel touch to inflict disease on a creature she touches.  This ability
works like the contagion spell (see page 213 of the Player’s Handbook),
infl icting the disease of her choice immediately, with no incubation
period, unless the target makes a successful Fortitude save (DC
10 + 1/2 her class level + her Cha modifier).  The DC for subsequent
saving throws to resist the effects of the disease depends on the disease
infl icted; see page 292 of the Dungeon Master’s Guide for details.
Activating this class feature is a swift action. The effect lasts until the dread
necromancer makes a successful charnel touch attack. The spectral hand
spell enables a dread necromancer to deliver a scabrous touch attack from
a distance.
A dread necromancer can use this ability once per day at 6th level, twice per day at 11th level, and three times per day at 16th level.
Heroes of Horror 86</t>
        </r>
      </text>
    </comment>
    <comment ref="L11" authorId="0" shapeId="0" xr:uid="{00000000-0006-0000-0300-00000D000000}">
      <text>
        <r>
          <rPr>
            <sz val="12"/>
            <color indexed="81"/>
            <rFont val="Times New Roman"/>
            <family val="1"/>
          </rPr>
          <t>Beginning at 9th level, a dread necromancer gains a +4 bonus on saving throws made to resist negative energy effects, including energy drain, some ability drain, and inflict spells.
Heroes of Horror 87</t>
        </r>
      </text>
    </comment>
    <comment ref="L12" authorId="0" shapeId="0" xr:uid="{00000000-0006-0000-0300-00000E000000}">
      <text>
        <r>
          <rPr>
            <sz val="12"/>
            <color indexed="81"/>
            <rFont val="Times New Roman"/>
            <family val="1"/>
          </rPr>
          <t>Starting at 2nd level, a dread necromancer begins her journey into undeath.
The first symptom is her body’s increased resilience to physical harm.  She gains DR 2/bludgeoning and magic.  As the dread necromancer increases in level, this DR increases in effectiveness, to DR 4 at 7th level, DR 6 at 11th level, and DR 8 at 15th level.
Heroes of Horror 86</t>
        </r>
      </text>
    </comment>
    <comment ref="E13" authorId="0" shapeId="0" xr:uid="{00000000-0006-0000-0300-00000F000000}">
      <text>
        <r>
          <rPr>
            <sz val="12"/>
            <color indexed="81"/>
            <rFont val="Times New Roman"/>
            <family val="1"/>
          </rPr>
          <t>Any dread necromancer has the power to rebuke or command undead, forcing them to cower in awe of his power.
A dread necromancer may attempt to rebuke undead a number of times per day equal to 3 + his Charisma modifier.  A dread necromancer with 5 or more ranks in Knowledge (religion) gets a +2 bonus on rebuking checks against undead.
Adapted from PHB 33</t>
        </r>
      </text>
    </comment>
    <comment ref="L13" authorId="0" shapeId="0" xr:uid="{00000000-0006-0000-0300-000010000000}">
      <text>
        <r>
          <rPr>
            <sz val="12"/>
            <color indexed="81"/>
            <rFont val="Times New Roman"/>
            <family val="1"/>
          </rPr>
          <t>Beginning at 3rd level, a dread necromancer gains the ability to emit a burst of negative energy from her body, harming living creatures within 5 feet of her.  This burst deals 1d4 points of damage per class level.  A successful Will save (DC 10 + 1/2 her class level + Cha modifier) reduces damage by half.  Undead creatures within this burst are healed the same amount of hit points as the damage she deals to living creatures.  A dread necromancer can use this ability once per day at 3rd level, and one additional time per day for every five levels she attains beyond 3rd (2/day at 8th level, 3/day at 13th level, and 4/day at 18th level).
Heroes of Horror 86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400-000001000000}">
      <text>
        <r>
          <rPr>
            <b/>
            <sz val="12"/>
            <color indexed="81"/>
            <rFont val="Times New Roman"/>
            <family val="1"/>
          </rPr>
          <t xml:space="preserve">Price:  </t>
        </r>
        <r>
          <rPr>
            <sz val="12"/>
            <color indexed="81"/>
            <rFont val="Times New Roman"/>
            <family val="1"/>
          </rPr>
          <t xml:space="preserve">+3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necromancy
</t>
        </r>
        <r>
          <rPr>
            <b/>
            <sz val="12"/>
            <color indexed="81"/>
            <rFont val="Times New Roman"/>
            <family val="1"/>
          </rPr>
          <t xml:space="preserve">Activation:  </t>
        </r>
        <r>
          <rPr>
            <sz val="12"/>
            <color indexed="81"/>
            <rFont val="Times New Roman"/>
            <family val="1"/>
          </rPr>
          <t>—
Composed of a dark, dull metal, this weapon is cold to the touch.  Indeed, it seems to absorb your body heat.
Whenever a bodyfeeder weapon you wield scores a successful critical hit against a living creature, you gain temporary hit points equal to half the damage dealt by the critical hit.  These temporary hit points last for up to 1 minute and don’t stack with those from any other source, including additional critical hits with this weapon.
Magic Item Compendium 30</t>
        </r>
      </text>
    </comment>
    <comment ref="D13" authorId="0" shapeId="0" xr:uid="{00000000-0006-0000-0400-000002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500-000001000000}">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8" authorId="0" shapeId="0" xr:uid="{00000000-0006-0000-0500-00000300000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Craft Wondrous Item, create food and water.
MIC 159</t>
        </r>
      </text>
    </comment>
    <comment ref="A9" authorId="0" shapeId="0" xr:uid="{00000000-0006-0000-0500-000004000000}">
      <text>
        <r>
          <rPr>
            <sz val="12"/>
            <color indexed="81"/>
            <rFont val="Times New Roman"/>
            <family val="1"/>
          </rPr>
          <t xml:space="preserve">+2 competence bonus on Heal skill checks, 3 charges touch or self
</t>
        </r>
        <r>
          <rPr>
            <b/>
            <sz val="12"/>
            <color indexed="81"/>
            <rFont val="Times New Roman"/>
            <family val="1"/>
          </rPr>
          <t xml:space="preserve">1 charge:   </t>
        </r>
        <r>
          <rPr>
            <sz val="12"/>
            <color indexed="81"/>
            <rFont val="Times New Roman"/>
            <family val="1"/>
          </rPr>
          <t xml:space="preserve">heal 2d8 (positive energy)
</t>
        </r>
        <r>
          <rPr>
            <b/>
            <sz val="12"/>
            <color indexed="81"/>
            <rFont val="Times New Roman"/>
            <family val="1"/>
          </rPr>
          <t xml:space="preserve">2 charges:  </t>
        </r>
        <r>
          <rPr>
            <sz val="12"/>
            <color indexed="81"/>
            <rFont val="Times New Roman"/>
            <family val="1"/>
          </rPr>
          <t xml:space="preserve">heal 3d8
</t>
        </r>
        <r>
          <rPr>
            <b/>
            <sz val="12"/>
            <color indexed="81"/>
            <rFont val="Times New Roman"/>
            <family val="1"/>
          </rPr>
          <t xml:space="preserve">3 charges:  </t>
        </r>
        <r>
          <rPr>
            <sz val="12"/>
            <color indexed="81"/>
            <rFont val="Times New Roman"/>
            <family val="1"/>
          </rPr>
          <t>heal 4d8
Magic Item Compendium 110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4" authorId="0" shapeId="0" xr:uid="{00000000-0006-0000-0600-000001000000}">
      <text>
        <r>
          <rPr>
            <sz val="12"/>
            <color indexed="81"/>
            <rFont val="Times New Roman"/>
            <family val="1"/>
          </rPr>
          <t xml:space="preserve">+2 </t>
        </r>
        <r>
          <rPr>
            <i/>
            <sz val="12"/>
            <color indexed="81"/>
            <rFont val="Times New Roman"/>
            <family val="1"/>
          </rPr>
          <t>enlarge person
+4 bull’s strength</t>
        </r>
      </text>
    </comment>
    <comment ref="B5" authorId="0" shapeId="0" xr:uid="{00000000-0006-0000-0600-000002000000}">
      <text>
        <r>
          <rPr>
            <sz val="12"/>
            <color indexed="81"/>
            <rFont val="Times New Roman"/>
            <family val="1"/>
          </rPr>
          <t xml:space="preserve">+2 Gloves of Dexterity
+4 </t>
        </r>
        <r>
          <rPr>
            <i/>
            <sz val="12"/>
            <color indexed="81"/>
            <rFont val="Times New Roman"/>
            <family val="1"/>
          </rPr>
          <t>cat’s grace</t>
        </r>
        <r>
          <rPr>
            <sz val="12"/>
            <color indexed="81"/>
            <rFont val="Times New Roman"/>
            <family val="1"/>
          </rPr>
          <t xml:space="preserve">
-2 </t>
        </r>
        <r>
          <rPr>
            <i/>
            <sz val="12"/>
            <color indexed="81"/>
            <rFont val="Times New Roman"/>
            <family val="1"/>
          </rPr>
          <t>enlarge person</t>
        </r>
      </text>
    </comment>
  </commentList>
</comments>
</file>

<file path=xl/sharedStrings.xml><?xml version="1.0" encoding="utf-8"?>
<sst xmlns="http://schemas.openxmlformats.org/spreadsheetml/2006/main" count="846" uniqueCount="376">
  <si>
    <t>Race:</t>
  </si>
  <si>
    <t>Strength:</t>
  </si>
  <si>
    <t>Dexterity:</t>
  </si>
  <si>
    <t>Skill</t>
  </si>
  <si>
    <t>Level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</si>
  <si>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</si>
  <si>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</si>
  <si>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</si>
  <si>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</si>
  <si>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</si>
  <si>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</si>
  <si>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</si>
  <si>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</si>
  <si>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</si>
  <si>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</si>
  <si>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</si>
  <si>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</si>
  <si>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</si>
  <si>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</si>
  <si>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</si>
  <si>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</si>
  <si>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</si>
  <si>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</si>
  <si>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</si>
  <si>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</si>
  <si>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</si>
  <si>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</si>
  <si>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</si>
  <si>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</si>
  <si>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</si>
  <si>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</si>
  <si>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</si>
  <si>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</si>
  <si>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</si>
  <si>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</si>
  <si>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</si>
  <si>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</si>
  <si>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</si>
  <si>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</si>
  <si>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</si>
  <si>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</si>
  <si>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</si>
  <si>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</si>
  <si>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</si>
  <si>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</si>
  <si>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</si>
  <si>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</si>
  <si>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</si>
  <si>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</si>
  <si>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</si>
  <si>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</si>
  <si>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</si>
  <si>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</si>
  <si>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</si>
  <si>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</si>
  <si>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</si>
  <si>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</si>
  <si>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</si>
  <si>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</si>
  <si>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</si>
  <si>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</si>
  <si>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</si>
  <si>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</si>
  <si>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</si>
  <si>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</si>
  <si>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</si>
  <si>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Alignment:</t>
  </si>
  <si>
    <t>Total</t>
  </si>
  <si>
    <t>Critical</t>
  </si>
  <si>
    <t>Range</t>
  </si>
  <si>
    <t>Fortitude</t>
  </si>
  <si>
    <t>Reflex</t>
  </si>
  <si>
    <t>Will</t>
  </si>
  <si>
    <t>Armor &amp; Shield</t>
  </si>
  <si>
    <t>Missiles</t>
  </si>
  <si>
    <t>Abjuration</t>
  </si>
  <si>
    <t>Touch</t>
  </si>
  <si>
    <t>Universal</t>
  </si>
  <si>
    <t>1 min/lvl</t>
  </si>
  <si>
    <t>Instant</t>
  </si>
  <si>
    <t>10 min/lvl</t>
  </si>
  <si>
    <t>Conjuration</t>
  </si>
  <si>
    <t>1 rnd/lvl</t>
  </si>
  <si>
    <t>Spell</t>
  </si>
  <si>
    <t>Cast?</t>
  </si>
  <si>
    <t>Languages</t>
  </si>
  <si>
    <t>School</t>
  </si>
  <si>
    <t>60’</t>
  </si>
  <si>
    <t>Equipment Worn</t>
  </si>
  <si>
    <t>Item</t>
  </si>
  <si>
    <t>Effects/</t>
  </si>
  <si>
    <t>Notes</t>
  </si>
  <si>
    <t>Equipment Carried</t>
  </si>
  <si>
    <t>Check</t>
  </si>
  <si>
    <t>Arcane</t>
  </si>
  <si>
    <t>Speed</t>
  </si>
  <si>
    <t>25’ + 2½’/lvl</t>
  </si>
  <si>
    <t>Speak Language</t>
  </si>
  <si>
    <t>Divination</t>
  </si>
  <si>
    <t>24 hours</t>
  </si>
  <si>
    <t>Knowledge:  Arcana</t>
  </si>
  <si>
    <t>Knowledge:  Religion</t>
  </si>
  <si>
    <t>Sleight of Hand</t>
  </si>
  <si>
    <t>Survival</t>
  </si>
  <si>
    <t>Craft:  (type)</t>
  </si>
  <si>
    <t>Perform:  (type)</t>
  </si>
  <si>
    <t>Class Features</t>
  </si>
  <si>
    <t>Weapon Proficiencies</t>
  </si>
  <si>
    <t>Atk</t>
  </si>
  <si>
    <t>Waterskin</t>
  </si>
  <si>
    <t>Female</t>
  </si>
  <si>
    <t>Components</t>
  </si>
  <si>
    <t>Casting</t>
  </si>
  <si>
    <t>V S</t>
  </si>
  <si>
    <t>1 SA</t>
  </si>
  <si>
    <t>V S DF</t>
  </si>
  <si>
    <t>V S M</t>
  </si>
  <si>
    <t>V S M/DF</t>
  </si>
  <si>
    <t>100’ + 10’/lvl</t>
  </si>
  <si>
    <t>Detect Magic</t>
  </si>
  <si>
    <t>1st</t>
  </si>
  <si>
    <t>2nd</t>
  </si>
  <si>
    <t>3rd</t>
  </si>
  <si>
    <t>4th</t>
  </si>
  <si>
    <t>5th</t>
  </si>
  <si>
    <t>6th</t>
  </si>
  <si>
    <t>1</t>
  </si>
  <si>
    <t>Spells per Day</t>
  </si>
  <si>
    <t>Spell Level</t>
  </si>
  <si>
    <t>7th</t>
  </si>
  <si>
    <t>Profession:  (type)</t>
  </si>
  <si>
    <t>Feats</t>
  </si>
  <si>
    <t>19-20, x2</t>
  </si>
  <si>
    <t>Prcg/Slsh</t>
  </si>
  <si>
    <t>Component Pouch</t>
  </si>
  <si>
    <t>Urmeena</t>
  </si>
  <si>
    <t>5’ 3”</t>
  </si>
  <si>
    <t>105 lbs.</t>
  </si>
  <si>
    <t>Human</t>
  </si>
  <si>
    <t>Dread Necromancer</t>
  </si>
  <si>
    <t>50’</t>
  </si>
  <si>
    <t>Cause Fear</t>
  </si>
  <si>
    <t>1d4 rnds</t>
  </si>
  <si>
    <t>Inflict Light Wounds</t>
  </si>
  <si>
    <t>Doom</t>
  </si>
  <si>
    <t>V S F/DF</t>
  </si>
  <si>
    <t xml:space="preserve">Rebuke Undead </t>
  </si>
  <si>
    <t>Light Armor</t>
  </si>
  <si>
    <t>Simple Weapons</t>
  </si>
  <si>
    <t>Bestow Wound</t>
  </si>
  <si>
    <t>Chill Touch</t>
  </si>
  <si>
    <t>Detect Undead</t>
  </si>
  <si>
    <t>40'</t>
  </si>
  <si>
    <t>Hide from Undead</t>
  </si>
  <si>
    <t>Ray of Enfeeblement</t>
  </si>
  <si>
    <t>Summon Undead I</t>
  </si>
  <si>
    <t>Undetectable Alignment</t>
  </si>
  <si>
    <t>DN Spells</t>
  </si>
  <si>
    <t>Cha Bonus</t>
  </si>
  <si>
    <t>Daily Total</t>
  </si>
  <si>
    <t>+4 Casting defensively (Combat Casting)</t>
  </si>
  <si>
    <t>Waterdeep</t>
  </si>
  <si>
    <t>Grave Soil</t>
  </si>
  <si>
    <t>Bag of Bones</t>
  </si>
  <si>
    <t>Candles</t>
  </si>
  <si>
    <t>Roll</t>
  </si>
  <si>
    <t>+1 vs. Traps</t>
  </si>
  <si>
    <t>Scythe</t>
  </si>
  <si>
    <t>30’</t>
  </si>
  <si>
    <t>+3</t>
  </si>
  <si>
    <t>Mental Bastion +2</t>
  </si>
  <si>
    <t>Fear Aura</t>
  </si>
  <si>
    <t>Bane</t>
  </si>
  <si>
    <t>Blindness/Deafness</t>
  </si>
  <si>
    <t>Necromancy</t>
  </si>
  <si>
    <t>V</t>
  </si>
  <si>
    <t>Permanent</t>
  </si>
  <si>
    <t>Command Undead</t>
  </si>
  <si>
    <t>1 day/lvl</t>
  </si>
  <si>
    <t>Darkness</t>
  </si>
  <si>
    <t>Evocation</t>
  </si>
  <si>
    <t>V M/DF</t>
  </si>
  <si>
    <t>Death Knell</t>
  </si>
  <si>
    <t>special</t>
  </si>
  <si>
    <t>False Life</t>
  </si>
  <si>
    <t>Personal</t>
  </si>
  <si>
    <t>1 hr/lvl</t>
  </si>
  <si>
    <t>Gentle Repose</t>
  </si>
  <si>
    <t>Ghoul Touch</t>
  </si>
  <si>
    <t>1d6+2 rnds</t>
  </si>
  <si>
    <t>Inflict Moderate Wounds</t>
  </si>
  <si>
    <t>instant</t>
  </si>
  <si>
    <t>Scare</t>
  </si>
  <si>
    <t>Transmutation</t>
  </si>
  <si>
    <t>Spectral Hand</t>
  </si>
  <si>
    <t>Summon Swarm</t>
  </si>
  <si>
    <t>1 FR</t>
  </si>
  <si>
    <t>Summon Undead II</t>
  </si>
  <si>
    <t>Crushing Despair</t>
  </si>
  <si>
    <t>Enchantment</t>
  </si>
  <si>
    <t>Death Ward</t>
  </si>
  <si>
    <t>Halt Undead</t>
  </si>
  <si>
    <t>Inflict Serious Wounds</t>
  </si>
  <si>
    <t>Ray of Exhaustion</t>
  </si>
  <si>
    <t>Speak with Dead</t>
  </si>
  <si>
    <t>10’</t>
  </si>
  <si>
    <t>Summon Undead III</t>
  </si>
  <si>
    <t>Vampiric Touch</t>
  </si>
  <si>
    <t>Animate Dead</t>
  </si>
  <si>
    <t>Bestow Curse</t>
  </si>
  <si>
    <t>Contagion</t>
  </si>
  <si>
    <t>Dispel Magic</t>
  </si>
  <si>
    <t>Enervation</t>
  </si>
  <si>
    <t>Evard’s Black Tentacles</t>
  </si>
  <si>
    <t>Fear</t>
  </si>
  <si>
    <t>Giant Vermin</t>
  </si>
  <si>
    <t>Inflict Critical Wounds</t>
  </si>
  <si>
    <t>Phantasmal Killer</t>
  </si>
  <si>
    <t>Illusion</t>
  </si>
  <si>
    <t>Poison</t>
  </si>
  <si>
    <t>Summon Undead IV</t>
  </si>
  <si>
    <t>DN 1</t>
  </si>
  <si>
    <t>DN 2</t>
  </si>
  <si>
    <t>DN 3</t>
  </si>
  <si>
    <t>DN 4</t>
  </si>
  <si>
    <t>DN 5</t>
  </si>
  <si>
    <t>DN 6</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</si>
  <si>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</si>
  <si>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NPC</t>
  </si>
  <si>
    <t>3rd:  Fell Animate</t>
  </si>
  <si>
    <t>6th:  Fell Weaken</t>
  </si>
  <si>
    <t>1st:  Extend Spell</t>
  </si>
  <si>
    <t>Human:  Combat Casting</t>
  </si>
  <si>
    <t>Initiative:</t>
  </si>
  <si>
    <t>Bone Armor +2</t>
  </si>
  <si>
    <t>Traveler’s Outfit</t>
  </si>
  <si>
    <t>five</t>
  </si>
  <si>
    <t>Healing Belt</t>
  </si>
  <si>
    <t>Scrolls and Potions</t>
  </si>
  <si>
    <t>CLev</t>
  </si>
  <si>
    <t>Antitoxin</t>
  </si>
  <si>
    <t>-</t>
  </si>
  <si>
    <t>10</t>
  </si>
  <si>
    <t>Everlasting Rations</t>
  </si>
  <si>
    <t>20’</t>
  </si>
  <si>
    <t>1d20 Roll</t>
  </si>
  <si>
    <t>2d6 Roll</t>
  </si>
  <si>
    <t>Rebuking Undead</t>
  </si>
  <si>
    <t>Max HD Rebuked</t>
  </si>
  <si>
    <t>Rebuke Check</t>
  </si>
  <si>
    <t>Rebuke Dmg.</t>
  </si>
  <si>
    <t>Rebukes/Day</t>
  </si>
  <si>
    <t>Rebukes Used</t>
  </si>
  <si>
    <t>2d4</t>
  </si>
  <si>
    <t>x4</t>
  </si>
  <si>
    <t>Succubus 1</t>
  </si>
  <si>
    <t>DN 7</t>
  </si>
  <si>
    <t>DN 8</t>
  </si>
  <si>
    <t>DN 9</t>
  </si>
  <si>
    <t>DN 10</t>
  </si>
  <si>
    <t>DN 11</t>
  </si>
  <si>
    <r>
      <t xml:space="preserve">Scroll of </t>
    </r>
    <r>
      <rPr>
        <i/>
        <sz val="12"/>
        <rFont val="Times New Roman"/>
        <family val="1"/>
      </rPr>
      <t>Fly</t>
    </r>
  </si>
  <si>
    <t>DC</t>
  </si>
  <si>
    <t>Lich Body DR 6</t>
  </si>
  <si>
    <t>Scabrous Touch 2/day</t>
  </si>
  <si>
    <t>Light Fortification 25%</t>
  </si>
  <si>
    <t>Natural Armor</t>
  </si>
  <si>
    <t>Negative Energy Resistance</t>
  </si>
  <si>
    <t>Reference</t>
  </si>
  <si>
    <t>Page</t>
  </si>
  <si>
    <t>127</t>
  </si>
  <si>
    <t>209</t>
  </si>
  <si>
    <t xml:space="preserve">Heroes of Horror </t>
  </si>
  <si>
    <t>PHB</t>
  </si>
  <si>
    <t>Libris Mortis</t>
  </si>
  <si>
    <t>Blight</t>
  </si>
  <si>
    <t>Cloudkill</t>
  </si>
  <si>
    <t>Fire in the Blood</t>
  </si>
  <si>
    <t>Insect Plague</t>
  </si>
  <si>
    <t>Magic Jar</t>
  </si>
  <si>
    <t>Nightmare</t>
  </si>
  <si>
    <t>Oath of Blood</t>
  </si>
  <si>
    <t>Slay Living</t>
  </si>
  <si>
    <t>Summon Undead V</t>
  </si>
  <si>
    <t>Undeath to Death</t>
  </si>
  <si>
    <t>Unhallow</t>
  </si>
  <si>
    <t>Waves of Fatigue</t>
  </si>
  <si>
    <t>Heroes of Horror</t>
  </si>
  <si>
    <t>Dispel Magic, Greater</t>
  </si>
  <si>
    <t>400’ + 40’/lvl</t>
  </si>
  <si>
    <t>Planar Binding, Lesser</t>
  </si>
  <si>
    <t>10 minutes</t>
  </si>
  <si>
    <t>V S F</t>
  </si>
  <si>
    <t>Inflict Light Wounds, Mass</t>
  </si>
  <si>
    <t>Unlimited</t>
  </si>
  <si>
    <t>V S M DF</t>
  </si>
  <si>
    <t>1 minute</t>
  </si>
  <si>
    <t>Bodyfeeder Scythe</t>
  </si>
  <si>
    <t>Cloak of Charisma +6</t>
  </si>
  <si>
    <t>Familiar</t>
  </si>
  <si>
    <t>+2 vs. Fear, Mental Bastion</t>
  </si>
  <si>
    <t>Undead Mastery</t>
  </si>
  <si>
    <t>Advanced Learning</t>
  </si>
  <si>
    <t>Dread Necromancer Spells</t>
  </si>
  <si>
    <t>Common, Chondathan, Abyssal, Infernal</t>
  </si>
  <si>
    <t>1d4</t>
  </si>
  <si>
    <t>16 charges</t>
  </si>
  <si>
    <t>Flight Speed:</t>
  </si>
  <si>
    <t>50’ fly (perfect)</t>
  </si>
  <si>
    <t>Size:</t>
  </si>
  <si>
    <t>Tiny</t>
  </si>
  <si>
    <t>Land Speed:</t>
  </si>
  <si>
    <t>Tch, FF, AC:</t>
  </si>
  <si>
    <t>Fort:</t>
  </si>
  <si>
    <t>Ref:</t>
  </si>
  <si>
    <t>Will:</t>
  </si>
  <si>
    <t>Lawful Evil</t>
  </si>
  <si>
    <t>Imp</t>
  </si>
  <si>
    <t>15/17/20</t>
  </si>
  <si>
    <t>BAB:</t>
  </si>
  <si>
    <t>Bônz</t>
  </si>
  <si>
    <t>Charnel Touch</t>
  </si>
  <si>
    <t>1d8</t>
  </si>
  <si>
    <t>Negative Energy</t>
  </si>
  <si>
    <r>
      <t xml:space="preserve">Spectral Hand </t>
    </r>
    <r>
      <rPr>
        <sz val="12"/>
        <rFont val="Times New Roman"/>
        <family val="1"/>
      </rPr>
      <t>[Charnel]</t>
    </r>
  </si>
  <si>
    <t>Neutral Evil</t>
  </si>
  <si>
    <t>Sinsabur’s Baleful Bolt</t>
  </si>
  <si>
    <t>Unapproachable East</t>
  </si>
  <si>
    <t>Wracking Touch</t>
  </si>
  <si>
    <t>Complete Adventurer</t>
  </si>
  <si>
    <t>ü</t>
  </si>
  <si>
    <t>Wracking Touch &amp; Sinsabur’s Baleful Bolt</t>
  </si>
  <si>
    <t>Returning Dagger +1</t>
  </si>
  <si>
    <t>Ring of Protection +2</t>
  </si>
  <si>
    <r>
      <t xml:space="preserve">Wand of </t>
    </r>
    <r>
      <rPr>
        <i/>
        <sz val="12"/>
        <rFont val="Times New Roman"/>
        <family val="1"/>
      </rPr>
      <t>Cure Critical Wounds</t>
    </r>
  </si>
  <si>
    <t>Melee Touch Attack</t>
  </si>
  <si>
    <t>varies</t>
  </si>
  <si>
    <t>Race</t>
  </si>
  <si>
    <t>Sex</t>
  </si>
  <si>
    <t>Class</t>
  </si>
  <si>
    <t>Region</t>
  </si>
  <si>
    <t>Height</t>
  </si>
  <si>
    <t>Alignment</t>
  </si>
  <si>
    <t>Weight</t>
  </si>
  <si>
    <t>Attack Bonus</t>
  </si>
  <si>
    <t>Grapple</t>
  </si>
  <si>
    <t>Base Speed</t>
  </si>
  <si>
    <t>Initiative</t>
  </si>
  <si>
    <t>Deity</t>
  </si>
  <si>
    <t>Strength</t>
  </si>
  <si>
    <t>Lb. Capacity</t>
  </si>
  <si>
    <t>Dexterity</t>
  </si>
  <si>
    <t>Lb. Carried</t>
  </si>
  <si>
    <t>Constitution</t>
  </si>
  <si>
    <t>Hit Points</t>
  </si>
  <si>
    <t>Intelligence</t>
  </si>
  <si>
    <t>Touch AC</t>
  </si>
  <si>
    <t>Wisdom</t>
  </si>
  <si>
    <t>FF AC</t>
  </si>
  <si>
    <t>Charisma</t>
  </si>
  <si>
    <t>AC</t>
  </si>
  <si>
    <t>Deathmother</t>
  </si>
  <si>
    <t>Nerull</t>
  </si>
  <si>
    <t>9th:  Deadly Chill</t>
  </si>
  <si>
    <r>
      <t xml:space="preserve">Scroll of </t>
    </r>
    <r>
      <rPr>
        <i/>
        <sz val="12"/>
        <rFont val="Times New Roman"/>
        <family val="1"/>
      </rPr>
      <t>Greater Invisibility</t>
    </r>
  </si>
  <si>
    <t>Ranged Touch Attack</t>
  </si>
  <si>
    <t>CONFISCATED</t>
  </si>
  <si>
    <t>Spell-like Abilities</t>
  </si>
  <si>
    <t>Full Attack:  BAB +3, sting (AB +8, 1d4 + poison) lawful and evil for purposes of overcoming DR.</t>
  </si>
  <si>
    <t>Skills:  Diplomacy +8, Hide +17, Knowledge (any one) +6, Listen +7, Move Silently +9, Search +6, Spellcraft +6, Spot +7, Survival +1 (+3 following tracks).</t>
  </si>
  <si>
    <t>Feats:  Alertness, Improved Evasion, Improved Initiative, Weapon Finesse (claws).</t>
  </si>
  <si>
    <t>Special Qualities:  DR 5/good or silver, Darkvision 60’, Fast Healing 2, Immunity to Poison, Resistance to Fire (5), Deliver Touch Spell; Improved Evasion; Share Spells; Empathic Link, Alternate Form (as polymorph CL 12, forms: raven, monkey).</t>
  </si>
  <si>
    <t>Poison: Fort DC 13; initial damage 1d4 Dex, secondary damage 2d4 Dex.  Save DC is Con-based and includes +2 racial bonus.</t>
  </si>
  <si>
    <t>At will:  Detect Good, Detect Magic, Invisibility (self only)</t>
  </si>
  <si>
    <t>1/day:  Suggestion (Cha-based save DC 15, caster level based on PC ECL)</t>
  </si>
  <si>
    <t>1/week:  Commune as caster 12th.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</si>
</sst>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2"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i/>
      <sz val="12"/>
      <color rgb="FFFF0000"/>
      <name val="Times New Roman"/>
      <family val="1"/>
    </font>
    <font>
      <sz val="13"/>
      <color rgb="FFFF0000"/>
      <name val="Times New Roman"/>
      <family val="1"/>
    </font>
    <font>
      <sz val="13"/>
      <color rgb="FF0000FF"/>
      <name val="Times New Roman"/>
      <family val="1"/>
    </font>
    <font>
      <i/>
      <sz val="18"/>
      <color rgb="FF7030A0"/>
      <name val="Times New Roman"/>
      <family val="1"/>
    </font>
    <font>
      <b/>
      <sz val="12"/>
      <color indexed="8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i/>
      <sz val="16"/>
      <color indexed="53"/>
      <name val="Times New Roman"/>
      <family val="1"/>
    </font>
    <font>
      <i/>
      <sz val="16"/>
      <color indexed="10"/>
      <name val="Times New Roman"/>
      <family val="1"/>
    </font>
    <font>
      <i/>
      <sz val="16"/>
      <color indexed="57"/>
      <name val="Times New Roman"/>
      <family val="1"/>
    </font>
    <font>
      <b/>
      <sz val="13"/>
      <color theme="1"/>
      <name val="Times New Roman"/>
      <family val="1"/>
    </font>
    <font>
      <i/>
      <sz val="18"/>
      <color rgb="FF0000FF"/>
      <name val="Times New Roman"/>
      <family val="1"/>
    </font>
    <font>
      <sz val="12"/>
      <color rgb="FF0000FF"/>
      <name val="Times New Roman"/>
      <family val="1"/>
    </font>
    <font>
      <sz val="12"/>
      <color rgb="FFFFC000"/>
      <name val="Times New Roman"/>
      <family val="1"/>
    </font>
    <font>
      <b/>
      <sz val="12"/>
      <color rgb="FFFFC000"/>
      <name val="Times New Roman"/>
      <family val="1"/>
    </font>
    <font>
      <i/>
      <sz val="12"/>
      <name val="Times New Roman"/>
      <family val="1"/>
    </font>
    <font>
      <i/>
      <sz val="12"/>
      <color indexed="81"/>
      <name val="Times New Roman"/>
      <family val="1"/>
    </font>
    <font>
      <i/>
      <sz val="18"/>
      <color indexed="61"/>
      <name val="Times New Roman"/>
      <family val="1"/>
    </font>
    <font>
      <i/>
      <sz val="20"/>
      <color rgb="FF9966FF"/>
      <name val="Times New Roman"/>
      <family val="1"/>
    </font>
    <font>
      <b/>
      <sz val="12"/>
      <color indexed="48"/>
      <name val="Times New Roman"/>
      <family val="1"/>
    </font>
    <font>
      <i/>
      <sz val="12"/>
      <color indexed="9"/>
      <name val="Times New Roman"/>
      <family val="1"/>
    </font>
    <font>
      <b/>
      <sz val="13"/>
      <color indexed="20"/>
      <name val="Times New Roman"/>
      <family val="1"/>
    </font>
    <font>
      <i/>
      <sz val="22"/>
      <color rgb="FF9966FF"/>
      <name val="Times New Roman"/>
      <family val="1"/>
    </font>
    <font>
      <i/>
      <sz val="13"/>
      <name val="Times New Roman"/>
      <family val="1"/>
    </font>
    <font>
      <b/>
      <sz val="13"/>
      <color rgb="FFFF0000"/>
      <name val="Wingdings"/>
      <charset val="2"/>
    </font>
    <font>
      <sz val="13"/>
      <color rgb="FFFF0000"/>
      <name val="Wingdings"/>
      <charset val="2"/>
    </font>
    <font>
      <b/>
      <sz val="13"/>
      <color rgb="FF00B0F0"/>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CCFFCC"/>
        <bgColor indexed="55"/>
      </patternFill>
    </fill>
    <fill>
      <patternFill patternType="solid">
        <fgColor rgb="FF00FF00"/>
        <bgColor indexed="64"/>
      </patternFill>
    </fill>
    <fill>
      <patternFill patternType="solid">
        <fgColor theme="0" tint="-0.14999847407452621"/>
        <bgColor indexed="64"/>
      </patternFill>
    </fill>
    <fill>
      <patternFill patternType="solid">
        <fgColor rgb="FF0000FF"/>
        <bgColor indexed="64"/>
      </patternFill>
    </fill>
    <fill>
      <patternFill patternType="solid">
        <fgColor rgb="FF66FF33"/>
        <bgColor indexed="64"/>
      </patternFill>
    </fill>
    <fill>
      <patternFill patternType="solid">
        <fgColor rgb="FFFFFF00"/>
        <bgColor indexed="64"/>
      </patternFill>
    </fill>
    <fill>
      <patternFill patternType="solid">
        <fgColor rgb="FF9999FF"/>
        <bgColor indexed="64"/>
      </patternFill>
    </fill>
  </fills>
  <borders count="13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style="thin">
        <color indexed="64"/>
      </right>
      <top style="medium">
        <color indexed="64"/>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thin">
        <color indexed="64"/>
      </left>
      <right style="thin">
        <color indexed="64"/>
      </right>
      <top style="medium">
        <color indexed="64"/>
      </top>
      <bottom style="hair">
        <color indexed="64"/>
      </bottom>
      <diagonal/>
    </border>
    <border>
      <left style="double">
        <color indexed="64"/>
      </left>
      <right style="double">
        <color indexed="64"/>
      </right>
      <top/>
      <bottom/>
      <diagonal/>
    </border>
    <border>
      <left style="thin">
        <color indexed="64"/>
      </left>
      <right style="thin">
        <color indexed="64"/>
      </right>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style="thin">
        <color indexed="64"/>
      </bottom>
      <diagonal/>
    </border>
    <border>
      <left/>
      <right style="medium">
        <color auto="1"/>
      </right>
      <top style="thin">
        <color auto="1"/>
      </top>
      <bottom style="thin">
        <color auto="1"/>
      </bottom>
      <diagonal/>
    </border>
    <border>
      <left/>
      <right style="thin">
        <color auto="1"/>
      </right>
      <top/>
      <bottom style="thin">
        <color auto="1"/>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style="hair">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diagonal/>
    </border>
    <border>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right/>
      <top style="hair">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right style="double">
        <color indexed="64"/>
      </right>
      <top style="thin">
        <color indexed="64"/>
      </top>
      <bottom style="double">
        <color indexed="64"/>
      </bottom>
      <diagonal/>
    </border>
    <border>
      <left style="double">
        <color indexed="64"/>
      </left>
      <right style="double">
        <color indexed="64"/>
      </right>
      <top style="hair">
        <color indexed="64"/>
      </top>
      <bottom/>
      <diagonal/>
    </border>
    <border>
      <left/>
      <right/>
      <top style="thin">
        <color indexed="64"/>
      </top>
      <bottom style="double">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top style="hair">
        <color indexed="64"/>
      </top>
      <bottom/>
      <diagonal/>
    </border>
    <border>
      <left style="thin">
        <color indexed="64"/>
      </left>
      <right style="double">
        <color indexed="64"/>
      </right>
      <top style="hair">
        <color indexed="64"/>
      </top>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cellStyleXfs>
  <cellXfs count="525">
    <xf numFmtId="0" fontId="0" fillId="0" borderId="0" xfId="0"/>
    <xf numFmtId="0" fontId="5" fillId="0" borderId="0" xfId="0" applyFont="1"/>
    <xf numFmtId="0" fontId="6" fillId="0" borderId="1" xfId="0" applyFont="1" applyBorder="1" applyAlignment="1">
      <alignment horizontal="right"/>
    </xf>
    <xf numFmtId="0" fontId="7" fillId="0" borderId="0" xfId="0" applyFont="1" applyAlignment="1">
      <alignment horizontal="left"/>
    </xf>
    <xf numFmtId="0" fontId="6" fillId="0" borderId="0" xfId="0" applyFont="1" applyAlignment="1">
      <alignment horizontal="right"/>
    </xf>
    <xf numFmtId="0" fontId="7" fillId="0" borderId="2" xfId="0" applyFont="1" applyBorder="1" applyAlignment="1">
      <alignment horizontal="left"/>
    </xf>
    <xf numFmtId="0" fontId="9" fillId="0" borderId="3" xfId="0" applyFont="1" applyBorder="1" applyAlignment="1">
      <alignment horizontal="center"/>
    </xf>
    <xf numFmtId="0" fontId="13" fillId="2" borderId="4" xfId="0" applyFont="1" applyFill="1" applyBorder="1" applyAlignment="1">
      <alignment horizontal="right"/>
    </xf>
    <xf numFmtId="0" fontId="4" fillId="0" borderId="0" xfId="0" applyFont="1"/>
    <xf numFmtId="0" fontId="4" fillId="0" borderId="0" xfId="0" applyFont="1" applyAlignment="1">
      <alignment horizontal="right"/>
    </xf>
    <xf numFmtId="0" fontId="5" fillId="0" borderId="0" xfId="0" applyFont="1" applyAlignment="1">
      <alignment horizontal="left"/>
    </xf>
    <xf numFmtId="0" fontId="15" fillId="0" borderId="0" xfId="0" applyFont="1" applyAlignment="1">
      <alignment horizontal="centerContinuous"/>
    </xf>
    <xf numFmtId="0" fontId="3" fillId="0" borderId="0" xfId="0" applyFont="1" applyAlignment="1">
      <alignment horizontal="centerContinuous"/>
    </xf>
    <xf numFmtId="0" fontId="5" fillId="0" borderId="0" xfId="0" applyFont="1" applyAlignment="1">
      <alignment horizontal="center"/>
    </xf>
    <xf numFmtId="0" fontId="5" fillId="0" borderId="0" xfId="0" applyFont="1" applyAlignment="1">
      <alignment horizontal="centerContinuous"/>
    </xf>
    <xf numFmtId="164" fontId="5" fillId="0" borderId="0" xfId="0" applyNumberFormat="1" applyFont="1" applyAlignment="1">
      <alignment horizontal="center"/>
    </xf>
    <xf numFmtId="0" fontId="18" fillId="0" borderId="0" xfId="0" applyFont="1" applyAlignment="1">
      <alignment horizontal="right"/>
    </xf>
    <xf numFmtId="0" fontId="22" fillId="2" borderId="4" xfId="0" applyFont="1" applyFill="1" applyBorder="1" applyAlignment="1">
      <alignment horizontal="right"/>
    </xf>
    <xf numFmtId="0" fontId="8" fillId="2" borderId="14" xfId="0" applyFont="1" applyFill="1" applyBorder="1" applyAlignment="1">
      <alignment horizontal="right"/>
    </xf>
    <xf numFmtId="0" fontId="14" fillId="2" borderId="16" xfId="0" applyFont="1" applyFill="1" applyBorder="1" applyAlignment="1">
      <alignment horizontal="right"/>
    </xf>
    <xf numFmtId="0" fontId="25" fillId="0" borderId="26" xfId="0" applyFont="1" applyBorder="1" applyAlignment="1">
      <alignment horizontal="centerContinuous"/>
    </xf>
    <xf numFmtId="49" fontId="26" fillId="0" borderId="3" xfId="0" applyNumberFormat="1" applyFont="1" applyBorder="1" applyAlignment="1">
      <alignment horizontal="center"/>
    </xf>
    <xf numFmtId="49" fontId="26" fillId="0" borderId="27" xfId="0" applyNumberFormat="1" applyFont="1" applyBorder="1" applyAlignment="1">
      <alignment horizontal="center"/>
    </xf>
    <xf numFmtId="0" fontId="19" fillId="0" borderId="0" xfId="0" applyFont="1"/>
    <xf numFmtId="0" fontId="29" fillId="0" borderId="0" xfId="0" applyFont="1"/>
    <xf numFmtId="0" fontId="30" fillId="0" borderId="0" xfId="0" applyFont="1"/>
    <xf numFmtId="0" fontId="31" fillId="0" borderId="0" xfId="0" applyFont="1"/>
    <xf numFmtId="0" fontId="32" fillId="0" borderId="0" xfId="0" applyFont="1"/>
    <xf numFmtId="49" fontId="26" fillId="0" borderId="15" xfId="0" applyNumberFormat="1" applyFont="1" applyBorder="1" applyAlignment="1">
      <alignment horizontal="center"/>
    </xf>
    <xf numFmtId="0" fontId="7" fillId="0" borderId="0" xfId="0" applyFont="1" applyAlignment="1">
      <alignment horizontal="center"/>
    </xf>
    <xf numFmtId="0" fontId="11" fillId="5" borderId="1" xfId="0" applyFont="1" applyFill="1" applyBorder="1"/>
    <xf numFmtId="0" fontId="7" fillId="5" borderId="28" xfId="0" applyFont="1" applyFill="1" applyBorder="1" applyAlignment="1">
      <alignment horizontal="center"/>
    </xf>
    <xf numFmtId="49" fontId="16" fillId="5" borderId="28" xfId="0" applyNumberFormat="1" applyFont="1" applyFill="1" applyBorder="1" applyAlignment="1">
      <alignment horizontal="center"/>
    </xf>
    <xf numFmtId="0" fontId="16" fillId="5" borderId="29" xfId="0" applyFont="1" applyFill="1" applyBorder="1" applyAlignment="1">
      <alignment horizontal="center"/>
    </xf>
    <xf numFmtId="49" fontId="7" fillId="5" borderId="29" xfId="0" applyNumberFormat="1" applyFont="1" applyFill="1" applyBorder="1" applyAlignment="1">
      <alignment horizontal="center"/>
    </xf>
    <xf numFmtId="0" fontId="7" fillId="5" borderId="30" xfId="0" applyFont="1" applyFill="1" applyBorder="1" applyAlignment="1">
      <alignment horizontal="center"/>
    </xf>
    <xf numFmtId="0" fontId="11" fillId="6" borderId="1" xfId="0" applyFont="1" applyFill="1" applyBorder="1"/>
    <xf numFmtId="0" fontId="7" fillId="6" borderId="28" xfId="0" applyFont="1" applyFill="1" applyBorder="1" applyAlignment="1">
      <alignment horizontal="center"/>
    </xf>
    <xf numFmtId="49" fontId="16" fillId="6" borderId="28" xfId="0" applyNumberFormat="1" applyFont="1" applyFill="1" applyBorder="1" applyAlignment="1">
      <alignment horizontal="center"/>
    </xf>
    <xf numFmtId="0" fontId="16" fillId="6" borderId="29" xfId="0" applyFont="1" applyFill="1" applyBorder="1" applyAlignment="1">
      <alignment horizontal="center"/>
    </xf>
    <xf numFmtId="49" fontId="7" fillId="6" borderId="29" xfId="0" applyNumberFormat="1" applyFont="1" applyFill="1" applyBorder="1" applyAlignment="1">
      <alignment horizontal="center"/>
    </xf>
    <xf numFmtId="0" fontId="7" fillId="6" borderId="30" xfId="0" applyFont="1" applyFill="1" applyBorder="1" applyAlignment="1">
      <alignment horizontal="center"/>
    </xf>
    <xf numFmtId="0" fontId="6" fillId="0" borderId="31" xfId="0" applyFont="1" applyBorder="1" applyAlignment="1">
      <alignment horizontal="center"/>
    </xf>
    <xf numFmtId="0" fontId="7" fillId="7" borderId="28" xfId="0" applyFont="1" applyFill="1" applyBorder="1" applyAlignment="1">
      <alignment horizontal="center"/>
    </xf>
    <xf numFmtId="49" fontId="7" fillId="7" borderId="29" xfId="0" applyNumberFormat="1" applyFont="1" applyFill="1" applyBorder="1" applyAlignment="1">
      <alignment horizontal="center"/>
    </xf>
    <xf numFmtId="0" fontId="7" fillId="7" borderId="30" xfId="0" applyFont="1" applyFill="1" applyBorder="1" applyAlignment="1">
      <alignment horizontal="center"/>
    </xf>
    <xf numFmtId="164" fontId="6" fillId="8" borderId="32" xfId="0" applyNumberFormat="1" applyFont="1" applyFill="1" applyBorder="1" applyAlignment="1">
      <alignment horizontal="center"/>
    </xf>
    <xf numFmtId="0" fontId="5" fillId="0" borderId="34" xfId="0" applyFont="1" applyBorder="1" applyAlignment="1">
      <alignment horizontal="centerContinuous"/>
    </xf>
    <xf numFmtId="0" fontId="5" fillId="0" borderId="27" xfId="0" applyFont="1" applyBorder="1" applyAlignment="1">
      <alignment horizontal="centerContinuous"/>
    </xf>
    <xf numFmtId="164" fontId="5" fillId="0" borderId="12" xfId="0" applyNumberFormat="1" applyFont="1" applyBorder="1" applyAlignment="1">
      <alignment horizontal="center"/>
    </xf>
    <xf numFmtId="0" fontId="13" fillId="5" borderId="1" xfId="0" applyFont="1" applyFill="1" applyBorder="1"/>
    <xf numFmtId="49" fontId="24" fillId="5" borderId="28" xfId="0" applyNumberFormat="1" applyFont="1" applyFill="1" applyBorder="1" applyAlignment="1">
      <alignment horizontal="center"/>
    </xf>
    <xf numFmtId="0" fontId="24" fillId="5" borderId="29" xfId="0" applyFont="1" applyFill="1" applyBorder="1" applyAlignment="1">
      <alignment horizontal="center"/>
    </xf>
    <xf numFmtId="0" fontId="7" fillId="0" borderId="28" xfId="0" applyFont="1" applyBorder="1" applyAlignment="1">
      <alignment horizontal="center"/>
    </xf>
    <xf numFmtId="49" fontId="7" fillId="0" borderId="29" xfId="0" applyNumberFormat="1" applyFont="1" applyBorder="1" applyAlignment="1">
      <alignment horizontal="center"/>
    </xf>
    <xf numFmtId="0" fontId="7" fillId="0" borderId="30" xfId="0" applyFont="1" applyBorder="1" applyAlignment="1">
      <alignment horizontal="center"/>
    </xf>
    <xf numFmtId="0" fontId="14" fillId="0" borderId="1" xfId="0" applyFont="1" applyBorder="1"/>
    <xf numFmtId="49" fontId="23" fillId="0" borderId="28" xfId="0" applyNumberFormat="1" applyFont="1" applyBorder="1" applyAlignment="1">
      <alignment horizontal="center"/>
    </xf>
    <xf numFmtId="0" fontId="23" fillId="0" borderId="29" xfId="0" applyFont="1" applyBorder="1" applyAlignment="1">
      <alignment horizontal="center"/>
    </xf>
    <xf numFmtId="0" fontId="14" fillId="0" borderId="29" xfId="0" applyFont="1" applyBorder="1" applyAlignment="1">
      <alignment horizontal="center"/>
    </xf>
    <xf numFmtId="0" fontId="8" fillId="0" borderId="1" xfId="0" applyFont="1" applyBorder="1"/>
    <xf numFmtId="49" fontId="17" fillId="0" borderId="28" xfId="0" applyNumberFormat="1" applyFont="1" applyBorder="1" applyAlignment="1">
      <alignment horizontal="center"/>
    </xf>
    <xf numFmtId="0" fontId="17" fillId="0" borderId="29" xfId="0" applyFont="1" applyBorder="1" applyAlignment="1">
      <alignment horizontal="center"/>
    </xf>
    <xf numFmtId="0" fontId="11" fillId="7" borderId="1" xfId="0" applyFont="1" applyFill="1" applyBorder="1"/>
    <xf numFmtId="49" fontId="16" fillId="7" borderId="28" xfId="0" applyNumberFormat="1" applyFont="1" applyFill="1" applyBorder="1" applyAlignment="1">
      <alignment horizontal="center"/>
    </xf>
    <xf numFmtId="0" fontId="16" fillId="7" borderId="29" xfId="0" applyFont="1" applyFill="1" applyBorder="1" applyAlignment="1">
      <alignment horizontal="center"/>
    </xf>
    <xf numFmtId="0" fontId="7" fillId="0" borderId="3" xfId="0" quotePrefix="1" applyFont="1" applyBorder="1" applyAlignment="1">
      <alignment horizontal="center"/>
    </xf>
    <xf numFmtId="0" fontId="9" fillId="0" borderId="3" xfId="0" quotePrefix="1" applyFont="1" applyBorder="1" applyAlignment="1">
      <alignment horizontal="center"/>
    </xf>
    <xf numFmtId="0" fontId="7" fillId="0" borderId="29" xfId="2" applyNumberFormat="1" applyFont="1" applyFill="1" applyBorder="1" applyAlignment="1">
      <alignment horizontal="center" shrinkToFit="1"/>
    </xf>
    <xf numFmtId="0" fontId="11" fillId="0" borderId="1" xfId="0" applyFont="1" applyBorder="1"/>
    <xf numFmtId="49" fontId="16" fillId="0" borderId="28" xfId="0" applyNumberFormat="1" applyFont="1" applyBorder="1" applyAlignment="1">
      <alignment horizontal="center"/>
    </xf>
    <xf numFmtId="0" fontId="16" fillId="0" borderId="29" xfId="0" applyFont="1" applyBorder="1" applyAlignment="1">
      <alignment horizontal="center"/>
    </xf>
    <xf numFmtId="164" fontId="3" fillId="0" borderId="0" xfId="0" applyNumberFormat="1" applyFont="1" applyAlignment="1">
      <alignment horizontal="centerContinuous"/>
    </xf>
    <xf numFmtId="0" fontId="21" fillId="3" borderId="41" xfId="0" applyFont="1" applyFill="1" applyBorder="1" applyAlignment="1">
      <alignment horizontal="center"/>
    </xf>
    <xf numFmtId="164" fontId="21" fillId="3" borderId="42" xfId="0" applyNumberFormat="1" applyFont="1" applyFill="1" applyBorder="1" applyAlignment="1">
      <alignment horizontal="center"/>
    </xf>
    <xf numFmtId="0" fontId="21" fillId="3" borderId="41" xfId="0" applyFont="1" applyFill="1" applyBorder="1" applyAlignment="1">
      <alignment horizontal="right"/>
    </xf>
    <xf numFmtId="0" fontId="21" fillId="3" borderId="43" xfId="0" applyFont="1" applyFill="1" applyBorder="1"/>
    <xf numFmtId="164" fontId="5" fillId="0" borderId="45" xfId="0" applyNumberFormat="1" applyFont="1" applyBorder="1" applyAlignment="1">
      <alignment horizontal="center" shrinkToFit="1"/>
    </xf>
    <xf numFmtId="0" fontId="5" fillId="0" borderId="46" xfId="0" applyFont="1" applyBorder="1" applyAlignment="1">
      <alignment horizontal="left"/>
    </xf>
    <xf numFmtId="0" fontId="5" fillId="0" borderId="47" xfId="0" applyFont="1" applyBorder="1" applyAlignment="1">
      <alignment horizontal="left" shrinkToFit="1"/>
    </xf>
    <xf numFmtId="164" fontId="5" fillId="0" borderId="49" xfId="0" applyNumberFormat="1" applyFont="1" applyBorder="1" applyAlignment="1">
      <alignment horizontal="center" shrinkToFit="1"/>
    </xf>
    <xf numFmtId="0" fontId="5" fillId="0" borderId="50" xfId="0" applyFont="1" applyBorder="1" applyAlignment="1">
      <alignment horizontal="left"/>
    </xf>
    <xf numFmtId="0" fontId="5" fillId="0" borderId="51" xfId="0" applyFont="1" applyBorder="1" applyAlignment="1">
      <alignment horizontal="left" shrinkToFit="1"/>
    </xf>
    <xf numFmtId="164" fontId="5" fillId="0" borderId="53" xfId="0" applyNumberFormat="1" applyFont="1" applyBorder="1" applyAlignment="1">
      <alignment horizontal="center" shrinkToFit="1"/>
    </xf>
    <xf numFmtId="0" fontId="5" fillId="0" borderId="55" xfId="0" applyFont="1" applyBorder="1" applyAlignment="1">
      <alignment horizontal="left" shrinkToFit="1"/>
    </xf>
    <xf numFmtId="164" fontId="3" fillId="0" borderId="0" xfId="0" applyNumberFormat="1" applyFont="1" applyAlignment="1">
      <alignment horizontal="centerContinuous" shrinkToFit="1"/>
    </xf>
    <xf numFmtId="0" fontId="3" fillId="0" borderId="0" xfId="0" applyFont="1" applyAlignment="1">
      <alignment horizontal="centerContinuous" shrinkToFit="1"/>
    </xf>
    <xf numFmtId="0" fontId="3" fillId="0" borderId="0" xfId="0" applyFont="1"/>
    <xf numFmtId="0" fontId="13" fillId="0" borderId="1" xfId="0" applyFont="1" applyBorder="1"/>
    <xf numFmtId="49" fontId="24" fillId="0" borderId="28" xfId="0" applyNumberFormat="1" applyFont="1" applyBorder="1" applyAlignment="1">
      <alignment horizontal="center"/>
    </xf>
    <xf numFmtId="0" fontId="24" fillId="0" borderId="29" xfId="0" applyFont="1" applyBorder="1" applyAlignment="1">
      <alignment horizontal="center"/>
    </xf>
    <xf numFmtId="0" fontId="13" fillId="0" borderId="29" xfId="0" applyFont="1" applyBorder="1" applyAlignment="1">
      <alignment horizontal="center"/>
    </xf>
    <xf numFmtId="0" fontId="7" fillId="4" borderId="28" xfId="0" applyFont="1" applyFill="1" applyBorder="1" applyAlignment="1">
      <alignment horizontal="center"/>
    </xf>
    <xf numFmtId="0" fontId="7" fillId="4" borderId="30" xfId="0" applyFont="1" applyFill="1" applyBorder="1" applyAlignment="1">
      <alignment horizontal="center"/>
    </xf>
    <xf numFmtId="0" fontId="13" fillId="4" borderId="1" xfId="0" applyFont="1" applyFill="1" applyBorder="1"/>
    <xf numFmtId="49" fontId="24" fillId="4" borderId="28" xfId="0" applyNumberFormat="1" applyFont="1" applyFill="1" applyBorder="1" applyAlignment="1">
      <alignment horizontal="center"/>
    </xf>
    <xf numFmtId="0" fontId="24" fillId="4" borderId="29" xfId="0" applyFont="1" applyFill="1" applyBorder="1" applyAlignment="1">
      <alignment horizontal="center"/>
    </xf>
    <xf numFmtId="9" fontId="7" fillId="0" borderId="28" xfId="2" applyFont="1" applyFill="1" applyBorder="1" applyAlignment="1">
      <alignment horizontal="center" shrinkToFit="1"/>
    </xf>
    <xf numFmtId="0" fontId="7" fillId="0" borderId="30" xfId="0" applyFont="1" applyBorder="1" applyAlignment="1">
      <alignment horizontal="center" wrapText="1"/>
    </xf>
    <xf numFmtId="0" fontId="7" fillId="0" borderId="29" xfId="0" applyFont="1" applyBorder="1" applyAlignment="1">
      <alignment horizontal="center"/>
    </xf>
    <xf numFmtId="0" fontId="22" fillId="7" borderId="1" xfId="0" applyFont="1" applyFill="1" applyBorder="1"/>
    <xf numFmtId="49" fontId="28" fillId="7" borderId="28" xfId="0" applyNumberFormat="1" applyFont="1" applyFill="1" applyBorder="1" applyAlignment="1">
      <alignment horizontal="center"/>
    </xf>
    <xf numFmtId="0" fontId="28" fillId="7" borderId="29" xfId="0" applyFont="1" applyFill="1" applyBorder="1" applyAlignment="1">
      <alignment horizontal="center"/>
    </xf>
    <xf numFmtId="0" fontId="10" fillId="7" borderId="1" xfId="0" applyFont="1" applyFill="1" applyBorder="1"/>
    <xf numFmtId="49" fontId="27" fillId="7" borderId="28" xfId="0" applyNumberFormat="1" applyFont="1" applyFill="1" applyBorder="1" applyAlignment="1">
      <alignment horizontal="center"/>
    </xf>
    <xf numFmtId="0" fontId="27" fillId="7" borderId="29" xfId="0" applyFont="1" applyFill="1" applyBorder="1" applyAlignment="1">
      <alignment horizontal="center"/>
    </xf>
    <xf numFmtId="0" fontId="7" fillId="7" borderId="30" xfId="0" quotePrefix="1" applyFont="1" applyFill="1" applyBorder="1" applyAlignment="1">
      <alignment horizontal="center"/>
    </xf>
    <xf numFmtId="0" fontId="22" fillId="0" borderId="1" xfId="0" applyFont="1" applyBorder="1"/>
    <xf numFmtId="49" fontId="28" fillId="0" borderId="28" xfId="0" applyNumberFormat="1" applyFont="1" applyBorder="1" applyAlignment="1">
      <alignment horizontal="center"/>
    </xf>
    <xf numFmtId="0" fontId="28" fillId="0" borderId="29" xfId="0" applyFont="1" applyBorder="1" applyAlignment="1">
      <alignment horizontal="center"/>
    </xf>
    <xf numFmtId="0" fontId="13" fillId="0" borderId="8" xfId="0" applyFont="1" applyBorder="1"/>
    <xf numFmtId="0" fontId="7" fillId="0" borderId="56" xfId="0" applyFont="1" applyBorder="1" applyAlignment="1">
      <alignment horizontal="center"/>
    </xf>
    <xf numFmtId="49" fontId="24" fillId="0" borderId="56" xfId="0" applyNumberFormat="1" applyFont="1" applyBorder="1" applyAlignment="1">
      <alignment horizontal="center"/>
    </xf>
    <xf numFmtId="0" fontId="24" fillId="0" borderId="57" xfId="0" applyFont="1" applyBorder="1" applyAlignment="1">
      <alignment horizontal="center"/>
    </xf>
    <xf numFmtId="49" fontId="7" fillId="0" borderId="57" xfId="0" applyNumberFormat="1" applyFont="1" applyBorder="1" applyAlignment="1">
      <alignment horizontal="center"/>
    </xf>
    <xf numFmtId="0" fontId="7" fillId="0" borderId="39" xfId="0" applyFont="1" applyBorder="1" applyAlignment="1">
      <alignment horizontal="center"/>
    </xf>
    <xf numFmtId="0" fontId="8" fillId="4" borderId="64" xfId="0" applyFont="1" applyFill="1" applyBorder="1" applyAlignment="1">
      <alignment horizontal="right"/>
    </xf>
    <xf numFmtId="0" fontId="8" fillId="4" borderId="62" xfId="0" applyFont="1" applyFill="1" applyBorder="1" applyAlignment="1">
      <alignment horizontal="right"/>
    </xf>
    <xf numFmtId="0" fontId="11" fillId="4" borderId="62" xfId="0" applyFont="1" applyFill="1" applyBorder="1" applyAlignment="1">
      <alignment horizontal="right"/>
    </xf>
    <xf numFmtId="0" fontId="11" fillId="4" borderId="63" xfId="0" applyFont="1" applyFill="1" applyBorder="1" applyAlignment="1">
      <alignment horizontal="right"/>
    </xf>
    <xf numFmtId="0" fontId="14" fillId="10" borderId="1" xfId="0" applyFont="1" applyFill="1" applyBorder="1"/>
    <xf numFmtId="0" fontId="7" fillId="10" borderId="28" xfId="0" applyFont="1" applyFill="1" applyBorder="1" applyAlignment="1">
      <alignment horizontal="center"/>
    </xf>
    <xf numFmtId="49" fontId="23" fillId="10" borderId="28" xfId="0" applyNumberFormat="1" applyFont="1" applyFill="1" applyBorder="1" applyAlignment="1">
      <alignment horizontal="center"/>
    </xf>
    <xf numFmtId="0" fontId="23" fillId="10" borderId="29" xfId="0" applyFont="1" applyFill="1" applyBorder="1" applyAlignment="1">
      <alignment horizontal="center"/>
    </xf>
    <xf numFmtId="49" fontId="7" fillId="10" borderId="29" xfId="0" applyNumberFormat="1" applyFont="1" applyFill="1" applyBorder="1" applyAlignment="1">
      <alignment horizontal="center"/>
    </xf>
    <xf numFmtId="0" fontId="7" fillId="10" borderId="30" xfId="0" applyFont="1" applyFill="1" applyBorder="1" applyAlignment="1">
      <alignment horizontal="center"/>
    </xf>
    <xf numFmtId="0" fontId="22" fillId="0" borderId="29" xfId="0" applyFont="1" applyBorder="1" applyAlignment="1">
      <alignment horizontal="center"/>
    </xf>
    <xf numFmtId="0" fontId="7" fillId="0" borderId="15" xfId="0" applyFont="1" applyBorder="1" applyAlignment="1">
      <alignment horizontal="center"/>
    </xf>
    <xf numFmtId="9" fontId="7" fillId="0" borderId="29" xfId="2" applyFont="1" applyFill="1" applyBorder="1" applyAlignment="1">
      <alignment horizontal="center" vertical="center" shrinkToFit="1"/>
    </xf>
    <xf numFmtId="0" fontId="2" fillId="0" borderId="48" xfId="0" applyFont="1" applyBorder="1" applyAlignment="1">
      <alignment horizontal="center" shrinkToFit="1"/>
    </xf>
    <xf numFmtId="0" fontId="2" fillId="0" borderId="44" xfId="0" applyFont="1" applyBorder="1" applyAlignment="1">
      <alignment horizontal="center" shrinkToFit="1"/>
    </xf>
    <xf numFmtId="0" fontId="2" fillId="0" borderId="33" xfId="0" applyFont="1" applyBorder="1" applyAlignment="1">
      <alignment horizontal="centerContinuous"/>
    </xf>
    <xf numFmtId="49" fontId="2" fillId="0" borderId="65" xfId="0" applyNumberFormat="1" applyFont="1" applyBorder="1" applyAlignment="1">
      <alignment horizontal="center"/>
    </xf>
    <xf numFmtId="0" fontId="2" fillId="0" borderId="52" xfId="0" applyFont="1" applyBorder="1" applyAlignment="1">
      <alignment horizontal="center" shrinkToFit="1"/>
    </xf>
    <xf numFmtId="0" fontId="2" fillId="0" borderId="54" xfId="0" applyFont="1" applyBorder="1" applyAlignment="1">
      <alignment horizontal="left"/>
    </xf>
    <xf numFmtId="0" fontId="41" fillId="2" borderId="4" xfId="0" applyFont="1" applyFill="1" applyBorder="1" applyAlignment="1">
      <alignment horizontal="right"/>
    </xf>
    <xf numFmtId="0" fontId="35" fillId="2" borderId="75" xfId="0" applyFont="1" applyFill="1" applyBorder="1" applyAlignment="1">
      <alignment horizontal="right"/>
    </xf>
    <xf numFmtId="0" fontId="36" fillId="2" borderId="76" xfId="0" applyFont="1" applyFill="1" applyBorder="1" applyAlignment="1">
      <alignment horizontal="left"/>
    </xf>
    <xf numFmtId="0" fontId="20" fillId="2" borderId="76" xfId="0" applyFont="1" applyFill="1" applyBorder="1" applyAlignment="1">
      <alignment horizontal="left"/>
    </xf>
    <xf numFmtId="0" fontId="4" fillId="2" borderId="76" xfId="0" applyFont="1" applyFill="1" applyBorder="1" applyAlignment="1">
      <alignment horizontal="centerContinuous"/>
    </xf>
    <xf numFmtId="0" fontId="5" fillId="2" borderId="76" xfId="0" applyFont="1" applyFill="1" applyBorder="1" applyAlignment="1">
      <alignment horizontal="centerContinuous"/>
    </xf>
    <xf numFmtId="0" fontId="11" fillId="11" borderId="1" xfId="0" applyFont="1" applyFill="1" applyBorder="1"/>
    <xf numFmtId="0" fontId="7" fillId="11" borderId="28" xfId="0" applyFont="1" applyFill="1" applyBorder="1" applyAlignment="1">
      <alignment horizontal="center"/>
    </xf>
    <xf numFmtId="49" fontId="16" fillId="11" borderId="28" xfId="0" applyNumberFormat="1" applyFont="1" applyFill="1" applyBorder="1" applyAlignment="1">
      <alignment horizontal="center"/>
    </xf>
    <xf numFmtId="0" fontId="16" fillId="11" borderId="29" xfId="0" applyFont="1" applyFill="1" applyBorder="1" applyAlignment="1">
      <alignment horizontal="center"/>
    </xf>
    <xf numFmtId="49" fontId="7" fillId="11" borderId="29" xfId="0" applyNumberFormat="1" applyFont="1" applyFill="1" applyBorder="1" applyAlignment="1">
      <alignment horizontal="center"/>
    </xf>
    <xf numFmtId="0" fontId="7" fillId="11" borderId="30" xfId="0" quotePrefix="1" applyFont="1" applyFill="1" applyBorder="1" applyAlignment="1">
      <alignment horizontal="center"/>
    </xf>
    <xf numFmtId="0" fontId="7" fillId="11" borderId="30" xfId="0" applyFont="1" applyFill="1" applyBorder="1" applyAlignment="1">
      <alignment horizontal="center"/>
    </xf>
    <xf numFmtId="0" fontId="14" fillId="11" borderId="1" xfId="0" applyFont="1" applyFill="1" applyBorder="1"/>
    <xf numFmtId="49" fontId="28" fillId="11" borderId="28" xfId="0" applyNumberFormat="1" applyFont="1" applyFill="1" applyBorder="1" applyAlignment="1">
      <alignment horizontal="center"/>
    </xf>
    <xf numFmtId="0" fontId="28" fillId="11" borderId="29" xfId="0" applyFont="1" applyFill="1" applyBorder="1" applyAlignment="1">
      <alignment horizontal="center"/>
    </xf>
    <xf numFmtId="0" fontId="14" fillId="10" borderId="29" xfId="0" applyFont="1" applyFill="1" applyBorder="1" applyAlignment="1">
      <alignment horizontal="center"/>
    </xf>
    <xf numFmtId="0" fontId="11" fillId="0" borderId="29" xfId="0" applyFont="1" applyBorder="1" applyAlignment="1">
      <alignment horizontal="center"/>
    </xf>
    <xf numFmtId="0" fontId="8" fillId="0" borderId="29" xfId="0" applyFont="1" applyBorder="1" applyAlignment="1">
      <alignment horizontal="center"/>
    </xf>
    <xf numFmtId="0" fontId="10" fillId="7" borderId="29" xfId="0" applyFont="1" applyFill="1" applyBorder="1" applyAlignment="1">
      <alignment horizontal="center"/>
    </xf>
    <xf numFmtId="0" fontId="11" fillId="5" borderId="29" xfId="0" applyFont="1" applyFill="1" applyBorder="1" applyAlignment="1">
      <alignment horizontal="center"/>
    </xf>
    <xf numFmtId="0" fontId="11" fillId="6" borderId="29" xfId="0" applyFont="1" applyFill="1" applyBorder="1" applyAlignment="1">
      <alignment horizontal="center"/>
    </xf>
    <xf numFmtId="0" fontId="22" fillId="7" borderId="29" xfId="0" applyFont="1" applyFill="1" applyBorder="1" applyAlignment="1">
      <alignment horizontal="center"/>
    </xf>
    <xf numFmtId="0" fontId="11" fillId="7" borderId="29" xfId="0" applyFont="1" applyFill="1" applyBorder="1" applyAlignment="1">
      <alignment horizontal="center"/>
    </xf>
    <xf numFmtId="0" fontId="13" fillId="5" borderId="29" xfId="0" applyFont="1" applyFill="1" applyBorder="1" applyAlignment="1">
      <alignment horizontal="center"/>
    </xf>
    <xf numFmtId="0" fontId="22" fillId="11" borderId="29" xfId="0" applyFont="1" applyFill="1" applyBorder="1" applyAlignment="1">
      <alignment horizontal="center"/>
    </xf>
    <xf numFmtId="0" fontId="11" fillId="11" borderId="29" xfId="0" applyFont="1" applyFill="1" applyBorder="1" applyAlignment="1">
      <alignment horizontal="center"/>
    </xf>
    <xf numFmtId="0" fontId="13" fillId="4" borderId="29" xfId="0" applyFont="1" applyFill="1" applyBorder="1" applyAlignment="1">
      <alignment horizontal="center"/>
    </xf>
    <xf numFmtId="0" fontId="13" fillId="0" borderId="57" xfId="0" applyFont="1" applyBorder="1" applyAlignment="1">
      <alignment horizontal="center"/>
    </xf>
    <xf numFmtId="0" fontId="2" fillId="0" borderId="0" xfId="0" applyFont="1" applyAlignment="1">
      <alignment horizontal="center"/>
    </xf>
    <xf numFmtId="0" fontId="21" fillId="12" borderId="17" xfId="0" applyFont="1" applyFill="1" applyBorder="1" applyAlignment="1">
      <alignment horizontal="center"/>
    </xf>
    <xf numFmtId="0" fontId="21" fillId="12" borderId="18" xfId="0" applyFont="1" applyFill="1" applyBorder="1" applyAlignment="1">
      <alignment horizontal="center"/>
    </xf>
    <xf numFmtId="49" fontId="21" fillId="12" borderId="18" xfId="0" applyNumberFormat="1" applyFont="1" applyFill="1" applyBorder="1" applyAlignment="1">
      <alignment horizontal="center"/>
    </xf>
    <xf numFmtId="0" fontId="21" fillId="12" borderId="22" xfId="0" applyFont="1" applyFill="1" applyBorder="1" applyAlignment="1">
      <alignment horizontal="center"/>
    </xf>
    <xf numFmtId="0" fontId="21" fillId="12" borderId="19" xfId="0" applyFont="1" applyFill="1" applyBorder="1" applyAlignment="1">
      <alignment horizontal="center"/>
    </xf>
    <xf numFmtId="0" fontId="21" fillId="12" borderId="22" xfId="0" applyFont="1" applyFill="1" applyBorder="1" applyAlignment="1">
      <alignment horizontal="centerContinuous"/>
    </xf>
    <xf numFmtId="0" fontId="21" fillId="12" borderId="61" xfId="0" applyFont="1" applyFill="1" applyBorder="1" applyAlignment="1">
      <alignment horizontal="centerContinuous"/>
    </xf>
    <xf numFmtId="0" fontId="21" fillId="12" borderId="20" xfId="0" applyFont="1" applyFill="1" applyBorder="1" applyAlignment="1">
      <alignment horizontal="centerContinuous"/>
    </xf>
    <xf numFmtId="0" fontId="21" fillId="12" borderId="21" xfId="0" applyFont="1" applyFill="1" applyBorder="1" applyAlignment="1">
      <alignment horizontal="centerContinuous"/>
    </xf>
    <xf numFmtId="0" fontId="15" fillId="0" borderId="0" xfId="5" applyFont="1" applyAlignment="1">
      <alignment horizontal="centerContinuous" wrapText="1"/>
    </xf>
    <xf numFmtId="0" fontId="2" fillId="0" borderId="0" xfId="5" applyAlignment="1">
      <alignment wrapText="1"/>
    </xf>
    <xf numFmtId="0" fontId="7" fillId="0" borderId="28" xfId="5" applyFont="1" applyBorder="1" applyAlignment="1">
      <alignment horizontal="center" wrapText="1"/>
    </xf>
    <xf numFmtId="9" fontId="7" fillId="0" borderId="28" xfId="2" applyFont="1" applyBorder="1" applyAlignment="1">
      <alignment horizontal="center" shrinkToFit="1"/>
    </xf>
    <xf numFmtId="9" fontId="7" fillId="0" borderId="29" xfId="2" applyFont="1" applyBorder="1" applyAlignment="1">
      <alignment horizontal="center" shrinkToFit="1"/>
    </xf>
    <xf numFmtId="0" fontId="7" fillId="0" borderId="29" xfId="2" applyNumberFormat="1" applyFont="1" applyBorder="1" applyAlignment="1">
      <alignment horizontal="center" shrinkToFit="1"/>
    </xf>
    <xf numFmtId="9" fontId="7" fillId="0" borderId="29" xfId="2" applyFont="1" applyFill="1" applyBorder="1" applyAlignment="1">
      <alignment horizontal="center" shrinkToFit="1"/>
    </xf>
    <xf numFmtId="0" fontId="7" fillId="0" borderId="30" xfId="5" applyFont="1" applyBorder="1" applyAlignment="1">
      <alignment horizontal="center" vertical="center" wrapText="1"/>
    </xf>
    <xf numFmtId="0" fontId="7" fillId="0" borderId="29" xfId="2" applyNumberFormat="1" applyFont="1" applyFill="1" applyBorder="1" applyAlignment="1">
      <alignment horizontal="center" vertical="center" shrinkToFit="1"/>
    </xf>
    <xf numFmtId="9" fontId="7" fillId="0" borderId="28" xfId="2" applyFont="1" applyFill="1" applyBorder="1" applyAlignment="1">
      <alignment horizontal="center" vertical="center" shrinkToFit="1"/>
    </xf>
    <xf numFmtId="0" fontId="4" fillId="0" borderId="0" xfId="5" applyFont="1" applyAlignment="1">
      <alignment horizontal="right" wrapText="1"/>
    </xf>
    <xf numFmtId="0" fontId="2" fillId="0" borderId="0" xfId="5" applyAlignment="1">
      <alignment horizontal="left" wrapText="1"/>
    </xf>
    <xf numFmtId="49" fontId="7" fillId="0" borderId="30" xfId="0" applyNumberFormat="1" applyFont="1" applyBorder="1" applyAlignment="1">
      <alignment horizontal="center" vertical="center" wrapText="1"/>
    </xf>
    <xf numFmtId="49" fontId="7" fillId="0" borderId="30" xfId="0" applyNumberFormat="1" applyFont="1" applyBorder="1" applyAlignment="1">
      <alignment horizontal="center" shrinkToFit="1"/>
    </xf>
    <xf numFmtId="0" fontId="7" fillId="0" borderId="30" xfId="0" applyFont="1" applyBorder="1" applyAlignment="1">
      <alignment horizontal="center" vertical="center" wrapText="1"/>
    </xf>
    <xf numFmtId="0" fontId="7" fillId="0" borderId="57" xfId="2" applyNumberFormat="1" applyFont="1" applyFill="1" applyBorder="1" applyAlignment="1">
      <alignment horizontal="center" shrinkToFit="1"/>
    </xf>
    <xf numFmtId="0" fontId="22" fillId="10" borderId="1" xfId="0" applyFont="1" applyFill="1" applyBorder="1"/>
    <xf numFmtId="49" fontId="28" fillId="10" borderId="28" xfId="0" applyNumberFormat="1" applyFont="1" applyFill="1" applyBorder="1" applyAlignment="1">
      <alignment horizontal="center"/>
    </xf>
    <xf numFmtId="0" fontId="28" fillId="10" borderId="29" xfId="0" applyFont="1" applyFill="1" applyBorder="1" applyAlignment="1">
      <alignment horizontal="center"/>
    </xf>
    <xf numFmtId="0" fontId="22" fillId="10" borderId="29" xfId="0" applyFont="1" applyFill="1" applyBorder="1" applyAlignment="1">
      <alignment horizontal="center"/>
    </xf>
    <xf numFmtId="0" fontId="11" fillId="10" borderId="1" xfId="0" applyFont="1" applyFill="1" applyBorder="1"/>
    <xf numFmtId="49" fontId="16" fillId="10" borderId="28" xfId="0" applyNumberFormat="1" applyFont="1" applyFill="1" applyBorder="1" applyAlignment="1">
      <alignment horizontal="center"/>
    </xf>
    <xf numFmtId="0" fontId="16" fillId="10" borderId="29" xfId="0" applyFont="1" applyFill="1" applyBorder="1" applyAlignment="1">
      <alignment horizontal="center"/>
    </xf>
    <xf numFmtId="0" fontId="11" fillId="10" borderId="29" xfId="0" applyFont="1" applyFill="1" applyBorder="1" applyAlignment="1">
      <alignment horizontal="center"/>
    </xf>
    <xf numFmtId="0" fontId="14" fillId="14" borderId="1" xfId="0" applyFont="1" applyFill="1" applyBorder="1"/>
    <xf numFmtId="0" fontId="7" fillId="14" borderId="28" xfId="0" applyFont="1" applyFill="1" applyBorder="1" applyAlignment="1">
      <alignment horizontal="center"/>
    </xf>
    <xf numFmtId="49" fontId="23" fillId="14" borderId="28" xfId="0" applyNumberFormat="1" applyFont="1" applyFill="1" applyBorder="1" applyAlignment="1">
      <alignment horizontal="center"/>
    </xf>
    <xf numFmtId="0" fontId="23" fillId="14" borderId="29" xfId="0" applyFont="1" applyFill="1" applyBorder="1" applyAlignment="1">
      <alignment horizontal="center"/>
    </xf>
    <xf numFmtId="0" fontId="14" fillId="14" borderId="29" xfId="0" applyFont="1" applyFill="1" applyBorder="1" applyAlignment="1">
      <alignment horizontal="center"/>
    </xf>
    <xf numFmtId="49" fontId="7" fillId="14" borderId="29" xfId="0" applyNumberFormat="1" applyFont="1" applyFill="1" applyBorder="1" applyAlignment="1">
      <alignment horizontal="center"/>
    </xf>
    <xf numFmtId="0" fontId="7" fillId="14" borderId="30" xfId="0" applyFont="1" applyFill="1" applyBorder="1" applyAlignment="1">
      <alignment horizontal="center"/>
    </xf>
    <xf numFmtId="0" fontId="26" fillId="0" borderId="15" xfId="0" applyFont="1" applyBorder="1" applyAlignment="1">
      <alignment horizontal="center"/>
    </xf>
    <xf numFmtId="0" fontId="47" fillId="0" borderId="1" xfId="0" applyFont="1" applyBorder="1"/>
    <xf numFmtId="0" fontId="6" fillId="0" borderId="28" xfId="0" applyFont="1" applyBorder="1" applyAlignment="1">
      <alignment horizontal="center"/>
    </xf>
    <xf numFmtId="0" fontId="48" fillId="0" borderId="28" xfId="0" applyFont="1" applyBorder="1" applyAlignment="1">
      <alignment horizontal="center" wrapText="1"/>
    </xf>
    <xf numFmtId="0" fontId="7" fillId="0" borderId="28" xfId="0" applyFont="1" applyBorder="1" applyAlignment="1">
      <alignment horizontal="center" wrapText="1"/>
    </xf>
    <xf numFmtId="1" fontId="7" fillId="0" borderId="28" xfId="0" applyNumberFormat="1" applyFont="1" applyBorder="1" applyAlignment="1">
      <alignment horizontal="center" wrapText="1"/>
    </xf>
    <xf numFmtId="0" fontId="49" fillId="13" borderId="29" xfId="0" applyFont="1" applyFill="1" applyBorder="1" applyAlignment="1">
      <alignment horizontal="center"/>
    </xf>
    <xf numFmtId="49" fontId="7" fillId="0" borderId="28" xfId="0" applyNumberFormat="1" applyFont="1" applyBorder="1" applyAlignment="1">
      <alignment horizontal="center" wrapText="1"/>
    </xf>
    <xf numFmtId="0" fontId="50" fillId="0" borderId="1" xfId="0" applyFont="1" applyBorder="1"/>
    <xf numFmtId="0" fontId="7" fillId="0" borderId="30" xfId="0" quotePrefix="1" applyFont="1" applyBorder="1" applyAlignment="1">
      <alignment horizontal="center"/>
    </xf>
    <xf numFmtId="0" fontId="48" fillId="0" borderId="36" xfId="0" applyFont="1" applyBorder="1"/>
    <xf numFmtId="0" fontId="6" fillId="0" borderId="80" xfId="0" applyFont="1" applyBorder="1" applyAlignment="1">
      <alignment horizontal="center"/>
    </xf>
    <xf numFmtId="0" fontId="7" fillId="0" borderId="80" xfId="0" applyFont="1" applyBorder="1" applyAlignment="1">
      <alignment horizontal="center" wrapText="1"/>
    </xf>
    <xf numFmtId="1" fontId="7" fillId="0" borderId="80" xfId="0" applyNumberFormat="1" applyFont="1" applyBorder="1" applyAlignment="1">
      <alignment horizontal="center" wrapText="1"/>
    </xf>
    <xf numFmtId="0" fontId="49" fillId="13" borderId="80" xfId="0" applyFont="1" applyFill="1" applyBorder="1" applyAlignment="1">
      <alignment horizontal="center"/>
    </xf>
    <xf numFmtId="49" fontId="7" fillId="0" borderId="80" xfId="0" applyNumberFormat="1" applyFont="1" applyBorder="1" applyAlignment="1">
      <alignment horizontal="center" wrapText="1"/>
    </xf>
    <xf numFmtId="0" fontId="7" fillId="0" borderId="37" xfId="0" quotePrefix="1" applyFont="1" applyBorder="1" applyAlignment="1">
      <alignment horizontal="center"/>
    </xf>
    <xf numFmtId="49" fontId="28" fillId="0" borderId="80" xfId="0" applyNumberFormat="1" applyFont="1" applyBorder="1" applyAlignment="1">
      <alignment horizontal="center"/>
    </xf>
    <xf numFmtId="0" fontId="28" fillId="0" borderId="15" xfId="0" applyFont="1" applyBorder="1" applyAlignment="1">
      <alignment horizontal="center"/>
    </xf>
    <xf numFmtId="0" fontId="22" fillId="0" borderId="80" xfId="0" applyFont="1" applyBorder="1" applyAlignment="1">
      <alignment horizontal="center"/>
    </xf>
    <xf numFmtId="0" fontId="49" fillId="13" borderId="56" xfId="0" applyFont="1" applyFill="1" applyBorder="1" applyAlignment="1">
      <alignment horizontal="center"/>
    </xf>
    <xf numFmtId="0" fontId="51" fillId="13" borderId="42" xfId="0" applyFont="1" applyFill="1" applyBorder="1" applyAlignment="1">
      <alignment horizontal="center" wrapText="1"/>
    </xf>
    <xf numFmtId="0" fontId="12" fillId="3" borderId="81" xfId="0" applyFont="1" applyFill="1" applyBorder="1" applyAlignment="1">
      <alignment horizontal="centerContinuous"/>
    </xf>
    <xf numFmtId="0" fontId="12" fillId="3" borderId="42" xfId="0" applyFont="1" applyFill="1" applyBorder="1" applyAlignment="1">
      <alignment horizontal="center"/>
    </xf>
    <xf numFmtId="0" fontId="12" fillId="3" borderId="42" xfId="0" applyFont="1" applyFill="1" applyBorder="1" applyAlignment="1">
      <alignment horizontal="center" wrapText="1"/>
    </xf>
    <xf numFmtId="0" fontId="12" fillId="3" borderId="82" xfId="0" applyFont="1" applyFill="1" applyBorder="1" applyAlignment="1">
      <alignment horizontal="center"/>
    </xf>
    <xf numFmtId="0" fontId="7" fillId="0" borderId="31" xfId="0" applyFont="1" applyBorder="1" applyAlignment="1">
      <alignment horizontal="center"/>
    </xf>
    <xf numFmtId="0" fontId="7" fillId="0" borderId="1" xfId="0" applyFont="1" applyBorder="1" applyAlignment="1">
      <alignment horizontal="center" shrinkToFit="1"/>
    </xf>
    <xf numFmtId="9" fontId="7" fillId="0" borderId="29" xfId="3" applyFont="1" applyFill="1" applyBorder="1" applyAlignment="1">
      <alignment horizontal="center" vertical="center" shrinkToFit="1"/>
    </xf>
    <xf numFmtId="9" fontId="7" fillId="0" borderId="28" xfId="3" applyFont="1" applyFill="1" applyBorder="1" applyAlignment="1">
      <alignment horizontal="center" shrinkToFit="1"/>
    </xf>
    <xf numFmtId="9" fontId="7" fillId="0" borderId="29" xfId="3" applyFont="1" applyFill="1" applyBorder="1" applyAlignment="1">
      <alignment horizontal="center" shrinkToFit="1"/>
    </xf>
    <xf numFmtId="0" fontId="7" fillId="0" borderId="29" xfId="3" applyNumberFormat="1" applyFont="1" applyFill="1" applyBorder="1" applyAlignment="1">
      <alignment horizontal="center" shrinkToFit="1"/>
    </xf>
    <xf numFmtId="0" fontId="7" fillId="0" borderId="8" xfId="0" applyFont="1" applyBorder="1" applyAlignment="1">
      <alignment horizontal="center" shrinkToFit="1"/>
    </xf>
    <xf numFmtId="9" fontId="7" fillId="0" borderId="56" xfId="2" applyFont="1" applyBorder="1" applyAlignment="1">
      <alignment horizontal="center" shrinkToFit="1"/>
    </xf>
    <xf numFmtId="9" fontId="7" fillId="0" borderId="57" xfId="2" applyFont="1" applyBorder="1" applyAlignment="1">
      <alignment horizontal="center" shrinkToFit="1"/>
    </xf>
    <xf numFmtId="0" fontId="7" fillId="0" borderId="39" xfId="0" applyFont="1" applyBorder="1" applyAlignment="1">
      <alignment horizontal="center" vertical="center" wrapText="1"/>
    </xf>
    <xf numFmtId="0" fontId="7" fillId="0" borderId="28" xfId="5" applyFont="1" applyBorder="1" applyAlignment="1">
      <alignment horizontal="center" vertical="center" wrapText="1"/>
    </xf>
    <xf numFmtId="0" fontId="7" fillId="0" borderId="56" xfId="0" applyFont="1" applyBorder="1" applyAlignment="1">
      <alignment horizontal="center" wrapText="1"/>
    </xf>
    <xf numFmtId="0" fontId="7" fillId="0" borderId="1" xfId="5" applyFont="1" applyBorder="1" applyAlignment="1">
      <alignment horizontal="center" shrinkToFit="1"/>
    </xf>
    <xf numFmtId="0" fontId="2" fillId="0" borderId="0" xfId="0" applyFont="1" applyAlignment="1">
      <alignment horizontal="left"/>
    </xf>
    <xf numFmtId="0" fontId="7" fillId="0" borderId="36" xfId="0" applyFont="1" applyBorder="1" applyAlignment="1">
      <alignment horizontal="center" shrinkToFit="1"/>
    </xf>
    <xf numFmtId="9" fontId="7" fillId="0" borderId="80" xfId="2" applyFont="1" applyFill="1" applyBorder="1" applyAlignment="1">
      <alignment horizontal="center" shrinkToFit="1"/>
    </xf>
    <xf numFmtId="9" fontId="7" fillId="0" borderId="15" xfId="2"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8" xfId="0" applyFont="1" applyBorder="1" applyAlignment="1">
      <alignment horizontal="center" vertical="center" wrapText="1"/>
    </xf>
    <xf numFmtId="0" fontId="7" fillId="0" borderId="36" xfId="5" applyFont="1" applyBorder="1" applyAlignment="1">
      <alignment horizontal="center" shrinkToFit="1"/>
    </xf>
    <xf numFmtId="0" fontId="7" fillId="0" borderId="80" xfId="5" applyFont="1" applyBorder="1" applyAlignment="1">
      <alignment horizontal="center" vertical="center" wrapText="1"/>
    </xf>
    <xf numFmtId="9" fontId="7" fillId="0" borderId="80" xfId="2" applyFont="1" applyBorder="1" applyAlignment="1">
      <alignment horizontal="center" shrinkToFit="1"/>
    </xf>
    <xf numFmtId="9" fontId="7" fillId="0" borderId="15" xfId="2" applyFont="1" applyBorder="1" applyAlignment="1">
      <alignment horizontal="center" shrinkToFit="1"/>
    </xf>
    <xf numFmtId="0" fontId="7" fillId="0" borderId="15" xfId="2" applyNumberFormat="1" applyFont="1" applyBorder="1" applyAlignment="1">
      <alignment horizontal="center" shrinkToFit="1"/>
    </xf>
    <xf numFmtId="0" fontId="7" fillId="0" borderId="15" xfId="2" applyNumberFormat="1" applyFont="1" applyFill="1" applyBorder="1" applyAlignment="1">
      <alignment horizontal="center" shrinkToFit="1"/>
    </xf>
    <xf numFmtId="49" fontId="16" fillId="0" borderId="38" xfId="0" applyNumberFormat="1" applyFont="1" applyBorder="1" applyAlignment="1">
      <alignment horizontal="center" shrinkToFit="1"/>
    </xf>
    <xf numFmtId="1" fontId="4" fillId="0" borderId="0" xfId="0" applyNumberFormat="1" applyFont="1" applyAlignment="1">
      <alignment horizontal="center"/>
    </xf>
    <xf numFmtId="1" fontId="5" fillId="0" borderId="0" xfId="0" applyNumberFormat="1" applyFont="1" applyAlignment="1">
      <alignment horizontal="left"/>
    </xf>
    <xf numFmtId="1" fontId="4" fillId="0" borderId="0" xfId="0" applyNumberFormat="1" applyFont="1" applyAlignment="1">
      <alignment horizontal="right"/>
    </xf>
    <xf numFmtId="0" fontId="53" fillId="0" borderId="35" xfId="0" applyFont="1" applyBorder="1" applyAlignment="1">
      <alignment horizontal="centerContinuous" vertical="center" wrapText="1"/>
    </xf>
    <xf numFmtId="0" fontId="54" fillId="0" borderId="35" xfId="0" applyFont="1" applyBorder="1" applyAlignment="1">
      <alignment horizontal="centerContinuous" vertical="center" wrapText="1"/>
    </xf>
    <xf numFmtId="0" fontId="7" fillId="0" borderId="0" xfId="0" applyFont="1" applyAlignment="1">
      <alignment horizontal="centerContinuous"/>
    </xf>
    <xf numFmtId="0" fontId="2" fillId="0" borderId="0" xfId="0" applyFont="1" applyAlignment="1">
      <alignment horizontal="centerContinuous"/>
    </xf>
    <xf numFmtId="0" fontId="6" fillId="4" borderId="58" xfId="0" applyFont="1" applyFill="1" applyBorder="1" applyAlignment="1">
      <alignment horizontal="right" vertical="center"/>
    </xf>
    <xf numFmtId="0" fontId="7" fillId="0" borderId="83" xfId="0" applyFont="1" applyBorder="1" applyAlignment="1">
      <alignment horizontal="centerContinuous" vertical="center"/>
    </xf>
    <xf numFmtId="0" fontId="2" fillId="0" borderId="84" xfId="0" applyFont="1" applyBorder="1" applyAlignment="1">
      <alignment horizontal="centerContinuous" vertical="center"/>
    </xf>
    <xf numFmtId="0" fontId="6" fillId="4" borderId="85" xfId="0" applyFont="1" applyFill="1" applyBorder="1" applyAlignment="1">
      <alignment horizontal="right" vertical="center"/>
    </xf>
    <xf numFmtId="1" fontId="7" fillId="0" borderId="59" xfId="0" applyNumberFormat="1" applyFont="1" applyBorder="1" applyAlignment="1">
      <alignment horizontal="center" vertical="center"/>
    </xf>
    <xf numFmtId="0" fontId="6" fillId="4" borderId="14" xfId="0" applyFont="1" applyFill="1" applyBorder="1" applyAlignment="1">
      <alignment horizontal="right" vertical="center"/>
    </xf>
    <xf numFmtId="0" fontId="6" fillId="4" borderId="87" xfId="0" applyFont="1" applyFill="1" applyBorder="1" applyAlignment="1">
      <alignment horizontal="right" vertical="center"/>
    </xf>
    <xf numFmtId="49" fontId="7" fillId="0" borderId="38" xfId="0" applyNumberFormat="1" applyFont="1" applyBorder="1" applyAlignment="1">
      <alignment horizontal="center" vertical="center"/>
    </xf>
    <xf numFmtId="0" fontId="7" fillId="0" borderId="13" xfId="0" applyFont="1" applyBorder="1" applyAlignment="1">
      <alignment horizontal="center" vertical="center"/>
    </xf>
    <xf numFmtId="0" fontId="55" fillId="4" borderId="34" xfId="0" applyFont="1" applyFill="1" applyBorder="1" applyAlignment="1">
      <alignment horizontal="right" vertical="center"/>
    </xf>
    <xf numFmtId="0" fontId="7" fillId="0" borderId="88" xfId="0" applyFont="1" applyBorder="1" applyAlignment="1">
      <alignment horizontal="centerContinuous" vertical="center"/>
    </xf>
    <xf numFmtId="0" fontId="7" fillId="0" borderId="66" xfId="0" applyFont="1" applyBorder="1" applyAlignment="1">
      <alignment horizontal="centerContinuous" vertical="center"/>
    </xf>
    <xf numFmtId="1" fontId="7" fillId="0" borderId="27" xfId="0" applyNumberFormat="1" applyFont="1" applyBorder="1" applyAlignment="1">
      <alignment horizontal="centerContinuous" vertical="center"/>
    </xf>
    <xf numFmtId="164" fontId="2" fillId="0" borderId="45" xfId="0" applyNumberFormat="1" applyFont="1" applyBorder="1" applyAlignment="1">
      <alignment horizontal="center" shrinkToFit="1"/>
    </xf>
    <xf numFmtId="0" fontId="2" fillId="0" borderId="89" xfId="0" applyFont="1" applyBorder="1" applyAlignment="1">
      <alignment horizontal="center" shrinkToFit="1"/>
    </xf>
    <xf numFmtId="0" fontId="21" fillId="12" borderId="90" xfId="0" applyFont="1" applyFill="1" applyBorder="1" applyAlignment="1">
      <alignment horizontal="centerContinuous"/>
    </xf>
    <xf numFmtId="0" fontId="21" fillId="12" borderId="91" xfId="0" applyFont="1" applyFill="1" applyBorder="1" applyAlignment="1">
      <alignment horizontal="center"/>
    </xf>
    <xf numFmtId="0" fontId="2" fillId="0" borderId="92" xfId="0" applyFont="1" applyBorder="1" applyAlignment="1">
      <alignment horizontal="centerContinuous" shrinkToFit="1"/>
    </xf>
    <xf numFmtId="0" fontId="21" fillId="0" borderId="93" xfId="0" applyFont="1" applyBorder="1" applyAlignment="1">
      <alignment horizontal="centerContinuous"/>
    </xf>
    <xf numFmtId="0" fontId="2" fillId="0" borderId="78" xfId="0" applyFont="1" applyBorder="1" applyAlignment="1">
      <alignment horizontal="center"/>
    </xf>
    <xf numFmtId="0" fontId="2" fillId="0" borderId="94" xfId="0" applyFont="1" applyBorder="1" applyAlignment="1">
      <alignment horizontal="centerContinuous"/>
    </xf>
    <xf numFmtId="0" fontId="2" fillId="0" borderId="52" xfId="0" applyFont="1" applyBorder="1" applyAlignment="1">
      <alignment horizontal="centerContinuous" shrinkToFit="1"/>
    </xf>
    <xf numFmtId="0" fontId="2" fillId="0" borderId="96" xfId="0" applyFont="1" applyBorder="1" applyAlignment="1">
      <alignment horizontal="centerContinuous"/>
    </xf>
    <xf numFmtId="49" fontId="2" fillId="0" borderId="97" xfId="0" applyNumberFormat="1" applyFont="1" applyBorder="1" applyAlignment="1">
      <alignment horizontal="center"/>
    </xf>
    <xf numFmtId="0" fontId="2" fillId="0" borderId="98" xfId="0" applyFont="1" applyBorder="1" applyAlignment="1">
      <alignment horizontal="centerContinuous"/>
    </xf>
    <xf numFmtId="0" fontId="2" fillId="0" borderId="16" xfId="0" applyFont="1" applyBorder="1" applyAlignment="1">
      <alignment horizontal="center"/>
    </xf>
    <xf numFmtId="0" fontId="5" fillId="0" borderId="56" xfId="0" applyFont="1" applyBorder="1" applyAlignment="1">
      <alignment horizontal="center"/>
    </xf>
    <xf numFmtId="0" fontId="5" fillId="0" borderId="56" xfId="0" quotePrefix="1" applyFont="1" applyBorder="1" applyAlignment="1">
      <alignment horizontal="center"/>
    </xf>
    <xf numFmtId="9" fontId="5" fillId="0" borderId="56" xfId="0" applyNumberFormat="1" applyFont="1" applyBorder="1" applyAlignment="1">
      <alignment horizontal="center"/>
    </xf>
    <xf numFmtId="0" fontId="2" fillId="0" borderId="56" xfId="0" applyFont="1" applyBorder="1" applyAlignment="1">
      <alignment horizontal="center"/>
    </xf>
    <xf numFmtId="164" fontId="5" fillId="0" borderId="56" xfId="0" applyNumberFormat="1" applyFont="1" applyBorder="1" applyAlignment="1">
      <alignment horizontal="center"/>
    </xf>
    <xf numFmtId="164" fontId="5" fillId="0" borderId="57" xfId="0" applyNumberFormat="1" applyFont="1" applyBorder="1" applyAlignment="1">
      <alignment horizontal="centerContinuous"/>
    </xf>
    <xf numFmtId="0" fontId="5" fillId="0" borderId="10" xfId="0" applyFont="1" applyBorder="1" applyAlignment="1">
      <alignment horizontal="centerContinuous"/>
    </xf>
    <xf numFmtId="0" fontId="2" fillId="0" borderId="92" xfId="0" applyFont="1" applyBorder="1" applyAlignment="1">
      <alignment horizontal="center"/>
    </xf>
    <xf numFmtId="0" fontId="2" fillId="0" borderId="93" xfId="0" applyFont="1" applyBorder="1" applyAlignment="1">
      <alignment horizontal="centerContinuous"/>
    </xf>
    <xf numFmtId="164" fontId="2" fillId="0" borderId="78" xfId="0" applyNumberFormat="1" applyFont="1" applyBorder="1" applyAlignment="1">
      <alignment horizontal="center"/>
    </xf>
    <xf numFmtId="0" fontId="6" fillId="4" borderId="11" xfId="0" applyFont="1" applyFill="1" applyBorder="1" applyAlignment="1">
      <alignment horizontal="right" vertical="center"/>
    </xf>
    <xf numFmtId="1" fontId="7" fillId="0" borderId="3" xfId="0" applyNumberFormat="1" applyFont="1" applyBorder="1" applyAlignment="1">
      <alignment horizontal="centerContinuous" vertical="center"/>
    </xf>
    <xf numFmtId="1" fontId="2" fillId="0" borderId="86" xfId="0" applyNumberFormat="1" applyFont="1" applyBorder="1" applyAlignment="1">
      <alignment horizontal="centerContinuous" vertical="center"/>
    </xf>
    <xf numFmtId="0" fontId="56" fillId="0" borderId="99" xfId="0" applyFont="1" applyBorder="1" applyAlignment="1">
      <alignment horizontal="centerContinuous" vertical="center"/>
    </xf>
    <xf numFmtId="0" fontId="56" fillId="0" borderId="100" xfId="0" applyFont="1" applyBorder="1" applyAlignment="1">
      <alignment horizontal="centerContinuous" vertical="center"/>
    </xf>
    <xf numFmtId="0" fontId="57" fillId="0" borderId="101" xfId="0" applyFont="1" applyBorder="1" applyAlignment="1">
      <alignment horizontal="centerContinuous" vertical="center"/>
    </xf>
    <xf numFmtId="0" fontId="4" fillId="0" borderId="44" xfId="0" applyFont="1" applyBorder="1" applyAlignment="1">
      <alignment vertical="center"/>
    </xf>
    <xf numFmtId="0" fontId="4" fillId="0" borderId="102" xfId="0" applyFont="1" applyBorder="1" applyAlignment="1">
      <alignment horizontal="right" vertical="center"/>
    </xf>
    <xf numFmtId="49" fontId="58" fillId="17" borderId="103" xfId="0" applyNumberFormat="1" applyFont="1" applyFill="1" applyBorder="1" applyAlignment="1">
      <alignment vertical="center"/>
    </xf>
    <xf numFmtId="0" fontId="59" fillId="17" borderId="104" xfId="0" applyFont="1" applyFill="1" applyBorder="1" applyAlignment="1">
      <alignment horizontal="right" vertical="center"/>
    </xf>
    <xf numFmtId="49" fontId="2" fillId="0" borderId="44" xfId="0" applyNumberFormat="1" applyFont="1" applyBorder="1" applyAlignment="1">
      <alignment vertical="center"/>
    </xf>
    <xf numFmtId="0" fontId="58" fillId="17" borderId="44" xfId="0" applyFont="1" applyFill="1" applyBorder="1" applyAlignment="1">
      <alignment vertical="center"/>
    </xf>
    <xf numFmtId="0" fontId="59" fillId="17" borderId="102" xfId="0" applyFont="1" applyFill="1" applyBorder="1" applyAlignment="1">
      <alignment horizontal="right" vertical="center"/>
    </xf>
    <xf numFmtId="0" fontId="2" fillId="0" borderId="106" xfId="0" applyFont="1" applyBorder="1" applyAlignment="1">
      <alignment vertical="center"/>
    </xf>
    <xf numFmtId="0" fontId="4" fillId="0" borderId="107" xfId="0" applyFont="1" applyBorder="1" applyAlignment="1">
      <alignment horizontal="right" vertical="center"/>
    </xf>
    <xf numFmtId="0" fontId="2" fillId="0" borderId="108" xfId="0" applyFont="1" applyBorder="1" applyAlignment="1">
      <alignment vertical="center"/>
    </xf>
    <xf numFmtId="0" fontId="4" fillId="0" borderId="109" xfId="0" applyFont="1" applyBorder="1" applyAlignment="1">
      <alignment horizontal="right" vertical="center"/>
    </xf>
    <xf numFmtId="49" fontId="2" fillId="0" borderId="52" xfId="0" applyNumberFormat="1" applyFont="1" applyBorder="1" applyAlignment="1">
      <alignment vertical="center"/>
    </xf>
    <xf numFmtId="0" fontId="4" fillId="0" borderId="96" xfId="0" applyFont="1" applyBorder="1" applyAlignment="1">
      <alignment horizontal="right" vertical="center"/>
    </xf>
    <xf numFmtId="0" fontId="2" fillId="0" borderId="111" xfId="0" applyFont="1" applyBorder="1" applyAlignment="1">
      <alignment horizontal="centerContinuous" vertical="center"/>
    </xf>
    <xf numFmtId="0" fontId="58" fillId="17" borderId="113" xfId="0" applyFont="1" applyFill="1" applyBorder="1" applyAlignment="1">
      <alignment horizontal="centerContinuous" vertical="center"/>
    </xf>
    <xf numFmtId="49" fontId="2" fillId="0" borderId="115" xfId="0" applyNumberFormat="1" applyFont="1" applyBorder="1" applyAlignment="1">
      <alignment horizontal="centerContinuous" vertical="center"/>
    </xf>
    <xf numFmtId="0" fontId="58" fillId="17" borderId="115" xfId="0" applyFont="1" applyFill="1" applyBorder="1" applyAlignment="1">
      <alignment horizontal="centerContinuous" vertical="center"/>
    </xf>
    <xf numFmtId="0" fontId="2" fillId="0" borderId="117" xfId="0" applyFont="1" applyBorder="1" applyAlignment="1">
      <alignment horizontal="centerContinuous" vertical="center"/>
    </xf>
    <xf numFmtId="0" fontId="2" fillId="0" borderId="119" xfId="0" applyFont="1" applyBorder="1" applyAlignment="1">
      <alignment horizontal="centerContinuous" vertical="center"/>
    </xf>
    <xf numFmtId="0" fontId="2" fillId="18" borderId="98" xfId="0" applyFont="1" applyFill="1" applyBorder="1" applyAlignment="1">
      <alignment horizontal="centerContinuous" vertical="center"/>
    </xf>
    <xf numFmtId="1" fontId="2" fillId="0" borderId="110" xfId="0" applyNumberFormat="1" applyFont="1" applyBorder="1" applyAlignment="1">
      <alignment horizontal="centerContinuous" vertical="center"/>
    </xf>
    <xf numFmtId="1" fontId="58" fillId="17" borderId="112" xfId="0" applyNumberFormat="1" applyFont="1" applyFill="1" applyBorder="1" applyAlignment="1">
      <alignment horizontal="centerContinuous" vertical="center"/>
    </xf>
    <xf numFmtId="1" fontId="2" fillId="0" borderId="114" xfId="0" applyNumberFormat="1" applyFont="1" applyBorder="1" applyAlignment="1">
      <alignment horizontal="centerContinuous" vertical="center"/>
    </xf>
    <xf numFmtId="1" fontId="58" fillId="17" borderId="114" xfId="0" applyNumberFormat="1" applyFont="1" applyFill="1" applyBorder="1" applyAlignment="1">
      <alignment horizontal="centerContinuous" vertical="center"/>
    </xf>
    <xf numFmtId="1" fontId="2" fillId="0" borderId="116" xfId="0" applyNumberFormat="1" applyFont="1" applyBorder="1" applyAlignment="1">
      <alignment horizontal="centerContinuous" vertical="center"/>
    </xf>
    <xf numFmtId="1" fontId="2" fillId="0" borderId="118" xfId="0" applyNumberFormat="1" applyFont="1" applyBorder="1" applyAlignment="1">
      <alignment horizontal="centerContinuous" vertical="center"/>
    </xf>
    <xf numFmtId="1" fontId="2" fillId="18" borderId="120" xfId="0" applyNumberFormat="1" applyFont="1" applyFill="1" applyBorder="1" applyAlignment="1">
      <alignment horizontal="centerContinuous" vertical="center"/>
    </xf>
    <xf numFmtId="0" fontId="2" fillId="0" borderId="121" xfId="0" applyFont="1" applyBorder="1" applyAlignment="1">
      <alignment horizontal="center" vertical="center"/>
    </xf>
    <xf numFmtId="49" fontId="2" fillId="0" borderId="121" xfId="2" applyNumberFormat="1" applyFont="1" applyBorder="1" applyAlignment="1">
      <alignment horizontal="center" vertical="center"/>
    </xf>
    <xf numFmtId="0" fontId="2" fillId="0" borderId="121" xfId="0" applyFont="1" applyBorder="1" applyAlignment="1">
      <alignment horizontal="center" vertical="center" shrinkToFit="1"/>
    </xf>
    <xf numFmtId="164" fontId="5" fillId="0" borderId="121" xfId="0" applyNumberFormat="1" applyFont="1" applyBorder="1" applyAlignment="1">
      <alignment horizontal="center" vertical="center"/>
    </xf>
    <xf numFmtId="164" fontId="5" fillId="0" borderId="114" xfId="0" applyNumberFormat="1" applyFont="1" applyBorder="1" applyAlignment="1">
      <alignment horizontal="center" vertical="center"/>
    </xf>
    <xf numFmtId="164" fontId="5" fillId="0" borderId="9" xfId="0" applyNumberFormat="1" applyFont="1" applyBorder="1" applyAlignment="1">
      <alignment horizontal="centerContinuous"/>
    </xf>
    <xf numFmtId="0" fontId="59" fillId="13" borderId="22" xfId="0" applyFont="1" applyFill="1" applyBorder="1" applyAlignment="1">
      <alignment horizontal="center" vertical="center"/>
    </xf>
    <xf numFmtId="0" fontId="21" fillId="12" borderId="22" xfId="0" applyFont="1" applyFill="1" applyBorder="1" applyAlignment="1">
      <alignment horizontal="center" vertical="center"/>
    </xf>
    <xf numFmtId="1" fontId="2" fillId="0" borderId="45" xfId="0" applyNumberFormat="1" applyFont="1" applyBorder="1" applyAlignment="1">
      <alignment horizontal="center" vertical="center"/>
    </xf>
    <xf numFmtId="1" fontId="58" fillId="13" borderId="53" xfId="0" applyNumberFormat="1" applyFont="1" applyFill="1" applyBorder="1" applyAlignment="1">
      <alignment horizontal="center" vertical="center"/>
    </xf>
    <xf numFmtId="1" fontId="2" fillId="0" borderId="53" xfId="0" applyNumberFormat="1" applyFont="1" applyBorder="1" applyAlignment="1">
      <alignment horizontal="center" vertical="center"/>
    </xf>
    <xf numFmtId="49" fontId="2" fillId="0" borderId="57" xfId="0" applyNumberFormat="1" applyFont="1" applyBorder="1" applyAlignment="1">
      <alignment horizontal="centerContinuous"/>
    </xf>
    <xf numFmtId="0" fontId="5" fillId="0" borderId="122" xfId="0" applyFont="1" applyBorder="1" applyAlignment="1">
      <alignment horizontal="centerContinuous"/>
    </xf>
    <xf numFmtId="49" fontId="2" fillId="0" borderId="96" xfId="0" applyNumberFormat="1" applyFont="1" applyBorder="1" applyAlignment="1">
      <alignment horizontal="centerContinuous"/>
    </xf>
    <xf numFmtId="0" fontId="2" fillId="0" borderId="55" xfId="0" applyFont="1" applyBorder="1" applyAlignment="1">
      <alignment horizontal="left" shrinkToFit="1"/>
    </xf>
    <xf numFmtId="0" fontId="12" fillId="9" borderId="23" xfId="5" applyFont="1" applyFill="1" applyBorder="1" applyAlignment="1">
      <alignment horizontal="center" vertical="center" wrapText="1"/>
    </xf>
    <xf numFmtId="0" fontId="12" fillId="9" borderId="24" xfId="5" applyFont="1" applyFill="1" applyBorder="1" applyAlignment="1">
      <alignment horizontal="center" vertical="center" wrapText="1"/>
    </xf>
    <xf numFmtId="0" fontId="21" fillId="9" borderId="24" xfId="5" applyFont="1" applyFill="1" applyBorder="1" applyAlignment="1">
      <alignment horizontal="center" vertical="center" wrapText="1"/>
    </xf>
    <xf numFmtId="0" fontId="12" fillId="9" borderId="25" xfId="5" applyFont="1" applyFill="1" applyBorder="1" applyAlignment="1">
      <alignment horizontal="center" vertical="center" wrapText="1"/>
    </xf>
    <xf numFmtId="0" fontId="42" fillId="2" borderId="77" xfId="1" applyFont="1" applyFill="1" applyBorder="1" applyAlignment="1" applyProtection="1">
      <alignment horizontal="right" vertical="center"/>
    </xf>
    <xf numFmtId="49" fontId="7" fillId="0" borderId="31" xfId="0" applyNumberFormat="1" applyFont="1" applyBorder="1" applyAlignment="1">
      <alignment horizontal="center"/>
    </xf>
    <xf numFmtId="0" fontId="7" fillId="0" borderId="13" xfId="0" applyFont="1" applyBorder="1" applyAlignment="1">
      <alignment horizontal="center"/>
    </xf>
    <xf numFmtId="0" fontId="4" fillId="0" borderId="0" xfId="0" applyFont="1" applyAlignment="1">
      <alignment horizontal="left" vertical="center"/>
    </xf>
    <xf numFmtId="0" fontId="4" fillId="0" borderId="0" xfId="0" applyFont="1" applyAlignment="1">
      <alignment horizontal="left"/>
    </xf>
    <xf numFmtId="1" fontId="4" fillId="0" borderId="0" xfId="0" applyNumberFormat="1" applyFont="1" applyAlignment="1">
      <alignment horizontal="center" vertical="center"/>
    </xf>
    <xf numFmtId="0" fontId="7" fillId="5" borderId="29" xfId="0" applyFont="1" applyFill="1" applyBorder="1" applyAlignment="1">
      <alignment horizontal="center"/>
    </xf>
    <xf numFmtId="0" fontId="7" fillId="20" borderId="27" xfId="0" quotePrefix="1" applyFont="1" applyFill="1" applyBorder="1" applyAlignment="1">
      <alignment horizontal="center"/>
    </xf>
    <xf numFmtId="0" fontId="7" fillId="0" borderId="29" xfId="3" applyNumberFormat="1" applyFont="1" applyFill="1" applyBorder="1" applyAlignment="1">
      <alignment horizontal="center" vertical="center" shrinkToFit="1"/>
    </xf>
    <xf numFmtId="0" fontId="7" fillId="0" borderId="57" xfId="2" applyNumberFormat="1" applyFont="1" applyFill="1" applyBorder="1" applyAlignment="1">
      <alignment horizontal="center" vertical="center" shrinkToFit="1"/>
    </xf>
    <xf numFmtId="0" fontId="2" fillId="0" borderId="44" xfId="0" applyFont="1" applyBorder="1" applyAlignment="1">
      <alignment horizontal="center"/>
    </xf>
    <xf numFmtId="0" fontId="2" fillId="0" borderId="121" xfId="0" applyFont="1" applyBorder="1" applyAlignment="1">
      <alignment horizontal="center"/>
    </xf>
    <xf numFmtId="164" fontId="2" fillId="0" borderId="121" xfId="0" applyNumberFormat="1" applyFont="1" applyBorder="1" applyAlignment="1">
      <alignment horizontal="center"/>
    </xf>
    <xf numFmtId="0" fontId="2" fillId="0" borderId="102" xfId="0" applyFont="1" applyBorder="1" applyAlignment="1">
      <alignment horizontal="centerContinuous"/>
    </xf>
    <xf numFmtId="0" fontId="2" fillId="0" borderId="115" xfId="0" applyFont="1" applyBorder="1" applyAlignment="1">
      <alignment horizontal="centerContinuous"/>
    </xf>
    <xf numFmtId="0" fontId="7" fillId="0" borderId="8" xfId="0" applyFont="1" applyBorder="1" applyAlignment="1">
      <alignment horizontal="left"/>
    </xf>
    <xf numFmtId="0" fontId="7" fillId="0" borderId="10" xfId="0" applyFont="1" applyBorder="1" applyAlignment="1">
      <alignment horizontal="left"/>
    </xf>
    <xf numFmtId="0" fontId="6" fillId="0" borderId="0" xfId="5" applyFont="1" applyAlignment="1">
      <alignment horizontal="center" vertical="center" wrapText="1"/>
    </xf>
    <xf numFmtId="0" fontId="7" fillId="0" borderId="0" xfId="5" applyFont="1" applyAlignment="1">
      <alignment wrapText="1"/>
    </xf>
    <xf numFmtId="0" fontId="7" fillId="0" borderId="29" xfId="0" applyFont="1" applyBorder="1" applyAlignment="1">
      <alignment horizontal="center" shrinkToFit="1"/>
    </xf>
    <xf numFmtId="0" fontId="7" fillId="0" borderId="29" xfId="0" applyFont="1" applyBorder="1" applyAlignment="1">
      <alignment horizontal="center" wrapText="1"/>
    </xf>
    <xf numFmtId="0" fontId="7" fillId="0" borderId="15" xfId="0" applyFont="1" applyBorder="1" applyAlignment="1">
      <alignment horizontal="center" wrapText="1"/>
    </xf>
    <xf numFmtId="0" fontId="7" fillId="0" borderId="15" xfId="0" applyFont="1" applyBorder="1" applyAlignment="1">
      <alignment horizontal="center" shrinkToFit="1"/>
    </xf>
    <xf numFmtId="0" fontId="7" fillId="0" borderId="57" xfId="0" applyFont="1" applyBorder="1" applyAlignment="1">
      <alignment horizontal="center" wrapText="1"/>
    </xf>
    <xf numFmtId="0" fontId="7" fillId="0" borderId="29" xfId="0" applyFont="1" applyBorder="1" applyAlignment="1">
      <alignment horizontal="center" vertical="center" shrinkToFit="1"/>
    </xf>
    <xf numFmtId="0" fontId="7" fillId="0" borderId="30" xfId="0" applyFont="1" applyBorder="1" applyAlignment="1">
      <alignment horizontal="center" vertical="center"/>
    </xf>
    <xf numFmtId="0" fontId="7" fillId="0" borderId="29" xfId="2" applyNumberFormat="1" applyFont="1" applyBorder="1" applyAlignment="1">
      <alignment horizontal="center" vertical="center" shrinkToFit="1"/>
    </xf>
    <xf numFmtId="0" fontId="7" fillId="0" borderId="1" xfId="0" applyFont="1" applyBorder="1" applyAlignment="1">
      <alignment horizontal="center" vertical="center" shrinkToFit="1"/>
    </xf>
    <xf numFmtId="9" fontId="7" fillId="0" borderId="28" xfId="3" applyFont="1" applyFill="1" applyBorder="1" applyAlignment="1">
      <alignment horizontal="center" vertical="center" shrinkToFit="1"/>
    </xf>
    <xf numFmtId="0" fontId="7" fillId="0" borderId="30" xfId="0" applyFont="1" applyBorder="1" applyAlignment="1">
      <alignment horizontal="center" vertical="center" shrinkToFit="1"/>
    </xf>
    <xf numFmtId="0" fontId="7" fillId="0" borderId="29" xfId="0" applyFont="1" applyBorder="1" applyAlignment="1">
      <alignment horizontal="center" vertical="center" wrapText="1"/>
    </xf>
    <xf numFmtId="9" fontId="7" fillId="0" borderId="29" xfId="2"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30" xfId="0" quotePrefix="1" applyFont="1" applyBorder="1" applyAlignment="1">
      <alignment horizontal="center" vertical="center" wrapText="1"/>
    </xf>
    <xf numFmtId="0" fontId="7" fillId="0" borderId="28" xfId="0" applyFont="1" applyBorder="1" applyAlignment="1">
      <alignment horizontal="center" vertical="center" shrinkToFit="1"/>
    </xf>
    <xf numFmtId="0" fontId="2" fillId="0" borderId="0" xfId="0" applyFont="1" applyAlignment="1">
      <alignment vertical="center" wrapText="1"/>
    </xf>
    <xf numFmtId="0" fontId="45" fillId="0" borderId="0" xfId="0" applyFont="1" applyAlignment="1">
      <alignment horizontal="centerContinuous" vertical="center" wrapText="1"/>
    </xf>
    <xf numFmtId="0" fontId="15" fillId="0" borderId="0" xfId="0" applyFont="1" applyAlignment="1">
      <alignment horizontal="centerContinuous" vertical="center" wrapText="1"/>
    </xf>
    <xf numFmtId="0" fontId="38" fillId="0" borderId="0" xfId="0" applyFont="1" applyAlignment="1">
      <alignment horizontal="centerContinuous" vertical="center" wrapText="1"/>
    </xf>
    <xf numFmtId="0" fontId="7" fillId="0" borderId="0" xfId="0" applyFont="1" applyAlignment="1">
      <alignment vertical="center" wrapText="1"/>
    </xf>
    <xf numFmtId="0" fontId="52" fillId="0" borderId="35" xfId="0" applyFont="1" applyBorder="1" applyAlignment="1">
      <alignment horizontal="centerContinuous" vertical="center"/>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44" fillId="0" borderId="66" xfId="0" applyFont="1" applyBorder="1" applyAlignment="1">
      <alignment horizontal="center" vertical="center" shrinkToFit="1"/>
    </xf>
    <xf numFmtId="0" fontId="43" fillId="0" borderId="40" xfId="0" applyFont="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4" fillId="0" borderId="68" xfId="0" applyFont="1" applyBorder="1" applyAlignment="1">
      <alignment horizontal="centerContinuous" vertical="center"/>
    </xf>
    <xf numFmtId="0" fontId="44" fillId="0" borderId="40" xfId="0" applyFont="1" applyBorder="1" applyAlignment="1">
      <alignment horizontal="center" vertical="center" shrinkToFit="1"/>
    </xf>
    <xf numFmtId="0" fontId="4" fillId="0" borderId="73" xfId="0" applyFont="1" applyBorder="1" applyAlignment="1">
      <alignment horizontal="right" vertical="center" wrapText="1"/>
    </xf>
    <xf numFmtId="0" fontId="2" fillId="0" borderId="70" xfId="0" applyFont="1" applyBorder="1" applyAlignment="1">
      <alignment horizontal="center" vertical="center" wrapText="1"/>
    </xf>
    <xf numFmtId="0" fontId="2" fillId="16" borderId="71" xfId="0" applyFont="1" applyFill="1" applyBorder="1" applyAlignment="1">
      <alignment horizontal="center" vertical="center" wrapText="1"/>
    </xf>
    <xf numFmtId="0" fontId="2" fillId="16" borderId="72" xfId="0" applyFont="1" applyFill="1" applyBorder="1" applyAlignment="1">
      <alignment horizontal="center" vertical="center" wrapText="1"/>
    </xf>
    <xf numFmtId="0" fontId="4" fillId="0" borderId="40" xfId="0" applyFont="1" applyBorder="1" applyAlignment="1">
      <alignment horizontal="right" vertical="center" wrapText="1"/>
    </xf>
    <xf numFmtId="0" fontId="2" fillId="0" borderId="69" xfId="0" applyFont="1" applyBorder="1" applyAlignment="1">
      <alignment horizontal="center" vertical="center" wrapText="1"/>
    </xf>
    <xf numFmtId="0" fontId="2" fillId="16" borderId="45" xfId="0" applyFont="1" applyFill="1" applyBorder="1" applyAlignment="1">
      <alignment horizontal="center" vertical="center" wrapText="1"/>
    </xf>
    <xf numFmtId="0" fontId="2" fillId="16" borderId="47" xfId="0" applyFont="1" applyFill="1" applyBorder="1" applyAlignment="1">
      <alignment horizontal="center" vertical="center" wrapText="1"/>
    </xf>
    <xf numFmtId="0" fontId="4" fillId="0" borderId="60" xfId="0" applyFont="1" applyBorder="1" applyAlignment="1">
      <alignment horizontal="right" vertical="center" wrapText="1"/>
    </xf>
    <xf numFmtId="0" fontId="39" fillId="13" borderId="74" xfId="0" applyFont="1" applyFill="1" applyBorder="1" applyAlignment="1">
      <alignment horizontal="center" vertical="center" wrapText="1"/>
    </xf>
    <xf numFmtId="0" fontId="4" fillId="16" borderId="53" xfId="0" applyFont="1" applyFill="1" applyBorder="1" applyAlignment="1">
      <alignment horizontal="center" vertical="center" wrapText="1"/>
    </xf>
    <xf numFmtId="0" fontId="4" fillId="16" borderId="55" xfId="0" applyFont="1" applyFill="1" applyBorder="1" applyAlignment="1">
      <alignment horizontal="center" vertical="center" wrapText="1"/>
    </xf>
    <xf numFmtId="0" fontId="44" fillId="0" borderId="60" xfId="0" quotePrefix="1" applyFont="1" applyBorder="1" applyAlignment="1">
      <alignment horizontal="center" vertical="center" shrinkToFit="1"/>
    </xf>
    <xf numFmtId="1" fontId="4" fillId="0" borderId="74" xfId="0" applyNumberFormat="1" applyFont="1" applyBorder="1" applyAlignment="1">
      <alignment horizontal="center" vertical="center" wrapText="1"/>
    </xf>
    <xf numFmtId="0" fontId="7" fillId="0" borderId="0" xfId="0" applyFont="1" applyAlignment="1">
      <alignment horizontal="left" vertical="center" wrapText="1"/>
    </xf>
    <xf numFmtId="0" fontId="4" fillId="15" borderId="74" xfId="0" applyFont="1" applyFill="1" applyBorder="1" applyAlignment="1">
      <alignment horizontal="center" vertical="center" wrapText="1"/>
    </xf>
    <xf numFmtId="0" fontId="43" fillId="0" borderId="67" xfId="0" applyFont="1" applyBorder="1" applyAlignment="1">
      <alignment horizontal="center" vertical="center" shrinkToFit="1"/>
    </xf>
    <xf numFmtId="0" fontId="7" fillId="0" borderId="79" xfId="0" applyFont="1" applyBorder="1" applyAlignment="1">
      <alignment horizontal="centerContinuous" vertical="center"/>
    </xf>
    <xf numFmtId="0" fontId="7" fillId="0" borderId="67" xfId="0" applyFont="1" applyBorder="1" applyAlignment="1">
      <alignment horizontal="centerContinuous" vertical="center"/>
    </xf>
    <xf numFmtId="0" fontId="7" fillId="0" borderId="60" xfId="0" applyFont="1" applyBorder="1" applyAlignment="1">
      <alignment horizontal="centerContinuous" vertical="center"/>
    </xf>
    <xf numFmtId="0" fontId="2" fillId="0" borderId="105" xfId="0" applyFont="1" applyBorder="1" applyAlignment="1">
      <alignment horizontal="center" vertical="center"/>
    </xf>
    <xf numFmtId="0" fontId="44" fillId="0" borderId="123" xfId="0" applyFont="1" applyBorder="1" applyAlignment="1">
      <alignment horizontal="center" vertical="center" shrinkToFit="1"/>
    </xf>
    <xf numFmtId="0" fontId="62" fillId="0" borderId="26" xfId="5" applyFont="1" applyBorder="1" applyAlignment="1">
      <alignment horizontal="centerContinuous" wrapText="1"/>
    </xf>
    <xf numFmtId="0" fontId="5" fillId="0" borderId="124" xfId="0" applyFont="1" applyBorder="1" applyAlignment="1">
      <alignment horizontal="centerContinuous"/>
    </xf>
    <xf numFmtId="0" fontId="63" fillId="2" borderId="126" xfId="5" applyFont="1" applyFill="1" applyBorder="1" applyAlignment="1">
      <alignment horizontal="left"/>
    </xf>
    <xf numFmtId="0" fontId="20" fillId="2" borderId="126" xfId="5" applyFont="1" applyFill="1" applyBorder="1" applyAlignment="1">
      <alignment horizontal="left"/>
    </xf>
    <xf numFmtId="0" fontId="64" fillId="2" borderId="126" xfId="5" applyFont="1" applyFill="1" applyBorder="1" applyAlignment="1">
      <alignment horizontal="centerContinuous"/>
    </xf>
    <xf numFmtId="0" fontId="2" fillId="2" borderId="126" xfId="5" applyFill="1" applyBorder="1" applyAlignment="1">
      <alignment horizontal="left"/>
    </xf>
    <xf numFmtId="0" fontId="4" fillId="2" borderId="126" xfId="5" applyFont="1" applyFill="1" applyBorder="1" applyAlignment="1">
      <alignment horizontal="centerContinuous"/>
    </xf>
    <xf numFmtId="0" fontId="65" fillId="2" borderId="127" xfId="5" applyFont="1" applyFill="1" applyBorder="1" applyAlignment="1">
      <alignment horizontal="right"/>
    </xf>
    <xf numFmtId="0" fontId="2" fillId="0" borderId="0" xfId="5"/>
    <xf numFmtId="0" fontId="6" fillId="0" borderId="1" xfId="5" applyFont="1" applyBorder="1" applyAlignment="1">
      <alignment horizontal="right"/>
    </xf>
    <xf numFmtId="0" fontId="7" fillId="0" borderId="0" xfId="5" applyFont="1" applyAlignment="1">
      <alignment horizontal="centerContinuous"/>
    </xf>
    <xf numFmtId="0" fontId="6" fillId="0" borderId="0" xfId="5" applyFont="1" applyAlignment="1">
      <alignment horizontal="right"/>
    </xf>
    <xf numFmtId="0" fontId="7" fillId="0" borderId="0" xfId="5" applyFont="1" applyAlignment="1">
      <alignment horizontal="center"/>
    </xf>
    <xf numFmtId="0" fontId="7" fillId="0" borderId="2" xfId="5" quotePrefix="1" applyFont="1" applyBorder="1" applyAlignment="1">
      <alignment horizontal="left"/>
    </xf>
    <xf numFmtId="0" fontId="6" fillId="0" borderId="8" xfId="5" applyFont="1" applyBorder="1" applyAlignment="1">
      <alignment horizontal="right"/>
    </xf>
    <xf numFmtId="0" fontId="7" fillId="0" borderId="9" xfId="5" applyFont="1" applyBorder="1" applyAlignment="1">
      <alignment horizontal="centerContinuous"/>
    </xf>
    <xf numFmtId="0" fontId="6" fillId="0" borderId="9" xfId="5" applyFont="1" applyBorder="1" applyAlignment="1">
      <alignment horizontal="right"/>
    </xf>
    <xf numFmtId="0" fontId="7" fillId="0" borderId="9" xfId="5" applyFont="1" applyBorder="1" applyAlignment="1">
      <alignment horizontal="center"/>
    </xf>
    <xf numFmtId="0" fontId="7" fillId="0" borderId="10" xfId="5" applyFont="1" applyBorder="1" applyAlignment="1">
      <alignment horizontal="left"/>
    </xf>
    <xf numFmtId="0" fontId="8" fillId="2" borderId="14" xfId="5" applyFont="1" applyFill="1" applyBorder="1" applyAlignment="1">
      <alignment horizontal="right"/>
    </xf>
    <xf numFmtId="0" fontId="7" fillId="19" borderId="15" xfId="0" applyFont="1" applyFill="1" applyBorder="1" applyAlignment="1">
      <alignment horizontal="center" vertical="center"/>
    </xf>
    <xf numFmtId="0" fontId="8" fillId="4" borderId="128" xfId="5" applyFont="1" applyFill="1" applyBorder="1" applyAlignment="1">
      <alignment horizontal="right"/>
    </xf>
    <xf numFmtId="1" fontId="6" fillId="0" borderId="31" xfId="5" applyNumberFormat="1" applyFont="1" applyBorder="1" applyAlignment="1">
      <alignment horizontal="center"/>
    </xf>
    <xf numFmtId="0" fontId="8" fillId="0" borderId="5" xfId="5" applyFont="1" applyBorder="1" applyAlignment="1">
      <alignment horizontal="right"/>
    </xf>
    <xf numFmtId="0" fontId="7" fillId="0" borderId="7" xfId="5" applyFont="1" applyBorder="1" applyAlignment="1">
      <alignment horizontal="center"/>
    </xf>
    <xf numFmtId="0" fontId="13" fillId="2" borderId="4" xfId="5" applyFont="1" applyFill="1" applyBorder="1" applyAlignment="1">
      <alignment horizontal="right"/>
    </xf>
    <xf numFmtId="0" fontId="7" fillId="0" borderId="3" xfId="5" applyFont="1" applyBorder="1" applyAlignment="1">
      <alignment horizontal="center"/>
    </xf>
    <xf numFmtId="0" fontId="11" fillId="0" borderId="1" xfId="5" applyFont="1" applyBorder="1" applyAlignment="1">
      <alignment horizontal="right"/>
    </xf>
    <xf numFmtId="0" fontId="7" fillId="0" borderId="2" xfId="5" applyFont="1" applyBorder="1" applyAlignment="1">
      <alignment horizontal="center"/>
    </xf>
    <xf numFmtId="0" fontId="10" fillId="2" borderId="4" xfId="5" applyFont="1" applyFill="1" applyBorder="1" applyAlignment="1">
      <alignment horizontal="right"/>
    </xf>
    <xf numFmtId="0" fontId="11" fillId="4" borderId="128" xfId="5" applyFont="1" applyFill="1" applyBorder="1" applyAlignment="1">
      <alignment horizontal="right"/>
    </xf>
    <xf numFmtId="49" fontId="7" fillId="0" borderId="31" xfId="5" applyNumberFormat="1" applyFont="1" applyBorder="1" applyAlignment="1">
      <alignment horizontal="center"/>
    </xf>
    <xf numFmtId="0" fontId="8" fillId="0" borderId="1" xfId="5" applyFont="1" applyBorder="1" applyAlignment="1">
      <alignment horizontal="right"/>
    </xf>
    <xf numFmtId="0" fontId="11" fillId="2" borderId="4" xfId="5" applyFont="1" applyFill="1" applyBorder="1" applyAlignment="1">
      <alignment horizontal="right"/>
    </xf>
    <xf numFmtId="1" fontId="7" fillId="0" borderId="31" xfId="5" applyNumberFormat="1" applyFont="1" applyBorder="1" applyAlignment="1">
      <alignment horizontal="center"/>
    </xf>
    <xf numFmtId="0" fontId="22" fillId="2" borderId="4" xfId="5" applyFont="1" applyFill="1" applyBorder="1" applyAlignment="1">
      <alignment horizontal="right"/>
    </xf>
    <xf numFmtId="0" fontId="66" fillId="4" borderId="128" xfId="5" applyFont="1" applyFill="1" applyBorder="1" applyAlignment="1">
      <alignment horizontal="right"/>
    </xf>
    <xf numFmtId="0" fontId="14" fillId="2" borderId="16" xfId="5" applyFont="1" applyFill="1" applyBorder="1" applyAlignment="1">
      <alignment horizontal="right"/>
    </xf>
    <xf numFmtId="0" fontId="7" fillId="0" borderId="27" xfId="5" applyFont="1" applyBorder="1" applyAlignment="1">
      <alignment horizontal="center"/>
    </xf>
    <xf numFmtId="0" fontId="10" fillId="4" borderId="129" xfId="5" applyFont="1" applyFill="1" applyBorder="1" applyAlignment="1">
      <alignment horizontal="right"/>
    </xf>
    <xf numFmtId="1" fontId="7" fillId="0" borderId="13" xfId="5" applyNumberFormat="1" applyFont="1" applyBorder="1" applyAlignment="1">
      <alignment horizontal="center"/>
    </xf>
    <xf numFmtId="0" fontId="7" fillId="0" borderId="0" xfId="5" applyFont="1" applyAlignment="1">
      <alignment horizontal="left"/>
    </xf>
    <xf numFmtId="0" fontId="11" fillId="0" borderId="0" xfId="5" applyFont="1" applyAlignment="1">
      <alignment horizontal="right"/>
    </xf>
    <xf numFmtId="0" fontId="7" fillId="0" borderId="8" xfId="5" applyFont="1" applyBorder="1"/>
    <xf numFmtId="0" fontId="7" fillId="0" borderId="9" xfId="5" applyFont="1" applyBorder="1"/>
    <xf numFmtId="0" fontId="7" fillId="0" borderId="10" xfId="5" applyFont="1" applyBorder="1"/>
    <xf numFmtId="0" fontId="4" fillId="0" borderId="0" xfId="5" applyFont="1" applyAlignment="1">
      <alignment horizontal="right"/>
    </xf>
    <xf numFmtId="0" fontId="2" fillId="0" borderId="0" xfId="5" applyAlignment="1">
      <alignment horizontal="left"/>
    </xf>
    <xf numFmtId="0" fontId="67" fillId="2" borderId="125" xfId="5" applyFont="1" applyFill="1" applyBorder="1" applyAlignment="1">
      <alignment horizontal="right"/>
    </xf>
    <xf numFmtId="0" fontId="2" fillId="0" borderId="130" xfId="0" applyFont="1" applyBorder="1" applyAlignment="1">
      <alignment horizontal="center" vertical="center"/>
    </xf>
    <xf numFmtId="0" fontId="2" fillId="0" borderId="97" xfId="0" applyFont="1" applyBorder="1" applyAlignment="1">
      <alignment horizontal="center" vertical="center"/>
    </xf>
    <xf numFmtId="0" fontId="2" fillId="0" borderId="97" xfId="0" quotePrefix="1" applyFont="1" applyBorder="1" applyAlignment="1">
      <alignment horizontal="center" vertical="center" wrapText="1"/>
    </xf>
    <xf numFmtId="49" fontId="2" fillId="0" borderId="97" xfId="2" applyNumberFormat="1" applyFont="1" applyBorder="1" applyAlignment="1">
      <alignment horizontal="center" vertical="center"/>
    </xf>
    <xf numFmtId="0" fontId="2" fillId="0" borderId="97" xfId="0" applyFont="1" applyBorder="1" applyAlignment="1">
      <alignment horizontal="center" vertical="center" shrinkToFit="1"/>
    </xf>
    <xf numFmtId="164" fontId="5" fillId="0" borderId="120" xfId="0" applyNumberFormat="1" applyFont="1" applyBorder="1" applyAlignment="1">
      <alignment horizontal="center" vertical="center"/>
    </xf>
    <xf numFmtId="0" fontId="2" fillId="0" borderId="131" xfId="0" applyFont="1" applyBorder="1" applyAlignment="1">
      <alignment horizontal="center" vertical="center"/>
    </xf>
    <xf numFmtId="164" fontId="2" fillId="0" borderId="97" xfId="0" applyNumberFormat="1" applyFont="1" applyBorder="1" applyAlignment="1">
      <alignment horizontal="center" vertical="center"/>
    </xf>
    <xf numFmtId="1" fontId="58" fillId="13" borderId="132" xfId="0" applyNumberFormat="1" applyFont="1" applyFill="1" applyBorder="1" applyAlignment="1">
      <alignment horizontal="center" vertical="center"/>
    </xf>
    <xf numFmtId="1" fontId="58" fillId="13" borderId="133" xfId="0" applyNumberFormat="1" applyFont="1" applyFill="1" applyBorder="1" applyAlignment="1">
      <alignment horizontal="center" vertical="center"/>
    </xf>
    <xf numFmtId="1" fontId="58" fillId="13" borderId="45" xfId="0" applyNumberFormat="1" applyFont="1" applyFill="1" applyBorder="1" applyAlignment="1">
      <alignment horizontal="center" vertical="center"/>
    </xf>
    <xf numFmtId="0" fontId="60" fillId="0" borderId="92" xfId="0" applyFont="1" applyBorder="1" applyAlignment="1">
      <alignment horizontal="center"/>
    </xf>
    <xf numFmtId="0" fontId="2" fillId="0" borderId="78" xfId="0" applyFont="1" applyBorder="1" applyAlignment="1">
      <alignment horizontal="center" vertical="center"/>
    </xf>
    <xf numFmtId="49" fontId="2" fillId="0" borderId="78" xfId="2" applyNumberFormat="1" applyFont="1" applyBorder="1" applyAlignment="1">
      <alignment horizontal="center" vertical="center"/>
    </xf>
    <xf numFmtId="0" fontId="2" fillId="0" borderId="78" xfId="0" applyFont="1" applyBorder="1" applyAlignment="1">
      <alignment horizontal="center" vertical="center" shrinkToFit="1"/>
    </xf>
    <xf numFmtId="164" fontId="2" fillId="0" borderId="78" xfId="0" applyNumberFormat="1" applyFont="1" applyBorder="1" applyAlignment="1">
      <alignment horizontal="center" vertical="center"/>
    </xf>
    <xf numFmtId="164" fontId="5" fillId="0" borderId="134" xfId="0" applyNumberFormat="1" applyFont="1" applyBorder="1" applyAlignment="1">
      <alignment horizontal="center" vertical="center"/>
    </xf>
    <xf numFmtId="1" fontId="2" fillId="0" borderId="133" xfId="0" applyNumberFormat="1" applyFont="1" applyBorder="1" applyAlignment="1">
      <alignment horizontal="center" vertical="center"/>
    </xf>
    <xf numFmtId="0" fontId="2" fillId="0" borderId="135" xfId="0" applyFont="1" applyBorder="1" applyAlignment="1">
      <alignment horizontal="center" vertical="center"/>
    </xf>
    <xf numFmtId="0" fontId="2" fillId="0" borderId="130" xfId="0" applyFont="1" applyBorder="1" applyAlignment="1">
      <alignment horizontal="center"/>
    </xf>
    <xf numFmtId="0" fontId="2" fillId="0" borderId="97" xfId="0" applyFont="1" applyBorder="1" applyAlignment="1">
      <alignment horizontal="center"/>
    </xf>
    <xf numFmtId="164" fontId="2" fillId="0" borderId="97" xfId="0" applyNumberFormat="1" applyFont="1" applyBorder="1" applyAlignment="1">
      <alignment horizontal="center"/>
    </xf>
    <xf numFmtId="164" fontId="2" fillId="0" borderId="120" xfId="0" applyNumberFormat="1" applyFont="1" applyBorder="1" applyAlignment="1">
      <alignment horizontal="center"/>
    </xf>
    <xf numFmtId="0" fontId="5" fillId="0" borderId="131" xfId="0" applyFont="1" applyBorder="1" applyAlignment="1">
      <alignment horizontal="center"/>
    </xf>
    <xf numFmtId="0" fontId="68" fillId="10" borderId="1" xfId="11" applyFont="1" applyFill="1" applyBorder="1" applyAlignment="1">
      <alignment horizontal="center" shrinkToFit="1"/>
    </xf>
    <xf numFmtId="0" fontId="68" fillId="10" borderId="28" xfId="11" applyFont="1" applyFill="1" applyBorder="1" applyAlignment="1">
      <alignment horizontal="center" vertical="center" wrapText="1"/>
    </xf>
    <xf numFmtId="9" fontId="68" fillId="10" borderId="28" xfId="2" applyFont="1" applyFill="1" applyBorder="1" applyAlignment="1">
      <alignment horizontal="center" vertical="center" shrinkToFit="1"/>
    </xf>
    <xf numFmtId="9" fontId="68" fillId="10" borderId="29" xfId="2" applyFont="1" applyFill="1" applyBorder="1" applyAlignment="1">
      <alignment horizontal="center" vertical="center" shrinkToFit="1"/>
    </xf>
    <xf numFmtId="0" fontId="68" fillId="10" borderId="29" xfId="0" applyFont="1" applyFill="1" applyBorder="1" applyAlignment="1">
      <alignment horizontal="center" vertical="center" shrinkToFit="1"/>
    </xf>
    <xf numFmtId="0" fontId="68" fillId="10" borderId="29" xfId="2" applyNumberFormat="1" applyFont="1" applyFill="1" applyBorder="1" applyAlignment="1">
      <alignment horizontal="center" vertical="center" shrinkToFit="1"/>
    </xf>
    <xf numFmtId="0" fontId="68" fillId="10" borderId="30" xfId="0" applyFont="1" applyFill="1" applyBorder="1" applyAlignment="1">
      <alignment horizontal="center" vertical="center" wrapText="1"/>
    </xf>
    <xf numFmtId="0" fontId="69" fillId="0" borderId="0" xfId="5" applyFont="1" applyAlignment="1">
      <alignment horizontal="center" vertical="center" wrapText="1"/>
    </xf>
    <xf numFmtId="0" fontId="70" fillId="0" borderId="0" xfId="5" applyFont="1" applyAlignment="1">
      <alignment horizontal="center" wrapText="1"/>
    </xf>
    <xf numFmtId="0" fontId="44" fillId="0" borderId="68" xfId="0" applyFont="1" applyBorder="1" applyAlignment="1">
      <alignment horizontal="center" vertical="center" shrinkToFit="1"/>
    </xf>
    <xf numFmtId="0" fontId="2" fillId="0" borderId="48" xfId="0" applyFont="1" applyBorder="1" applyAlignment="1">
      <alignment horizontal="center"/>
    </xf>
    <xf numFmtId="0" fontId="2" fillId="0" borderId="95" xfId="0" applyFont="1" applyBorder="1" applyAlignment="1">
      <alignment horizontal="center" vertical="center"/>
    </xf>
    <xf numFmtId="49" fontId="2" fillId="0" borderId="95" xfId="2" applyNumberFormat="1" applyFont="1" applyBorder="1" applyAlignment="1">
      <alignment horizontal="center" vertical="center"/>
    </xf>
    <xf numFmtId="0" fontId="2" fillId="0" borderId="95" xfId="0" applyFont="1" applyBorder="1" applyAlignment="1">
      <alignment horizontal="center" vertical="center" shrinkToFit="1"/>
    </xf>
    <xf numFmtId="164" fontId="5" fillId="0" borderId="136" xfId="0" applyNumberFormat="1" applyFont="1" applyBorder="1" applyAlignment="1">
      <alignment horizontal="center" vertical="center"/>
    </xf>
    <xf numFmtId="0" fontId="2" fillId="0" borderId="137" xfId="0" applyFont="1" applyBorder="1" applyAlignment="1">
      <alignment horizontal="center" vertical="center"/>
    </xf>
    <xf numFmtId="164" fontId="2" fillId="0" borderId="95" xfId="0" applyNumberFormat="1" applyFont="1" applyBorder="1" applyAlignment="1">
      <alignment horizontal="center" vertical="center"/>
    </xf>
    <xf numFmtId="0" fontId="2" fillId="0" borderId="44" xfId="0" applyFont="1" applyBorder="1" applyAlignment="1">
      <alignment horizontal="centerContinuous" shrinkToFit="1"/>
    </xf>
    <xf numFmtId="0" fontId="21" fillId="0" borderId="102" xfId="0" applyFont="1" applyBorder="1" applyAlignment="1">
      <alignment horizontal="centerContinuous"/>
    </xf>
    <xf numFmtId="0" fontId="2" fillId="0" borderId="30" xfId="0" applyFont="1" applyBorder="1" applyAlignment="1">
      <alignment horizontal="center" vertical="center"/>
    </xf>
    <xf numFmtId="0" fontId="2" fillId="0" borderId="0" xfId="0" applyFont="1"/>
    <xf numFmtId="0" fontId="71" fillId="2" borderId="4" xfId="0" applyFont="1" applyFill="1" applyBorder="1" applyAlignment="1">
      <alignment horizontal="right"/>
    </xf>
    <xf numFmtId="0" fontId="7" fillId="0" borderId="1" xfId="5" applyFont="1" applyBorder="1" applyAlignment="1">
      <alignment wrapText="1"/>
    </xf>
    <xf numFmtId="0" fontId="7" fillId="0" borderId="2" xfId="5" applyFont="1" applyBorder="1" applyAlignment="1">
      <alignment wrapText="1"/>
    </xf>
    <xf numFmtId="0" fontId="7" fillId="0" borderId="1" xfId="5" applyFont="1" applyBorder="1" applyAlignment="1">
      <alignment wrapText="1"/>
    </xf>
    <xf numFmtId="0" fontId="7" fillId="0" borderId="0" xfId="5" applyFont="1" applyAlignment="1">
      <alignment wrapText="1"/>
    </xf>
    <xf numFmtId="0" fontId="7" fillId="0" borderId="2" xfId="5" applyFont="1" applyBorder="1" applyAlignment="1">
      <alignment wrapText="1"/>
    </xf>
  </cellXfs>
  <cellStyles count="12">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1" xr:uid="{00000000-0005-0000-0000-000005000000}"/>
    <cellStyle name="Normal 3" xfId="7" xr:uid="{00000000-0005-0000-0000-000006000000}"/>
    <cellStyle name="Normal 4" xfId="8" xr:uid="{00000000-0005-0000-0000-000007000000}"/>
    <cellStyle name="Normal 5" xfId="9" xr:uid="{00000000-0005-0000-0000-000008000000}"/>
    <cellStyle name="Percent" xfId="2" builtinId="5"/>
    <cellStyle name="Percent 2" xfId="3" xr:uid="{00000000-0005-0000-0000-00000A000000}"/>
    <cellStyle name="Percent 2 2" xfId="10" xr:uid="{00000000-0005-0000-0000-00000B000000}"/>
  </cellStyles>
  <dxfs count="8">
    <dxf>
      <font>
        <b/>
        <i val="0"/>
      </font>
      <fill>
        <patternFill>
          <bgColor rgb="FF66FF66"/>
        </patternFill>
      </fill>
    </dxf>
    <dxf>
      <font>
        <b val="0"/>
        <i/>
        <color auto="1"/>
      </font>
      <fill>
        <patternFill>
          <bgColor theme="0" tint="-0.24994659260841701"/>
        </patternFill>
      </fill>
    </dxf>
    <dxf>
      <font>
        <b/>
        <i val="0"/>
      </font>
      <fill>
        <patternFill>
          <bgColor rgb="FF00FF00"/>
        </patternFill>
      </fill>
    </dxf>
    <dxf>
      <font>
        <b/>
        <i val="0"/>
      </font>
      <fill>
        <patternFill>
          <bgColor rgb="FF66FF66"/>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3A87F134-0BED-44B5-B86B-76513B390944}"/>
  </tableStyles>
  <colors>
    <mruColors>
      <color rgb="FF66FF66"/>
      <color rgb="FF9999FF"/>
      <color rgb="FF0000FF"/>
      <color rgb="FF00FF00"/>
      <color rgb="FFCCFFCC"/>
      <color rgb="FF009900"/>
      <color rgb="FF00CC66"/>
      <color rgb="FF00FF99"/>
      <color rgb="FF66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1</xdr:row>
      <xdr:rowOff>26669</xdr:rowOff>
    </xdr:from>
    <xdr:to>
      <xdr:col>6</xdr:col>
      <xdr:colOff>1257300</xdr:colOff>
      <xdr:row>13</xdr:row>
      <xdr:rowOff>83819</xdr:rowOff>
    </xdr:to>
    <xdr:pic>
      <xdr:nvPicPr>
        <xdr:cNvPr id="5" name="Picture 4" descr="C:\Users\Owner\Desktop\Desktop Items\Pathfinder\Urmeena.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6265" y="400049"/>
          <a:ext cx="2329815" cy="2655570"/>
        </a:xfrm>
        <a:prstGeom prst="rect">
          <a:avLst/>
        </a:prstGeom>
        <a:noFill/>
        <a:ln>
          <a:noFill/>
        </a:ln>
      </xdr:spPr>
    </xdr:pic>
    <xdr:clientData/>
  </xdr:twoCellAnchor>
  <xdr:twoCellAnchor>
    <xdr:from>
      <xdr:col>5</xdr:col>
      <xdr:colOff>66675</xdr:colOff>
      <xdr:row>12</xdr:row>
      <xdr:rowOff>114301</xdr:rowOff>
    </xdr:from>
    <xdr:to>
      <xdr:col>6</xdr:col>
      <xdr:colOff>1238250</xdr:colOff>
      <xdr:row>13</xdr:row>
      <xdr:rowOff>190500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425315" y="3086101"/>
          <a:ext cx="2291715" cy="289559"/>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100" b="1" i="0" u="none" strike="noStrike" baseline="0">
              <a:solidFill>
                <a:srgbClr val="000000"/>
              </a:solidFill>
              <a:latin typeface="Times New Roman"/>
              <a:cs typeface="Times New Roman"/>
            </a:rPr>
            <a:t>Lich Body:  </a:t>
          </a:r>
          <a:r>
            <a:rPr lang="en-US" sz="1100" b="0" i="0" u="none" strike="noStrike" baseline="0">
              <a:solidFill>
                <a:srgbClr val="000000"/>
              </a:solidFill>
              <a:latin typeface="Times New Roman"/>
              <a:cs typeface="Times New Roman"/>
            </a:rPr>
            <a:t>DR 6/bludgeon &amp; magic</a:t>
          </a:r>
        </a:p>
      </xdr:txBody>
    </xdr:sp>
    <xdr:clientData/>
  </xdr:twoCellAnchor>
  <xdr:twoCellAnchor>
    <xdr:from>
      <xdr:col>5</xdr:col>
      <xdr:colOff>213360</xdr:colOff>
      <xdr:row>5</xdr:row>
      <xdr:rowOff>60960</xdr:rowOff>
    </xdr:from>
    <xdr:to>
      <xdr:col>7</xdr:col>
      <xdr:colOff>304800</xdr:colOff>
      <xdr:row>16</xdr:row>
      <xdr:rowOff>22860</xdr:rowOff>
    </xdr:to>
    <xdr:sp macro="" textlink="">
      <xdr:nvSpPr>
        <xdr:cNvPr id="2" name="TextBox 1">
          <a:extLst>
            <a:ext uri="{FF2B5EF4-FFF2-40B4-BE49-F238E27FC236}">
              <a16:creationId xmlns:a16="http://schemas.microsoft.com/office/drawing/2014/main" id="{9CCEE576-6EBD-3E4D-0572-3ACBE3477E4C}"/>
            </a:ext>
          </a:extLst>
        </xdr:cNvPr>
        <xdr:cNvSpPr txBox="1"/>
      </xdr:nvSpPr>
      <xdr:spPr>
        <a:xfrm>
          <a:off x="4739640" y="1303020"/>
          <a:ext cx="2514600" cy="2316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Research Szass Tam in the FR canon.</a:t>
          </a:r>
        </a:p>
        <a:p>
          <a:endParaRPr lang="en-US" sz="2000"/>
        </a:p>
        <a:p>
          <a:r>
            <a:rPr lang="en-US" sz="2000"/>
            <a:t>This</a:t>
          </a:r>
          <a:r>
            <a:rPr lang="en-US" sz="2000" baseline="0"/>
            <a:t> is a powerful lich that Urmeena would like.</a:t>
          </a:r>
          <a:endParaRPr 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152400</xdr:colOff>
      <xdr:row>1</xdr:row>
      <xdr:rowOff>123825</xdr:rowOff>
    </xdr:from>
    <xdr:to>
      <xdr:col>3</xdr:col>
      <xdr:colOff>342900</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showGridLines="0" tabSelected="1" zoomScaleNormal="100" workbookViewId="0"/>
  </sheetViews>
  <sheetFormatPr defaultColWidth="13" defaultRowHeight="15.6" x14ac:dyDescent="0.3"/>
  <cols>
    <col min="1" max="1" width="15.59765625" style="9" customWidth="1"/>
    <col min="2" max="2" width="11.19921875" style="10" customWidth="1"/>
    <col min="3" max="3" width="7.296875" style="10" customWidth="1"/>
    <col min="4" max="4" width="14.3984375" style="9" bestFit="1" customWidth="1"/>
    <col min="5" max="5" width="10.8984375" style="10" bestFit="1" customWidth="1"/>
    <col min="6" max="6" width="14.69921875" style="9" customWidth="1"/>
    <col min="7" max="7" width="17.09765625" style="10" customWidth="1"/>
    <col min="8" max="16384" width="13" style="1"/>
  </cols>
  <sheetData>
    <row r="1" spans="1:7" ht="29.4" thickTop="1" thickBot="1" x14ac:dyDescent="0.55000000000000004">
      <c r="A1" s="136" t="s">
        <v>135</v>
      </c>
      <c r="B1" s="137" t="s">
        <v>361</v>
      </c>
      <c r="C1" s="138"/>
      <c r="D1" s="139"/>
      <c r="E1" s="140"/>
      <c r="F1" s="139"/>
      <c r="G1" s="352" t="s">
        <v>228</v>
      </c>
    </row>
    <row r="2" spans="1:7" ht="17.399999999999999" thickTop="1" x14ac:dyDescent="0.3">
      <c r="A2" s="2" t="s">
        <v>337</v>
      </c>
      <c r="B2" s="262" t="s">
        <v>138</v>
      </c>
      <c r="C2" s="262"/>
      <c r="D2" s="4" t="s">
        <v>338</v>
      </c>
      <c r="E2" s="29" t="s">
        <v>110</v>
      </c>
      <c r="F2"/>
      <c r="G2" s="5"/>
    </row>
    <row r="3" spans="1:7" ht="16.8" x14ac:dyDescent="0.3">
      <c r="A3" s="2" t="s">
        <v>339</v>
      </c>
      <c r="B3" s="263" t="s">
        <v>139</v>
      </c>
      <c r="C3" s="262"/>
      <c r="D3" s="4" t="s">
        <v>4</v>
      </c>
      <c r="E3" s="29">
        <v>11</v>
      </c>
      <c r="F3" s="4"/>
      <c r="G3" s="5"/>
    </row>
    <row r="4" spans="1:7" ht="16.8" x14ac:dyDescent="0.3">
      <c r="A4" s="2" t="s">
        <v>340</v>
      </c>
      <c r="B4" s="262" t="s">
        <v>161</v>
      </c>
      <c r="C4" s="262"/>
      <c r="D4" s="4" t="s">
        <v>341</v>
      </c>
      <c r="E4" s="29" t="s">
        <v>136</v>
      </c>
      <c r="F4" s="4"/>
      <c r="G4" s="5"/>
    </row>
    <row r="5" spans="1:7" ht="17.399999999999999" thickBot="1" x14ac:dyDescent="0.35">
      <c r="A5" s="2" t="s">
        <v>342</v>
      </c>
      <c r="B5" s="262" t="s">
        <v>325</v>
      </c>
      <c r="C5" s="262"/>
      <c r="D5" s="4" t="s">
        <v>343</v>
      </c>
      <c r="E5" s="29" t="s">
        <v>137</v>
      </c>
      <c r="F5" s="4"/>
      <c r="G5" s="5"/>
    </row>
    <row r="6" spans="1:7" ht="17.399999999999999" thickTop="1" x14ac:dyDescent="0.3">
      <c r="A6" s="264" t="s">
        <v>344</v>
      </c>
      <c r="B6" s="265">
        <f>1+5</f>
        <v>6</v>
      </c>
      <c r="C6" s="266"/>
      <c r="D6" s="267" t="s">
        <v>344</v>
      </c>
      <c r="E6" s="268" t="s">
        <v>169</v>
      </c>
      <c r="F6" s="3"/>
      <c r="G6" s="5"/>
    </row>
    <row r="7" spans="1:7" ht="16.8" x14ac:dyDescent="0.3">
      <c r="A7" s="269" t="s">
        <v>345</v>
      </c>
      <c r="B7" s="301">
        <f>B6+C9</f>
        <v>7</v>
      </c>
      <c r="C7" s="302"/>
      <c r="D7" s="270" t="s">
        <v>346</v>
      </c>
      <c r="E7" s="271" t="s">
        <v>168</v>
      </c>
      <c r="F7" s="3"/>
      <c r="G7" s="5"/>
    </row>
    <row r="8" spans="1:7" ht="17.399999999999999" thickBot="1" x14ac:dyDescent="0.35">
      <c r="A8" s="300" t="s">
        <v>347</v>
      </c>
      <c r="B8" s="276" t="str">
        <f>C10</f>
        <v>+2</v>
      </c>
      <c r="C8" s="274"/>
      <c r="D8" s="273" t="s">
        <v>348</v>
      </c>
      <c r="E8" s="272" t="s">
        <v>362</v>
      </c>
      <c r="F8" s="3"/>
      <c r="G8" s="5"/>
    </row>
    <row r="9" spans="1:7" ht="17.399999999999999" thickTop="1" x14ac:dyDescent="0.3">
      <c r="A9" s="18" t="s">
        <v>349</v>
      </c>
      <c r="B9" s="127">
        <v>12</v>
      </c>
      <c r="C9" s="205" t="str">
        <f t="shared" ref="C9:C14" si="0">IF(B9&gt;9.9,CONCATENATE("+",ROUNDDOWN((B9-10)/2,0)),ROUNDUP((B9-10)/2,0))</f>
        <v>+1</v>
      </c>
      <c r="D9" s="116" t="s">
        <v>350</v>
      </c>
      <c r="E9" s="256" t="s">
        <v>227</v>
      </c>
      <c r="F9" s="3"/>
      <c r="G9" s="5"/>
    </row>
    <row r="10" spans="1:7" ht="16.8" x14ac:dyDescent="0.3">
      <c r="A10" s="7" t="s">
        <v>351</v>
      </c>
      <c r="B10" s="66">
        <v>14</v>
      </c>
      <c r="C10" s="28" t="str">
        <f t="shared" si="0"/>
        <v>+2</v>
      </c>
      <c r="D10" s="117" t="s">
        <v>352</v>
      </c>
      <c r="E10" s="46">
        <f>SUM(Martial!G3:G19,Equipment!B3:B13)</f>
        <v>40.5</v>
      </c>
      <c r="F10" s="3"/>
      <c r="G10" s="5"/>
    </row>
    <row r="11" spans="1:7" ht="16.8" x14ac:dyDescent="0.3">
      <c r="A11" s="519" t="s">
        <v>353</v>
      </c>
      <c r="B11" s="67">
        <v>12</v>
      </c>
      <c r="C11" s="21" t="str">
        <f t="shared" si="0"/>
        <v>+1</v>
      </c>
      <c r="D11" s="117" t="s">
        <v>354</v>
      </c>
      <c r="E11" s="42">
        <f>ROUNDUP(((E3*6)*0.75)+((E3)*C11),0)</f>
        <v>61</v>
      </c>
      <c r="F11" s="3"/>
      <c r="G11" s="5"/>
    </row>
    <row r="12" spans="1:7" ht="16.8" x14ac:dyDescent="0.3">
      <c r="A12" s="135" t="s">
        <v>355</v>
      </c>
      <c r="B12" s="67">
        <v>15</v>
      </c>
      <c r="C12" s="28" t="str">
        <f t="shared" si="0"/>
        <v>+2</v>
      </c>
      <c r="D12" s="118" t="s">
        <v>356</v>
      </c>
      <c r="E12" s="231">
        <f>10+C10</f>
        <v>12</v>
      </c>
      <c r="F12" s="2"/>
      <c r="G12" s="5"/>
    </row>
    <row r="13" spans="1:7" ht="16.8" x14ac:dyDescent="0.3">
      <c r="A13" s="17" t="s">
        <v>357</v>
      </c>
      <c r="B13" s="6">
        <v>16</v>
      </c>
      <c r="C13" s="28" t="str">
        <f t="shared" si="0"/>
        <v>+3</v>
      </c>
      <c r="D13" s="118" t="s">
        <v>358</v>
      </c>
      <c r="E13" s="353">
        <f>E14-C10</f>
        <v>18</v>
      </c>
      <c r="F13" s="3"/>
      <c r="G13" s="5"/>
    </row>
    <row r="14" spans="1:7" ht="17.399999999999999" thickBot="1" x14ac:dyDescent="0.35">
      <c r="A14" s="19" t="s">
        <v>359</v>
      </c>
      <c r="B14" s="359">
        <f>17+6</f>
        <v>23</v>
      </c>
      <c r="C14" s="22" t="str">
        <f t="shared" si="0"/>
        <v>+6</v>
      </c>
      <c r="D14" s="119" t="s">
        <v>360</v>
      </c>
      <c r="E14" s="354">
        <f>E12+SUM(Martial!B14:B16)</f>
        <v>20</v>
      </c>
      <c r="F14" s="367"/>
      <c r="G14" s="368"/>
    </row>
    <row r="15" spans="1:7" ht="16.2" thickTop="1" x14ac:dyDescent="0.3"/>
  </sheetData>
  <phoneticPr fontId="0" type="noConversion"/>
  <conditionalFormatting sqref="E10">
    <cfRule type="cellIs" dxfId="7" priority="4" stopIfTrue="1" operator="greaterThan">
      <formula>53</formula>
    </cfRule>
    <cfRule type="cellIs" dxfId="6" priority="5" stopIfTrue="1" operator="between">
      <formula>26</formula>
      <formula>53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showGridLines="0" workbookViewId="0">
      <pane ySplit="2" topLeftCell="A3" activePane="bottomLeft" state="frozen"/>
      <selection pane="bottomLeft" activeCell="A3" sqref="A3"/>
    </sheetView>
  </sheetViews>
  <sheetFormatPr defaultColWidth="13" defaultRowHeight="15.6" x14ac:dyDescent="0.3"/>
  <cols>
    <col min="1" max="1" width="21.69921875" style="9" bestFit="1" customWidth="1"/>
    <col min="2" max="2" width="5.8984375" style="9" bestFit="1" customWidth="1"/>
    <col min="3" max="3" width="7.59765625" style="10" hidden="1" customWidth="1"/>
    <col min="4" max="4" width="5.8984375" style="10" hidden="1" customWidth="1"/>
    <col min="5" max="5" width="9.19921875" style="10" bestFit="1" customWidth="1"/>
    <col min="6" max="6" width="6.69921875" style="10" bestFit="1" customWidth="1"/>
    <col min="7" max="7" width="6" style="10" bestFit="1" customWidth="1"/>
    <col min="8" max="8" width="5.19921875" style="10" bestFit="1" customWidth="1"/>
    <col min="9" max="9" width="6.8984375" style="10" bestFit="1" customWidth="1"/>
    <col min="10" max="10" width="37.8984375" style="9" bestFit="1" customWidth="1"/>
    <col min="11" max="16384" width="13" style="1"/>
  </cols>
  <sheetData>
    <row r="1" spans="1:10" ht="23.4" thickBot="1" x14ac:dyDescent="0.45">
      <c r="A1" s="20" t="s">
        <v>12</v>
      </c>
      <c r="B1" s="11"/>
      <c r="C1" s="11"/>
      <c r="D1" s="11"/>
      <c r="E1" s="11"/>
      <c r="F1" s="11"/>
      <c r="G1" s="11"/>
      <c r="H1" s="11"/>
      <c r="I1" s="11"/>
      <c r="J1" s="11"/>
    </row>
    <row r="2" spans="1:10" s="8" customFormat="1" ht="34.200000000000003" thickBot="1" x14ac:dyDescent="0.35">
      <c r="A2" s="227" t="s">
        <v>3</v>
      </c>
      <c r="B2" s="228" t="s">
        <v>32</v>
      </c>
      <c r="C2" s="228" t="s">
        <v>39</v>
      </c>
      <c r="D2" s="228" t="s">
        <v>31</v>
      </c>
      <c r="E2" s="229" t="s">
        <v>64</v>
      </c>
      <c r="F2" s="229" t="s">
        <v>40</v>
      </c>
      <c r="G2" s="229" t="s">
        <v>67</v>
      </c>
      <c r="H2" s="226" t="s">
        <v>165</v>
      </c>
      <c r="I2" s="229" t="s">
        <v>93</v>
      </c>
      <c r="J2" s="230" t="s">
        <v>5</v>
      </c>
    </row>
    <row r="3" spans="1:10" s="23" customFormat="1" ht="16.8" x14ac:dyDescent="0.3">
      <c r="A3" s="206" t="s">
        <v>70</v>
      </c>
      <c r="B3" s="207">
        <f>2+3</f>
        <v>5</v>
      </c>
      <c r="C3" s="104" t="s">
        <v>34</v>
      </c>
      <c r="D3" s="105" t="str">
        <f>IF(C3="Str",'Personal File'!$C$9,IF(C3="Dex",'Personal File'!$C$10,IF(C3="Con",'Personal File'!$C$11,IF(C3="Int",'Personal File'!$C$12,IF(C3="Wis",'Personal File'!$C$13,IF(C3="Cha",'Personal File'!$C$14))))))</f>
        <v>+1</v>
      </c>
      <c r="E3" s="208" t="str">
        <f t="shared" ref="E3" si="0">CONCATENATE(C3," (",D3,")")</f>
        <v>Con (+1)</v>
      </c>
      <c r="F3" s="209">
        <v>0</v>
      </c>
      <c r="G3" s="210">
        <f t="shared" ref="G3:G42" si="1">B3+D3+F3</f>
        <v>6</v>
      </c>
      <c r="H3" s="211">
        <f t="shared" ref="H3:H5" ca="1" si="2">RANDBETWEEN(1,20)</f>
        <v>20</v>
      </c>
      <c r="I3" s="212">
        <f t="shared" ref="I3:I5" ca="1" si="3">SUM(G3:H3)</f>
        <v>26</v>
      </c>
      <c r="J3" s="55"/>
    </row>
    <row r="4" spans="1:10" s="23" customFormat="1" ht="16.8" x14ac:dyDescent="0.3">
      <c r="A4" s="213" t="s">
        <v>71</v>
      </c>
      <c r="B4" s="207">
        <f>2+3</f>
        <v>5</v>
      </c>
      <c r="C4" s="89" t="s">
        <v>37</v>
      </c>
      <c r="D4" s="90" t="str">
        <f>IF(C4="Str",'Personal File'!$C$9,IF(C4="Dex",'Personal File'!$C$10,IF(C4="Con",'Personal File'!$C$11,IF(C4="Int",'Personal File'!$C$12,IF(C4="Wis",'Personal File'!$C$13,IF(C4="Cha",'Personal File'!$C$14))))))</f>
        <v>+2</v>
      </c>
      <c r="E4" s="91" t="str">
        <f t="shared" ref="E4:E42" si="4">CONCATENATE(C4," (",D4,")")</f>
        <v>Dex (+2)</v>
      </c>
      <c r="F4" s="209">
        <v>0</v>
      </c>
      <c r="G4" s="210">
        <f t="shared" si="1"/>
        <v>7</v>
      </c>
      <c r="H4" s="211">
        <f t="shared" ca="1" si="2"/>
        <v>4</v>
      </c>
      <c r="I4" s="212">
        <f t="shared" ca="1" si="3"/>
        <v>11</v>
      </c>
      <c r="J4" s="214" t="s">
        <v>166</v>
      </c>
    </row>
    <row r="5" spans="1:10" s="23" customFormat="1" ht="16.8" x14ac:dyDescent="0.3">
      <c r="A5" s="215" t="s">
        <v>72</v>
      </c>
      <c r="B5" s="216">
        <f>2+7</f>
        <v>9</v>
      </c>
      <c r="C5" s="222" t="s">
        <v>36</v>
      </c>
      <c r="D5" s="223" t="str">
        <f>IF(C5="Str",'Personal File'!$C$9,IF(C5="Dex",'Personal File'!$C$10,IF(C5="Con",'Personal File'!$C$11,IF(C5="Int",'Personal File'!$C$12,IF(C5="Wis",'Personal File'!$C$13,IF(C5="Cha",'Personal File'!$C$14))))))</f>
        <v>+3</v>
      </c>
      <c r="E5" s="224" t="str">
        <f t="shared" si="4"/>
        <v>Wis (+3)</v>
      </c>
      <c r="F5" s="217">
        <v>0</v>
      </c>
      <c r="G5" s="218">
        <f t="shared" si="1"/>
        <v>12</v>
      </c>
      <c r="H5" s="219">
        <f t="shared" ca="1" si="2"/>
        <v>18</v>
      </c>
      <c r="I5" s="220">
        <f t="shared" ca="1" si="3"/>
        <v>30</v>
      </c>
      <c r="J5" s="221" t="s">
        <v>300</v>
      </c>
    </row>
    <row r="6" spans="1:10" s="23" customFormat="1" ht="16.8" x14ac:dyDescent="0.3">
      <c r="A6" s="69" t="s">
        <v>41</v>
      </c>
      <c r="B6" s="53">
        <v>0</v>
      </c>
      <c r="C6" s="70" t="s">
        <v>35</v>
      </c>
      <c r="D6" s="71" t="str">
        <f>IF(C6="Str",'Personal File'!$C$9,IF(C6="Dex",'Personal File'!$C$10,IF(C6="Con",'Personal File'!$C$11,IF(C6="Int",'Personal File'!$C$12,IF(C6="Wis",'Personal File'!$C$13,IF(C6="Cha",'Personal File'!$C$14))))))</f>
        <v>+2</v>
      </c>
      <c r="E6" s="152" t="str">
        <f t="shared" ref="E6" si="5">CONCATENATE(C6," (",D6,")")</f>
        <v>Int (+2)</v>
      </c>
      <c r="F6" s="99" t="s">
        <v>65</v>
      </c>
      <c r="G6" s="54">
        <f t="shared" si="1"/>
        <v>2</v>
      </c>
      <c r="H6" s="211">
        <f ca="1">RANDBETWEEN(1,20)</f>
        <v>10</v>
      </c>
      <c r="I6" s="54">
        <f t="shared" ref="I6" ca="1" si="6">SUM(G6:H6)</f>
        <v>12</v>
      </c>
      <c r="J6" s="55"/>
    </row>
    <row r="7" spans="1:10" s="27" customFormat="1" ht="16.8" x14ac:dyDescent="0.3">
      <c r="A7" s="88" t="s">
        <v>42</v>
      </c>
      <c r="B7" s="53">
        <v>0</v>
      </c>
      <c r="C7" s="89" t="s">
        <v>37</v>
      </c>
      <c r="D7" s="90" t="str">
        <f>IF(C7="Str",'Personal File'!$C$9,IF(C7="Dex",'Personal File'!$C$10,IF(C7="Con",'Personal File'!$C$11,IF(C7="Int",'Personal File'!$C$12,IF(C7="Wis",'Personal File'!$C$13,IF(C7="Cha",'Personal File'!$C$14))))))</f>
        <v>+2</v>
      </c>
      <c r="E7" s="91" t="str">
        <f t="shared" si="4"/>
        <v>Dex (+2)</v>
      </c>
      <c r="F7" s="54">
        <f>SUM(Martial!$D$14:$D$16)</f>
        <v>-3</v>
      </c>
      <c r="G7" s="54">
        <f t="shared" si="1"/>
        <v>-1</v>
      </c>
      <c r="H7" s="211">
        <f ca="1">RANDBETWEEN(1,20)</f>
        <v>11</v>
      </c>
      <c r="I7" s="54">
        <f t="shared" ref="I7" ca="1" si="7">SUM(G7:H7)</f>
        <v>10</v>
      </c>
      <c r="J7" s="55"/>
    </row>
    <row r="8" spans="1:10" s="25" customFormat="1" ht="16.8" x14ac:dyDescent="0.3">
      <c r="A8" s="56" t="s">
        <v>43</v>
      </c>
      <c r="B8" s="53">
        <v>0</v>
      </c>
      <c r="C8" s="57" t="s">
        <v>33</v>
      </c>
      <c r="D8" s="58" t="str">
        <f>IF(C8="Str",'Personal File'!$C$9,IF(C8="Dex",'Personal File'!$C$10,IF(C8="Con",'Personal File'!$C$11,IF(C8="Int",'Personal File'!$C$12,IF(C8="Wis",'Personal File'!$C$13,IF(C8="Cha",'Personal File'!$C$14))))))</f>
        <v>+6</v>
      </c>
      <c r="E8" s="59" t="str">
        <f t="shared" si="4"/>
        <v>Cha (+6)</v>
      </c>
      <c r="F8" s="54" t="s">
        <v>65</v>
      </c>
      <c r="G8" s="54">
        <f t="shared" si="1"/>
        <v>6</v>
      </c>
      <c r="H8" s="211">
        <f t="shared" ref="H8:H42" ca="1" si="8">RANDBETWEEN(1,20)</f>
        <v>14</v>
      </c>
      <c r="I8" s="54">
        <f t="shared" ref="I8:I42" ca="1" si="9">SUM(G8:H8)</f>
        <v>20</v>
      </c>
      <c r="J8" s="55"/>
    </row>
    <row r="9" spans="1:10" s="24" customFormat="1" ht="16.8" x14ac:dyDescent="0.3">
      <c r="A9" s="60" t="s">
        <v>44</v>
      </c>
      <c r="B9" s="53">
        <v>0</v>
      </c>
      <c r="C9" s="61" t="s">
        <v>38</v>
      </c>
      <c r="D9" s="62" t="str">
        <f>IF(C9="Str",'Personal File'!$C$9,IF(C9="Dex",'Personal File'!$C$10,IF(C9="Con",'Personal File'!$C$11,IF(C9="Int",'Personal File'!$C$12,IF(C9="Wis",'Personal File'!$C$13,IF(C9="Cha",'Personal File'!$C$14))))))</f>
        <v>+1</v>
      </c>
      <c r="E9" s="153" t="str">
        <f t="shared" si="4"/>
        <v>Str (+1)</v>
      </c>
      <c r="F9" s="54">
        <f>SUM(Martial!$D$14:$D$16)</f>
        <v>-3</v>
      </c>
      <c r="G9" s="54">
        <f t="shared" si="1"/>
        <v>-2</v>
      </c>
      <c r="H9" s="211">
        <f t="shared" ca="1" si="8"/>
        <v>7</v>
      </c>
      <c r="I9" s="54">
        <f t="shared" ca="1" si="9"/>
        <v>5</v>
      </c>
      <c r="J9" s="55"/>
    </row>
    <row r="10" spans="1:10" s="24" customFormat="1" ht="16.8" x14ac:dyDescent="0.3">
      <c r="A10" s="103" t="s">
        <v>18</v>
      </c>
      <c r="B10" s="43">
        <v>8</v>
      </c>
      <c r="C10" s="104" t="s">
        <v>34</v>
      </c>
      <c r="D10" s="105" t="str">
        <f>IF(C10="Str",'Personal File'!$C$9,IF(C10="Dex",'Personal File'!$C$10,IF(C10="Con",'Personal File'!$C$11,IF(C10="Int",'Personal File'!$C$12,IF(C10="Wis",'Personal File'!$C$13,IF(C10="Cha",'Personal File'!$C$14))))))</f>
        <v>+1</v>
      </c>
      <c r="E10" s="154" t="str">
        <f t="shared" si="4"/>
        <v>Con (+1)</v>
      </c>
      <c r="F10" s="44" t="s">
        <v>65</v>
      </c>
      <c r="G10" s="44">
        <f t="shared" si="1"/>
        <v>9</v>
      </c>
      <c r="H10" s="211">
        <f t="shared" ca="1" si="8"/>
        <v>4</v>
      </c>
      <c r="I10" s="44">
        <f t="shared" ca="1" si="9"/>
        <v>13</v>
      </c>
      <c r="J10" s="106" t="s">
        <v>160</v>
      </c>
    </row>
    <row r="11" spans="1:10" s="23" customFormat="1" ht="16.8" x14ac:dyDescent="0.3">
      <c r="A11" s="69" t="s">
        <v>104</v>
      </c>
      <c r="B11" s="53">
        <v>0</v>
      </c>
      <c r="C11" s="70" t="s">
        <v>35</v>
      </c>
      <c r="D11" s="71" t="str">
        <f>IF(C11="Str",'Personal File'!$C$9,IF(C11="Dex",'Personal File'!$C$10,IF(C11="Con",'Personal File'!$C$11,IF(C11="Int",'Personal File'!$C$12,IF(C11="Wis",'Personal File'!$C$13,IF(C11="Cha",'Personal File'!$C$14))))))</f>
        <v>+2</v>
      </c>
      <c r="E11" s="152" t="str">
        <f t="shared" si="4"/>
        <v>Int (+2)</v>
      </c>
      <c r="F11" s="54" t="s">
        <v>65</v>
      </c>
      <c r="G11" s="54">
        <f t="shared" si="1"/>
        <v>2</v>
      </c>
      <c r="H11" s="211">
        <f t="shared" ca="1" si="8"/>
        <v>16</v>
      </c>
      <c r="I11" s="54">
        <f t="shared" ca="1" si="9"/>
        <v>18</v>
      </c>
      <c r="J11" s="55"/>
    </row>
    <row r="12" spans="1:10" s="26" customFormat="1" ht="16.8" x14ac:dyDescent="0.3">
      <c r="A12" s="194" t="s">
        <v>45</v>
      </c>
      <c r="B12" s="121">
        <v>8</v>
      </c>
      <c r="C12" s="195" t="s">
        <v>35</v>
      </c>
      <c r="D12" s="196" t="str">
        <f>IF(C12="Str",'Personal File'!$C$9,IF(C12="Dex",'Personal File'!$C$10,IF(C12="Con",'Personal File'!$C$11,IF(C12="Int",'Personal File'!$C$12,IF(C12="Wis",'Personal File'!$C$13,IF(C12="Cha",'Personal File'!$C$14))))))</f>
        <v>+2</v>
      </c>
      <c r="E12" s="197" t="str">
        <f t="shared" si="4"/>
        <v>Int (+2)</v>
      </c>
      <c r="F12" s="124" t="s">
        <v>65</v>
      </c>
      <c r="G12" s="44">
        <f t="shared" si="1"/>
        <v>10</v>
      </c>
      <c r="H12" s="211">
        <f t="shared" ca="1" si="8"/>
        <v>17</v>
      </c>
      <c r="I12" s="44">
        <f t="shared" ca="1" si="9"/>
        <v>27</v>
      </c>
      <c r="J12" s="125"/>
    </row>
    <row r="13" spans="1:10" s="27" customFormat="1" ht="16.8" x14ac:dyDescent="0.3">
      <c r="A13" s="120" t="s">
        <v>46</v>
      </c>
      <c r="B13" s="121">
        <v>1</v>
      </c>
      <c r="C13" s="122" t="s">
        <v>33</v>
      </c>
      <c r="D13" s="123" t="str">
        <f>IF(C13="Str",'Personal File'!$C$9,IF(C13="Dex",'Personal File'!$C$10,IF(C13="Con",'Personal File'!$C$11,IF(C13="Int",'Personal File'!$C$12,IF(C13="Wis",'Personal File'!$C$13,IF(C13="Cha",'Personal File'!$C$14))))))</f>
        <v>+6</v>
      </c>
      <c r="E13" s="151" t="str">
        <f t="shared" si="4"/>
        <v>Cha (+6)</v>
      </c>
      <c r="F13" s="124" t="s">
        <v>65</v>
      </c>
      <c r="G13" s="124">
        <f t="shared" si="1"/>
        <v>7</v>
      </c>
      <c r="H13" s="211">
        <f t="shared" ca="1" si="8"/>
        <v>13</v>
      </c>
      <c r="I13" s="124">
        <f t="shared" ca="1" si="9"/>
        <v>20</v>
      </c>
      <c r="J13" s="125"/>
    </row>
    <row r="14" spans="1:10" s="27" customFormat="1" ht="16.8" x14ac:dyDescent="0.3">
      <c r="A14" s="30" t="s">
        <v>47</v>
      </c>
      <c r="B14" s="31">
        <v>0</v>
      </c>
      <c r="C14" s="32" t="s">
        <v>35</v>
      </c>
      <c r="D14" s="33" t="str">
        <f>IF(C14="Str",'Personal File'!$C$9,IF(C14="Dex",'Personal File'!$C$10,IF(C14="Con",'Personal File'!$C$11,IF(C14="Int",'Personal File'!$C$12,IF(C14="Wis",'Personal File'!$C$13,IF(C14="Cha",'Personal File'!$C$14))))))</f>
        <v>+2</v>
      </c>
      <c r="E14" s="155" t="str">
        <f t="shared" si="4"/>
        <v>Int (+2)</v>
      </c>
      <c r="F14" s="34" t="s">
        <v>65</v>
      </c>
      <c r="G14" s="145">
        <f t="shared" si="1"/>
        <v>2</v>
      </c>
      <c r="H14" s="211">
        <f t="shared" ca="1" si="8"/>
        <v>8</v>
      </c>
      <c r="I14" s="145">
        <f t="shared" ca="1" si="9"/>
        <v>10</v>
      </c>
      <c r="J14" s="35"/>
    </row>
    <row r="15" spans="1:10" s="27" customFormat="1" ht="16.8" x14ac:dyDescent="0.3">
      <c r="A15" s="56" t="s">
        <v>48</v>
      </c>
      <c r="B15" s="53">
        <v>0</v>
      </c>
      <c r="C15" s="57" t="s">
        <v>33</v>
      </c>
      <c r="D15" s="58" t="str">
        <f>IF(C15="Str",'Personal File'!$C$9,IF(C15="Dex",'Personal File'!$C$10,IF(C15="Con",'Personal File'!$C$11,IF(C15="Int",'Personal File'!$C$12,IF(C15="Wis",'Personal File'!$C$13,IF(C15="Cha",'Personal File'!$C$14))))))</f>
        <v>+6</v>
      </c>
      <c r="E15" s="59" t="str">
        <f t="shared" si="4"/>
        <v>Cha (+6)</v>
      </c>
      <c r="F15" s="54" t="s">
        <v>65</v>
      </c>
      <c r="G15" s="54">
        <f t="shared" si="1"/>
        <v>6</v>
      </c>
      <c r="H15" s="211">
        <f t="shared" ca="1" si="8"/>
        <v>19</v>
      </c>
      <c r="I15" s="54">
        <f t="shared" ca="1" si="9"/>
        <v>25</v>
      </c>
      <c r="J15" s="55"/>
    </row>
    <row r="16" spans="1:10" s="27" customFormat="1" ht="16.8" x14ac:dyDescent="0.3">
      <c r="A16" s="88" t="s">
        <v>49</v>
      </c>
      <c r="B16" s="53">
        <v>0</v>
      </c>
      <c r="C16" s="89" t="s">
        <v>37</v>
      </c>
      <c r="D16" s="90" t="str">
        <f>IF(C16="Str",'Personal File'!$C$9,IF(C16="Dex",'Personal File'!$C$10,IF(C16="Con",'Personal File'!$C$11,IF(C16="Int",'Personal File'!$C$12,IF(C16="Wis",'Personal File'!$C$13,IF(C16="Cha",'Personal File'!$C$14))))))</f>
        <v>+2</v>
      </c>
      <c r="E16" s="91" t="str">
        <f t="shared" si="4"/>
        <v>Dex (+2)</v>
      </c>
      <c r="F16" s="54">
        <f>SUM(Martial!$D$14:$D$16)</f>
        <v>-3</v>
      </c>
      <c r="G16" s="54">
        <f t="shared" si="1"/>
        <v>-1</v>
      </c>
      <c r="H16" s="211">
        <f t="shared" ca="1" si="8"/>
        <v>9</v>
      </c>
      <c r="I16" s="54">
        <f t="shared" ca="1" si="9"/>
        <v>8</v>
      </c>
      <c r="J16" s="55"/>
    </row>
    <row r="17" spans="1:10" s="27" customFormat="1" ht="16.8" x14ac:dyDescent="0.3">
      <c r="A17" s="36" t="s">
        <v>50</v>
      </c>
      <c r="B17" s="37">
        <v>0</v>
      </c>
      <c r="C17" s="38" t="s">
        <v>35</v>
      </c>
      <c r="D17" s="39" t="str">
        <f>IF(C17="Str",'Personal File'!$C$9,IF(C17="Dex",'Personal File'!$C$10,IF(C17="Con",'Personal File'!$C$11,IF(C17="Int",'Personal File'!$C$12,IF(C17="Wis",'Personal File'!$C$13,IF(C17="Cha",'Personal File'!$C$14))))))</f>
        <v>+2</v>
      </c>
      <c r="E17" s="156" t="str">
        <f t="shared" si="4"/>
        <v>Int (+2)</v>
      </c>
      <c r="F17" s="40" t="s">
        <v>65</v>
      </c>
      <c r="G17" s="40">
        <f t="shared" si="1"/>
        <v>2</v>
      </c>
      <c r="H17" s="211">
        <f t="shared" ca="1" si="8"/>
        <v>20</v>
      </c>
      <c r="I17" s="40">
        <f t="shared" ca="1" si="9"/>
        <v>22</v>
      </c>
      <c r="J17" s="41"/>
    </row>
    <row r="18" spans="1:10" s="27" customFormat="1" ht="16.8" x14ac:dyDescent="0.3">
      <c r="A18" s="120" t="s">
        <v>51</v>
      </c>
      <c r="B18" s="121">
        <v>1</v>
      </c>
      <c r="C18" s="122" t="s">
        <v>33</v>
      </c>
      <c r="D18" s="123" t="str">
        <f>IF(C18="Str",'Personal File'!$C$9,IF(C18="Dex",'Personal File'!$C$10,IF(C18="Con",'Personal File'!$C$11,IF(C18="Int",'Personal File'!$C$12,IF(C18="Wis",'Personal File'!$C$13,IF(C18="Cha",'Personal File'!$C$14))))))</f>
        <v>+6</v>
      </c>
      <c r="E18" s="151" t="str">
        <f t="shared" si="4"/>
        <v>Cha (+6)</v>
      </c>
      <c r="F18" s="124" t="s">
        <v>65</v>
      </c>
      <c r="G18" s="124">
        <f t="shared" si="1"/>
        <v>7</v>
      </c>
      <c r="H18" s="211">
        <f t="shared" ca="1" si="8"/>
        <v>14</v>
      </c>
      <c r="I18" s="124">
        <f t="shared" ca="1" si="9"/>
        <v>21</v>
      </c>
      <c r="J18" s="125"/>
    </row>
    <row r="19" spans="1:10" s="27" customFormat="1" ht="16.8" x14ac:dyDescent="0.3">
      <c r="A19" s="56" t="s">
        <v>20</v>
      </c>
      <c r="B19" s="53">
        <v>0</v>
      </c>
      <c r="C19" s="57" t="s">
        <v>33</v>
      </c>
      <c r="D19" s="58" t="str">
        <f>IF(C19="Str",'Personal File'!$C$9,IF(C19="Dex",'Personal File'!$C$10,IF(C19="Con",'Personal File'!$C$11,IF(C19="Int",'Personal File'!$C$12,IF(C19="Wis",'Personal File'!$C$13,IF(C19="Cha",'Personal File'!$C$14))))))</f>
        <v>+6</v>
      </c>
      <c r="E19" s="59" t="str">
        <f t="shared" si="4"/>
        <v>Cha (+6)</v>
      </c>
      <c r="F19" s="54" t="s">
        <v>65</v>
      </c>
      <c r="G19" s="54">
        <f t="shared" si="1"/>
        <v>6</v>
      </c>
      <c r="H19" s="211">
        <f t="shared" ca="1" si="8"/>
        <v>4</v>
      </c>
      <c r="I19" s="54">
        <f t="shared" ca="1" si="9"/>
        <v>10</v>
      </c>
      <c r="J19" s="55"/>
    </row>
    <row r="20" spans="1:10" s="27" customFormat="1" ht="16.8" x14ac:dyDescent="0.3">
      <c r="A20" s="107" t="s">
        <v>52</v>
      </c>
      <c r="B20" s="53">
        <v>0</v>
      </c>
      <c r="C20" s="108" t="s">
        <v>36</v>
      </c>
      <c r="D20" s="109" t="str">
        <f>IF(C20="Str",'Personal File'!$C$9,IF(C20="Dex",'Personal File'!$C$10,IF(C20="Con",'Personal File'!$C$11,IF(C20="Int",'Personal File'!$C$12,IF(C20="Wis",'Personal File'!$C$13,IF(C20="Cha",'Personal File'!$C$14))))))</f>
        <v>+3</v>
      </c>
      <c r="E20" s="126" t="str">
        <f t="shared" si="4"/>
        <v>Wis (+3)</v>
      </c>
      <c r="F20" s="54" t="s">
        <v>65</v>
      </c>
      <c r="G20" s="54">
        <f t="shared" si="1"/>
        <v>3</v>
      </c>
      <c r="H20" s="211">
        <f t="shared" ca="1" si="8"/>
        <v>13</v>
      </c>
      <c r="I20" s="54">
        <f t="shared" ca="1" si="9"/>
        <v>16</v>
      </c>
      <c r="J20" s="55"/>
    </row>
    <row r="21" spans="1:10" s="27" customFormat="1" ht="16.8" x14ac:dyDescent="0.3">
      <c r="A21" s="88" t="s">
        <v>53</v>
      </c>
      <c r="B21" s="53">
        <v>0</v>
      </c>
      <c r="C21" s="89" t="s">
        <v>37</v>
      </c>
      <c r="D21" s="90" t="str">
        <f>IF(C21="Str",'Personal File'!$C$9,IF(C21="Dex",'Personal File'!$C$10,IF(C21="Con",'Personal File'!$C$11,IF(C21="Int",'Personal File'!$C$12,IF(C21="Wis",'Personal File'!$C$13,IF(C21="Cha",'Personal File'!$C$14))))))</f>
        <v>+2</v>
      </c>
      <c r="E21" s="91" t="str">
        <f t="shared" si="4"/>
        <v>Dex (+2)</v>
      </c>
      <c r="F21" s="54">
        <f>SUM(Martial!$D$14:$D$16)</f>
        <v>-3</v>
      </c>
      <c r="G21" s="54">
        <f t="shared" si="1"/>
        <v>-1</v>
      </c>
      <c r="H21" s="211">
        <f t="shared" ca="1" si="8"/>
        <v>5</v>
      </c>
      <c r="I21" s="54">
        <f t="shared" ca="1" si="9"/>
        <v>4</v>
      </c>
      <c r="J21" s="55"/>
    </row>
    <row r="22" spans="1:10" s="27" customFormat="1" ht="16.8" x14ac:dyDescent="0.3">
      <c r="A22" s="120" t="s">
        <v>54</v>
      </c>
      <c r="B22" s="121">
        <v>10</v>
      </c>
      <c r="C22" s="122" t="s">
        <v>33</v>
      </c>
      <c r="D22" s="123" t="str">
        <f>IF(C22="Str",'Personal File'!$C$9,IF(C22="Dex",'Personal File'!$C$10,IF(C22="Con",'Personal File'!$C$11,IF(C22="Int",'Personal File'!$C$12,IF(C22="Wis",'Personal File'!$C$13,IF(C22="Cha",'Personal File'!$C$14))))))</f>
        <v>+6</v>
      </c>
      <c r="E22" s="151" t="str">
        <f t="shared" si="4"/>
        <v>Cha (+6)</v>
      </c>
      <c r="F22" s="124" t="s">
        <v>65</v>
      </c>
      <c r="G22" s="124">
        <f t="shared" si="1"/>
        <v>16</v>
      </c>
      <c r="H22" s="211">
        <f t="shared" ca="1" si="8"/>
        <v>10</v>
      </c>
      <c r="I22" s="124">
        <f t="shared" ca="1" si="9"/>
        <v>26</v>
      </c>
      <c r="J22" s="125"/>
    </row>
    <row r="23" spans="1:10" s="27" customFormat="1" ht="16.8" x14ac:dyDescent="0.3">
      <c r="A23" s="60" t="s">
        <v>55</v>
      </c>
      <c r="B23" s="53">
        <v>0</v>
      </c>
      <c r="C23" s="61" t="s">
        <v>38</v>
      </c>
      <c r="D23" s="62" t="str">
        <f>IF(C23="Str",'Personal File'!$C$9,IF(C23="Dex",'Personal File'!$C$10,IF(C23="Con",'Personal File'!$C$11,IF(C23="Int",'Personal File'!$C$12,IF(C23="Wis",'Personal File'!$C$13,IF(C23="Cha",'Personal File'!$C$14))))))</f>
        <v>+1</v>
      </c>
      <c r="E23" s="153" t="str">
        <f t="shared" si="4"/>
        <v>Str (+1)</v>
      </c>
      <c r="F23" s="54">
        <f>SUM(Martial!$D$14:$D$16)</f>
        <v>-3</v>
      </c>
      <c r="G23" s="54">
        <f t="shared" si="1"/>
        <v>-2</v>
      </c>
      <c r="H23" s="211">
        <f t="shared" ca="1" si="8"/>
        <v>8</v>
      </c>
      <c r="I23" s="54">
        <f t="shared" ca="1" si="9"/>
        <v>6</v>
      </c>
      <c r="J23" s="55"/>
    </row>
    <row r="24" spans="1:10" s="27" customFormat="1" ht="16.8" x14ac:dyDescent="0.3">
      <c r="A24" s="194" t="s">
        <v>100</v>
      </c>
      <c r="B24" s="121">
        <v>5</v>
      </c>
      <c r="C24" s="195" t="s">
        <v>35</v>
      </c>
      <c r="D24" s="196" t="str">
        <f>IF(C24="Str",'Personal File'!$C$9,IF(C24="Dex",'Personal File'!$C$10,IF(C24="Con",'Personal File'!$C$11,IF(C24="Int",'Personal File'!$C$12,IF(C24="Wis",'Personal File'!$C$13,IF(C24="Cha",'Personal File'!$C$14))))))</f>
        <v>+2</v>
      </c>
      <c r="E24" s="197" t="str">
        <f t="shared" si="4"/>
        <v>Int (+2)</v>
      </c>
      <c r="F24" s="124" t="s">
        <v>65</v>
      </c>
      <c r="G24" s="44">
        <f t="shared" si="1"/>
        <v>7</v>
      </c>
      <c r="H24" s="211">
        <f t="shared" ca="1" si="8"/>
        <v>7</v>
      </c>
      <c r="I24" s="44">
        <f t="shared" ca="1" si="9"/>
        <v>14</v>
      </c>
      <c r="J24" s="125"/>
    </row>
    <row r="25" spans="1:10" s="27" customFormat="1" ht="16.8" x14ac:dyDescent="0.3">
      <c r="A25" s="194" t="s">
        <v>101</v>
      </c>
      <c r="B25" s="121">
        <v>6</v>
      </c>
      <c r="C25" s="195" t="s">
        <v>35</v>
      </c>
      <c r="D25" s="196" t="str">
        <f>IF(C25="Str",'Personal File'!$C$9,IF(C25="Dex",'Personal File'!$C$10,IF(C25="Con",'Personal File'!$C$11,IF(C25="Int",'Personal File'!$C$12,IF(C25="Wis",'Personal File'!$C$13,IF(C25="Cha",'Personal File'!$C$14))))))</f>
        <v>+2</v>
      </c>
      <c r="E25" s="197" t="str">
        <f t="shared" si="4"/>
        <v>Int (+2)</v>
      </c>
      <c r="F25" s="124" t="s">
        <v>65</v>
      </c>
      <c r="G25" s="44">
        <f t="shared" si="1"/>
        <v>8</v>
      </c>
      <c r="H25" s="211">
        <f t="shared" ca="1" si="8"/>
        <v>14</v>
      </c>
      <c r="I25" s="44">
        <f t="shared" ca="1" si="9"/>
        <v>22</v>
      </c>
      <c r="J25" s="125"/>
    </row>
    <row r="26" spans="1:10" s="27" customFormat="1" ht="16.8" x14ac:dyDescent="0.3">
      <c r="A26" s="107" t="s">
        <v>56</v>
      </c>
      <c r="B26" s="53">
        <v>0</v>
      </c>
      <c r="C26" s="108" t="s">
        <v>36</v>
      </c>
      <c r="D26" s="109" t="str">
        <f>IF(C26="Str",'Personal File'!$C$9,IF(C26="Dex",'Personal File'!$C$10,IF(C26="Con",'Personal File'!$C$11,IF(C26="Int",'Personal File'!$C$12,IF(C26="Wis",'Personal File'!$C$13,IF(C26="Cha",'Personal File'!$C$14))))))</f>
        <v>+3</v>
      </c>
      <c r="E26" s="126" t="str">
        <f t="shared" si="4"/>
        <v>Wis (+3)</v>
      </c>
      <c r="F26" s="54" t="s">
        <v>65</v>
      </c>
      <c r="G26" s="54">
        <f t="shared" si="1"/>
        <v>3</v>
      </c>
      <c r="H26" s="211">
        <f t="shared" ca="1" si="8"/>
        <v>6</v>
      </c>
      <c r="I26" s="54">
        <f t="shared" ca="1" si="9"/>
        <v>9</v>
      </c>
      <c r="J26" s="55"/>
    </row>
    <row r="27" spans="1:10" s="27" customFormat="1" ht="16.8" x14ac:dyDescent="0.3">
      <c r="A27" s="88" t="s">
        <v>21</v>
      </c>
      <c r="B27" s="53">
        <v>0</v>
      </c>
      <c r="C27" s="89" t="s">
        <v>37</v>
      </c>
      <c r="D27" s="90" t="str">
        <f>IF(C27="Str",'Personal File'!$C$9,IF(C27="Dex",'Personal File'!$C$10,IF(C27="Con",'Personal File'!$C$11,IF(C27="Int",'Personal File'!$C$12,IF(C27="Wis",'Personal File'!$C$13,IF(C27="Cha",'Personal File'!$C$14))))))</f>
        <v>+2</v>
      </c>
      <c r="E27" s="91" t="str">
        <f t="shared" si="4"/>
        <v>Dex (+2)</v>
      </c>
      <c r="F27" s="54">
        <f>SUM(Martial!$D$14:$D$16)</f>
        <v>-3</v>
      </c>
      <c r="G27" s="54">
        <f t="shared" si="1"/>
        <v>-1</v>
      </c>
      <c r="H27" s="211">
        <f t="shared" ca="1" si="8"/>
        <v>3</v>
      </c>
      <c r="I27" s="54">
        <f t="shared" ca="1" si="9"/>
        <v>2</v>
      </c>
      <c r="J27" s="55"/>
    </row>
    <row r="28" spans="1:10" s="27" customFormat="1" ht="16.8" x14ac:dyDescent="0.3">
      <c r="A28" s="50" t="s">
        <v>57</v>
      </c>
      <c r="B28" s="31">
        <v>0</v>
      </c>
      <c r="C28" s="51" t="s">
        <v>37</v>
      </c>
      <c r="D28" s="52" t="str">
        <f>IF(C28="Str",'Personal File'!$C$9,IF(C28="Dex",'Personal File'!$C$10,IF(C28="Con",'Personal File'!$C$11,IF(C28="Int",'Personal File'!$C$12,IF(C28="Wis",'Personal File'!$C$13,IF(C28="Cha",'Personal File'!$C$14))))))</f>
        <v>+2</v>
      </c>
      <c r="E28" s="159" t="str">
        <f t="shared" si="4"/>
        <v>Dex (+2)</v>
      </c>
      <c r="F28" s="34" t="s">
        <v>65</v>
      </c>
      <c r="G28" s="145">
        <f t="shared" si="1"/>
        <v>2</v>
      </c>
      <c r="H28" s="211">
        <f t="shared" ca="1" si="8"/>
        <v>11</v>
      </c>
      <c r="I28" s="145">
        <f t="shared" ca="1" si="9"/>
        <v>13</v>
      </c>
      <c r="J28" s="35"/>
    </row>
    <row r="29" spans="1:10" ht="16.8" x14ac:dyDescent="0.3">
      <c r="A29" s="56" t="s">
        <v>105</v>
      </c>
      <c r="B29" s="53">
        <v>0</v>
      </c>
      <c r="C29" s="57" t="s">
        <v>33</v>
      </c>
      <c r="D29" s="58" t="str">
        <f>IF(C29="Str",'Personal File'!$C$9,IF(C29="Dex",'Personal File'!$C$10,IF(C29="Con",'Personal File'!$C$11,IF(C29="Int",'Personal File'!$C$12,IF(C29="Wis",'Personal File'!$C$13,IF(C29="Cha",'Personal File'!$C$14))))))</f>
        <v>+6</v>
      </c>
      <c r="E29" s="59" t="str">
        <f t="shared" si="4"/>
        <v>Cha (+6)</v>
      </c>
      <c r="F29" s="54" t="s">
        <v>65</v>
      </c>
      <c r="G29" s="54">
        <f t="shared" si="1"/>
        <v>6</v>
      </c>
      <c r="H29" s="211">
        <f t="shared" ca="1" si="8"/>
        <v>18</v>
      </c>
      <c r="I29" s="54">
        <f t="shared" ca="1" si="9"/>
        <v>24</v>
      </c>
      <c r="J29" s="55"/>
    </row>
    <row r="30" spans="1:10" ht="16.8" x14ac:dyDescent="0.3">
      <c r="A30" s="148" t="s">
        <v>130</v>
      </c>
      <c r="B30" s="142">
        <v>0</v>
      </c>
      <c r="C30" s="149" t="s">
        <v>36</v>
      </c>
      <c r="D30" s="150" t="str">
        <f>IF(C30="Str",'Personal File'!$C$9,IF(C30="Dex",'Personal File'!$C$10,IF(C30="Con",'Personal File'!$C$11,IF(C30="Int",'Personal File'!$C$12,IF(C30="Wis",'Personal File'!$C$13,IF(C30="Cha",'Personal File'!$C$14))))))</f>
        <v>+3</v>
      </c>
      <c r="E30" s="160" t="str">
        <f t="shared" ref="E30" si="10">CONCATENATE(C30," (",D30,")")</f>
        <v>Wis (+3)</v>
      </c>
      <c r="F30" s="145" t="s">
        <v>65</v>
      </c>
      <c r="G30" s="145">
        <f t="shared" si="1"/>
        <v>3</v>
      </c>
      <c r="H30" s="211">
        <f t="shared" ca="1" si="8"/>
        <v>16</v>
      </c>
      <c r="I30" s="145">
        <f t="shared" ca="1" si="9"/>
        <v>19</v>
      </c>
      <c r="J30" s="147"/>
    </row>
    <row r="31" spans="1:10" ht="16.8" x14ac:dyDescent="0.3">
      <c r="A31" s="88" t="s">
        <v>22</v>
      </c>
      <c r="B31" s="53">
        <v>0</v>
      </c>
      <c r="C31" s="89" t="s">
        <v>37</v>
      </c>
      <c r="D31" s="90" t="str">
        <f>IF(C31="Str",'Personal File'!$C$9,IF(C31="Dex",'Personal File'!$C$10,IF(C31="Con",'Personal File'!$C$11,IF(C31="Int",'Personal File'!$C$12,IF(C31="Wis",'Personal File'!$C$13,IF(C31="Cha",'Personal File'!$C$14))))))</f>
        <v>+2</v>
      </c>
      <c r="E31" s="91" t="str">
        <f t="shared" si="4"/>
        <v>Dex (+2)</v>
      </c>
      <c r="F31" s="54" t="s">
        <v>65</v>
      </c>
      <c r="G31" s="54">
        <f t="shared" si="1"/>
        <v>2</v>
      </c>
      <c r="H31" s="211">
        <f t="shared" ca="1" si="8"/>
        <v>7</v>
      </c>
      <c r="I31" s="54">
        <f t="shared" ca="1" si="9"/>
        <v>9</v>
      </c>
      <c r="J31" s="55"/>
    </row>
    <row r="32" spans="1:10" ht="16.8" x14ac:dyDescent="0.3">
      <c r="A32" s="69" t="s">
        <v>23</v>
      </c>
      <c r="B32" s="53">
        <v>0</v>
      </c>
      <c r="C32" s="70" t="s">
        <v>35</v>
      </c>
      <c r="D32" s="71" t="str">
        <f>IF(C32="Str",'Personal File'!$C$9,IF(C32="Dex",'Personal File'!$C$10,IF(C32="Con",'Personal File'!$C$11,IF(C32="Int",'Personal File'!$C$12,IF(C32="Wis",'Personal File'!$C$13,IF(C32="Cha",'Personal File'!$C$14))))))</f>
        <v>+2</v>
      </c>
      <c r="E32" s="152" t="str">
        <f t="shared" si="4"/>
        <v>Int (+2)</v>
      </c>
      <c r="F32" s="54" t="s">
        <v>65</v>
      </c>
      <c r="G32" s="54">
        <f t="shared" si="1"/>
        <v>2</v>
      </c>
      <c r="H32" s="211">
        <f t="shared" ca="1" si="8"/>
        <v>19</v>
      </c>
      <c r="I32" s="54">
        <f t="shared" ca="1" si="9"/>
        <v>21</v>
      </c>
      <c r="J32" s="55"/>
    </row>
    <row r="33" spans="1:10" ht="16.8" x14ac:dyDescent="0.3">
      <c r="A33" s="107" t="s">
        <v>58</v>
      </c>
      <c r="B33" s="53">
        <v>0</v>
      </c>
      <c r="C33" s="108" t="s">
        <v>36</v>
      </c>
      <c r="D33" s="109" t="str">
        <f>IF(C33="Str",'Personal File'!$C$9,IF(C33="Dex",'Personal File'!$C$10,IF(C33="Con",'Personal File'!$C$11,IF(C33="Int",'Personal File'!$C$12,IF(C33="Wis",'Personal File'!$C$13,IF(C33="Cha",'Personal File'!$C$14))))))</f>
        <v>+3</v>
      </c>
      <c r="E33" s="126" t="str">
        <f t="shared" si="4"/>
        <v>Wis (+3)</v>
      </c>
      <c r="F33" s="54" t="s">
        <v>65</v>
      </c>
      <c r="G33" s="54">
        <f t="shared" si="1"/>
        <v>3</v>
      </c>
      <c r="H33" s="211">
        <f t="shared" ca="1" si="8"/>
        <v>7</v>
      </c>
      <c r="I33" s="54">
        <f t="shared" ca="1" si="9"/>
        <v>10</v>
      </c>
      <c r="J33" s="55"/>
    </row>
    <row r="34" spans="1:10" ht="16.8" x14ac:dyDescent="0.3">
      <c r="A34" s="50" t="s">
        <v>102</v>
      </c>
      <c r="B34" s="31">
        <v>0</v>
      </c>
      <c r="C34" s="51" t="s">
        <v>37</v>
      </c>
      <c r="D34" s="52" t="str">
        <f>IF(C34="Str",'Personal File'!$C$9,IF(C34="Dex",'Personal File'!$C$10,IF(C34="Con",'Personal File'!$C$11,IF(C34="Int",'Personal File'!$C$12,IF(C34="Wis",'Personal File'!$C$13,IF(C34="Cha",'Personal File'!$C$14))))))</f>
        <v>+2</v>
      </c>
      <c r="E34" s="159" t="str">
        <f t="shared" si="4"/>
        <v>Dex (+2)</v>
      </c>
      <c r="F34" s="358">
        <f>SUM(Martial!$D$14:$D$16)</f>
        <v>-3</v>
      </c>
      <c r="G34" s="145">
        <f t="shared" si="1"/>
        <v>-1</v>
      </c>
      <c r="H34" s="211">
        <f t="shared" ca="1" si="8"/>
        <v>16</v>
      </c>
      <c r="I34" s="145">
        <f t="shared" ca="1" si="9"/>
        <v>15</v>
      </c>
      <c r="J34" s="35"/>
    </row>
    <row r="35" spans="1:10" ht="16.8" x14ac:dyDescent="0.3">
      <c r="A35" s="141" t="s">
        <v>97</v>
      </c>
      <c r="B35" s="142">
        <v>0</v>
      </c>
      <c r="C35" s="143" t="s">
        <v>35</v>
      </c>
      <c r="D35" s="144" t="str">
        <f>IF(C35="Str",'Personal File'!$C$9,IF(C35="Dex",'Personal File'!$C$10,IF(C35="Con",'Personal File'!$C$11,IF(C35="Int",'Personal File'!$C$12,IF(C35="Wis",'Personal File'!$C$13,IF(C35="Cha",'Personal File'!$C$14))))))</f>
        <v>+2</v>
      </c>
      <c r="E35" s="161" t="str">
        <f t="shared" si="4"/>
        <v>Int (+2)</v>
      </c>
      <c r="F35" s="145" t="s">
        <v>65</v>
      </c>
      <c r="G35" s="145">
        <f t="shared" si="1"/>
        <v>2</v>
      </c>
      <c r="H35" s="211">
        <f t="shared" ca="1" si="8"/>
        <v>1</v>
      </c>
      <c r="I35" s="145">
        <f t="shared" ca="1" si="9"/>
        <v>3</v>
      </c>
      <c r="J35" s="146"/>
    </row>
    <row r="36" spans="1:10" ht="16.8" x14ac:dyDescent="0.3">
      <c r="A36" s="63" t="s">
        <v>59</v>
      </c>
      <c r="B36" s="43">
        <v>13</v>
      </c>
      <c r="C36" s="64" t="s">
        <v>35</v>
      </c>
      <c r="D36" s="65" t="str">
        <f>IF(C36="Str",'Personal File'!$C$9,IF(C36="Dex",'Personal File'!$C$10,IF(C36="Con",'Personal File'!$C$11,IF(C36="Int",'Personal File'!$C$12,IF(C36="Wis",'Personal File'!$C$13,IF(C36="Cha",'Personal File'!$C$14))))))</f>
        <v>+2</v>
      </c>
      <c r="E36" s="158" t="str">
        <f t="shared" si="4"/>
        <v>Int (+2)</v>
      </c>
      <c r="F36" s="44" t="s">
        <v>65</v>
      </c>
      <c r="G36" s="44">
        <f t="shared" si="1"/>
        <v>15</v>
      </c>
      <c r="H36" s="211">
        <f t="shared" ca="1" si="8"/>
        <v>3</v>
      </c>
      <c r="I36" s="44">
        <f t="shared" ca="1" si="9"/>
        <v>18</v>
      </c>
      <c r="J36" s="106"/>
    </row>
    <row r="37" spans="1:10" ht="16.8" x14ac:dyDescent="0.3">
      <c r="A37" s="190" t="s">
        <v>60</v>
      </c>
      <c r="B37" s="121">
        <v>15</v>
      </c>
      <c r="C37" s="191" t="s">
        <v>36</v>
      </c>
      <c r="D37" s="192" t="str">
        <f>IF(C37="Str",'Personal File'!$C$9,IF(C37="Dex",'Personal File'!$C$10,IF(C37="Con",'Personal File'!$C$11,IF(C37="Int",'Personal File'!$C$12,IF(C37="Wis",'Personal File'!$C$13,IF(C37="Cha",'Personal File'!$C$14))))))</f>
        <v>+3</v>
      </c>
      <c r="E37" s="193" t="str">
        <f t="shared" si="4"/>
        <v>Wis (+3)</v>
      </c>
      <c r="F37" s="44" t="s">
        <v>65</v>
      </c>
      <c r="G37" s="124">
        <f t="shared" si="1"/>
        <v>18</v>
      </c>
      <c r="H37" s="211">
        <f t="shared" ca="1" si="8"/>
        <v>4</v>
      </c>
      <c r="I37" s="124">
        <f t="shared" ca="1" si="9"/>
        <v>22</v>
      </c>
      <c r="J37" s="125"/>
    </row>
    <row r="38" spans="1:10" ht="16.8" x14ac:dyDescent="0.3">
      <c r="A38" s="100" t="s">
        <v>103</v>
      </c>
      <c r="B38" s="43">
        <v>2</v>
      </c>
      <c r="C38" s="101" t="s">
        <v>36</v>
      </c>
      <c r="D38" s="102" t="str">
        <f>IF(C38="Str",'Personal File'!$C$9,IF(C38="Dex",'Personal File'!$C$10,IF(C38="Con",'Personal File'!$C$11,IF(C38="Int",'Personal File'!$C$12,IF(C38="Wis",'Personal File'!$C$13,IF(C38="Cha",'Personal File'!$C$14))))))</f>
        <v>+3</v>
      </c>
      <c r="E38" s="157" t="str">
        <f t="shared" si="4"/>
        <v>Wis (+3)</v>
      </c>
      <c r="F38" s="44" t="s">
        <v>65</v>
      </c>
      <c r="G38" s="44">
        <f t="shared" si="1"/>
        <v>5</v>
      </c>
      <c r="H38" s="211">
        <f t="shared" ca="1" si="8"/>
        <v>15</v>
      </c>
      <c r="I38" s="44">
        <f t="shared" ca="1" si="9"/>
        <v>20</v>
      </c>
      <c r="J38" s="45"/>
    </row>
    <row r="39" spans="1:10" ht="16.8" x14ac:dyDescent="0.3">
      <c r="A39" s="60" t="s">
        <v>24</v>
      </c>
      <c r="B39" s="53">
        <v>0</v>
      </c>
      <c r="C39" s="61" t="s">
        <v>38</v>
      </c>
      <c r="D39" s="62" t="str">
        <f>IF(C39="Str",'Personal File'!$C$9,IF(C39="Dex",'Personal File'!$C$10,IF(C39="Con",'Personal File'!$C$11,IF(C39="Int",'Personal File'!$C$12,IF(C39="Wis",'Personal File'!$C$13,IF(C39="Cha",'Personal File'!$C$14))))))</f>
        <v>+1</v>
      </c>
      <c r="E39" s="153" t="str">
        <f t="shared" si="4"/>
        <v>Str (+1)</v>
      </c>
      <c r="F39" s="54" t="s">
        <v>65</v>
      </c>
      <c r="G39" s="54">
        <f t="shared" si="1"/>
        <v>1</v>
      </c>
      <c r="H39" s="211">
        <f t="shared" ca="1" si="8"/>
        <v>2</v>
      </c>
      <c r="I39" s="54">
        <f t="shared" ca="1" si="9"/>
        <v>3</v>
      </c>
      <c r="J39" s="55"/>
    </row>
    <row r="40" spans="1:10" ht="16.8" x14ac:dyDescent="0.3">
      <c r="A40" s="94" t="s">
        <v>61</v>
      </c>
      <c r="B40" s="92">
        <v>0</v>
      </c>
      <c r="C40" s="95" t="s">
        <v>37</v>
      </c>
      <c r="D40" s="96" t="str">
        <f>IF(C40="Str",'Personal File'!$C$9,IF(C40="Dex",'Personal File'!$C$10,IF(C40="Con",'Personal File'!$C$11,IF(C40="Int",'Personal File'!$C$12,IF(C40="Wis",'Personal File'!$C$13,IF(C40="Cha",'Personal File'!$C$14))))))</f>
        <v>+2</v>
      </c>
      <c r="E40" s="162" t="str">
        <f t="shared" si="4"/>
        <v>Dex (+2)</v>
      </c>
      <c r="F40" s="358">
        <f>SUM(Martial!$D$14:$D$16)</f>
        <v>-3</v>
      </c>
      <c r="G40" s="145">
        <f t="shared" si="1"/>
        <v>-1</v>
      </c>
      <c r="H40" s="211">
        <f t="shared" ca="1" si="8"/>
        <v>12</v>
      </c>
      <c r="I40" s="145">
        <f t="shared" ref="I40" ca="1" si="11">SUM(G40:H40)</f>
        <v>11</v>
      </c>
      <c r="J40" s="93"/>
    </row>
    <row r="41" spans="1:10" ht="16.8" x14ac:dyDescent="0.3">
      <c r="A41" s="198" t="s">
        <v>62</v>
      </c>
      <c r="B41" s="199">
        <v>10</v>
      </c>
      <c r="C41" s="200" t="s">
        <v>33</v>
      </c>
      <c r="D41" s="201" t="str">
        <f>IF(C41="Str",'Personal File'!$C$9,IF(C41="Dex",'Personal File'!$C$10,IF(C41="Con",'Personal File'!$C$11,IF(C41="Int",'Personal File'!$C$12,IF(C41="Wis",'Personal File'!$C$13,IF(C41="Cha",'Personal File'!$C$14))))))</f>
        <v>+6</v>
      </c>
      <c r="E41" s="202" t="str">
        <f t="shared" si="4"/>
        <v>Cha (+6)</v>
      </c>
      <c r="F41" s="203" t="s">
        <v>65</v>
      </c>
      <c r="G41" s="124">
        <f t="shared" si="1"/>
        <v>16</v>
      </c>
      <c r="H41" s="211">
        <f t="shared" ca="1" si="8"/>
        <v>19</v>
      </c>
      <c r="I41" s="124">
        <f t="shared" ca="1" si="9"/>
        <v>35</v>
      </c>
      <c r="J41" s="204"/>
    </row>
    <row r="42" spans="1:10" ht="17.399999999999999" thickBot="1" x14ac:dyDescent="0.35">
      <c r="A42" s="110" t="s">
        <v>63</v>
      </c>
      <c r="B42" s="111">
        <v>0</v>
      </c>
      <c r="C42" s="112" t="s">
        <v>37</v>
      </c>
      <c r="D42" s="113" t="str">
        <f>IF(C42="Str",'Personal File'!$C$9,IF(C42="Dex",'Personal File'!$C$10,IF(C42="Con",'Personal File'!$C$11,IF(C42="Int",'Personal File'!$C$12,IF(C42="Wis",'Personal File'!$C$13,IF(C42="Cha",'Personal File'!$C$14))))))</f>
        <v>+2</v>
      </c>
      <c r="E42" s="163" t="str">
        <f t="shared" si="4"/>
        <v>Dex (+2)</v>
      </c>
      <c r="F42" s="114" t="s">
        <v>65</v>
      </c>
      <c r="G42" s="114">
        <f t="shared" si="1"/>
        <v>2</v>
      </c>
      <c r="H42" s="225">
        <f t="shared" ca="1" si="8"/>
        <v>17</v>
      </c>
      <c r="I42" s="114">
        <f t="shared" ca="1" si="9"/>
        <v>19</v>
      </c>
      <c r="J42" s="115"/>
    </row>
    <row r="43" spans="1:10" ht="16.2" thickTop="1" x14ac:dyDescent="0.3">
      <c r="B43" s="257">
        <f>SUM(B3:B42)</f>
        <v>98</v>
      </c>
      <c r="C43" s="258"/>
      <c r="D43" s="258"/>
      <c r="E43" s="257">
        <f>SUM(E44:E56)</f>
        <v>98</v>
      </c>
      <c r="F43" s="244"/>
    </row>
    <row r="44" spans="1:10" x14ac:dyDescent="0.3">
      <c r="B44" s="257"/>
      <c r="C44" s="258"/>
      <c r="D44" s="258"/>
      <c r="E44" s="357">
        <f>4*(8+'Personal File'!$C$12)</f>
        <v>40</v>
      </c>
      <c r="F44" s="355" t="s">
        <v>255</v>
      </c>
    </row>
    <row r="45" spans="1:10" x14ac:dyDescent="0.3">
      <c r="B45" s="259"/>
      <c r="C45" s="258"/>
      <c r="D45" s="258"/>
      <c r="E45" s="257">
        <f>(2+'Personal File'!$C$12)</f>
        <v>4</v>
      </c>
      <c r="F45" s="355" t="s">
        <v>221</v>
      </c>
    </row>
    <row r="46" spans="1:10" x14ac:dyDescent="0.3">
      <c r="B46" s="259"/>
      <c r="C46" s="258"/>
      <c r="D46" s="258"/>
      <c r="E46" s="257">
        <f>(2+'Personal File'!$C$12)</f>
        <v>4</v>
      </c>
      <c r="F46" s="355" t="s">
        <v>222</v>
      </c>
    </row>
    <row r="47" spans="1:10" x14ac:dyDescent="0.3">
      <c r="B47" s="259"/>
      <c r="C47" s="258"/>
      <c r="D47" s="258"/>
      <c r="E47" s="257">
        <f>(2+'Personal File'!$C$12)</f>
        <v>4</v>
      </c>
      <c r="F47" s="355" t="s">
        <v>223</v>
      </c>
    </row>
    <row r="48" spans="1:10" x14ac:dyDescent="0.3">
      <c r="B48" s="259"/>
      <c r="C48" s="258"/>
      <c r="D48" s="258"/>
      <c r="E48" s="257">
        <f>(2+'Personal File'!$C$12)</f>
        <v>4</v>
      </c>
      <c r="F48" s="355" t="s">
        <v>224</v>
      </c>
    </row>
    <row r="49" spans="2:6" x14ac:dyDescent="0.3">
      <c r="B49" s="259"/>
      <c r="C49" s="258"/>
      <c r="D49" s="258"/>
      <c r="E49" s="257">
        <f>(2+'Personal File'!$C$12)</f>
        <v>4</v>
      </c>
      <c r="F49" s="355" t="s">
        <v>225</v>
      </c>
    </row>
    <row r="50" spans="2:6" x14ac:dyDescent="0.3">
      <c r="B50" s="259"/>
      <c r="C50" s="258"/>
      <c r="D50" s="258"/>
      <c r="E50" s="257">
        <f>(2+'Personal File'!$C$12)</f>
        <v>4</v>
      </c>
      <c r="F50" s="355" t="s">
        <v>226</v>
      </c>
    </row>
    <row r="51" spans="2:6" x14ac:dyDescent="0.3">
      <c r="B51" s="259"/>
      <c r="C51" s="258"/>
      <c r="D51" s="258"/>
      <c r="E51" s="257">
        <f>(2+'Personal File'!$C$12)</f>
        <v>4</v>
      </c>
      <c r="F51" s="355" t="s">
        <v>256</v>
      </c>
    </row>
    <row r="52" spans="2:6" x14ac:dyDescent="0.3">
      <c r="B52" s="259"/>
      <c r="C52" s="258"/>
      <c r="D52" s="258"/>
      <c r="E52" s="257">
        <f>(2+'Personal File'!$C$12)</f>
        <v>4</v>
      </c>
      <c r="F52" s="355" t="s">
        <v>257</v>
      </c>
    </row>
    <row r="53" spans="2:6" x14ac:dyDescent="0.3">
      <c r="B53" s="259"/>
      <c r="C53" s="258"/>
      <c r="D53" s="258"/>
      <c r="E53" s="257">
        <f>(2+'Personal File'!$C$12)</f>
        <v>4</v>
      </c>
      <c r="F53" s="355" t="s">
        <v>258</v>
      </c>
    </row>
    <row r="54" spans="2:6" x14ac:dyDescent="0.3">
      <c r="B54" s="259"/>
      <c r="C54" s="258"/>
      <c r="D54" s="258"/>
      <c r="E54" s="257">
        <f>(2+'Personal File'!$C$12)</f>
        <v>4</v>
      </c>
      <c r="F54" s="355" t="s">
        <v>259</v>
      </c>
    </row>
    <row r="55" spans="2:6" x14ac:dyDescent="0.3">
      <c r="B55" s="259"/>
      <c r="C55" s="258"/>
      <c r="D55" s="258"/>
      <c r="E55" s="257">
        <f>(2+'Personal File'!$C$12)</f>
        <v>4</v>
      </c>
      <c r="F55" s="355" t="s">
        <v>260</v>
      </c>
    </row>
    <row r="56" spans="2:6" x14ac:dyDescent="0.3">
      <c r="B56" s="259"/>
      <c r="C56" s="258"/>
      <c r="D56" s="258"/>
      <c r="E56" s="257">
        <f>3+'Personal File'!$E$3</f>
        <v>14</v>
      </c>
      <c r="F56" s="356" t="s">
        <v>138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5"/>
  <sheetViews>
    <sheetView showGridLines="0" workbookViewId="0">
      <pane ySplit="2" topLeftCell="A3" activePane="bottomLeft" state="frozen"/>
      <selection pane="bottomLeft" activeCell="A3" sqref="A3"/>
    </sheetView>
  </sheetViews>
  <sheetFormatPr defaultColWidth="13" defaultRowHeight="16.8" x14ac:dyDescent="0.3"/>
  <cols>
    <col min="1" max="1" width="24.8984375" style="184" bestFit="1" customWidth="1"/>
    <col min="2" max="2" width="6.19921875" style="184" bestFit="1" customWidth="1"/>
    <col min="3" max="3" width="13.59765625" style="185" bestFit="1" customWidth="1"/>
    <col min="4" max="4" width="11.296875" style="185" bestFit="1" customWidth="1"/>
    <col min="5" max="5" width="10.5" style="185" bestFit="1" customWidth="1"/>
    <col min="6" max="6" width="14.19921875" style="185" bestFit="1" customWidth="1"/>
    <col min="7" max="7" width="10.796875" style="185" bestFit="1" customWidth="1"/>
    <col min="8" max="8" width="21.296875" style="184" bestFit="1" customWidth="1"/>
    <col min="9" max="9" width="5.5" style="175" bestFit="1" customWidth="1"/>
    <col min="10" max="10" width="3.59765625" style="506" bestFit="1" customWidth="1"/>
    <col min="11" max="16384" width="13" style="175"/>
  </cols>
  <sheetData>
    <row r="1" spans="1:10" ht="23.4" thickBot="1" x14ac:dyDescent="0.45">
      <c r="A1" s="425" t="s">
        <v>303</v>
      </c>
      <c r="B1" s="174"/>
      <c r="C1" s="174"/>
      <c r="D1" s="174"/>
      <c r="E1" s="174"/>
      <c r="F1" s="174"/>
      <c r="G1" s="174"/>
      <c r="H1" s="174"/>
    </row>
    <row r="2" spans="1:10" s="369" customFormat="1" x14ac:dyDescent="0.3">
      <c r="A2" s="348" t="s">
        <v>83</v>
      </c>
      <c r="B2" s="349" t="s">
        <v>4</v>
      </c>
      <c r="C2" s="349" t="s">
        <v>86</v>
      </c>
      <c r="D2" s="350" t="s">
        <v>111</v>
      </c>
      <c r="E2" s="349" t="s">
        <v>112</v>
      </c>
      <c r="F2" s="349" t="s">
        <v>69</v>
      </c>
      <c r="G2" s="349" t="s">
        <v>27</v>
      </c>
      <c r="H2" s="349" t="s">
        <v>268</v>
      </c>
      <c r="I2" s="351" t="s">
        <v>269</v>
      </c>
      <c r="J2" s="505"/>
    </row>
    <row r="3" spans="1:10" s="370" customFormat="1" x14ac:dyDescent="0.3">
      <c r="A3" s="243" t="s">
        <v>172</v>
      </c>
      <c r="B3" s="176">
        <v>1</v>
      </c>
      <c r="C3" s="183" t="s">
        <v>199</v>
      </c>
      <c r="D3" s="128" t="s">
        <v>115</v>
      </c>
      <c r="E3" s="376" t="s">
        <v>114</v>
      </c>
      <c r="F3" s="182" t="s">
        <v>140</v>
      </c>
      <c r="G3" s="182" t="s">
        <v>78</v>
      </c>
      <c r="H3" s="182" t="s">
        <v>273</v>
      </c>
      <c r="I3" s="385">
        <v>203</v>
      </c>
      <c r="J3" s="506"/>
    </row>
    <row r="4" spans="1:10" s="370" customFormat="1" x14ac:dyDescent="0.3">
      <c r="A4" s="243" t="s">
        <v>149</v>
      </c>
      <c r="B4" s="241">
        <v>1</v>
      </c>
      <c r="C4" s="177" t="s">
        <v>193</v>
      </c>
      <c r="D4" s="180" t="s">
        <v>116</v>
      </c>
      <c r="E4" s="178" t="s">
        <v>114</v>
      </c>
      <c r="F4" s="179" t="s">
        <v>76</v>
      </c>
      <c r="G4" s="179" t="s">
        <v>79</v>
      </c>
      <c r="H4" s="179" t="s">
        <v>272</v>
      </c>
      <c r="I4" s="186" t="s">
        <v>270</v>
      </c>
      <c r="J4" s="506"/>
    </row>
    <row r="5" spans="1:10" s="370" customFormat="1" x14ac:dyDescent="0.3">
      <c r="A5" s="243" t="s">
        <v>141</v>
      </c>
      <c r="B5" s="176">
        <v>1</v>
      </c>
      <c r="C5" s="183" t="s">
        <v>174</v>
      </c>
      <c r="D5" s="128" t="s">
        <v>113</v>
      </c>
      <c r="E5" s="376" t="s">
        <v>114</v>
      </c>
      <c r="F5" s="182" t="s">
        <v>96</v>
      </c>
      <c r="G5" s="182" t="s">
        <v>142</v>
      </c>
      <c r="H5" s="182" t="s">
        <v>273</v>
      </c>
      <c r="I5" s="188">
        <v>208</v>
      </c>
      <c r="J5" s="506"/>
    </row>
    <row r="6" spans="1:10" s="370" customFormat="1" x14ac:dyDescent="0.3">
      <c r="A6" s="243" t="s">
        <v>150</v>
      </c>
      <c r="B6" s="241">
        <v>1</v>
      </c>
      <c r="C6" s="97" t="s">
        <v>174</v>
      </c>
      <c r="D6" s="180" t="s">
        <v>113</v>
      </c>
      <c r="E6" s="371" t="s">
        <v>114</v>
      </c>
      <c r="F6" s="68" t="s">
        <v>76</v>
      </c>
      <c r="G6" s="68" t="s">
        <v>79</v>
      </c>
      <c r="H6" s="68" t="s">
        <v>273</v>
      </c>
      <c r="I6" s="187" t="s">
        <v>271</v>
      </c>
      <c r="J6" s="506"/>
    </row>
    <row r="7" spans="1:10" s="370" customFormat="1" x14ac:dyDescent="0.3">
      <c r="A7" s="243" t="s">
        <v>119</v>
      </c>
      <c r="B7" s="176">
        <v>1</v>
      </c>
      <c r="C7" s="386" t="s">
        <v>77</v>
      </c>
      <c r="D7" s="128" t="s">
        <v>113</v>
      </c>
      <c r="E7" s="182" t="s">
        <v>114</v>
      </c>
      <c r="F7" s="182" t="s">
        <v>87</v>
      </c>
      <c r="G7" s="182" t="s">
        <v>78</v>
      </c>
      <c r="H7" s="182" t="s">
        <v>273</v>
      </c>
      <c r="I7" s="188">
        <v>219</v>
      </c>
      <c r="J7" s="506"/>
    </row>
    <row r="8" spans="1:10" s="370" customFormat="1" x14ac:dyDescent="0.3">
      <c r="A8" s="243" t="s">
        <v>151</v>
      </c>
      <c r="B8" s="241">
        <v>1</v>
      </c>
      <c r="C8" s="97" t="s">
        <v>98</v>
      </c>
      <c r="D8" s="128" t="s">
        <v>117</v>
      </c>
      <c r="E8" s="371" t="s">
        <v>114</v>
      </c>
      <c r="F8" s="68" t="s">
        <v>152</v>
      </c>
      <c r="G8" s="68" t="s">
        <v>79</v>
      </c>
      <c r="H8" s="68" t="s">
        <v>273</v>
      </c>
      <c r="I8" s="98">
        <v>220</v>
      </c>
      <c r="J8" s="506"/>
    </row>
    <row r="9" spans="1:10" s="370" customFormat="1" x14ac:dyDescent="0.3">
      <c r="A9" s="243" t="s">
        <v>144</v>
      </c>
      <c r="B9" s="241">
        <v>1</v>
      </c>
      <c r="C9" s="177" t="s">
        <v>199</v>
      </c>
      <c r="D9" s="178" t="s">
        <v>115</v>
      </c>
      <c r="E9" s="178" t="s">
        <v>114</v>
      </c>
      <c r="F9" s="179" t="s">
        <v>118</v>
      </c>
      <c r="G9" s="179" t="s">
        <v>78</v>
      </c>
      <c r="H9" s="179" t="s">
        <v>273</v>
      </c>
      <c r="I9" s="181">
        <v>225</v>
      </c>
      <c r="J9" s="506"/>
    </row>
    <row r="10" spans="1:10" s="370" customFormat="1" x14ac:dyDescent="0.3">
      <c r="A10" s="243" t="s">
        <v>153</v>
      </c>
      <c r="B10" s="241">
        <v>1</v>
      </c>
      <c r="C10" s="177" t="s">
        <v>75</v>
      </c>
      <c r="D10" s="178" t="s">
        <v>115</v>
      </c>
      <c r="E10" s="178" t="s">
        <v>114</v>
      </c>
      <c r="F10" s="179" t="s">
        <v>76</v>
      </c>
      <c r="G10" s="179" t="s">
        <v>80</v>
      </c>
      <c r="H10" s="179" t="s">
        <v>273</v>
      </c>
      <c r="I10" s="188">
        <v>241</v>
      </c>
      <c r="J10" s="506"/>
    </row>
    <row r="11" spans="1:10" s="370" customFormat="1" x14ac:dyDescent="0.3">
      <c r="A11" s="243" t="s">
        <v>143</v>
      </c>
      <c r="B11" s="241">
        <v>1</v>
      </c>
      <c r="C11" s="384" t="s">
        <v>174</v>
      </c>
      <c r="D11" s="128" t="s">
        <v>113</v>
      </c>
      <c r="E11" s="378" t="s">
        <v>114</v>
      </c>
      <c r="F11" s="182" t="s">
        <v>76</v>
      </c>
      <c r="G11" s="378" t="s">
        <v>191</v>
      </c>
      <c r="H11" s="182" t="s">
        <v>273</v>
      </c>
      <c r="I11" s="188">
        <v>244</v>
      </c>
      <c r="J11" s="506"/>
    </row>
    <row r="12" spans="1:10" s="370" customFormat="1" x14ac:dyDescent="0.3">
      <c r="A12" s="243" t="s">
        <v>154</v>
      </c>
      <c r="B12" s="241">
        <v>1</v>
      </c>
      <c r="C12" s="183" t="s">
        <v>174</v>
      </c>
      <c r="D12" s="180" t="s">
        <v>113</v>
      </c>
      <c r="E12" s="371" t="s">
        <v>114</v>
      </c>
      <c r="F12" s="68" t="s">
        <v>96</v>
      </c>
      <c r="G12" s="182" t="s">
        <v>78</v>
      </c>
      <c r="H12" s="182" t="s">
        <v>273</v>
      </c>
      <c r="I12" s="98">
        <v>269</v>
      </c>
      <c r="J12" s="506"/>
    </row>
    <row r="13" spans="1:10" s="370" customFormat="1" x14ac:dyDescent="0.3">
      <c r="A13" s="243" t="s">
        <v>155</v>
      </c>
      <c r="B13" s="241">
        <v>1</v>
      </c>
      <c r="C13" s="177" t="s">
        <v>81</v>
      </c>
      <c r="D13" s="178" t="s">
        <v>145</v>
      </c>
      <c r="E13" s="372" t="s">
        <v>114</v>
      </c>
      <c r="F13" s="182" t="s">
        <v>96</v>
      </c>
      <c r="G13" s="68" t="s">
        <v>82</v>
      </c>
      <c r="H13" s="68" t="s">
        <v>274</v>
      </c>
      <c r="I13" s="188">
        <v>71</v>
      </c>
      <c r="J13" s="506"/>
    </row>
    <row r="14" spans="1:10" s="370" customFormat="1" x14ac:dyDescent="0.3">
      <c r="A14" s="250" t="s">
        <v>156</v>
      </c>
      <c r="B14" s="251">
        <v>1</v>
      </c>
      <c r="C14" s="252" t="s">
        <v>75</v>
      </c>
      <c r="D14" s="253" t="s">
        <v>113</v>
      </c>
      <c r="E14" s="253" t="s">
        <v>114</v>
      </c>
      <c r="F14" s="254" t="s">
        <v>96</v>
      </c>
      <c r="G14" s="254" t="s">
        <v>99</v>
      </c>
      <c r="H14" s="254" t="s">
        <v>273</v>
      </c>
      <c r="I14" s="249">
        <v>297</v>
      </c>
      <c r="J14" s="506" t="s">
        <v>330</v>
      </c>
    </row>
    <row r="15" spans="1:10" s="370" customFormat="1" x14ac:dyDescent="0.3">
      <c r="A15" s="232" t="s">
        <v>173</v>
      </c>
      <c r="B15" s="209">
        <v>2</v>
      </c>
      <c r="C15" s="97" t="s">
        <v>174</v>
      </c>
      <c r="D15" s="180" t="s">
        <v>175</v>
      </c>
      <c r="E15" s="371" t="s">
        <v>114</v>
      </c>
      <c r="F15" s="179" t="s">
        <v>118</v>
      </c>
      <c r="G15" s="68" t="s">
        <v>176</v>
      </c>
      <c r="H15" s="68" t="s">
        <v>273</v>
      </c>
      <c r="I15" s="98">
        <v>206</v>
      </c>
      <c r="J15" s="506"/>
    </row>
    <row r="16" spans="1:10" s="370" customFormat="1" x14ac:dyDescent="0.3">
      <c r="A16" s="232" t="s">
        <v>177</v>
      </c>
      <c r="B16" s="209">
        <v>2</v>
      </c>
      <c r="C16" s="97" t="s">
        <v>174</v>
      </c>
      <c r="D16" s="180" t="s">
        <v>116</v>
      </c>
      <c r="E16" s="371" t="s">
        <v>114</v>
      </c>
      <c r="F16" s="68" t="s">
        <v>96</v>
      </c>
      <c r="G16" s="68" t="s">
        <v>178</v>
      </c>
      <c r="H16" s="68" t="s">
        <v>273</v>
      </c>
      <c r="I16" s="98">
        <v>211</v>
      </c>
      <c r="J16" s="506"/>
    </row>
    <row r="17" spans="1:10" s="370" customFormat="1" x14ac:dyDescent="0.3">
      <c r="A17" s="232" t="s">
        <v>179</v>
      </c>
      <c r="B17" s="209">
        <v>2</v>
      </c>
      <c r="C17" s="183" t="s">
        <v>180</v>
      </c>
      <c r="D17" s="128" t="s">
        <v>181</v>
      </c>
      <c r="E17" s="376" t="s">
        <v>114</v>
      </c>
      <c r="F17" s="182" t="s">
        <v>76</v>
      </c>
      <c r="G17" s="182" t="s">
        <v>80</v>
      </c>
      <c r="H17" s="182" t="s">
        <v>273</v>
      </c>
      <c r="I17" s="188">
        <v>216</v>
      </c>
      <c r="J17" s="506"/>
    </row>
    <row r="18" spans="1:10" s="370" customFormat="1" x14ac:dyDescent="0.3">
      <c r="A18" s="232" t="s">
        <v>182</v>
      </c>
      <c r="B18" s="209">
        <v>2</v>
      </c>
      <c r="C18" s="97" t="s">
        <v>174</v>
      </c>
      <c r="D18" s="180" t="s">
        <v>113</v>
      </c>
      <c r="E18" s="371" t="s">
        <v>114</v>
      </c>
      <c r="F18" s="68" t="s">
        <v>76</v>
      </c>
      <c r="G18" s="68" t="s">
        <v>183</v>
      </c>
      <c r="H18" s="68" t="s">
        <v>273</v>
      </c>
      <c r="I18" s="98">
        <v>217</v>
      </c>
      <c r="J18" s="506"/>
    </row>
    <row r="19" spans="1:10" s="370" customFormat="1" x14ac:dyDescent="0.3">
      <c r="A19" s="232" t="s">
        <v>184</v>
      </c>
      <c r="B19" s="209">
        <v>2</v>
      </c>
      <c r="C19" s="97" t="s">
        <v>174</v>
      </c>
      <c r="D19" s="180" t="s">
        <v>116</v>
      </c>
      <c r="E19" s="371" t="s">
        <v>114</v>
      </c>
      <c r="F19" s="182" t="s">
        <v>185</v>
      </c>
      <c r="G19" s="68" t="s">
        <v>186</v>
      </c>
      <c r="H19" s="68" t="s">
        <v>273</v>
      </c>
      <c r="I19" s="188">
        <v>229</v>
      </c>
      <c r="J19" s="506"/>
    </row>
    <row r="20" spans="1:10" s="370" customFormat="1" x14ac:dyDescent="0.3">
      <c r="A20" s="232" t="s">
        <v>187</v>
      </c>
      <c r="B20" s="209">
        <v>2</v>
      </c>
      <c r="C20" s="97" t="s">
        <v>174</v>
      </c>
      <c r="D20" s="180" t="s">
        <v>117</v>
      </c>
      <c r="E20" s="371" t="s">
        <v>114</v>
      </c>
      <c r="F20" s="68" t="s">
        <v>76</v>
      </c>
      <c r="G20" s="68" t="s">
        <v>178</v>
      </c>
      <c r="H20" s="68" t="s">
        <v>273</v>
      </c>
      <c r="I20" s="98">
        <v>235</v>
      </c>
      <c r="J20" s="506"/>
    </row>
    <row r="21" spans="1:10" s="370" customFormat="1" x14ac:dyDescent="0.3">
      <c r="A21" s="232" t="s">
        <v>188</v>
      </c>
      <c r="B21" s="209">
        <v>2</v>
      </c>
      <c r="C21" s="97" t="s">
        <v>174</v>
      </c>
      <c r="D21" s="180" t="s">
        <v>116</v>
      </c>
      <c r="E21" s="180" t="s">
        <v>114</v>
      </c>
      <c r="F21" s="68" t="s">
        <v>76</v>
      </c>
      <c r="G21" s="68" t="s">
        <v>189</v>
      </c>
      <c r="H21" s="68" t="s">
        <v>273</v>
      </c>
      <c r="I21" s="98">
        <v>235</v>
      </c>
      <c r="J21" s="506"/>
    </row>
    <row r="22" spans="1:10" s="370" customFormat="1" x14ac:dyDescent="0.3">
      <c r="A22" s="498" t="s">
        <v>328</v>
      </c>
      <c r="B22" s="499">
        <v>2</v>
      </c>
      <c r="C22" s="500" t="s">
        <v>174</v>
      </c>
      <c r="D22" s="501" t="s">
        <v>113</v>
      </c>
      <c r="E22" s="502" t="s">
        <v>114</v>
      </c>
      <c r="F22" s="503" t="s">
        <v>76</v>
      </c>
      <c r="G22" s="503" t="s">
        <v>79</v>
      </c>
      <c r="H22" s="503" t="s">
        <v>329</v>
      </c>
      <c r="I22" s="504">
        <v>158</v>
      </c>
      <c r="J22" s="506"/>
    </row>
    <row r="23" spans="1:10" s="370" customFormat="1" x14ac:dyDescent="0.3">
      <c r="A23" s="232" t="s">
        <v>190</v>
      </c>
      <c r="B23" s="209">
        <v>2</v>
      </c>
      <c r="C23" s="177" t="s">
        <v>174</v>
      </c>
      <c r="D23" s="180" t="s">
        <v>113</v>
      </c>
      <c r="E23" s="178" t="s">
        <v>114</v>
      </c>
      <c r="F23" s="68" t="s">
        <v>76</v>
      </c>
      <c r="G23" s="179" t="s">
        <v>191</v>
      </c>
      <c r="H23" s="179" t="s">
        <v>273</v>
      </c>
      <c r="I23" s="188">
        <v>244</v>
      </c>
      <c r="J23" s="506"/>
    </row>
    <row r="24" spans="1:10" s="370" customFormat="1" x14ac:dyDescent="0.3">
      <c r="A24" s="232" t="s">
        <v>192</v>
      </c>
      <c r="B24" s="209">
        <v>2</v>
      </c>
      <c r="C24" s="183" t="s">
        <v>193</v>
      </c>
      <c r="D24" s="128" t="s">
        <v>115</v>
      </c>
      <c r="E24" s="182" t="s">
        <v>114</v>
      </c>
      <c r="F24" s="182" t="s">
        <v>76</v>
      </c>
      <c r="G24" s="182" t="s">
        <v>186</v>
      </c>
      <c r="H24" s="182" t="s">
        <v>273</v>
      </c>
      <c r="I24" s="188">
        <v>274</v>
      </c>
      <c r="J24" s="506"/>
    </row>
    <row r="25" spans="1:10" s="370" customFormat="1" x14ac:dyDescent="0.3">
      <c r="A25" s="232" t="s">
        <v>194</v>
      </c>
      <c r="B25" s="209">
        <v>2</v>
      </c>
      <c r="C25" s="97" t="s">
        <v>174</v>
      </c>
      <c r="D25" s="180" t="s">
        <v>113</v>
      </c>
      <c r="E25" s="371" t="s">
        <v>114</v>
      </c>
      <c r="F25" s="182" t="s">
        <v>118</v>
      </c>
      <c r="G25" s="182" t="s">
        <v>78</v>
      </c>
      <c r="H25" s="182" t="s">
        <v>273</v>
      </c>
      <c r="I25" s="188">
        <v>282</v>
      </c>
      <c r="J25" s="506"/>
    </row>
    <row r="26" spans="1:10" s="370" customFormat="1" x14ac:dyDescent="0.3">
      <c r="A26" s="232" t="s">
        <v>195</v>
      </c>
      <c r="B26" s="209">
        <v>2</v>
      </c>
      <c r="C26" s="97" t="s">
        <v>81</v>
      </c>
      <c r="D26" s="233" t="s">
        <v>117</v>
      </c>
      <c r="E26" s="68" t="s">
        <v>196</v>
      </c>
      <c r="F26" s="360" t="s">
        <v>96</v>
      </c>
      <c r="G26" s="68" t="s">
        <v>183</v>
      </c>
      <c r="H26" s="68" t="s">
        <v>273</v>
      </c>
      <c r="I26" s="98">
        <v>289</v>
      </c>
      <c r="J26" s="506"/>
    </row>
    <row r="27" spans="1:10" s="370" customFormat="1" x14ac:dyDescent="0.3">
      <c r="A27" s="245" t="s">
        <v>197</v>
      </c>
      <c r="B27" s="217">
        <v>2</v>
      </c>
      <c r="C27" s="252" t="s">
        <v>81</v>
      </c>
      <c r="D27" s="253" t="s">
        <v>145</v>
      </c>
      <c r="E27" s="373" t="s">
        <v>114</v>
      </c>
      <c r="F27" s="248" t="s">
        <v>96</v>
      </c>
      <c r="G27" s="255" t="s">
        <v>82</v>
      </c>
      <c r="H27" s="255" t="s">
        <v>274</v>
      </c>
      <c r="I27" s="249">
        <v>71</v>
      </c>
      <c r="J27" s="506"/>
    </row>
    <row r="28" spans="1:10" s="370" customFormat="1" x14ac:dyDescent="0.3">
      <c r="A28" s="232" t="s">
        <v>198</v>
      </c>
      <c r="B28" s="209">
        <v>3</v>
      </c>
      <c r="C28" s="97" t="s">
        <v>199</v>
      </c>
      <c r="D28" s="180" t="s">
        <v>116</v>
      </c>
      <c r="E28" s="371" t="s">
        <v>114</v>
      </c>
      <c r="F28" s="182" t="s">
        <v>168</v>
      </c>
      <c r="G28" s="68" t="s">
        <v>78</v>
      </c>
      <c r="H28" s="68" t="s">
        <v>273</v>
      </c>
      <c r="I28" s="98">
        <v>215</v>
      </c>
      <c r="J28" s="506"/>
    </row>
    <row r="29" spans="1:10" s="370" customFormat="1" x14ac:dyDescent="0.3">
      <c r="A29" s="232" t="s">
        <v>200</v>
      </c>
      <c r="B29" s="209">
        <v>3</v>
      </c>
      <c r="C29" s="234" t="s">
        <v>174</v>
      </c>
      <c r="D29" s="235" t="s">
        <v>115</v>
      </c>
      <c r="E29" s="236" t="s">
        <v>114</v>
      </c>
      <c r="F29" s="360" t="s">
        <v>76</v>
      </c>
      <c r="G29" s="236" t="s">
        <v>78</v>
      </c>
      <c r="H29" s="236" t="s">
        <v>273</v>
      </c>
      <c r="I29" s="55">
        <v>217</v>
      </c>
      <c r="J29" s="506"/>
    </row>
    <row r="30" spans="1:10" s="370" customFormat="1" x14ac:dyDescent="0.3">
      <c r="A30" s="232" t="s">
        <v>201</v>
      </c>
      <c r="B30" s="209">
        <v>3</v>
      </c>
      <c r="C30" s="97" t="s">
        <v>174</v>
      </c>
      <c r="D30" s="180" t="s">
        <v>116</v>
      </c>
      <c r="E30" s="236" t="s">
        <v>114</v>
      </c>
      <c r="F30" s="68" t="s">
        <v>118</v>
      </c>
      <c r="G30" s="68" t="s">
        <v>82</v>
      </c>
      <c r="H30" s="68" t="s">
        <v>273</v>
      </c>
      <c r="I30" s="98">
        <v>238</v>
      </c>
      <c r="J30" s="506"/>
    </row>
    <row r="31" spans="1:10" s="370" customFormat="1" x14ac:dyDescent="0.3">
      <c r="A31" s="232" t="s">
        <v>202</v>
      </c>
      <c r="B31" s="209">
        <v>3</v>
      </c>
      <c r="C31" s="177" t="s">
        <v>174</v>
      </c>
      <c r="D31" s="180" t="s">
        <v>113</v>
      </c>
      <c r="E31" s="178" t="s">
        <v>114</v>
      </c>
      <c r="F31" s="68" t="s">
        <v>76</v>
      </c>
      <c r="G31" s="179" t="s">
        <v>191</v>
      </c>
      <c r="H31" s="179" t="s">
        <v>273</v>
      </c>
      <c r="I31" s="188">
        <v>244</v>
      </c>
      <c r="J31" s="506"/>
    </row>
    <row r="32" spans="1:10" s="370" customFormat="1" x14ac:dyDescent="0.3">
      <c r="A32" s="232" t="s">
        <v>203</v>
      </c>
      <c r="B32" s="209">
        <v>3</v>
      </c>
      <c r="C32" s="183" t="s">
        <v>174</v>
      </c>
      <c r="D32" s="180" t="s">
        <v>116</v>
      </c>
      <c r="E32" s="371" t="s">
        <v>114</v>
      </c>
      <c r="F32" s="68" t="s">
        <v>96</v>
      </c>
      <c r="G32" s="68" t="s">
        <v>78</v>
      </c>
      <c r="H32" s="68" t="s">
        <v>273</v>
      </c>
      <c r="I32" s="188">
        <v>269</v>
      </c>
      <c r="J32" s="506"/>
    </row>
    <row r="33" spans="1:10" s="370" customFormat="1" x14ac:dyDescent="0.3">
      <c r="A33" s="232" t="s">
        <v>204</v>
      </c>
      <c r="B33" s="209">
        <v>3</v>
      </c>
      <c r="C33" s="97" t="s">
        <v>174</v>
      </c>
      <c r="D33" s="180" t="s">
        <v>115</v>
      </c>
      <c r="E33" s="371" t="s">
        <v>114</v>
      </c>
      <c r="F33" s="182" t="s">
        <v>205</v>
      </c>
      <c r="G33" s="68" t="s">
        <v>78</v>
      </c>
      <c r="H33" s="68" t="s">
        <v>273</v>
      </c>
      <c r="I33" s="188">
        <v>281</v>
      </c>
      <c r="J33" s="506"/>
    </row>
    <row r="34" spans="1:10" s="370" customFormat="1" x14ac:dyDescent="0.3">
      <c r="A34" s="232" t="s">
        <v>206</v>
      </c>
      <c r="B34" s="209">
        <v>3</v>
      </c>
      <c r="C34" s="177" t="s">
        <v>81</v>
      </c>
      <c r="D34" s="178" t="s">
        <v>145</v>
      </c>
      <c r="E34" s="372" t="s">
        <v>114</v>
      </c>
      <c r="F34" s="182" t="s">
        <v>96</v>
      </c>
      <c r="G34" s="68" t="s">
        <v>82</v>
      </c>
      <c r="H34" s="68" t="s">
        <v>274</v>
      </c>
      <c r="I34" s="188">
        <v>71</v>
      </c>
      <c r="J34" s="506"/>
    </row>
    <row r="35" spans="1:10" s="370" customFormat="1" x14ac:dyDescent="0.3">
      <c r="A35" s="245" t="s">
        <v>207</v>
      </c>
      <c r="B35" s="217">
        <v>3</v>
      </c>
      <c r="C35" s="246" t="s">
        <v>174</v>
      </c>
      <c r="D35" s="247" t="s">
        <v>113</v>
      </c>
      <c r="E35" s="374" t="s">
        <v>114</v>
      </c>
      <c r="F35" s="248" t="s">
        <v>76</v>
      </c>
      <c r="G35" s="248" t="s">
        <v>183</v>
      </c>
      <c r="H35" s="248" t="s">
        <v>273</v>
      </c>
      <c r="I35" s="249">
        <v>298</v>
      </c>
      <c r="J35" s="506"/>
    </row>
    <row r="36" spans="1:10" s="370" customFormat="1" x14ac:dyDescent="0.3">
      <c r="A36" s="232" t="s">
        <v>208</v>
      </c>
      <c r="B36" s="209">
        <v>4</v>
      </c>
      <c r="C36" s="97" t="s">
        <v>174</v>
      </c>
      <c r="D36" s="180" t="s">
        <v>116</v>
      </c>
      <c r="E36" s="371" t="s">
        <v>114</v>
      </c>
      <c r="F36" s="68" t="s">
        <v>76</v>
      </c>
      <c r="G36" s="68" t="s">
        <v>79</v>
      </c>
      <c r="H36" s="68" t="s">
        <v>273</v>
      </c>
      <c r="I36" s="188">
        <v>198</v>
      </c>
      <c r="J36" s="506"/>
    </row>
    <row r="37" spans="1:10" s="370" customFormat="1" x14ac:dyDescent="0.3">
      <c r="A37" s="232" t="s">
        <v>209</v>
      </c>
      <c r="B37" s="209">
        <v>4</v>
      </c>
      <c r="C37" s="97" t="s">
        <v>193</v>
      </c>
      <c r="D37" s="180" t="s">
        <v>113</v>
      </c>
      <c r="E37" s="371" t="s">
        <v>114</v>
      </c>
      <c r="F37" s="68" t="s">
        <v>76</v>
      </c>
      <c r="G37" s="68" t="s">
        <v>176</v>
      </c>
      <c r="H37" s="68" t="s">
        <v>273</v>
      </c>
      <c r="I37" s="188">
        <v>203</v>
      </c>
      <c r="J37" s="506"/>
    </row>
    <row r="38" spans="1:10" s="370" customFormat="1" x14ac:dyDescent="0.3">
      <c r="A38" s="498" t="s">
        <v>326</v>
      </c>
      <c r="B38" s="499">
        <v>4</v>
      </c>
      <c r="C38" s="500" t="s">
        <v>174</v>
      </c>
      <c r="D38" s="501" t="s">
        <v>113</v>
      </c>
      <c r="E38" s="502" t="s">
        <v>114</v>
      </c>
      <c r="F38" s="503" t="s">
        <v>118</v>
      </c>
      <c r="G38" s="503" t="s">
        <v>79</v>
      </c>
      <c r="H38" s="503" t="s">
        <v>327</v>
      </c>
      <c r="I38" s="504">
        <v>52</v>
      </c>
      <c r="J38" s="506"/>
    </row>
    <row r="39" spans="1:10" s="370" customFormat="1" x14ac:dyDescent="0.3">
      <c r="A39" s="232" t="s">
        <v>210</v>
      </c>
      <c r="B39" s="209">
        <v>4</v>
      </c>
      <c r="C39" s="97" t="s">
        <v>174</v>
      </c>
      <c r="D39" s="180" t="s">
        <v>113</v>
      </c>
      <c r="E39" s="371" t="s">
        <v>114</v>
      </c>
      <c r="F39" s="182" t="s">
        <v>76</v>
      </c>
      <c r="G39" s="68" t="s">
        <v>79</v>
      </c>
      <c r="H39" s="68" t="s">
        <v>273</v>
      </c>
      <c r="I39" s="188">
        <v>213</v>
      </c>
      <c r="J39" s="506"/>
    </row>
    <row r="40" spans="1:10" s="370" customFormat="1" x14ac:dyDescent="0.3">
      <c r="A40" s="232" t="s">
        <v>200</v>
      </c>
      <c r="B40" s="209">
        <v>4</v>
      </c>
      <c r="C40" s="234" t="s">
        <v>174</v>
      </c>
      <c r="D40" s="235" t="s">
        <v>115</v>
      </c>
      <c r="E40" s="236" t="s">
        <v>114</v>
      </c>
      <c r="F40" s="360" t="s">
        <v>76</v>
      </c>
      <c r="G40" s="236" t="s">
        <v>78</v>
      </c>
      <c r="H40" s="236" t="s">
        <v>273</v>
      </c>
      <c r="I40" s="55">
        <v>217</v>
      </c>
      <c r="J40" s="506"/>
    </row>
    <row r="41" spans="1:10" s="370" customFormat="1" x14ac:dyDescent="0.3">
      <c r="A41" s="232" t="s">
        <v>211</v>
      </c>
      <c r="B41" s="209">
        <v>4</v>
      </c>
      <c r="C41" s="183" t="s">
        <v>75</v>
      </c>
      <c r="D41" s="128" t="s">
        <v>113</v>
      </c>
      <c r="E41" s="371" t="s">
        <v>114</v>
      </c>
      <c r="F41" s="182" t="s">
        <v>118</v>
      </c>
      <c r="G41" s="182" t="s">
        <v>79</v>
      </c>
      <c r="H41" s="182" t="s">
        <v>273</v>
      </c>
      <c r="I41" s="188">
        <v>223</v>
      </c>
      <c r="J41" s="506"/>
    </row>
    <row r="42" spans="1:10" s="370" customFormat="1" x14ac:dyDescent="0.3">
      <c r="A42" s="232" t="s">
        <v>212</v>
      </c>
      <c r="B42" s="209">
        <v>4</v>
      </c>
      <c r="C42" s="97" t="s">
        <v>174</v>
      </c>
      <c r="D42" s="180" t="s">
        <v>113</v>
      </c>
      <c r="E42" s="371" t="s">
        <v>114</v>
      </c>
      <c r="F42" s="68" t="s">
        <v>96</v>
      </c>
      <c r="G42" s="68" t="s">
        <v>79</v>
      </c>
      <c r="H42" s="68" t="s">
        <v>273</v>
      </c>
      <c r="I42" s="188">
        <v>226</v>
      </c>
      <c r="J42" s="506"/>
    </row>
    <row r="43" spans="1:10" s="370" customFormat="1" x14ac:dyDescent="0.3">
      <c r="A43" s="232" t="s">
        <v>213</v>
      </c>
      <c r="B43" s="209">
        <v>4</v>
      </c>
      <c r="C43" s="97" t="s">
        <v>81</v>
      </c>
      <c r="D43" s="180" t="s">
        <v>116</v>
      </c>
      <c r="E43" s="371" t="s">
        <v>114</v>
      </c>
      <c r="F43" s="68" t="s">
        <v>118</v>
      </c>
      <c r="G43" s="68" t="s">
        <v>82</v>
      </c>
      <c r="H43" s="68" t="s">
        <v>273</v>
      </c>
      <c r="I43" s="188">
        <v>228</v>
      </c>
      <c r="J43" s="506"/>
    </row>
    <row r="44" spans="1:10" s="370" customFormat="1" x14ac:dyDescent="0.3">
      <c r="A44" s="232" t="s">
        <v>214</v>
      </c>
      <c r="B44" s="209">
        <v>4</v>
      </c>
      <c r="C44" s="97" t="s">
        <v>174</v>
      </c>
      <c r="D44" s="180" t="s">
        <v>116</v>
      </c>
      <c r="E44" s="371" t="s">
        <v>114</v>
      </c>
      <c r="F44" s="182" t="s">
        <v>168</v>
      </c>
      <c r="G44" s="68" t="s">
        <v>82</v>
      </c>
      <c r="H44" s="68" t="s">
        <v>273</v>
      </c>
      <c r="I44" s="188">
        <v>229</v>
      </c>
      <c r="J44" s="506"/>
    </row>
    <row r="45" spans="1:10" s="370" customFormat="1" x14ac:dyDescent="0.3">
      <c r="A45" s="232" t="s">
        <v>215</v>
      </c>
      <c r="B45" s="209">
        <v>4</v>
      </c>
      <c r="C45" s="97" t="s">
        <v>193</v>
      </c>
      <c r="D45" s="180" t="s">
        <v>115</v>
      </c>
      <c r="E45" s="371" t="s">
        <v>114</v>
      </c>
      <c r="F45" s="68" t="s">
        <v>96</v>
      </c>
      <c r="G45" s="68" t="s">
        <v>78</v>
      </c>
      <c r="H45" s="68" t="s">
        <v>273</v>
      </c>
      <c r="I45" s="188">
        <v>235</v>
      </c>
      <c r="J45" s="506"/>
    </row>
    <row r="46" spans="1:10" s="370" customFormat="1" x14ac:dyDescent="0.3">
      <c r="A46" s="232" t="s">
        <v>216</v>
      </c>
      <c r="B46" s="209">
        <v>4</v>
      </c>
      <c r="C46" s="183" t="s">
        <v>174</v>
      </c>
      <c r="D46" s="128" t="s">
        <v>113</v>
      </c>
      <c r="E46" s="182" t="s">
        <v>114</v>
      </c>
      <c r="F46" s="182" t="s">
        <v>76</v>
      </c>
      <c r="G46" s="182" t="s">
        <v>79</v>
      </c>
      <c r="H46" s="182" t="s">
        <v>273</v>
      </c>
      <c r="I46" s="188">
        <v>244</v>
      </c>
      <c r="J46" s="506"/>
    </row>
    <row r="47" spans="1:10" s="370" customFormat="1" x14ac:dyDescent="0.3">
      <c r="A47" s="232" t="s">
        <v>217</v>
      </c>
      <c r="B47" s="209">
        <v>4</v>
      </c>
      <c r="C47" s="97" t="s">
        <v>218</v>
      </c>
      <c r="D47" s="180" t="s">
        <v>113</v>
      </c>
      <c r="E47" s="180" t="s">
        <v>114</v>
      </c>
      <c r="F47" s="68" t="s">
        <v>118</v>
      </c>
      <c r="G47" s="68" t="s">
        <v>79</v>
      </c>
      <c r="H47" s="182" t="s">
        <v>273</v>
      </c>
      <c r="I47" s="188">
        <v>260</v>
      </c>
      <c r="J47" s="506"/>
    </row>
    <row r="48" spans="1:10" s="370" customFormat="1" x14ac:dyDescent="0.3">
      <c r="A48" s="232" t="s">
        <v>219</v>
      </c>
      <c r="B48" s="209">
        <v>4</v>
      </c>
      <c r="C48" s="97" t="s">
        <v>174</v>
      </c>
      <c r="D48" s="233" t="s">
        <v>115</v>
      </c>
      <c r="E48" s="68" t="s">
        <v>114</v>
      </c>
      <c r="F48" s="68" t="s">
        <v>76</v>
      </c>
      <c r="G48" s="68" t="s">
        <v>79</v>
      </c>
      <c r="H48" s="68" t="s">
        <v>273</v>
      </c>
      <c r="I48" s="55">
        <v>262</v>
      </c>
      <c r="J48" s="506"/>
    </row>
    <row r="49" spans="1:10" s="370" customFormat="1" x14ac:dyDescent="0.3">
      <c r="A49" s="245" t="s">
        <v>220</v>
      </c>
      <c r="B49" s="217">
        <v>4</v>
      </c>
      <c r="C49" s="252" t="s">
        <v>81</v>
      </c>
      <c r="D49" s="253" t="s">
        <v>145</v>
      </c>
      <c r="E49" s="373" t="s">
        <v>114</v>
      </c>
      <c r="F49" s="248" t="s">
        <v>96</v>
      </c>
      <c r="G49" s="255" t="s">
        <v>82</v>
      </c>
      <c r="H49" s="255" t="s">
        <v>274</v>
      </c>
      <c r="I49" s="249">
        <v>72</v>
      </c>
      <c r="J49" s="506"/>
    </row>
    <row r="50" spans="1:10" s="370" customFormat="1" x14ac:dyDescent="0.3">
      <c r="A50" s="232" t="s">
        <v>275</v>
      </c>
      <c r="B50" s="209">
        <v>5</v>
      </c>
      <c r="C50" s="183" t="s">
        <v>174</v>
      </c>
      <c r="D50" s="233" t="s">
        <v>115</v>
      </c>
      <c r="E50" s="376" t="s">
        <v>114</v>
      </c>
      <c r="F50" s="182" t="s">
        <v>76</v>
      </c>
      <c r="G50" s="182" t="s">
        <v>79</v>
      </c>
      <c r="H50" s="182" t="s">
        <v>273</v>
      </c>
      <c r="I50" s="377">
        <v>206</v>
      </c>
      <c r="J50" s="506"/>
    </row>
    <row r="51" spans="1:10" s="370" customFormat="1" x14ac:dyDescent="0.3">
      <c r="A51" s="232" t="s">
        <v>276</v>
      </c>
      <c r="B51" s="209">
        <v>5</v>
      </c>
      <c r="C51" s="183" t="s">
        <v>81</v>
      </c>
      <c r="D51" s="128" t="s">
        <v>113</v>
      </c>
      <c r="E51" s="182" t="s">
        <v>114</v>
      </c>
      <c r="F51" s="182" t="s">
        <v>118</v>
      </c>
      <c r="G51" s="182" t="s">
        <v>78</v>
      </c>
      <c r="H51" s="182" t="s">
        <v>273</v>
      </c>
      <c r="I51" s="188">
        <v>210</v>
      </c>
      <c r="J51" s="506"/>
    </row>
    <row r="52" spans="1:10" s="370" customFormat="1" x14ac:dyDescent="0.3">
      <c r="A52" s="232" t="s">
        <v>277</v>
      </c>
      <c r="B52" s="209">
        <v>5</v>
      </c>
      <c r="C52" s="183" t="s">
        <v>193</v>
      </c>
      <c r="D52" s="128" t="s">
        <v>116</v>
      </c>
      <c r="E52" s="376" t="s">
        <v>114</v>
      </c>
      <c r="F52" s="182" t="s">
        <v>185</v>
      </c>
      <c r="G52" s="182" t="s">
        <v>78</v>
      </c>
      <c r="H52" s="378" t="s">
        <v>287</v>
      </c>
      <c r="I52" s="188">
        <v>129</v>
      </c>
      <c r="J52" s="506" t="s">
        <v>330</v>
      </c>
    </row>
    <row r="53" spans="1:10" s="370" customFormat="1" x14ac:dyDescent="0.3">
      <c r="A53" s="379" t="s">
        <v>288</v>
      </c>
      <c r="B53" s="209">
        <v>5</v>
      </c>
      <c r="C53" s="183" t="s">
        <v>75</v>
      </c>
      <c r="D53" s="128" t="s">
        <v>113</v>
      </c>
      <c r="E53" s="182" t="s">
        <v>114</v>
      </c>
      <c r="F53" s="182" t="s">
        <v>118</v>
      </c>
      <c r="G53" s="182" t="s">
        <v>79</v>
      </c>
      <c r="H53" s="182" t="s">
        <v>273</v>
      </c>
      <c r="I53" s="377">
        <v>223</v>
      </c>
      <c r="J53" s="506"/>
    </row>
    <row r="54" spans="1:10" s="370" customFormat="1" x14ac:dyDescent="0.3">
      <c r="A54" s="232" t="s">
        <v>278</v>
      </c>
      <c r="B54" s="209">
        <v>5</v>
      </c>
      <c r="C54" s="380" t="s">
        <v>81</v>
      </c>
      <c r="D54" s="233" t="s">
        <v>115</v>
      </c>
      <c r="E54" s="376" t="s">
        <v>196</v>
      </c>
      <c r="F54" s="360" t="s">
        <v>289</v>
      </c>
      <c r="G54" s="360" t="s">
        <v>78</v>
      </c>
      <c r="H54" s="182" t="s">
        <v>273</v>
      </c>
      <c r="I54" s="377">
        <v>244</v>
      </c>
      <c r="J54" s="506"/>
    </row>
    <row r="55" spans="1:10" s="370" customFormat="1" x14ac:dyDescent="0.3">
      <c r="A55" s="379" t="s">
        <v>290</v>
      </c>
      <c r="B55" s="209">
        <v>5</v>
      </c>
      <c r="C55" s="183" t="s">
        <v>81</v>
      </c>
      <c r="D55" s="128" t="s">
        <v>113</v>
      </c>
      <c r="E55" s="182" t="s">
        <v>291</v>
      </c>
      <c r="F55" s="182" t="s">
        <v>96</v>
      </c>
      <c r="G55" s="182" t="s">
        <v>79</v>
      </c>
      <c r="H55" s="182" t="s">
        <v>273</v>
      </c>
      <c r="I55" s="188">
        <v>261</v>
      </c>
      <c r="J55" s="506"/>
    </row>
    <row r="56" spans="1:10" s="370" customFormat="1" x14ac:dyDescent="0.3">
      <c r="A56" s="232" t="s">
        <v>279</v>
      </c>
      <c r="B56" s="209">
        <v>5</v>
      </c>
      <c r="C56" s="183" t="s">
        <v>174</v>
      </c>
      <c r="D56" s="128" t="s">
        <v>292</v>
      </c>
      <c r="E56" s="182" t="s">
        <v>114</v>
      </c>
      <c r="F56" s="182" t="s">
        <v>118</v>
      </c>
      <c r="G56" s="182" t="s">
        <v>186</v>
      </c>
      <c r="H56" s="182" t="s">
        <v>273</v>
      </c>
      <c r="I56" s="381">
        <v>250</v>
      </c>
      <c r="J56" s="506"/>
    </row>
    <row r="57" spans="1:10" s="370" customFormat="1" x14ac:dyDescent="0.3">
      <c r="A57" s="379" t="s">
        <v>293</v>
      </c>
      <c r="B57" s="209">
        <v>5</v>
      </c>
      <c r="C57" s="183" t="s">
        <v>174</v>
      </c>
      <c r="D57" s="128" t="s">
        <v>113</v>
      </c>
      <c r="E57" s="382" t="s">
        <v>114</v>
      </c>
      <c r="F57" s="182" t="s">
        <v>96</v>
      </c>
      <c r="G57" s="182" t="s">
        <v>79</v>
      </c>
      <c r="H57" s="182" t="s">
        <v>273</v>
      </c>
      <c r="I57" s="377">
        <v>244</v>
      </c>
      <c r="J57" s="506"/>
    </row>
    <row r="58" spans="1:10" s="370" customFormat="1" x14ac:dyDescent="0.3">
      <c r="A58" s="232" t="s">
        <v>280</v>
      </c>
      <c r="B58" s="209">
        <v>5</v>
      </c>
      <c r="C58" s="183" t="s">
        <v>218</v>
      </c>
      <c r="D58" s="128" t="s">
        <v>113</v>
      </c>
      <c r="E58" s="182" t="s">
        <v>291</v>
      </c>
      <c r="F58" s="182" t="s">
        <v>294</v>
      </c>
      <c r="G58" s="182" t="s">
        <v>79</v>
      </c>
      <c r="H58" s="182" t="s">
        <v>273</v>
      </c>
      <c r="I58" s="381">
        <v>257</v>
      </c>
      <c r="J58" s="506"/>
    </row>
    <row r="59" spans="1:10" s="370" customFormat="1" x14ac:dyDescent="0.3">
      <c r="A59" s="232" t="s">
        <v>281</v>
      </c>
      <c r="B59" s="209">
        <v>5</v>
      </c>
      <c r="C59" s="183" t="s">
        <v>174</v>
      </c>
      <c r="D59" s="383" t="s">
        <v>295</v>
      </c>
      <c r="E59" s="182" t="s">
        <v>296</v>
      </c>
      <c r="F59" s="182" t="s">
        <v>96</v>
      </c>
      <c r="G59" s="182" t="s">
        <v>183</v>
      </c>
      <c r="H59" s="378" t="s">
        <v>287</v>
      </c>
      <c r="I59" s="381">
        <v>131</v>
      </c>
      <c r="J59" s="506"/>
    </row>
    <row r="60" spans="1:10" s="370" customFormat="1" x14ac:dyDescent="0.3">
      <c r="A60" s="232" t="s">
        <v>282</v>
      </c>
      <c r="B60" s="209">
        <v>5</v>
      </c>
      <c r="C60" s="183" t="s">
        <v>174</v>
      </c>
      <c r="D60" s="128" t="s">
        <v>113</v>
      </c>
      <c r="E60" s="382" t="s">
        <v>114</v>
      </c>
      <c r="F60" s="182" t="s">
        <v>76</v>
      </c>
      <c r="G60" s="182" t="s">
        <v>79</v>
      </c>
      <c r="H60" s="182" t="s">
        <v>273</v>
      </c>
      <c r="I60" s="381">
        <v>280</v>
      </c>
      <c r="J60" s="506" t="s">
        <v>330</v>
      </c>
    </row>
    <row r="61" spans="1:10" s="370" customFormat="1" x14ac:dyDescent="0.3">
      <c r="A61" s="232" t="s">
        <v>283</v>
      </c>
      <c r="B61" s="209">
        <v>5</v>
      </c>
      <c r="C61" s="384" t="s">
        <v>81</v>
      </c>
      <c r="D61" s="383" t="s">
        <v>145</v>
      </c>
      <c r="E61" s="382" t="s">
        <v>114</v>
      </c>
      <c r="F61" s="182" t="s">
        <v>96</v>
      </c>
      <c r="G61" s="182" t="s">
        <v>82</v>
      </c>
      <c r="H61" s="182" t="s">
        <v>274</v>
      </c>
      <c r="I61" s="188">
        <v>72</v>
      </c>
      <c r="J61" s="506"/>
    </row>
    <row r="62" spans="1:10" s="370" customFormat="1" x14ac:dyDescent="0.3">
      <c r="A62" s="232" t="s">
        <v>284</v>
      </c>
      <c r="B62" s="209">
        <v>5</v>
      </c>
      <c r="C62" s="183" t="s">
        <v>174</v>
      </c>
      <c r="D62" s="383" t="s">
        <v>117</v>
      </c>
      <c r="E62" s="382" t="s">
        <v>114</v>
      </c>
      <c r="F62" s="182" t="s">
        <v>118</v>
      </c>
      <c r="G62" s="182" t="s">
        <v>79</v>
      </c>
      <c r="H62" s="182" t="s">
        <v>273</v>
      </c>
      <c r="I62" s="377">
        <v>297</v>
      </c>
      <c r="J62" s="506"/>
    </row>
    <row r="63" spans="1:10" s="370" customFormat="1" x14ac:dyDescent="0.3">
      <c r="A63" s="232" t="s">
        <v>285</v>
      </c>
      <c r="B63" s="209">
        <v>5</v>
      </c>
      <c r="C63" s="380" t="s">
        <v>180</v>
      </c>
      <c r="D63" s="233" t="s">
        <v>116</v>
      </c>
      <c r="E63" s="376" t="s">
        <v>99</v>
      </c>
      <c r="F63" s="360" t="s">
        <v>76</v>
      </c>
      <c r="G63" s="360" t="s">
        <v>79</v>
      </c>
      <c r="H63" s="182" t="s">
        <v>273</v>
      </c>
      <c r="I63" s="377">
        <v>297</v>
      </c>
      <c r="J63" s="506"/>
    </row>
    <row r="64" spans="1:10" s="370" customFormat="1" ht="17.399999999999999" thickBot="1" x14ac:dyDescent="0.35">
      <c r="A64" s="237" t="s">
        <v>286</v>
      </c>
      <c r="B64" s="242">
        <v>5</v>
      </c>
      <c r="C64" s="238" t="s">
        <v>174</v>
      </c>
      <c r="D64" s="239" t="s">
        <v>113</v>
      </c>
      <c r="E64" s="375" t="s">
        <v>114</v>
      </c>
      <c r="F64" s="361" t="s">
        <v>168</v>
      </c>
      <c r="G64" s="189" t="s">
        <v>79</v>
      </c>
      <c r="H64" s="189" t="s">
        <v>273</v>
      </c>
      <c r="I64" s="240">
        <v>301</v>
      </c>
      <c r="J64" s="506"/>
    </row>
    <row r="65" ht="17.399999999999999" thickTop="1" x14ac:dyDescent="0.3"/>
  </sheetData>
  <sortState xmlns:xlrd2="http://schemas.microsoft.com/office/spreadsheetml/2017/richdata2" ref="A3:H14">
    <sortCondition ref="B3:B14"/>
    <sortCondition ref="A3:A14"/>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8"/>
  <sheetViews>
    <sheetView showGridLines="0" workbookViewId="0"/>
  </sheetViews>
  <sheetFormatPr defaultColWidth="12.19921875" defaultRowHeight="16.8" x14ac:dyDescent="0.3"/>
  <cols>
    <col min="1" max="1" width="10.296875" style="391" bestFit="1" customWidth="1"/>
    <col min="2" max="2" width="3.3984375" style="391" bestFit="1" customWidth="1"/>
    <col min="3" max="3" width="3.69921875" style="391" customWidth="1"/>
    <col min="4" max="4" width="3.69921875" style="391" bestFit="1" customWidth="1"/>
    <col min="5" max="8" width="3.59765625" style="391" bestFit="1" customWidth="1"/>
    <col min="9" max="9" width="3.69921875" style="391" customWidth="1"/>
    <col min="10" max="10" width="36.796875" style="417" bestFit="1" customWidth="1"/>
    <col min="11" max="11" width="3.59765625" style="391" customWidth="1"/>
    <col min="12" max="12" width="43" style="391" bestFit="1" customWidth="1"/>
    <col min="13" max="16384" width="12.19921875" style="391"/>
  </cols>
  <sheetData>
    <row r="1" spans="1:12" ht="24" thickTop="1" thickBot="1" x14ac:dyDescent="0.35">
      <c r="A1" s="387"/>
      <c r="B1" s="388" t="s">
        <v>127</v>
      </c>
      <c r="C1" s="389"/>
      <c r="D1" s="390"/>
      <c r="E1" s="389"/>
      <c r="F1" s="389"/>
      <c r="G1" s="389"/>
      <c r="H1" s="390"/>
      <c r="J1" s="392" t="s">
        <v>131</v>
      </c>
      <c r="L1" s="392" t="s">
        <v>106</v>
      </c>
    </row>
    <row r="2" spans="1:12" ht="17.399999999999999" thickTop="1" x14ac:dyDescent="0.3">
      <c r="A2" s="387"/>
      <c r="B2" s="393" t="s">
        <v>128</v>
      </c>
      <c r="C2" s="394"/>
      <c r="D2" s="394"/>
      <c r="E2" s="394"/>
      <c r="F2" s="394"/>
      <c r="G2" s="394"/>
      <c r="H2" s="395"/>
      <c r="J2" s="396" t="s">
        <v>232</v>
      </c>
      <c r="L2" s="397" t="str">
        <f>CONCATENATE("Charnel Touch 1d8+",ROUNDUP('Personal File'!$E$3/4,0))</f>
        <v>Charnel Touch 1d8+3</v>
      </c>
    </row>
    <row r="3" spans="1:12" ht="31.8" thickBot="1" x14ac:dyDescent="0.35">
      <c r="A3" s="387"/>
      <c r="B3" s="398" t="s">
        <v>120</v>
      </c>
      <c r="C3" s="399" t="s">
        <v>121</v>
      </c>
      <c r="D3" s="399" t="s">
        <v>122</v>
      </c>
      <c r="E3" s="399" t="s">
        <v>123</v>
      </c>
      <c r="F3" s="399" t="s">
        <v>124</v>
      </c>
      <c r="G3" s="399" t="s">
        <v>125</v>
      </c>
      <c r="H3" s="400" t="s">
        <v>129</v>
      </c>
      <c r="J3" s="401" t="s">
        <v>231</v>
      </c>
      <c r="L3" s="402" t="s">
        <v>146</v>
      </c>
    </row>
    <row r="4" spans="1:12" ht="17.399999999999999" thickTop="1" x14ac:dyDescent="0.3">
      <c r="A4" s="403" t="s">
        <v>157</v>
      </c>
      <c r="B4" s="404">
        <v>6</v>
      </c>
      <c r="C4" s="404">
        <v>6</v>
      </c>
      <c r="D4" s="404">
        <v>6</v>
      </c>
      <c r="E4" s="404">
        <v>6</v>
      </c>
      <c r="F4" s="404">
        <v>4</v>
      </c>
      <c r="G4" s="405">
        <v>0</v>
      </c>
      <c r="H4" s="406">
        <v>0</v>
      </c>
      <c r="J4" s="401" t="s">
        <v>229</v>
      </c>
      <c r="L4" s="424" t="s">
        <v>302</v>
      </c>
    </row>
    <row r="5" spans="1:12" x14ac:dyDescent="0.3">
      <c r="A5" s="407" t="s">
        <v>158</v>
      </c>
      <c r="B5" s="408">
        <v>1</v>
      </c>
      <c r="C5" s="408">
        <v>1</v>
      </c>
      <c r="D5" s="408">
        <v>1</v>
      </c>
      <c r="E5" s="408">
        <v>1</v>
      </c>
      <c r="F5" s="408">
        <v>1</v>
      </c>
      <c r="G5" s="409">
        <v>0</v>
      </c>
      <c r="H5" s="410">
        <v>0</v>
      </c>
      <c r="J5" s="401" t="s">
        <v>230</v>
      </c>
      <c r="L5" s="507" t="s">
        <v>331</v>
      </c>
    </row>
    <row r="6" spans="1:12" ht="17.399999999999999" thickBot="1" x14ac:dyDescent="0.35">
      <c r="A6" s="411" t="s">
        <v>159</v>
      </c>
      <c r="B6" s="412">
        <f t="shared" ref="B6:H6" si="0">SUM(B4:B5)</f>
        <v>7</v>
      </c>
      <c r="C6" s="412">
        <f t="shared" ref="C6:D6" si="1">SUM(C4:C5)</f>
        <v>7</v>
      </c>
      <c r="D6" s="412">
        <f t="shared" si="1"/>
        <v>7</v>
      </c>
      <c r="E6" s="412">
        <f t="shared" ref="E6:F6" si="2">SUM(E4:E5)</f>
        <v>7</v>
      </c>
      <c r="F6" s="412">
        <f t="shared" si="2"/>
        <v>5</v>
      </c>
      <c r="G6" s="413">
        <f t="shared" si="0"/>
        <v>0</v>
      </c>
      <c r="H6" s="414">
        <f t="shared" si="0"/>
        <v>0</v>
      </c>
      <c r="J6" s="415" t="s">
        <v>363</v>
      </c>
      <c r="L6" s="402" t="s">
        <v>170</v>
      </c>
    </row>
    <row r="7" spans="1:12" ht="18" thickTop="1" thickBot="1" x14ac:dyDescent="0.35">
      <c r="A7" s="411" t="s">
        <v>262</v>
      </c>
      <c r="B7" s="416">
        <f>10+LEFT(B3,1)+'Personal File'!$C$14</f>
        <v>17</v>
      </c>
      <c r="C7" s="416">
        <f>10+LEFT(C3,1)+'Personal File'!$C$14</f>
        <v>18</v>
      </c>
      <c r="D7" s="416">
        <f>10+LEFT(D3,1)+'Personal File'!$C$14</f>
        <v>19</v>
      </c>
      <c r="E7" s="416">
        <f>10+LEFT(E3,1)+'Personal File'!$C$14</f>
        <v>20</v>
      </c>
      <c r="F7" s="416">
        <f>10+LEFT(F3,1)+'Personal File'!$C$14</f>
        <v>21</v>
      </c>
      <c r="G7" s="413">
        <f t="shared" ref="G7:H7" si="3">SUM(G5:G6)</f>
        <v>0</v>
      </c>
      <c r="H7" s="414">
        <f t="shared" si="3"/>
        <v>0</v>
      </c>
      <c r="L7" s="402" t="s">
        <v>301</v>
      </c>
    </row>
    <row r="8" spans="1:12" ht="22.2" thickTop="1" thickBot="1" x14ac:dyDescent="0.35">
      <c r="A8" s="411" t="s">
        <v>84</v>
      </c>
      <c r="B8" s="418">
        <v>2</v>
      </c>
      <c r="C8" s="418">
        <v>3</v>
      </c>
      <c r="D8" s="418">
        <v>5</v>
      </c>
      <c r="E8" s="418">
        <v>7</v>
      </c>
      <c r="F8" s="418">
        <v>5</v>
      </c>
      <c r="G8" s="413"/>
      <c r="H8" s="414"/>
      <c r="J8" s="260" t="s">
        <v>107</v>
      </c>
      <c r="L8" s="397" t="s">
        <v>265</v>
      </c>
    </row>
    <row r="9" spans="1:12" ht="18" thickTop="1" thickBot="1" x14ac:dyDescent="0.35">
      <c r="J9" s="275" t="s">
        <v>148</v>
      </c>
      <c r="L9" s="397" t="s">
        <v>171</v>
      </c>
    </row>
    <row r="10" spans="1:12" ht="23.4" thickTop="1" x14ac:dyDescent="0.3">
      <c r="A10" s="303" t="s">
        <v>247</v>
      </c>
      <c r="B10" s="304"/>
      <c r="C10" s="304"/>
      <c r="D10" s="305"/>
      <c r="E10" s="305"/>
      <c r="J10" s="420" t="s">
        <v>167</v>
      </c>
      <c r="L10" s="397" t="s">
        <v>264</v>
      </c>
    </row>
    <row r="11" spans="1:12" ht="17.399999999999999" thickBot="1" x14ac:dyDescent="0.35">
      <c r="A11" s="306"/>
      <c r="B11" s="307"/>
      <c r="C11" s="307" t="s">
        <v>248</v>
      </c>
      <c r="D11" s="326">
        <f>'Personal File'!E3</f>
        <v>11</v>
      </c>
      <c r="E11" s="319"/>
      <c r="J11" s="422" t="s">
        <v>147</v>
      </c>
      <c r="L11" s="397" t="s">
        <v>267</v>
      </c>
    </row>
    <row r="12" spans="1:12" ht="18" thickTop="1" thickBot="1" x14ac:dyDescent="0.35">
      <c r="A12" s="308"/>
      <c r="B12" s="309"/>
      <c r="C12" s="309" t="s">
        <v>245</v>
      </c>
      <c r="D12" s="327">
        <f ca="1">RANDBETWEEN(1,20)</f>
        <v>9</v>
      </c>
      <c r="E12" s="320"/>
      <c r="L12" s="397" t="s">
        <v>263</v>
      </c>
    </row>
    <row r="13" spans="1:12" ht="22.2" thickTop="1" thickBot="1" x14ac:dyDescent="0.35">
      <c r="A13" s="310"/>
      <c r="B13" s="307"/>
      <c r="C13" s="307" t="s">
        <v>249</v>
      </c>
      <c r="D13" s="328">
        <f ca="1">D12+'Personal File'!C14+2</f>
        <v>17</v>
      </c>
      <c r="E13" s="321"/>
      <c r="J13" s="261" t="s">
        <v>85</v>
      </c>
      <c r="L13" s="419" t="str">
        <f>CONCATENATE("Negative Energy Burst, 5’, 2/day, ",'Personal File'!$E$3,"d4, DC ",ROUNDDOWN(10+('Personal File'!$E$3/2)+'Personal File'!$C$14,0))</f>
        <v>Negative Energy Burst, 5’, 2/day, 11d4, DC 21</v>
      </c>
    </row>
    <row r="14" spans="1:12" ht="17.399999999999999" thickBot="1" x14ac:dyDescent="0.35">
      <c r="A14" s="311"/>
      <c r="B14" s="312"/>
      <c r="C14" s="312" t="s">
        <v>246</v>
      </c>
      <c r="D14" s="329">
        <f ca="1">RANDBETWEEN(1,6)+RANDBETWEEN(1,6)</f>
        <v>9</v>
      </c>
      <c r="E14" s="322"/>
      <c r="J14" s="421" t="s">
        <v>304</v>
      </c>
    </row>
    <row r="15" spans="1:12" ht="18" thickTop="1" thickBot="1" x14ac:dyDescent="0.35">
      <c r="A15" s="313"/>
      <c r="B15" s="314"/>
      <c r="C15" s="314" t="s">
        <v>250</v>
      </c>
      <c r="D15" s="330">
        <f ca="1">D11+D14+'Personal File'!C14</f>
        <v>26</v>
      </c>
      <c r="E15" s="323"/>
    </row>
    <row r="16" spans="1:12" x14ac:dyDescent="0.3">
      <c r="A16" s="315"/>
      <c r="B16" s="316"/>
      <c r="C16" s="316" t="s">
        <v>251</v>
      </c>
      <c r="D16" s="331">
        <f>3+'Personal File'!C14</f>
        <v>9</v>
      </c>
      <c r="E16" s="324"/>
    </row>
    <row r="17" spans="1:5" ht="17.399999999999999" thickBot="1" x14ac:dyDescent="0.35">
      <c r="A17" s="317"/>
      <c r="B17" s="318"/>
      <c r="C17" s="318" t="s">
        <v>252</v>
      </c>
      <c r="D17" s="332">
        <v>0</v>
      </c>
      <c r="E17" s="325"/>
    </row>
    <row r="18" spans="1:5" ht="17.399999999999999"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7"/>
  <sheetViews>
    <sheetView showGridLines="0" zoomScaleNormal="100" workbookViewId="0"/>
  </sheetViews>
  <sheetFormatPr defaultColWidth="13" defaultRowHeight="15.6" x14ac:dyDescent="0.3"/>
  <cols>
    <col min="1" max="1" width="21.8984375" style="13" bestFit="1" customWidth="1"/>
    <col min="2" max="2" width="8.59765625" style="13" customWidth="1"/>
    <col min="3" max="3" width="6.59765625" style="13" bestFit="1" customWidth="1"/>
    <col min="4" max="4" width="6.19921875" style="13" bestFit="1" customWidth="1"/>
    <col min="5" max="5" width="8.5" style="13" bestFit="1" customWidth="1"/>
    <col min="6" max="6" width="14.09765625" style="13" bestFit="1" customWidth="1"/>
    <col min="7" max="7" width="5.59765625" style="13" bestFit="1" customWidth="1"/>
    <col min="8" max="8" width="5.5" style="13" bestFit="1" customWidth="1"/>
    <col min="9" max="10" width="5.5" style="13" customWidth="1"/>
    <col min="11" max="11" width="13.8984375" style="13" bestFit="1" customWidth="1"/>
    <col min="12" max="12" width="14.3984375" style="1" bestFit="1" customWidth="1"/>
    <col min="13" max="16384" width="13" style="1"/>
  </cols>
  <sheetData>
    <row r="1" spans="1:12" ht="23.4" thickBot="1" x14ac:dyDescent="0.45">
      <c r="A1" s="12" t="s">
        <v>25</v>
      </c>
      <c r="B1" s="12"/>
      <c r="C1" s="12"/>
      <c r="D1" s="12"/>
      <c r="E1" s="12"/>
      <c r="F1" s="12"/>
      <c r="G1" s="12"/>
      <c r="H1" s="12"/>
      <c r="I1" s="12"/>
      <c r="J1" s="12"/>
      <c r="K1" s="12"/>
    </row>
    <row r="2" spans="1:12" ht="16.8" thickTop="1" thickBot="1" x14ac:dyDescent="0.35">
      <c r="A2" s="165" t="s">
        <v>6</v>
      </c>
      <c r="B2" s="166" t="s">
        <v>7</v>
      </c>
      <c r="C2" s="166" t="s">
        <v>28</v>
      </c>
      <c r="D2" s="166" t="s">
        <v>29</v>
      </c>
      <c r="E2" s="167" t="s">
        <v>68</v>
      </c>
      <c r="F2" s="166" t="s">
        <v>26</v>
      </c>
      <c r="G2" s="166" t="s">
        <v>30</v>
      </c>
      <c r="H2" s="168" t="s">
        <v>108</v>
      </c>
      <c r="I2" s="339" t="s">
        <v>165</v>
      </c>
      <c r="J2" s="340" t="s">
        <v>93</v>
      </c>
      <c r="K2" s="169" t="s">
        <v>5</v>
      </c>
    </row>
    <row r="3" spans="1:12" x14ac:dyDescent="0.3">
      <c r="A3" s="362" t="s">
        <v>297</v>
      </c>
      <c r="B3" s="333" t="s">
        <v>253</v>
      </c>
      <c r="C3" s="334" t="s">
        <v>126</v>
      </c>
      <c r="D3" s="334" t="s">
        <v>126</v>
      </c>
      <c r="E3" s="334" t="s">
        <v>254</v>
      </c>
      <c r="F3" s="335" t="s">
        <v>133</v>
      </c>
      <c r="G3" s="336">
        <v>10</v>
      </c>
      <c r="H3" s="337" t="str">
        <f>CONCATENATE("+",'Personal File'!$E$6+'Personal File'!$C$9+D3)</f>
        <v>+5</v>
      </c>
      <c r="I3" s="483">
        <f t="shared" ref="I3:I6" ca="1" si="0">RANDBETWEEN(1,20)</f>
        <v>4</v>
      </c>
      <c r="J3" s="341">
        <f t="shared" ref="J3:J6" ca="1" si="1">I3+H3</f>
        <v>9</v>
      </c>
      <c r="K3" s="423"/>
      <c r="L3" s="518" t="s">
        <v>366</v>
      </c>
    </row>
    <row r="4" spans="1:12" x14ac:dyDescent="0.3">
      <c r="A4" s="362" t="s">
        <v>332</v>
      </c>
      <c r="B4" s="333" t="s">
        <v>305</v>
      </c>
      <c r="C4" s="334">
        <v>1</v>
      </c>
      <c r="D4" s="334" t="s">
        <v>126</v>
      </c>
      <c r="E4" s="334" t="s">
        <v>132</v>
      </c>
      <c r="F4" s="335" t="s">
        <v>133</v>
      </c>
      <c r="G4" s="336">
        <v>1</v>
      </c>
      <c r="H4" s="337" t="str">
        <f>CONCATENATE("+",'Personal File'!$E$6+'Personal File'!$C$9+D4)</f>
        <v>+5</v>
      </c>
      <c r="I4" s="484">
        <f t="shared" ca="1" si="0"/>
        <v>2</v>
      </c>
      <c r="J4" s="341">
        <f t="shared" ref="J4" ca="1" si="2">I4+H4</f>
        <v>7</v>
      </c>
      <c r="K4" s="423"/>
      <c r="L4" s="518" t="s">
        <v>366</v>
      </c>
    </row>
    <row r="5" spans="1:12" x14ac:dyDescent="0.3">
      <c r="A5" s="508" t="s">
        <v>335</v>
      </c>
      <c r="B5" s="509" t="s">
        <v>336</v>
      </c>
      <c r="C5" s="510" t="s">
        <v>65</v>
      </c>
      <c r="D5" s="510" t="s">
        <v>65</v>
      </c>
      <c r="E5" s="510" t="s">
        <v>241</v>
      </c>
      <c r="F5" s="511" t="s">
        <v>336</v>
      </c>
      <c r="G5" s="514" t="s">
        <v>241</v>
      </c>
      <c r="H5" s="512" t="str">
        <f>CONCATENATE("+",'Personal File'!$E$6+'Personal File'!$C$9+D5)</f>
        <v>+4</v>
      </c>
      <c r="I5" s="484">
        <f t="shared" ca="1" si="0"/>
        <v>15</v>
      </c>
      <c r="J5" s="341">
        <f t="shared" ref="J5" ca="1" si="3">I5+H5</f>
        <v>19</v>
      </c>
      <c r="K5" s="513"/>
    </row>
    <row r="6" spans="1:12" ht="16.2" thickBot="1" x14ac:dyDescent="0.35">
      <c r="A6" s="474" t="s">
        <v>321</v>
      </c>
      <c r="B6" s="475" t="s">
        <v>322</v>
      </c>
      <c r="C6" s="476">
        <f>ROUNDUP('Personal File'!$E$3/4,0)</f>
        <v>3</v>
      </c>
      <c r="D6" s="477" t="s">
        <v>65</v>
      </c>
      <c r="E6" s="477" t="s">
        <v>241</v>
      </c>
      <c r="F6" s="478" t="s">
        <v>323</v>
      </c>
      <c r="G6" s="481" t="s">
        <v>241</v>
      </c>
      <c r="H6" s="479" t="str">
        <f>CONCATENATE("+",'Personal File'!$E$6+'Personal File'!$C$9+D6)</f>
        <v>+4</v>
      </c>
      <c r="I6" s="482">
        <f t="shared" ca="1" si="0"/>
        <v>19</v>
      </c>
      <c r="J6" s="343">
        <f t="shared" ca="1" si="1"/>
        <v>23</v>
      </c>
      <c r="K6" s="480"/>
    </row>
    <row r="7" spans="1:12" ht="6" customHeight="1" thickTop="1" thickBot="1" x14ac:dyDescent="0.35"/>
    <row r="8" spans="1:12" ht="16.8" thickTop="1" thickBot="1" x14ac:dyDescent="0.35">
      <c r="A8" s="165" t="s">
        <v>9</v>
      </c>
      <c r="B8" s="166" t="s">
        <v>10</v>
      </c>
      <c r="C8" s="166" t="s">
        <v>28</v>
      </c>
      <c r="D8" s="166" t="s">
        <v>29</v>
      </c>
      <c r="E8" s="167" t="s">
        <v>68</v>
      </c>
      <c r="F8" s="166" t="s">
        <v>11</v>
      </c>
      <c r="G8" s="166" t="s">
        <v>30</v>
      </c>
      <c r="H8" s="168" t="s">
        <v>108</v>
      </c>
      <c r="I8" s="339" t="s">
        <v>165</v>
      </c>
      <c r="J8" s="340" t="s">
        <v>93</v>
      </c>
      <c r="K8" s="169" t="s">
        <v>5</v>
      </c>
    </row>
    <row r="9" spans="1:12" x14ac:dyDescent="0.3">
      <c r="A9" s="485" t="s">
        <v>324</v>
      </c>
      <c r="B9" s="486" t="s">
        <v>322</v>
      </c>
      <c r="C9" s="487">
        <f>ROUNDUP('Personal File'!$E$3/4,0)</f>
        <v>3</v>
      </c>
      <c r="D9" s="487" t="s">
        <v>65</v>
      </c>
      <c r="E9" s="487" t="s">
        <v>241</v>
      </c>
      <c r="F9" s="488" t="s">
        <v>118</v>
      </c>
      <c r="G9" s="489" t="s">
        <v>241</v>
      </c>
      <c r="H9" s="490" t="str">
        <f>CONCATENATE("+",'Personal File'!$E$6+'Personal File'!$C$10+D9)</f>
        <v>+5</v>
      </c>
      <c r="I9" s="483">
        <f t="shared" ref="I9:I11" ca="1" si="4">RANDBETWEEN(1,20)</f>
        <v>3</v>
      </c>
      <c r="J9" s="491">
        <f ca="1">H9+I9</f>
        <v>8</v>
      </c>
      <c r="K9" s="492"/>
    </row>
    <row r="10" spans="1:12" x14ac:dyDescent="0.3">
      <c r="A10" s="508" t="s">
        <v>365</v>
      </c>
      <c r="B10" s="509" t="s">
        <v>336</v>
      </c>
      <c r="C10" s="510" t="s">
        <v>65</v>
      </c>
      <c r="D10" s="510" t="s">
        <v>65</v>
      </c>
      <c r="E10" s="510" t="s">
        <v>241</v>
      </c>
      <c r="F10" s="511" t="s">
        <v>336</v>
      </c>
      <c r="G10" s="514" t="s">
        <v>241</v>
      </c>
      <c r="H10" s="512" t="str">
        <f>CONCATENATE("+",'Personal File'!$E$6+'Personal File'!$C$10+D10)</f>
        <v>+5</v>
      </c>
      <c r="I10" s="484">
        <f t="shared" ca="1" si="4"/>
        <v>10</v>
      </c>
      <c r="J10" s="341">
        <f t="shared" ref="J10" ca="1" si="5">I10+H10</f>
        <v>15</v>
      </c>
      <c r="K10" s="517"/>
    </row>
    <row r="11" spans="1:12" ht="16.2" thickBot="1" x14ac:dyDescent="0.35">
      <c r="A11" s="493" t="s">
        <v>332</v>
      </c>
      <c r="B11" s="494" t="s">
        <v>305</v>
      </c>
      <c r="C11" s="287">
        <v>1</v>
      </c>
      <c r="D11" s="287" t="s">
        <v>126</v>
      </c>
      <c r="E11" s="494" t="s">
        <v>132</v>
      </c>
      <c r="F11" s="287" t="s">
        <v>244</v>
      </c>
      <c r="G11" s="495" t="s">
        <v>241</v>
      </c>
      <c r="H11" s="496" t="str">
        <f>CONCATENATE("+",'Personal File'!$E$6+'Personal File'!$C$10+D11)</f>
        <v>+6</v>
      </c>
      <c r="I11" s="342">
        <f t="shared" ca="1" si="4"/>
        <v>10</v>
      </c>
      <c r="J11" s="343">
        <f ca="1">H11+I11</f>
        <v>16</v>
      </c>
      <c r="K11" s="497"/>
      <c r="L11" s="518" t="s">
        <v>366</v>
      </c>
    </row>
    <row r="12" spans="1:12" ht="6" customHeight="1" thickTop="1" thickBot="1" x14ac:dyDescent="0.35">
      <c r="D12" s="14"/>
      <c r="E12" s="14"/>
      <c r="G12" s="15"/>
      <c r="H12" s="15"/>
      <c r="I12" s="15"/>
      <c r="J12" s="15"/>
    </row>
    <row r="13" spans="1:12" ht="16.8" thickTop="1" thickBot="1" x14ac:dyDescent="0.35">
      <c r="A13" s="165" t="s">
        <v>73</v>
      </c>
      <c r="B13" s="166" t="s">
        <v>19</v>
      </c>
      <c r="C13" s="166" t="s">
        <v>37</v>
      </c>
      <c r="D13" s="166" t="s">
        <v>93</v>
      </c>
      <c r="E13" s="166" t="s">
        <v>94</v>
      </c>
      <c r="F13" s="166" t="s">
        <v>95</v>
      </c>
      <c r="G13" s="166" t="s">
        <v>30</v>
      </c>
      <c r="H13" s="170" t="s">
        <v>5</v>
      </c>
      <c r="I13" s="279"/>
      <c r="J13" s="279"/>
      <c r="K13" s="171"/>
    </row>
    <row r="14" spans="1:12" x14ac:dyDescent="0.3">
      <c r="A14" s="297" t="s">
        <v>333</v>
      </c>
      <c r="B14" s="283">
        <v>2</v>
      </c>
      <c r="C14" s="283" t="s">
        <v>241</v>
      </c>
      <c r="D14" s="283" t="s">
        <v>241</v>
      </c>
      <c r="E14" s="283" t="s">
        <v>241</v>
      </c>
      <c r="F14" s="283" t="s">
        <v>241</v>
      </c>
      <c r="G14" s="299">
        <v>0</v>
      </c>
      <c r="H14" s="298"/>
      <c r="I14" s="298"/>
      <c r="J14" s="298"/>
      <c r="K14" s="284"/>
      <c r="L14" s="518" t="s">
        <v>366</v>
      </c>
    </row>
    <row r="15" spans="1:12" x14ac:dyDescent="0.3">
      <c r="A15" s="362" t="s">
        <v>266</v>
      </c>
      <c r="B15" s="363">
        <v>1</v>
      </c>
      <c r="C15" s="363" t="s">
        <v>241</v>
      </c>
      <c r="D15" s="363" t="s">
        <v>241</v>
      </c>
      <c r="E15" s="363" t="s">
        <v>241</v>
      </c>
      <c r="F15" s="363" t="s">
        <v>241</v>
      </c>
      <c r="G15" s="364">
        <v>0</v>
      </c>
      <c r="H15" s="365"/>
      <c r="I15" s="365"/>
      <c r="J15" s="365"/>
      <c r="K15" s="366"/>
    </row>
    <row r="16" spans="1:12" ht="16.2" thickBot="1" x14ac:dyDescent="0.35">
      <c r="A16" s="289" t="s">
        <v>234</v>
      </c>
      <c r="B16" s="290">
        <v>5</v>
      </c>
      <c r="C16" s="291">
        <v>4</v>
      </c>
      <c r="D16" s="290">
        <v>-3</v>
      </c>
      <c r="E16" s="292">
        <v>0.2</v>
      </c>
      <c r="F16" s="293" t="s">
        <v>244</v>
      </c>
      <c r="G16" s="294">
        <v>20</v>
      </c>
      <c r="H16" s="295"/>
      <c r="I16" s="338"/>
      <c r="J16" s="338"/>
      <c r="K16" s="296"/>
    </row>
    <row r="17" spans="1:12" ht="6.75" customHeight="1" thickTop="1" thickBot="1" x14ac:dyDescent="0.35"/>
    <row r="18" spans="1:12" ht="16.8" thickTop="1" thickBot="1" x14ac:dyDescent="0.35">
      <c r="A18" s="16"/>
      <c r="B18" s="15"/>
      <c r="D18" s="172" t="s">
        <v>74</v>
      </c>
      <c r="E18" s="279"/>
      <c r="F18" s="173"/>
      <c r="G18" s="170" t="s">
        <v>8</v>
      </c>
      <c r="H18" s="166" t="s">
        <v>30</v>
      </c>
      <c r="I18" s="168" t="s">
        <v>108</v>
      </c>
      <c r="J18" s="170" t="s">
        <v>5</v>
      </c>
      <c r="K18" s="171"/>
    </row>
    <row r="19" spans="1:12" ht="16.2" thickBot="1" x14ac:dyDescent="0.35">
      <c r="A19" s="16"/>
      <c r="B19" s="15"/>
      <c r="D19" s="131"/>
      <c r="E19" s="426"/>
      <c r="F19" s="47"/>
      <c r="G19" s="48"/>
      <c r="H19" s="49"/>
      <c r="I19" s="132"/>
      <c r="J19" s="344"/>
      <c r="K19" s="345"/>
    </row>
    <row r="20" spans="1:12" ht="6" customHeight="1" thickTop="1" thickBot="1" x14ac:dyDescent="0.35">
      <c r="I20" s="14"/>
      <c r="J20" s="14"/>
      <c r="K20" s="14"/>
    </row>
    <row r="21" spans="1:12" ht="16.8" thickTop="1" thickBot="1" x14ac:dyDescent="0.35">
      <c r="D21" s="172" t="s">
        <v>238</v>
      </c>
      <c r="E21" s="279"/>
      <c r="F21" s="279"/>
      <c r="G21" s="280" t="s">
        <v>8</v>
      </c>
      <c r="H21" s="280" t="s">
        <v>4</v>
      </c>
      <c r="I21" s="280" t="s">
        <v>239</v>
      </c>
      <c r="J21" s="279" t="s">
        <v>91</v>
      </c>
      <c r="K21" s="171"/>
    </row>
    <row r="22" spans="1:12" x14ac:dyDescent="0.3">
      <c r="D22" s="281" t="s">
        <v>261</v>
      </c>
      <c r="E22" s="282"/>
      <c r="F22" s="282"/>
      <c r="G22" s="283">
        <v>1</v>
      </c>
      <c r="H22" s="283">
        <v>3</v>
      </c>
      <c r="I22" s="283">
        <v>6</v>
      </c>
      <c r="J22" s="298"/>
      <c r="K22" s="284"/>
      <c r="L22" s="518" t="s">
        <v>366</v>
      </c>
    </row>
    <row r="23" spans="1:12" x14ac:dyDescent="0.3">
      <c r="D23" s="515" t="s">
        <v>334</v>
      </c>
      <c r="E23" s="516"/>
      <c r="F23" s="516"/>
      <c r="G23" s="363">
        <v>1</v>
      </c>
      <c r="H23" s="363">
        <v>4</v>
      </c>
      <c r="I23" s="363">
        <v>11</v>
      </c>
      <c r="J23" s="365" t="s">
        <v>306</v>
      </c>
      <c r="K23" s="366"/>
      <c r="L23" s="518" t="s">
        <v>366</v>
      </c>
    </row>
    <row r="24" spans="1:12" x14ac:dyDescent="0.3">
      <c r="D24" s="515" t="s">
        <v>364</v>
      </c>
      <c r="E24" s="516"/>
      <c r="F24" s="516"/>
      <c r="G24" s="363">
        <v>0</v>
      </c>
      <c r="H24" s="363">
        <v>3</v>
      </c>
      <c r="I24" s="363">
        <v>6</v>
      </c>
      <c r="J24" s="365"/>
      <c r="K24" s="366"/>
      <c r="L24" s="518" t="s">
        <v>366</v>
      </c>
    </row>
    <row r="25" spans="1:12" x14ac:dyDescent="0.3">
      <c r="D25" s="515" t="s">
        <v>240</v>
      </c>
      <c r="E25" s="516"/>
      <c r="F25" s="516"/>
      <c r="G25" s="363">
        <v>10</v>
      </c>
      <c r="H25" s="363" t="s">
        <v>241</v>
      </c>
      <c r="I25" s="363" t="s">
        <v>241</v>
      </c>
      <c r="J25" s="365"/>
      <c r="K25" s="366"/>
      <c r="L25" s="518" t="s">
        <v>366</v>
      </c>
    </row>
    <row r="26" spans="1:12" ht="16.2" thickBot="1" x14ac:dyDescent="0.35">
      <c r="D26" s="285" t="s">
        <v>219</v>
      </c>
      <c r="E26" s="286"/>
      <c r="F26" s="286"/>
      <c r="G26" s="287" t="s">
        <v>242</v>
      </c>
      <c r="H26" s="287" t="s">
        <v>241</v>
      </c>
      <c r="I26" s="287" t="s">
        <v>241</v>
      </c>
      <c r="J26" s="346"/>
      <c r="K26" s="288"/>
    </row>
    <row r="27" spans="1:12" ht="16.2" thickTop="1" x14ac:dyDescent="0.3"/>
  </sheetData>
  <phoneticPr fontId="0" type="noConversion"/>
  <conditionalFormatting sqref="I3:I6">
    <cfRule type="cellIs" dxfId="5" priority="5" operator="equal">
      <formula>20</formula>
    </cfRule>
    <cfRule type="cellIs" dxfId="4" priority="6" operator="equal">
      <formula>1</formula>
    </cfRule>
  </conditionalFormatting>
  <conditionalFormatting sqref="I4:I5">
    <cfRule type="cellIs" dxfId="3" priority="4" operator="equal">
      <formula>19</formula>
    </cfRule>
  </conditionalFormatting>
  <conditionalFormatting sqref="I9:I11">
    <cfRule type="cellIs" dxfId="2" priority="2" operator="equal">
      <formula>20</formula>
    </cfRule>
    <cfRule type="cellIs" dxfId="1" priority="3" operator="equal">
      <formula>1</formula>
    </cfRule>
  </conditionalFormatting>
  <conditionalFormatting sqref="I10:I11">
    <cfRule type="cellIs" dxfId="0" priority="1"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showGridLines="0" workbookViewId="0"/>
  </sheetViews>
  <sheetFormatPr defaultColWidth="13" defaultRowHeight="15.6" x14ac:dyDescent="0.3"/>
  <cols>
    <col min="1" max="1" width="27.3984375" style="13" bestFit="1" customWidth="1"/>
    <col min="2" max="2" width="5.59765625" style="15" bestFit="1" customWidth="1"/>
    <col min="3" max="4" width="18" style="1" customWidth="1"/>
    <col min="5" max="5" width="14.3984375" style="13" bestFit="1" customWidth="1"/>
    <col min="6" max="16384" width="13" style="1"/>
  </cols>
  <sheetData>
    <row r="1" spans="1:5" ht="23.4" thickBot="1" x14ac:dyDescent="0.45">
      <c r="A1" s="12" t="s">
        <v>88</v>
      </c>
      <c r="B1" s="72"/>
      <c r="C1" s="12"/>
      <c r="D1" s="12"/>
    </row>
    <row r="2" spans="1:5" s="13" customFormat="1" ht="16.2" thickBot="1" x14ac:dyDescent="0.35">
      <c r="A2" s="73" t="s">
        <v>89</v>
      </c>
      <c r="B2" s="74" t="s">
        <v>30</v>
      </c>
      <c r="C2" s="75" t="s">
        <v>90</v>
      </c>
      <c r="D2" s="76" t="s">
        <v>91</v>
      </c>
    </row>
    <row r="3" spans="1:5" x14ac:dyDescent="0.3">
      <c r="A3" s="130" t="s">
        <v>235</v>
      </c>
      <c r="B3" s="277" t="s">
        <v>236</v>
      </c>
      <c r="C3" s="78"/>
      <c r="D3" s="79"/>
    </row>
    <row r="4" spans="1:5" ht="16.2" thickBot="1" x14ac:dyDescent="0.35">
      <c r="A4" s="133" t="s">
        <v>298</v>
      </c>
      <c r="B4" s="83">
        <v>2</v>
      </c>
      <c r="C4" s="134"/>
      <c r="D4" s="84"/>
      <c r="E4" s="518" t="s">
        <v>366</v>
      </c>
    </row>
    <row r="5" spans="1:5" ht="24" thickTop="1" thickBot="1" x14ac:dyDescent="0.45">
      <c r="A5" s="12" t="s">
        <v>92</v>
      </c>
      <c r="B5" s="85"/>
      <c r="C5" s="12"/>
      <c r="D5" s="86"/>
    </row>
    <row r="6" spans="1:5" ht="16.2" thickBot="1" x14ac:dyDescent="0.35">
      <c r="A6" s="73" t="s">
        <v>89</v>
      </c>
      <c r="B6" s="74" t="s">
        <v>30</v>
      </c>
      <c r="C6" s="75" t="s">
        <v>90</v>
      </c>
      <c r="D6" s="76" t="s">
        <v>91</v>
      </c>
    </row>
    <row r="7" spans="1:5" x14ac:dyDescent="0.3">
      <c r="A7" s="130" t="s">
        <v>109</v>
      </c>
      <c r="B7" s="77">
        <v>2</v>
      </c>
      <c r="C7" s="78"/>
      <c r="D7" s="79"/>
      <c r="E7" s="164"/>
    </row>
    <row r="8" spans="1:5" x14ac:dyDescent="0.3">
      <c r="A8" s="278" t="s">
        <v>243</v>
      </c>
      <c r="B8" s="277">
        <v>1</v>
      </c>
      <c r="C8" s="78"/>
      <c r="D8" s="79"/>
      <c r="E8" s="518" t="s">
        <v>366</v>
      </c>
    </row>
    <row r="9" spans="1:5" x14ac:dyDescent="0.3">
      <c r="A9" s="278" t="s">
        <v>237</v>
      </c>
      <c r="B9" s="277">
        <v>0.5</v>
      </c>
      <c r="C9" s="78"/>
      <c r="D9" s="79"/>
      <c r="E9" s="518" t="s">
        <v>366</v>
      </c>
    </row>
    <row r="10" spans="1:5" x14ac:dyDescent="0.3">
      <c r="A10" s="130" t="s">
        <v>163</v>
      </c>
      <c r="B10" s="77">
        <v>1</v>
      </c>
      <c r="C10" s="78"/>
      <c r="D10" s="79"/>
      <c r="E10" s="518" t="s">
        <v>366</v>
      </c>
    </row>
    <row r="11" spans="1:5" x14ac:dyDescent="0.3">
      <c r="A11" s="129" t="s">
        <v>162</v>
      </c>
      <c r="B11" s="80">
        <v>1</v>
      </c>
      <c r="C11" s="81"/>
      <c r="D11" s="82"/>
      <c r="E11" s="518" t="s">
        <v>366</v>
      </c>
    </row>
    <row r="12" spans="1:5" x14ac:dyDescent="0.3">
      <c r="A12" s="129" t="s">
        <v>164</v>
      </c>
      <c r="B12" s="80">
        <v>1</v>
      </c>
      <c r="C12" s="81"/>
      <c r="D12" s="82"/>
      <c r="E12" s="518" t="s">
        <v>366</v>
      </c>
    </row>
    <row r="13" spans="1:5" ht="16.2" thickBot="1" x14ac:dyDescent="0.35">
      <c r="A13" s="133" t="s">
        <v>134</v>
      </c>
      <c r="B13" s="83">
        <v>1</v>
      </c>
      <c r="C13" s="134"/>
      <c r="D13" s="347"/>
      <c r="E13" s="164"/>
    </row>
    <row r="14" spans="1:5" ht="23.4" thickTop="1" x14ac:dyDescent="0.4">
      <c r="A14" s="9"/>
      <c r="C14" s="87"/>
      <c r="D14" s="86"/>
    </row>
  </sheetData>
  <sortState xmlns:xlrd2="http://schemas.microsoft.com/office/spreadsheetml/2017/richdata2" ref="A3:D6">
    <sortCondition ref="A3:A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showGridLines="0" workbookViewId="0"/>
  </sheetViews>
  <sheetFormatPr defaultColWidth="13" defaultRowHeight="15.6" x14ac:dyDescent="0.3"/>
  <cols>
    <col min="1" max="1" width="13.296875" style="471" bestFit="1" customWidth="1"/>
    <col min="2" max="2" width="10" style="472" customWidth="1"/>
    <col min="3" max="3" width="4.59765625" style="472" customWidth="1"/>
    <col min="4" max="4" width="13.69921875" style="471" bestFit="1" customWidth="1"/>
    <col min="5" max="5" width="10.796875" style="472" customWidth="1"/>
    <col min="6" max="6" width="14.8984375" style="471" customWidth="1"/>
    <col min="7" max="7" width="17.8984375" style="472" customWidth="1"/>
    <col min="8" max="16384" width="13" style="433"/>
  </cols>
  <sheetData>
    <row r="1" spans="1:7" ht="29.4" thickTop="1" thickBot="1" x14ac:dyDescent="0.55000000000000004">
      <c r="A1" s="473" t="s">
        <v>320</v>
      </c>
      <c r="B1" s="427"/>
      <c r="C1" s="428"/>
      <c r="D1" s="429"/>
      <c r="E1" s="430"/>
      <c r="F1" s="431"/>
      <c r="G1" s="432" t="s">
        <v>299</v>
      </c>
    </row>
    <row r="2" spans="1:7" ht="17.399999999999999" thickTop="1" x14ac:dyDescent="0.3">
      <c r="A2" s="434" t="s">
        <v>0</v>
      </c>
      <c r="B2" s="435" t="s">
        <v>317</v>
      </c>
      <c r="C2" s="435"/>
      <c r="D2" s="436" t="s">
        <v>233</v>
      </c>
      <c r="E2" s="437">
        <v>3</v>
      </c>
      <c r="F2" s="436" t="s">
        <v>307</v>
      </c>
      <c r="G2" s="438" t="s">
        <v>308</v>
      </c>
    </row>
    <row r="3" spans="1:7" ht="17.399999999999999" thickBot="1" x14ac:dyDescent="0.35">
      <c r="A3" s="439" t="s">
        <v>66</v>
      </c>
      <c r="B3" s="440" t="s">
        <v>316</v>
      </c>
      <c r="C3" s="440"/>
      <c r="D3" s="441" t="s">
        <v>309</v>
      </c>
      <c r="E3" s="442" t="s">
        <v>310</v>
      </c>
      <c r="F3" s="441" t="s">
        <v>311</v>
      </c>
      <c r="G3" s="443" t="s">
        <v>244</v>
      </c>
    </row>
    <row r="4" spans="1:7" ht="17.399999999999999" thickTop="1" x14ac:dyDescent="0.3">
      <c r="A4" s="444" t="s">
        <v>1</v>
      </c>
      <c r="B4" s="445">
        <f>1+4</f>
        <v>5</v>
      </c>
      <c r="C4" s="205">
        <f t="shared" ref="C4:C9" si="0">IF(B4&gt;9.9,CONCATENATE("+",ROUNDDOWN((B4-10)/2,0)),ROUNDUP((B4-10)/2,0))</f>
        <v>-3</v>
      </c>
      <c r="D4" s="446" t="s">
        <v>16</v>
      </c>
      <c r="E4" s="447">
        <f>'Personal File'!$E$11/2</f>
        <v>30.5</v>
      </c>
      <c r="F4" s="448"/>
      <c r="G4" s="449"/>
    </row>
    <row r="5" spans="1:7" ht="16.8" x14ac:dyDescent="0.3">
      <c r="A5" s="450" t="s">
        <v>2</v>
      </c>
      <c r="B5" s="451">
        <f>15</f>
        <v>15</v>
      </c>
      <c r="C5" s="28" t="str">
        <f t="shared" si="0"/>
        <v>+2</v>
      </c>
      <c r="D5" s="446" t="s">
        <v>319</v>
      </c>
      <c r="E5" s="459">
        <v>3</v>
      </c>
      <c r="F5" s="452"/>
      <c r="G5" s="453"/>
    </row>
    <row r="6" spans="1:7" ht="16.8" x14ac:dyDescent="0.3">
      <c r="A6" s="454" t="s">
        <v>14</v>
      </c>
      <c r="B6" s="451">
        <v>10</v>
      </c>
      <c r="C6" s="21" t="str">
        <f t="shared" si="0"/>
        <v>+0</v>
      </c>
      <c r="D6" s="455" t="s">
        <v>312</v>
      </c>
      <c r="E6" s="456" t="s">
        <v>318</v>
      </c>
      <c r="F6" s="457"/>
      <c r="G6" s="453"/>
    </row>
    <row r="7" spans="1:7" ht="16.8" x14ac:dyDescent="0.3">
      <c r="A7" s="458" t="s">
        <v>15</v>
      </c>
      <c r="B7" s="451">
        <v>10</v>
      </c>
      <c r="C7" s="28" t="str">
        <f t="shared" si="0"/>
        <v>+0</v>
      </c>
      <c r="D7" s="446" t="s">
        <v>313</v>
      </c>
      <c r="E7" s="459">
        <f>Skills!$B$3</f>
        <v>5</v>
      </c>
      <c r="F7" s="452"/>
      <c r="G7" s="453"/>
    </row>
    <row r="8" spans="1:7" ht="16.8" x14ac:dyDescent="0.3">
      <c r="A8" s="460" t="s">
        <v>17</v>
      </c>
      <c r="B8" s="451">
        <v>14</v>
      </c>
      <c r="C8" s="28" t="str">
        <f t="shared" si="0"/>
        <v>+2</v>
      </c>
      <c r="D8" s="461" t="s">
        <v>314</v>
      </c>
      <c r="E8" s="459">
        <f>Skills!$B$4</f>
        <v>5</v>
      </c>
      <c r="F8" s="452"/>
      <c r="G8" s="453"/>
    </row>
    <row r="9" spans="1:7" ht="17.399999999999999" thickBot="1" x14ac:dyDescent="0.35">
      <c r="A9" s="462" t="s">
        <v>13</v>
      </c>
      <c r="B9" s="463">
        <v>4</v>
      </c>
      <c r="C9" s="22">
        <f t="shared" si="0"/>
        <v>-3</v>
      </c>
      <c r="D9" s="464" t="s">
        <v>315</v>
      </c>
      <c r="E9" s="465">
        <f>Skills!$B$5</f>
        <v>9</v>
      </c>
      <c r="F9" s="452"/>
      <c r="G9" s="453"/>
    </row>
    <row r="10" spans="1:7" ht="17.399999999999999" thickTop="1" x14ac:dyDescent="0.3">
      <c r="A10" s="434"/>
      <c r="B10" s="466"/>
      <c r="C10" s="466"/>
      <c r="D10" s="466"/>
      <c r="E10" s="466"/>
      <c r="F10" s="467"/>
      <c r="G10" s="453"/>
    </row>
    <row r="11" spans="1:7" ht="16.8" x14ac:dyDescent="0.3">
      <c r="A11" s="522" t="s">
        <v>368</v>
      </c>
      <c r="B11" s="523"/>
      <c r="C11" s="523"/>
      <c r="D11" s="523"/>
      <c r="E11" s="523"/>
      <c r="F11" s="523"/>
      <c r="G11" s="524"/>
    </row>
    <row r="12" spans="1:7" ht="16.8" x14ac:dyDescent="0.3">
      <c r="A12" s="522" t="s">
        <v>369</v>
      </c>
      <c r="B12" s="523"/>
      <c r="C12" s="523"/>
      <c r="D12" s="523"/>
      <c r="E12" s="523"/>
      <c r="F12" s="523"/>
      <c r="G12" s="524"/>
    </row>
    <row r="13" spans="1:7" ht="16.8" x14ac:dyDescent="0.3">
      <c r="A13" s="522" t="s">
        <v>370</v>
      </c>
      <c r="B13" s="523"/>
      <c r="C13" s="523"/>
      <c r="D13" s="523"/>
      <c r="E13" s="523"/>
      <c r="F13" s="523"/>
      <c r="G13" s="524"/>
    </row>
    <row r="14" spans="1:7" ht="16.8" x14ac:dyDescent="0.3">
      <c r="A14" s="522" t="s">
        <v>371</v>
      </c>
      <c r="B14" s="523"/>
      <c r="C14" s="523"/>
      <c r="D14" s="523"/>
      <c r="E14" s="523"/>
      <c r="F14" s="523"/>
      <c r="G14" s="524"/>
    </row>
    <row r="15" spans="1:7" ht="16.8" x14ac:dyDescent="0.3">
      <c r="A15" s="520"/>
      <c r="B15" s="370"/>
      <c r="C15" s="370"/>
      <c r="D15" s="370"/>
      <c r="E15" s="370"/>
      <c r="F15" s="370"/>
      <c r="G15" s="521"/>
    </row>
    <row r="16" spans="1:7" ht="16.8" x14ac:dyDescent="0.3">
      <c r="A16" s="522" t="s">
        <v>372</v>
      </c>
      <c r="B16" s="523"/>
      <c r="C16" s="523"/>
      <c r="D16" s="523"/>
      <c r="E16" s="523"/>
      <c r="F16" s="523"/>
      <c r="G16" s="524"/>
    </row>
    <row r="17" spans="1:7" ht="16.8" x14ac:dyDescent="0.3">
      <c r="A17" s="520"/>
      <c r="B17" s="370"/>
      <c r="C17" s="370"/>
      <c r="D17" s="370"/>
      <c r="E17" s="370"/>
      <c r="F17" s="370"/>
      <c r="G17" s="521"/>
    </row>
    <row r="18" spans="1:7" ht="16.8" x14ac:dyDescent="0.3">
      <c r="A18" s="522" t="s">
        <v>367</v>
      </c>
      <c r="B18" s="523"/>
      <c r="C18" s="523"/>
      <c r="D18" s="523"/>
      <c r="E18" s="523"/>
      <c r="F18" s="523"/>
      <c r="G18" s="524"/>
    </row>
    <row r="19" spans="1:7" ht="16.8" x14ac:dyDescent="0.3">
      <c r="A19" s="522" t="s">
        <v>373</v>
      </c>
      <c r="B19" s="523"/>
      <c r="C19" s="523"/>
      <c r="D19" s="523"/>
      <c r="E19" s="523"/>
      <c r="F19" s="523"/>
      <c r="G19" s="524"/>
    </row>
    <row r="20" spans="1:7" ht="16.8" x14ac:dyDescent="0.3">
      <c r="A20" s="522" t="s">
        <v>374</v>
      </c>
      <c r="B20" s="523"/>
      <c r="C20" s="523"/>
      <c r="D20" s="523"/>
      <c r="E20" s="523"/>
      <c r="F20" s="523"/>
      <c r="G20" s="524"/>
    </row>
    <row r="21" spans="1:7" ht="16.8" x14ac:dyDescent="0.3">
      <c r="A21" s="522" t="s">
        <v>375</v>
      </c>
      <c r="B21" s="523"/>
      <c r="C21" s="523"/>
      <c r="D21" s="523"/>
      <c r="E21" s="523"/>
      <c r="F21" s="523"/>
      <c r="G21" s="524"/>
    </row>
    <row r="22" spans="1:7" ht="17.399999999999999" thickBot="1" x14ac:dyDescent="0.35">
      <c r="A22" s="468"/>
      <c r="B22" s="469"/>
      <c r="C22" s="469"/>
      <c r="D22" s="469"/>
      <c r="E22" s="469"/>
      <c r="F22" s="469"/>
      <c r="G22" s="470"/>
    </row>
    <row r="23" spans="1:7" ht="16.2" thickTop="1" x14ac:dyDescent="0.3"/>
  </sheetData>
  <mergeCells count="9">
    <mergeCell ref="A18:G18"/>
    <mergeCell ref="A19:G19"/>
    <mergeCell ref="A20:G20"/>
    <mergeCell ref="A21:G21"/>
    <mergeCell ref="A11:G11"/>
    <mergeCell ref="A12:G12"/>
    <mergeCell ref="A13:G13"/>
    <mergeCell ref="A14:G14"/>
    <mergeCell ref="A16:G16"/>
  </mergeCells>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Necromancer</vt:lpstr>
      <vt:lpstr>Feats &amp; Spells</vt:lpstr>
      <vt:lpstr>Martial</vt:lpstr>
      <vt:lpstr>Equipment</vt:lpstr>
      <vt:lpstr>Familiar</vt:lpstr>
      <vt:lpstr>Familiar!Print_Area</vt:lpstr>
      <vt:lpstr>Necromancer!Print_Area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2013-05-31T21:18:00Z</cp:lastPrinted>
  <dcterms:created xsi:type="dcterms:W3CDTF">2000-10-24T15:39:59Z</dcterms:created>
  <dcterms:modified xsi:type="dcterms:W3CDTF">2025-02-10T20:34:15Z</dcterms:modified>
</cp:coreProperties>
</file>