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oL\PCs\"/>
    </mc:Choice>
  </mc:AlternateContent>
  <xr:revisionPtr revIDLastSave="0" documentId="13_ncr:1_{CC827AF4-9354-4947-9144-703083154BE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1" sheetId="27" r:id="rId3"/>
    <sheet name="Spellbook 2" sheetId="28" r:id="rId4"/>
    <sheet name="Spells" sheetId="29"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File'!$A$1:$H$32</definedName>
    <definedName name="_xlnm.Print_Area" localSheetId="1">Skills!$A$1:$K$31</definedName>
    <definedName name="_xlnm.Print_Area" localSheetId="2">'Spellbook 1'!$A$1:$H$35</definedName>
    <definedName name="_xlnm.Print_Area" localSheetId="3">'Spellbook 2'!$A$1:$H$21</definedName>
    <definedName name="_xlnm.Print_Area" localSheetId="4">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5" l="1"/>
  <c r="B13" i="4"/>
  <c r="B12" i="4"/>
  <c r="K5" i="29"/>
  <c r="O5" i="29" l="1"/>
  <c r="N5" i="29"/>
  <c r="M5" i="29"/>
  <c r="L5" i="29"/>
  <c r="B5" i="15"/>
  <c r="B4" i="15"/>
  <c r="B3" i="15"/>
  <c r="B8" i="4"/>
  <c r="E11" i="4"/>
  <c r="E13" i="4"/>
  <c r="H14" i="6"/>
  <c r="H13" i="6"/>
  <c r="B15" i="4"/>
  <c r="B14" i="4"/>
  <c r="B11" i="4"/>
  <c r="I5" i="29" l="1"/>
  <c r="I9" i="29" l="1"/>
  <c r="H9" i="29"/>
  <c r="D15" i="6" l="1"/>
  <c r="H15" i="6" s="1"/>
  <c r="I15" i="6"/>
  <c r="J15" i="6" l="1"/>
  <c r="Q5" i="29"/>
  <c r="P5" i="29"/>
  <c r="J5" i="29"/>
  <c r="H5" i="29"/>
  <c r="B10" i="4" l="1"/>
  <c r="C18" i="19" l="1"/>
  <c r="H42" i="15" l="1"/>
  <c r="H41" i="15"/>
  <c r="H40" i="15"/>
  <c r="H39" i="15"/>
  <c r="H38" i="15"/>
  <c r="H37" i="15"/>
  <c r="H36" i="15"/>
  <c r="H34" i="15"/>
  <c r="H33" i="15"/>
  <c r="H32" i="15"/>
  <c r="H31" i="15"/>
  <c r="H25" i="15"/>
  <c r="H26" i="15"/>
  <c r="H27" i="15"/>
  <c r="H28" i="15"/>
  <c r="G27" i="6" l="1"/>
  <c r="C24" i="19" l="1"/>
  <c r="B24" i="19" s="1"/>
  <c r="I5" i="6" l="1"/>
  <c r="I4" i="6"/>
  <c r="I3" i="6"/>
  <c r="H3" i="15" l="1"/>
  <c r="H4" i="15"/>
  <c r="H5" i="15"/>
  <c r="M30" i="6" l="1"/>
  <c r="G37" i="19" s="1"/>
  <c r="D14" i="6" l="1"/>
  <c r="I14" i="6"/>
  <c r="J14" i="6" l="1"/>
  <c r="I13" i="6" l="1"/>
  <c r="J13" i="6" l="1"/>
  <c r="I18" i="6" l="1"/>
  <c r="I17" i="6"/>
  <c r="I8" i="6"/>
  <c r="I7" i="6" l="1"/>
  <c r="I6" i="6" l="1"/>
  <c r="I12" i="6" l="1"/>
  <c r="I16" i="6"/>
  <c r="B46" i="15" l="1"/>
  <c r="H45" i="15" l="1"/>
  <c r="H44" i="15"/>
  <c r="H43" i="15"/>
  <c r="H35" i="15"/>
  <c r="H30" i="15"/>
  <c r="H29" i="15"/>
  <c r="H24" i="15"/>
  <c r="H23" i="15"/>
  <c r="H22" i="15"/>
  <c r="H21" i="15"/>
  <c r="H20" i="15"/>
  <c r="H19" i="15"/>
  <c r="H18" i="15"/>
  <c r="H17" i="15"/>
  <c r="H16" i="15"/>
  <c r="H15" i="15"/>
  <c r="H14" i="15"/>
  <c r="H13" i="15"/>
  <c r="H12" i="15"/>
  <c r="H11" i="15"/>
  <c r="H10" i="15"/>
  <c r="H9" i="15"/>
  <c r="H8" i="15"/>
  <c r="H6" i="15" l="1"/>
  <c r="H7" i="15"/>
  <c r="C10" i="4" l="1"/>
  <c r="C5" i="6" l="1"/>
  <c r="C4" i="6"/>
  <c r="C3" i="6"/>
  <c r="D9" i="15"/>
  <c r="E9" i="15" s="1"/>
  <c r="D23" i="15"/>
  <c r="E23" i="15" s="1"/>
  <c r="D42" i="15"/>
  <c r="E42" i="15" s="1"/>
  <c r="H4" i="6"/>
  <c r="J4" i="6" s="1"/>
  <c r="H3" i="6"/>
  <c r="J3" i="6" s="1"/>
  <c r="H5" i="6"/>
  <c r="J5" i="6" s="1"/>
  <c r="H8" i="6"/>
  <c r="J8" i="6" s="1"/>
  <c r="C8" i="6"/>
  <c r="H7" i="6"/>
  <c r="J7" i="6" s="1"/>
  <c r="H6" i="6"/>
  <c r="J6" i="6" s="1"/>
  <c r="C6" i="6"/>
  <c r="H9" i="6"/>
  <c r="C9" i="6"/>
  <c r="I9" i="6"/>
  <c r="J9" i="6" l="1"/>
  <c r="G23" i="15"/>
  <c r="I23" i="15" s="1"/>
  <c r="G9" i="15"/>
  <c r="I9" i="15" s="1"/>
  <c r="C15" i="4"/>
  <c r="C14" i="4"/>
  <c r="C13" i="4"/>
  <c r="C12" i="4"/>
  <c r="E12" i="4" s="1"/>
  <c r="C11" i="4"/>
  <c r="D16" i="29" l="1"/>
  <c r="D15" i="29"/>
  <c r="O6" i="29"/>
  <c r="N6" i="29"/>
  <c r="D14" i="29"/>
  <c r="D13" i="29"/>
  <c r="M6" i="29"/>
  <c r="D12" i="29"/>
  <c r="L6" i="29"/>
  <c r="D10" i="29"/>
  <c r="D26" i="29"/>
  <c r="D25" i="29"/>
  <c r="D27" i="29"/>
  <c r="D17" i="29"/>
  <c r="D9" i="29"/>
  <c r="K6" i="29"/>
  <c r="J6" i="29"/>
  <c r="H6" i="29"/>
  <c r="I6" i="29"/>
  <c r="Q6" i="29"/>
  <c r="P6" i="29"/>
  <c r="D38" i="29"/>
  <c r="D23" i="29"/>
  <c r="D8" i="29"/>
  <c r="D21" i="29"/>
  <c r="D6" i="29"/>
  <c r="D20" i="29"/>
  <c r="D34" i="29"/>
  <c r="D33" i="29"/>
  <c r="D32" i="29"/>
  <c r="D24" i="29"/>
  <c r="D19" i="29"/>
  <c r="D5" i="29"/>
  <c r="D31" i="29"/>
  <c r="D4" i="29"/>
  <c r="D37" i="29"/>
  <c r="D29" i="29"/>
  <c r="D28" i="29"/>
  <c r="D3" i="29"/>
  <c r="D22" i="29"/>
  <c r="D36" i="29"/>
  <c r="D18" i="29"/>
  <c r="D35" i="29"/>
  <c r="D30" i="29"/>
  <c r="D11" i="29"/>
  <c r="D7" i="29"/>
  <c r="D28" i="15"/>
  <c r="D25" i="15"/>
  <c r="D26" i="15"/>
  <c r="D27" i="15"/>
  <c r="B9" i="4"/>
  <c r="E15" i="4"/>
  <c r="E14" i="4" s="1"/>
  <c r="D8" i="15"/>
  <c r="E8" i="15" s="1"/>
  <c r="D19" i="15"/>
  <c r="E19" i="15" s="1"/>
  <c r="D44" i="15"/>
  <c r="E44" i="15" s="1"/>
  <c r="D13" i="15"/>
  <c r="E13" i="15" s="1"/>
  <c r="D22" i="15"/>
  <c r="E22" i="15" s="1"/>
  <c r="D15" i="15"/>
  <c r="E15" i="15" s="1"/>
  <c r="D32" i="15"/>
  <c r="E32" i="15" s="1"/>
  <c r="D18" i="15"/>
  <c r="E18" i="15" s="1"/>
  <c r="D5" i="15"/>
  <c r="D41" i="15"/>
  <c r="E41" i="15" s="1"/>
  <c r="D29" i="15"/>
  <c r="E29" i="15" s="1"/>
  <c r="D20" i="15"/>
  <c r="E20" i="15" s="1"/>
  <c r="D33" i="15"/>
  <c r="E33" i="15" s="1"/>
  <c r="D36" i="15"/>
  <c r="E36" i="15" s="1"/>
  <c r="D40" i="15"/>
  <c r="E40" i="15" s="1"/>
  <c r="D12" i="15"/>
  <c r="E12" i="15" s="1"/>
  <c r="D17" i="15"/>
  <c r="E17" i="15" s="1"/>
  <c r="D38" i="15"/>
  <c r="E38" i="15" s="1"/>
  <c r="D6" i="15"/>
  <c r="E6" i="15" s="1"/>
  <c r="D24" i="15"/>
  <c r="E24" i="15" s="1"/>
  <c r="D39" i="15"/>
  <c r="E39" i="15" s="1"/>
  <c r="D11" i="15"/>
  <c r="E11" i="15" s="1"/>
  <c r="D14" i="15"/>
  <c r="E14" i="15" s="1"/>
  <c r="D35" i="15"/>
  <c r="E35" i="15" s="1"/>
  <c r="E58" i="15"/>
  <c r="E57" i="15"/>
  <c r="E56" i="15"/>
  <c r="E55" i="15"/>
  <c r="E54" i="15"/>
  <c r="E53" i="15"/>
  <c r="E52" i="15"/>
  <c r="E51" i="15"/>
  <c r="E47" i="15"/>
  <c r="E50" i="15"/>
  <c r="E49" i="15"/>
  <c r="E48" i="15"/>
  <c r="D3" i="15"/>
  <c r="D10" i="15"/>
  <c r="E10" i="15" s="1"/>
  <c r="D7" i="15"/>
  <c r="E7" i="15" s="1"/>
  <c r="D16" i="15"/>
  <c r="E16" i="15" s="1"/>
  <c r="D45" i="15"/>
  <c r="E45" i="15" s="1"/>
  <c r="D31" i="15"/>
  <c r="E31" i="15" s="1"/>
  <c r="D4" i="15"/>
  <c r="D21" i="15"/>
  <c r="E21" i="15" s="1"/>
  <c r="D37" i="15"/>
  <c r="E37" i="15" s="1"/>
  <c r="D30" i="15"/>
  <c r="E30" i="15" s="1"/>
  <c r="D34" i="15"/>
  <c r="E34" i="15" s="1"/>
  <c r="D43" i="15"/>
  <c r="E43" i="15" s="1"/>
  <c r="H12" i="6"/>
  <c r="J12" i="6" s="1"/>
  <c r="H18" i="6"/>
  <c r="J18" i="6" s="1"/>
  <c r="H17" i="6"/>
  <c r="J17" i="6" s="1"/>
  <c r="H16" i="6"/>
  <c r="J16" i="6" s="1"/>
  <c r="E27" i="15" l="1"/>
  <c r="G27" i="15"/>
  <c r="I27" i="15" s="1"/>
  <c r="E26" i="15"/>
  <c r="G26" i="15"/>
  <c r="I26" i="15" s="1"/>
  <c r="G25" i="15"/>
  <c r="I25" i="15" s="1"/>
  <c r="E25" i="15"/>
  <c r="G28" i="15"/>
  <c r="I28" i="15" s="1"/>
  <c r="E28" i="15"/>
  <c r="G24" i="15"/>
  <c r="I24" i="15" s="1"/>
  <c r="E5" i="15"/>
  <c r="G5" i="15"/>
  <c r="I5" i="15" s="1"/>
  <c r="E46" i="15"/>
  <c r="E3" i="15"/>
  <c r="G3" i="15"/>
  <c r="I3" i="15" s="1"/>
  <c r="E4" i="15"/>
  <c r="G4" i="15"/>
  <c r="I4" i="15" s="1"/>
  <c r="G18" i="15"/>
  <c r="I18" i="15" s="1"/>
  <c r="G21" i="15"/>
  <c r="I21" i="15" s="1"/>
  <c r="G22" i="15"/>
  <c r="I22" i="15" s="1"/>
  <c r="G15" i="15"/>
  <c r="I15" i="15" s="1"/>
  <c r="G20" i="15"/>
  <c r="I20" i="15" s="1"/>
  <c r="G38" i="15"/>
  <c r="I38"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G33" i="15" l="1"/>
  <c r="G39" i="15"/>
  <c r="I39" i="15" s="1"/>
  <c r="G44" i="15"/>
  <c r="I44" i="15" s="1"/>
  <c r="I33" i="15" l="1"/>
  <c r="G29" i="15"/>
  <c r="G32" i="15"/>
  <c r="G36" i="15"/>
  <c r="G31" i="15"/>
  <c r="G35" i="15"/>
  <c r="G40" i="15"/>
  <c r="G41" i="15"/>
  <c r="G30" i="15"/>
  <c r="G34" i="15"/>
  <c r="G45" i="15"/>
  <c r="G37" i="15"/>
  <c r="G42" i="15"/>
  <c r="G43" i="15"/>
  <c r="I43" i="15" l="1"/>
  <c r="I42" i="15"/>
  <c r="I37" i="15"/>
  <c r="I45" i="15"/>
  <c r="I34" i="15"/>
  <c r="I30" i="15"/>
  <c r="I41" i="15"/>
  <c r="I40" i="15"/>
  <c r="I35" i="15"/>
  <c r="I31" i="15"/>
  <c r="I36" i="15"/>
  <c r="I32" i="15"/>
  <c r="I2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comment>
    <comment ref="C9" authorId="0" shapeId="0" xr:uid="{00000000-0006-0000-0000-000002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 xml:space="preserve"> A fighter may select Improved Initiative as one of his fighter bonus feats (see page 38).
PHB 96</t>
        </r>
      </text>
    </comment>
    <comment ref="E9" authorId="0" shapeId="0" xr:uid="{EAA19672-B66F-4CBC-B4DA-4947369331BD}">
      <text>
        <r>
          <rPr>
            <sz val="12"/>
            <color indexed="81"/>
            <rFont val="Times New Roman"/>
            <family val="1"/>
          </rPr>
          <t>Next level at 78,000 XPs</t>
        </r>
      </text>
    </comment>
    <comment ref="E10" authorId="0" shapeId="0" xr:uid="{5733177A-512D-4E4F-A421-C746644724D1}">
      <text>
        <r>
          <rPr>
            <sz val="12"/>
            <color indexed="81"/>
            <rFont val="Times New Roman"/>
            <family val="1"/>
          </rPr>
          <t>See PHB 162</t>
        </r>
      </text>
    </comment>
    <comment ref="B12" authorId="0" shapeId="0" xr:uid="{E257BC9F-0A0E-4D1E-B9F7-509DF7D67D24}">
      <text>
        <r>
          <rPr>
            <sz val="12"/>
            <color indexed="81"/>
            <rFont val="Times New Roman"/>
            <family val="1"/>
          </rPr>
          <t>Amulet of Health +2</t>
        </r>
      </text>
    </comment>
    <comment ref="E12" authorId="0" shapeId="0" xr:uid="{00000000-0006-0000-0000-000007000000}">
      <text>
        <r>
          <rPr>
            <sz val="12"/>
            <color indexed="81"/>
            <rFont val="Times New Roman"/>
            <family val="1"/>
          </rPr>
          <t>[(12 * 4 Wizard) * 75%] + 
(12 * 2 Con)</t>
        </r>
      </text>
    </comment>
    <comment ref="B13" authorId="0" shapeId="0" xr:uid="{6FAB9285-92BE-4546-8303-877DF88DA508}">
      <text>
        <r>
          <rPr>
            <sz val="12"/>
            <color indexed="81"/>
            <rFont val="Times New Roman"/>
            <family val="1"/>
          </rPr>
          <t>Headband of Intellect +4</t>
        </r>
      </text>
    </comment>
    <comment ref="E13" authorId="0" shapeId="0" xr:uid="{00000000-0006-0000-0000-000009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0" authorId="0" shapeId="0" xr:uid="{03FC6593-A7AC-42CB-B639-63806C74F0B7}">
      <text>
        <r>
          <rPr>
            <sz val="12"/>
            <color indexed="81"/>
            <rFont val="Times New Roman"/>
            <family val="1"/>
          </rPr>
          <t>Skill Focus +3</t>
        </r>
      </text>
    </comment>
    <comment ref="F29" authorId="0" shapeId="0" xr:uid="{00000000-0006-0000-0100-000003000000}">
      <text>
        <r>
          <rPr>
            <sz val="12"/>
            <color indexed="81"/>
            <rFont val="Times New Roman"/>
            <family val="1"/>
          </rPr>
          <t>Elf +2</t>
        </r>
      </text>
    </comment>
    <comment ref="F35" authorId="0" shapeId="0" xr:uid="{A14E0108-A64F-42F7-A0F9-CA5F818820F9}">
      <text>
        <r>
          <rPr>
            <sz val="12"/>
            <color indexed="81"/>
            <rFont val="Times New Roman"/>
            <family val="1"/>
          </rPr>
          <t>Elf +2</t>
        </r>
      </text>
    </comment>
    <comment ref="F40" authorId="0" shapeId="0" xr:uid="{C544A473-9CE9-483F-A4D5-0E0BEC9EBDE7}">
      <text>
        <r>
          <rPr>
            <sz val="12"/>
            <color indexed="81"/>
            <rFont val="Times New Roman"/>
            <family val="1"/>
          </rPr>
          <t>Elf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Wool or fur</t>
        </r>
      </text>
    </comment>
    <comment ref="D10" authorId="0" shapeId="0" xr:uid="{00000000-0006-0000-0200-000002000000}">
      <text>
        <r>
          <rPr>
            <sz val="12"/>
            <color indexed="81"/>
            <rFont val="Times New Roman"/>
            <family val="1"/>
          </rPr>
          <t>Phosphorescent moss</t>
        </r>
      </text>
    </comment>
    <comment ref="D17" authorId="0" shapeId="0" xr:uid="{00000000-0006-0000-0200-000003000000}">
      <text>
        <r>
          <rPr>
            <sz val="12"/>
            <color indexed="81"/>
            <rFont val="Times New Roman"/>
            <family val="1"/>
          </rPr>
          <t>Prism, lens, or monocle</t>
        </r>
      </text>
    </comment>
    <comment ref="D18" authorId="0" shapeId="0" xr:uid="{00000000-0006-0000-0200-000004000000}">
      <text>
        <r>
          <rPr>
            <sz val="12"/>
            <color indexed="81"/>
            <rFont val="Times New Roman"/>
            <family val="1"/>
          </rPr>
          <t>Miniature cloak</t>
        </r>
      </text>
    </comment>
    <comment ref="D21" authorId="0" shapeId="0" xr:uid="{00000000-0006-0000-0200-000005000000}">
      <text>
        <r>
          <rPr>
            <sz val="12"/>
            <color indexed="81"/>
            <rFont val="Times New Roman"/>
            <family val="1"/>
          </rPr>
          <t>Dagger</t>
        </r>
      </text>
    </comment>
    <comment ref="D24" authorId="0" shapeId="0" xr:uid="{00000000-0006-0000-0200-000006000000}">
      <text>
        <r>
          <rPr>
            <sz val="12"/>
            <color indexed="81"/>
            <rFont val="Times New Roman"/>
            <family val="1"/>
          </rPr>
          <t>Soot &amp; Salt</t>
        </r>
      </text>
    </comment>
    <comment ref="D25" authorId="0" shapeId="0" xr:uid="{00000000-0006-0000-0200-000007000000}">
      <text>
        <r>
          <rPr>
            <sz val="12"/>
            <color indexed="81"/>
            <rFont val="Times New Roman"/>
            <family val="1"/>
          </rPr>
          <t>pinch of 
odoriferous spice</t>
        </r>
      </text>
    </comment>
    <comment ref="D30" authorId="0" shapeId="0" xr:uid="{00000000-0006-0000-0200-000008000000}">
      <text>
        <r>
          <rPr>
            <sz val="12"/>
            <color indexed="81"/>
            <rFont val="Times New Roman"/>
            <family val="1"/>
          </rPr>
          <t>Pinch of powdered iron</t>
        </r>
      </text>
    </comment>
    <comment ref="D33" authorId="0" shapeId="0" xr:uid="{00000000-0006-0000-0200-000009000000}">
      <text>
        <r>
          <rPr>
            <sz val="12"/>
            <color indexed="81"/>
            <rFont val="Times New Roman"/>
            <family val="1"/>
          </rPr>
          <t>A pebble with a fist symbol</t>
        </r>
      </text>
    </comment>
    <comment ref="D36" authorId="0" shapeId="0" xr:uid="{00000000-0006-0000-0200-00000A000000}">
      <text>
        <r>
          <rPr>
            <sz val="12"/>
            <color indexed="81"/>
            <rFont val="Times New Roman"/>
            <family val="1"/>
          </rPr>
          <t>5 GP worth of jade</t>
        </r>
      </text>
    </comment>
    <comment ref="D39" authorId="0" shapeId="0" xr:uid="{00000000-0006-0000-0200-00000B000000}">
      <text>
        <r>
          <rPr>
            <sz val="12"/>
            <color indexed="81"/>
            <rFont val="Times New Roman"/>
            <family val="1"/>
          </rPr>
          <t>vial with the diluted poison from four separate venomous creatures</t>
        </r>
      </text>
    </comment>
    <comment ref="D42" authorId="0" shapeId="0" xr:uid="{00000000-0006-0000-0200-00000C000000}">
      <text>
        <r>
          <rPr>
            <sz val="12"/>
            <color indexed="81"/>
            <rFont val="Times New Roman"/>
            <family val="1"/>
          </rPr>
          <t>Cured leather</t>
        </r>
      </text>
    </comment>
    <comment ref="D44" authorId="0" shapeId="0" xr:uid="{00000000-0006-0000-0200-00000D000000}">
      <text>
        <r>
          <rPr>
            <sz val="12"/>
            <color indexed="81"/>
            <rFont val="Times New Roman"/>
            <family val="1"/>
          </rPr>
          <t>Cured leather</t>
        </r>
      </text>
    </comment>
    <comment ref="D46" authorId="0" shapeId="0" xr:uid="{00000000-0006-0000-0200-00000E000000}">
      <text>
        <r>
          <rPr>
            <sz val="12"/>
            <color indexed="81"/>
            <rFont val="Times New Roman"/>
            <family val="1"/>
          </rPr>
          <t>Imbued weapon</t>
        </r>
      </text>
    </comment>
    <comment ref="D51" authorId="0" shapeId="0" xr:uid="{00000000-0006-0000-0200-00000F000000}">
      <text>
        <r>
          <rPr>
            <sz val="12"/>
            <color indexed="81"/>
            <rFont val="Times New Roman"/>
            <family val="1"/>
          </rPr>
          <t>Powdered silver</t>
        </r>
      </text>
    </comment>
    <comment ref="D53" authorId="0" shapeId="0" xr:uid="{00000000-0006-0000-0200-000010000000}">
      <text>
        <r>
          <rPr>
            <sz val="12"/>
            <color indexed="81"/>
            <rFont val="Times New Roman"/>
            <family val="1"/>
          </rPr>
          <t>polished glass lens</t>
        </r>
      </text>
    </comment>
    <comment ref="D54" authorId="0" shapeId="0" xr:uid="{00000000-0006-0000-0200-000011000000}">
      <text>
        <r>
          <rPr>
            <sz val="12"/>
            <color indexed="81"/>
            <rFont val="Times New Roman"/>
            <family val="1"/>
          </rPr>
          <t>honey or pine resin</t>
        </r>
      </text>
    </comment>
    <comment ref="D60" authorId="0" shapeId="0" xr:uid="{00000000-0006-0000-0200-000012000000}">
      <text>
        <r>
          <rPr>
            <sz val="12"/>
            <color indexed="81"/>
            <rFont val="Times New Roman"/>
            <family val="1"/>
          </rPr>
          <t>Sand, rose petals, or live cricket</t>
        </r>
      </text>
    </comment>
    <comment ref="D62" authorId="0" shapeId="0" xr:uid="{00000000-0006-0000-0200-000013000000}">
      <text>
        <r>
          <rPr>
            <sz val="12"/>
            <color indexed="81"/>
            <rFont val="Times New Roman"/>
            <family val="1"/>
          </rPr>
          <t>Oil-filled hourglass</t>
        </r>
      </text>
    </comment>
    <comment ref="D66" authorId="0" shapeId="0" xr:uid="{00000000-0006-0000-0200-000014000000}">
      <text>
        <r>
          <rPr>
            <sz val="12"/>
            <color indexed="81"/>
            <rFont val="Times New Roman"/>
            <family val="1"/>
          </rPr>
          <t>Bone or ivory carved into the shape of a worm</t>
        </r>
      </text>
    </comment>
    <comment ref="D67" authorId="0" shapeId="0" xr:uid="{00000000-0006-0000-0200-000015000000}">
      <text>
        <r>
          <rPr>
            <sz val="12"/>
            <color indexed="81"/>
            <rFont val="Times New Roman"/>
            <family val="1"/>
          </rPr>
          <t>metal stone or tube</t>
        </r>
      </text>
    </comment>
    <comment ref="D68" authorId="0" shapeId="0" xr:uid="{00000000-0006-0000-0200-000016000000}">
      <text>
        <r>
          <rPr>
            <sz val="12"/>
            <color indexed="81"/>
            <rFont val="Times New Roman"/>
            <family val="1"/>
          </rPr>
          <t>copper wire</t>
        </r>
      </text>
    </comment>
    <comment ref="D72" authorId="0" shapeId="0" xr:uid="{00000000-0006-0000-0200-000017000000}">
      <text>
        <r>
          <rPr>
            <sz val="12"/>
            <color indexed="81"/>
            <rFont val="Times New Roman"/>
            <family val="1"/>
          </rPr>
          <t>broken eggshell</t>
        </r>
      </text>
    </comment>
    <comment ref="D77" authorId="0" shapeId="0" xr:uid="{00000000-0006-0000-0200-000018000000}">
      <text>
        <r>
          <rPr>
            <sz val="12"/>
            <color indexed="81"/>
            <rFont val="Times New Roman"/>
            <family val="1"/>
          </rPr>
          <t>Bull-shit or bull-hair</t>
        </r>
      </text>
    </comment>
    <comment ref="D78" authorId="0" shapeId="0" xr:uid="{00000000-0006-0000-0200-000019000000}">
      <text/>
    </comment>
    <comment ref="D79" authorId="0" shapeId="0" xr:uid="{00000000-0006-0000-0200-00001A000000}">
      <text>
        <r>
          <rPr>
            <sz val="12"/>
            <color indexed="81"/>
            <rFont val="Times New Roman"/>
            <family val="1"/>
          </rPr>
          <t>Wool</t>
        </r>
      </text>
    </comment>
    <comment ref="D80" authorId="0" shapeId="0" xr:uid="{00000000-0006-0000-0200-00001B000000}">
      <text>
        <r>
          <rPr>
            <sz val="12"/>
            <color indexed="81"/>
            <rFont val="Times New Roman"/>
            <family val="1"/>
          </rPr>
          <t>Copper piece</t>
        </r>
      </text>
    </comment>
    <comment ref="D81" authorId="0" shapeId="0" xr:uid="{00000000-0006-0000-0200-00001C000000}">
      <text>
        <r>
          <rPr>
            <sz val="12"/>
            <color indexed="81"/>
            <rFont val="Times New Roman"/>
            <family val="1"/>
          </rPr>
          <t>Eagle feathers or droppings</t>
        </r>
      </text>
    </comment>
    <comment ref="D83" authorId="0" shapeId="0" xr:uid="{00000000-0006-0000-0200-00001D000000}">
      <text>
        <r>
          <rPr>
            <sz val="12"/>
            <color indexed="81"/>
            <rFont val="Times New Roman"/>
            <family val="1"/>
          </rPr>
          <t>tallow, bringstone, powdered iron</t>
        </r>
      </text>
    </comment>
    <comment ref="D84" authorId="0" shapeId="0" xr:uid="{00000000-0006-0000-0200-00001E000000}">
      <text>
        <r>
          <rPr>
            <sz val="12"/>
            <color indexed="81"/>
            <rFont val="Times New Roman"/>
            <family val="1"/>
          </rPr>
          <t>Pendulum</t>
        </r>
      </text>
    </comment>
    <comment ref="D85" authorId="0" shapeId="0" xr:uid="{00000000-0006-0000-0200-00001F000000}">
      <text>
        <r>
          <rPr>
            <sz val="12"/>
            <color indexed="81"/>
            <rFont val="Times New Roman"/>
            <family val="1"/>
          </rPr>
          <t>dirt from ghoul's grave or clothes from ghoul</t>
        </r>
      </text>
    </comment>
    <comment ref="D86" authorId="0" shapeId="0" xr:uid="{00000000-0006-0000-0200-000020000000}">
      <text>
        <r>
          <rPr>
            <sz val="12"/>
            <color indexed="81"/>
            <rFont val="Times New Roman"/>
            <family val="1"/>
          </rPr>
          <t>Salt</t>
        </r>
      </text>
    </comment>
    <comment ref="D88" authorId="0" shapeId="0" xr:uid="{00000000-0006-0000-0200-000021000000}">
      <text>
        <r>
          <rPr>
            <sz val="12"/>
            <color indexed="81"/>
            <rFont val="Times New Roman"/>
            <family val="1"/>
          </rPr>
          <t>Incense or crystal rod with phosphorescent powder</t>
        </r>
      </text>
    </comment>
    <comment ref="D89" authorId="0" shapeId="0" xr:uid="{00000000-0006-0000-0200-000022000000}">
      <text>
        <r>
          <rPr>
            <sz val="12"/>
            <color indexed="81"/>
            <rFont val="Times New Roman"/>
            <family val="1"/>
          </rPr>
          <t>Pendulum</t>
        </r>
      </text>
    </comment>
    <comment ref="D91" authorId="0" shapeId="0" xr:uid="{00000000-0006-0000-0200-000023000000}">
      <text>
        <r>
          <rPr>
            <sz val="12"/>
            <color indexed="81"/>
            <rFont val="Times New Roman"/>
            <family val="1"/>
          </rPr>
          <t>Fleece</t>
        </r>
      </text>
    </comment>
    <comment ref="D92" authorId="0" shapeId="0" xr:uid="{00000000-0006-0000-0200-000024000000}">
      <text>
        <r>
          <rPr>
            <sz val="12"/>
            <color indexed="81"/>
            <rFont val="Times New Roman"/>
            <family val="1"/>
          </rPr>
          <t>Powdered rhubarb leaf and adder's stomach</t>
        </r>
      </text>
    </comment>
    <comment ref="D93" authorId="0" shapeId="0" xr:uid="{00000000-0006-0000-0200-000025000000}">
      <text>
        <r>
          <rPr>
            <sz val="12"/>
            <color indexed="81"/>
            <rFont val="Times New Roman"/>
            <family val="1"/>
          </rPr>
          <t>Fleece</t>
        </r>
      </text>
    </comment>
    <comment ref="D95" authorId="0" shapeId="0" xr:uid="{00000000-0006-0000-0200-000026000000}">
      <text>
        <r>
          <rPr>
            <sz val="12"/>
            <color indexed="81"/>
            <rFont val="Times New Roman"/>
            <family val="1"/>
          </rPr>
          <t>Feathers or pinch of owl droppings</t>
        </r>
      </text>
    </comment>
    <comment ref="D100" authorId="0" shapeId="0" xr:uid="{00000000-0006-0000-0200-000027000000}">
      <text/>
    </comment>
    <comment ref="D101" authorId="0" shapeId="0" xr:uid="{00000000-0006-0000-0200-000028000000}">
      <text>
        <r>
          <rPr>
            <sz val="12"/>
            <color indexed="81"/>
            <rFont val="Times New Roman"/>
            <family val="1"/>
          </rPr>
          <t>1 drop of bitumen and live spider (both to be eaten)</t>
        </r>
      </text>
    </comment>
    <comment ref="D103" authorId="0" shapeId="0" xr:uid="{00000000-0006-0000-0200-000029000000}">
      <text>
        <r>
          <rPr>
            <sz val="12"/>
            <color indexed="81"/>
            <rFont val="Times New Roman"/>
            <family val="1"/>
          </rPr>
          <t>Prism, lens, or monocle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300-000001000000}">
      <text/>
    </comment>
    <comment ref="D4" authorId="0" shapeId="0" xr:uid="{00000000-0006-0000-0300-000002000000}">
      <text>
        <r>
          <rPr>
            <sz val="12"/>
            <color indexed="81"/>
            <rFont val="Times New Roman"/>
            <family val="1"/>
          </rPr>
          <t>A tiny bag, a small (not lit) candle, and a carved bone from any humanoid.</t>
        </r>
      </text>
    </comment>
    <comment ref="D6" authorId="0" shapeId="0" xr:uid="{00000000-0006-0000-0300-000003000000}">
      <text>
        <r>
          <rPr>
            <sz val="12"/>
            <color indexed="81"/>
            <rFont val="Times New Roman"/>
            <family val="1"/>
          </rPr>
          <t>Small horn (hearing) or glass eye (seeing)</t>
        </r>
      </text>
    </comment>
    <comment ref="D8" authorId="0" shapeId="0" xr:uid="{00000000-0006-0000-0300-000004000000}">
      <text>
        <r>
          <rPr>
            <sz val="12"/>
            <color indexed="81"/>
            <rFont val="Times New Roman"/>
            <family val="1"/>
          </rPr>
          <t>Sand, rose petals, or live cricket</t>
        </r>
      </text>
    </comment>
    <comment ref="D10" authorId="0" shapeId="0" xr:uid="{00000000-0006-0000-0300-000005000000}">
      <text>
        <r>
          <rPr>
            <sz val="12"/>
            <color indexed="81"/>
            <rFont val="Times New Roman"/>
            <family val="1"/>
          </rPr>
          <t>Bat guano &amp; sulfur</t>
        </r>
      </text>
    </comment>
    <comment ref="D11" authorId="0" shapeId="0" xr:uid="{00000000-0006-0000-0300-000006000000}">
      <text>
        <r>
          <rPr>
            <sz val="12"/>
            <color indexed="81"/>
            <rFont val="Times New Roman"/>
            <family val="1"/>
          </rPr>
          <t>Bat guano &amp; sulfur</t>
        </r>
      </text>
    </comment>
    <comment ref="D12" authorId="0" shapeId="0" xr:uid="{00000000-0006-0000-0300-000007000000}">
      <text>
        <r>
          <rPr>
            <sz val="12"/>
            <color indexed="81"/>
            <rFont val="Times New Roman"/>
            <family val="1"/>
          </rPr>
          <t>Bird's wing feather</t>
        </r>
      </text>
    </comment>
    <comment ref="D13" authorId="0" shapeId="0" xr:uid="{00000000-0006-0000-0300-000008000000}">
      <text>
        <r>
          <rPr>
            <sz val="12"/>
            <color indexed="81"/>
            <rFont val="Times New Roman"/>
            <family val="1"/>
          </rPr>
          <t>Item distasteful to target</t>
        </r>
      </text>
    </comment>
    <comment ref="D14" authorId="0" shapeId="0" xr:uid="{00000000-0006-0000-0300-000009000000}">
      <text>
        <r>
          <rPr>
            <sz val="12"/>
            <color indexed="81"/>
            <rFont val="Times New Roman"/>
            <family val="1"/>
          </rPr>
          <t>Roots</t>
        </r>
      </text>
    </comment>
    <comment ref="D16" authorId="0" shapeId="0" xr:uid="{00000000-0006-0000-0300-00000A000000}">
      <text>
        <r>
          <rPr>
            <sz val="12"/>
            <color indexed="81"/>
            <rFont val="Times New Roman"/>
            <family val="1"/>
          </rPr>
          <t>small crystal bead</t>
        </r>
      </text>
    </comment>
    <comment ref="D17" authorId="0" shapeId="0" xr:uid="{00000000-0006-0000-0300-00000B000000}">
      <text>
        <r>
          <rPr>
            <sz val="12"/>
            <color indexed="81"/>
            <rFont val="Times New Roman"/>
            <family val="1"/>
          </rPr>
          <t>Fur AND rod of amber or crystal</t>
        </r>
      </text>
    </comment>
    <comment ref="D18" authorId="0" shapeId="0" xr:uid="{00000000-0006-0000-0300-00000C000000}">
      <text>
        <r>
          <rPr>
            <sz val="12"/>
            <color indexed="81"/>
            <rFont val="Times New Roman"/>
            <family val="1"/>
          </rPr>
          <t>Metal object with which to outline circle</t>
        </r>
      </text>
    </comment>
    <comment ref="D19" authorId="0" shapeId="0" xr:uid="{00000000-0006-0000-0300-00000D000000}">
      <text>
        <r>
          <rPr>
            <sz val="12"/>
            <color indexed="81"/>
            <rFont val="Times New Roman"/>
            <family val="1"/>
          </rPr>
          <t>Fleece</t>
        </r>
      </text>
    </comment>
    <comment ref="D20" authorId="0" shapeId="0" xr:uid="{00000000-0006-0000-0300-00000E000000}">
      <text>
        <r>
          <rPr>
            <sz val="12"/>
            <color indexed="81"/>
            <rFont val="Times New Roman"/>
            <family val="1"/>
          </rPr>
          <t>Drop of sweat</t>
        </r>
      </text>
    </comment>
    <comment ref="D21" authorId="0" shapeId="0" xr:uid="{00000000-0006-0000-0300-00000F000000}">
      <text>
        <r>
          <rPr>
            <sz val="12"/>
            <color indexed="81"/>
            <rFont val="Times New Roman"/>
            <family val="1"/>
          </rPr>
          <t>pinch of dust &amp; few drops of water</t>
        </r>
      </text>
    </comment>
    <comment ref="D22" authorId="0" shapeId="0" xr:uid="{00000000-0006-0000-0300-000010000000}">
      <text>
        <r>
          <rPr>
            <sz val="12"/>
            <color indexed="81"/>
            <rFont val="Times New Roman"/>
            <family val="1"/>
          </rPr>
          <t>Molasses</t>
        </r>
      </text>
    </comment>
    <comment ref="D23" authorId="0" shapeId="0" xr:uid="{00000000-0006-0000-0300-000011000000}">
      <text>
        <r>
          <rPr>
            <sz val="12"/>
            <color indexed="81"/>
            <rFont val="Times New Roman"/>
            <family val="1"/>
          </rPr>
          <t>rotten egg or skunk cabbage leaves</t>
        </r>
      </text>
    </comment>
    <comment ref="D25" authorId="0" shapeId="0" xr:uid="{00000000-0006-0000-0300-000012000000}">
      <text>
        <r>
          <rPr>
            <sz val="12"/>
            <color indexed="81"/>
            <rFont val="Times New Roman"/>
            <family val="1"/>
          </rPr>
          <t>A tiny bag, a small (not lit) candle, and a carved bone from any humanoid.</t>
        </r>
      </text>
    </comment>
    <comment ref="D26" authorId="0" shapeId="0" xr:uid="{00000000-0006-0000-0300-000013000000}">
      <text/>
    </comment>
    <comment ref="D28" authorId="0" shapeId="0" xr:uid="{00000000-0006-0000-0300-000014000000}">
      <text/>
    </comment>
    <comment ref="D30" authorId="0" shapeId="0" xr:uid="{00000000-0006-0000-0300-000015000000}">
      <text>
        <r>
          <rPr>
            <sz val="12"/>
            <color indexed="81"/>
            <rFont val="Times New Roman"/>
            <family val="1"/>
          </rPr>
          <t>½ lb. gold dust
(25-GP value)</t>
        </r>
      </text>
    </comment>
    <comment ref="D31" authorId="0" shapeId="0" xr:uid="{00000000-0006-0000-0300-000016000000}">
      <text>
        <r>
          <rPr>
            <sz val="12"/>
            <color indexed="81"/>
            <rFont val="Times New Roman"/>
            <family val="1"/>
          </rPr>
          <t>Black onyx gem</t>
        </r>
      </text>
    </comment>
    <comment ref="D33" authorId="0" shapeId="0" xr:uid="{00000000-0006-0000-0300-000017000000}">
      <text>
        <r>
          <rPr>
            <sz val="12"/>
            <color indexed="81"/>
            <rFont val="Times New Roman"/>
            <family val="1"/>
          </rPr>
          <t>Three nutshells</t>
        </r>
      </text>
    </comment>
    <comment ref="D37" authorId="0" shapeId="0" xr:uid="{00000000-0006-0000-0300-000018000000}">
      <text>
        <r>
          <rPr>
            <sz val="12"/>
            <color indexed="81"/>
            <rFont val="Times New Roman"/>
            <family val="1"/>
          </rPr>
          <t>Hen heart or white feather</t>
        </r>
      </text>
    </comment>
    <comment ref="D38" authorId="0" shapeId="0" xr:uid="{00000000-0006-0000-0300-000019000000}">
      <text>
        <r>
          <rPr>
            <sz val="12"/>
            <color indexed="81"/>
            <rFont val="Times New Roman"/>
            <family val="1"/>
          </rPr>
          <t>phosphorous (warm) or glowworm (chill)</t>
        </r>
      </text>
    </comment>
    <comment ref="D40" authorId="0" shapeId="0" xr:uid="{00000000-0006-0000-0300-00001A000000}">
      <text>
        <r>
          <rPr>
            <sz val="12"/>
            <color indexed="81"/>
            <rFont val="Times New Roman"/>
            <family val="1"/>
          </rPr>
          <t>pinch of dust &amp; a few drops of water</t>
        </r>
      </text>
    </comment>
    <comment ref="D41" authorId="0" shapeId="0" xr:uid="{00000000-0006-0000-0300-00001B000000}">
      <text>
        <r>
          <rPr>
            <sz val="12"/>
            <color indexed="81"/>
            <rFont val="Times New Roman"/>
            <family val="1"/>
          </rPr>
          <t>Glass bead</t>
        </r>
      </text>
    </comment>
    <comment ref="D44" authorId="0" shapeId="0" xr:uid="{00000000-0006-0000-0300-00001C000000}">
      <text>
        <r>
          <rPr>
            <sz val="12"/>
            <color indexed="81"/>
            <rFont val="Times New Roman"/>
            <family val="1"/>
          </rPr>
          <t>Empty cocoon</t>
        </r>
      </text>
    </comment>
    <comment ref="D45" authorId="0" shapeId="0" xr:uid="{00000000-0006-0000-0300-00001D000000}">
      <text>
        <r>
          <rPr>
            <sz val="12"/>
            <color indexed="81"/>
            <rFont val="Times New Roman"/>
            <family val="1"/>
          </rPr>
          <t>Phosphor &amp; crystal prism</t>
        </r>
      </text>
    </comment>
    <comment ref="D47" authorId="0" shapeId="0" xr:uid="{00000000-0006-0000-0300-00001E000000}">
      <text>
        <r>
          <rPr>
            <sz val="12"/>
            <color indexed="81"/>
            <rFont val="Times New Roman"/>
            <family val="1"/>
          </rPr>
          <t>Natural pool of water</t>
        </r>
      </text>
    </comment>
    <comment ref="D48" authorId="0" shapeId="0" xr:uid="{00000000-0006-0000-0300-00001F000000}">
      <text>
        <r>
          <rPr>
            <sz val="12"/>
            <color indexed="81"/>
            <rFont val="Times New Roman"/>
            <family val="1"/>
          </rPr>
          <t>dried, powdered peased and powdered animal hoof</t>
        </r>
      </text>
    </comment>
    <comment ref="D49" authorId="0" shapeId="0" xr:uid="{00000000-0006-0000-0300-000020000000}">
      <text>
        <r>
          <rPr>
            <sz val="12"/>
            <color indexed="81"/>
            <rFont val="Times New Roman"/>
            <family val="1"/>
          </rPr>
          <t>granite &amp; 250 GPs' worth of diamond dust</t>
        </r>
      </text>
    </comment>
    <comment ref="D50" authorId="0" shapeId="0" xr:uid="{00000000-0006-0000-0300-000021000000}">
      <text/>
    </comment>
    <comment ref="D51" authorId="0" shapeId="0" xr:uid="{00000000-0006-0000-0300-000022000000}">
      <text>
        <r>
          <rPr>
            <sz val="12"/>
            <color indexed="81"/>
            <rFont val="Times New Roman"/>
            <family val="1"/>
          </rPr>
          <t>A tiny bag, a small (not lit) candle, and a carved bone from any humanoid.</t>
        </r>
      </text>
    </comment>
    <comment ref="D52" authorId="0" shapeId="0" xr:uid="{00000000-0006-0000-0300-000023000000}">
      <text>
        <r>
          <rPr>
            <sz val="12"/>
            <color indexed="81"/>
            <rFont val="Times New Roman"/>
            <family val="1"/>
          </rPr>
          <t>25 GPs' worth of powdered silver</t>
        </r>
      </text>
    </comment>
    <comment ref="D55" authorId="0" shapeId="0" xr:uid="{00000000-0006-0000-0300-000024000000}">
      <text>
        <r>
          <rPr>
            <sz val="12"/>
            <color indexed="81"/>
            <rFont val="Times New Roman"/>
            <family val="1"/>
          </rPr>
          <t>Item distasteful to target</t>
        </r>
      </text>
    </comment>
    <comment ref="D57" authorId="0" shapeId="0" xr:uid="{00000000-0006-0000-0300-000025000000}">
      <text>
        <r>
          <rPr>
            <sz val="12"/>
            <color indexed="81"/>
            <rFont val="Times New Roman"/>
            <family val="1"/>
          </rPr>
          <t>Grave dirt mixed with powdered onyx worth at least 40 gp per HD of the target.</t>
        </r>
      </text>
    </comment>
    <comment ref="D58" authorId="0" shapeId="0" xr:uid="{00000000-0006-0000-0300-000026000000}">
      <text>
        <r>
          <rPr>
            <sz val="12"/>
            <color indexed="81"/>
            <rFont val="Times New Roman"/>
            <family val="1"/>
          </rPr>
          <t>dust from wizard's tomb</t>
        </r>
      </text>
    </comment>
    <comment ref="D63" authorId="0" shapeId="0" xr:uid="{00000000-0006-0000-0300-000027000000}">
      <text>
        <r>
          <rPr>
            <sz val="12"/>
            <color indexed="81"/>
            <rFont val="Times New Roman"/>
            <family val="1"/>
          </rPr>
          <t>Powdered gem</t>
        </r>
      </text>
    </comment>
    <comment ref="D64" authorId="0" shapeId="0" xr:uid="{00000000-0006-0000-0300-000028000000}">
      <text>
        <r>
          <rPr>
            <sz val="12"/>
            <color indexed="81"/>
            <rFont val="Times New Roman"/>
            <family val="1"/>
          </rPr>
          <t>Small block of granite</t>
        </r>
      </text>
    </comment>
    <comment ref="D67" authorId="0" shapeId="0" xr:uid="{6A30D563-D639-4F83-992C-0E33202BC9C6}">
      <text>
        <r>
          <rPr>
            <sz val="12"/>
            <rFont val="Times New Roman"/>
            <family val="1"/>
          </rPr>
          <t>An ointment for the eyes that costs 250 gp and is made from mushroom powder, saffron, and fat.</t>
        </r>
      </text>
    </comment>
    <comment ref="D74" authorId="0" shapeId="0" xr:uid="{4DC7A308-44DE-4C88-85C1-400C04C670F7}">
      <text>
        <r>
          <rPr>
            <sz val="12"/>
            <color indexed="81"/>
            <rFont val="Times New Roman"/>
            <family val="1"/>
          </rPr>
          <t>Diamond of at least 500 GP value + divine focus</t>
        </r>
      </text>
    </comment>
    <comment ref="D75" authorId="0" shapeId="0" xr:uid="{128A281E-FF37-422E-99FF-4531110912B4}">
      <text>
        <r>
          <rPr>
            <sz val="12"/>
            <rFont val="Times New Roman"/>
            <family val="1"/>
          </rPr>
          <t>Bag and candle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5" authorId="0" shapeId="0" xr:uid="{D81F07A6-D151-4EB6-BC1F-EB13CC9D35FA}">
      <text>
        <r>
          <rPr>
            <sz val="12"/>
            <color indexed="81"/>
            <rFont val="Times New Roman"/>
            <family val="1"/>
          </rPr>
          <t>Ring of Wizardry 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A3" authorId="0" shapeId="0" xr:uid="{B6AF95CC-165F-4FB3-9F82-80F4A6344043}">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4" authorId="0" shapeId="0" xr:uid="{00000000-0006-0000-0400-000003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5" authorId="0" shapeId="0" xr:uid="{00000000-0006-0000-0400-000004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 xml:space="preserve"> A fighter may select Improved Initiative as one of his fighter bonus feats (see page 38).
PHB 96</t>
        </r>
      </text>
    </comment>
    <comment ref="A6" authorId="0" shapeId="0" xr:uid="{00000000-0006-0000-0400-000005000000}">
      <text>
        <r>
          <rPr>
            <sz val="12"/>
            <color indexed="81"/>
            <rFont val="Times New Roman"/>
            <family val="1"/>
          </rPr>
          <t xml:space="preserve">You can cast spells without relying on material components.
</t>
        </r>
        <r>
          <rPr>
            <b/>
            <sz val="12"/>
            <color indexed="81"/>
            <rFont val="Times New Roman"/>
            <family val="1"/>
          </rPr>
          <t xml:space="preserve">Benefit:  </t>
        </r>
        <r>
          <rPr>
            <sz val="12"/>
            <color indexed="81"/>
            <rFont val="Times New Roman"/>
            <family val="1"/>
          </rPr>
          <t>You can cast any spell that has a material component costing 1 gp or less without needing that component.  (The casting of the spell still provokes attacks of opportunity as normal.)  If the spell requires a material component that costs more than 1 gp, you must have the material component at hand to cast the spell, just as normal.
PHB 94</t>
        </r>
      </text>
    </comment>
    <comment ref="A10" authorId="0" shapeId="0" xr:uid="{00000000-0006-0000-0400-000009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A11" authorId="0" shapeId="0" xr:uid="{00000000-0006-0000-0400-00000A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12" authorId="0" shapeId="0" xr:uid="{00000000-0006-0000-0400-00000B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500-000001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14" authorId="0" shapeId="0" xr:uid="{00000000-0006-0000-0500-000002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15" authorId="0" shapeId="0" xr:uid="{8E163F4B-2F41-4FBE-B9E0-3A3D55B52AFC}">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20" authorId="0" shapeId="0" xr:uid="{00000000-0006-0000-0500-000003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F294B29A-4EF6-47BF-A03A-32839F48ACF6}">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sharedStrings.xml><?xml version="1.0" encoding="utf-8"?>
<sst xmlns="http://schemas.openxmlformats.org/spreadsheetml/2006/main" count="1750" uniqueCount="490">
  <si>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</si>
  <si>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</si>
  <si>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</si>
  <si>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</si>
  <si>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</si>
  <si>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</si>
  <si>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</si>
  <si>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</si>
  <si>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</si>
  <si>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</si>
  <si>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</si>
  <si>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</si>
  <si>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</si>
  <si>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</si>
  <si>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</si>
  <si>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</si>
  <si>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</si>
  <si>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</si>
  <si>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</si>
  <si>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</si>
  <si>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</si>
  <si>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</si>
  <si>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</si>
  <si>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</si>
  <si>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</si>
  <si>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</si>
  <si>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</si>
  <si>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</si>
  <si>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</si>
  <si>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</si>
  <si>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</si>
  <si>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</si>
  <si>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</si>
  <si>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</si>
  <si>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</si>
  <si>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</si>
  <si>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</si>
  <si>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</si>
  <si>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</si>
  <si>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</si>
  <si>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</si>
  <si>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</si>
  <si>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</si>
  <si>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</si>
  <si>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</si>
  <si>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</si>
  <si>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</si>
  <si>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</si>
  <si>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</si>
  <si>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</si>
  <si>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</si>
  <si>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</si>
  <si>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</si>
  <si>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</si>
  <si>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</si>
  <si>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</si>
  <si>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</si>
  <si>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</si>
  <si>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</si>
  <si>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</si>
  <si>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</si>
  <si>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</si>
  <si>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</si>
  <si>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</si>
  <si>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</si>
  <si>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</si>
  <si>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</si>
  <si>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</si>
  <si>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</si>
  <si>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</si>
  <si>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</si>
  <si>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2</t>
  </si>
  <si>
    <t>1</t>
  </si>
  <si>
    <t>Backpack</t>
  </si>
  <si>
    <t>Roll</t>
  </si>
  <si>
    <t>Perform:  [type]</t>
  </si>
  <si>
    <t>Knowledge:  Arcana</t>
  </si>
  <si>
    <t>Explorer’s Outfit</t>
  </si>
  <si>
    <t>Belt Pouch</t>
  </si>
  <si>
    <t>eight</t>
  </si>
  <si>
    <t>1d6</t>
  </si>
  <si>
    <t>30’</t>
  </si>
  <si>
    <t>Value</t>
  </si>
  <si>
    <t>Level</t>
  </si>
  <si>
    <t>-</t>
  </si>
  <si>
    <t>Knowledge:  Dungeoneering</t>
  </si>
  <si>
    <t>Knowledge:  History</t>
  </si>
  <si>
    <t>Knowledge:  Local</t>
  </si>
  <si>
    <t>Knowledge:  The Planes</t>
  </si>
  <si>
    <t>Speak Language</t>
  </si>
  <si>
    <t>Craft:  [type]</t>
  </si>
  <si>
    <t>Racial Abilities</t>
  </si>
  <si>
    <t>x3</t>
  </si>
  <si>
    <t>60’</t>
  </si>
  <si>
    <t>Arrows</t>
  </si>
  <si>
    <t>+0</t>
  </si>
  <si>
    <t>Proficiencies</t>
  </si>
  <si>
    <t>DC</t>
  </si>
  <si>
    <t>Cast?</t>
  </si>
  <si>
    <t>Instant</t>
  </si>
  <si>
    <t>100’ + 10’/lvl</t>
  </si>
  <si>
    <t>1 SA</t>
  </si>
  <si>
    <t>V S</t>
  </si>
  <si>
    <t>Evocation</t>
  </si>
  <si>
    <t>1 round</t>
  </si>
  <si>
    <t>Swift</t>
  </si>
  <si>
    <t>V S M</t>
  </si>
  <si>
    <t>1 rnd/lvl</t>
  </si>
  <si>
    <t>Touch</t>
  </si>
  <si>
    <t>25’ + 2½’/lvl</t>
  </si>
  <si>
    <t>Disrupt Undead</t>
  </si>
  <si>
    <t>Conjuration</t>
  </si>
  <si>
    <t>Duration</t>
  </si>
  <si>
    <t>Range</t>
  </si>
  <si>
    <t>Casting</t>
  </si>
  <si>
    <t>Components</t>
  </si>
  <si>
    <t>School</t>
  </si>
  <si>
    <t>Spell</t>
  </si>
  <si>
    <t>Daze</t>
  </si>
  <si>
    <t>Enchantment</t>
  </si>
  <si>
    <t>Transmutation</t>
  </si>
  <si>
    <t>Dimension Hop</t>
  </si>
  <si>
    <t>V</t>
  </si>
  <si>
    <t>Ranged Touch Attack</t>
  </si>
  <si>
    <t>varies</t>
  </si>
  <si>
    <t>Necromancy</t>
  </si>
  <si>
    <t>Grapple</t>
  </si>
  <si>
    <t>Shortbow +1</t>
  </si>
  <si>
    <t>Total Equity:</t>
  </si>
  <si>
    <t>True Strike</t>
  </si>
  <si>
    <t>Acid Splash</t>
  </si>
  <si>
    <t>Touch of Fatigue</t>
  </si>
  <si>
    <t>Bull’s Strength</t>
  </si>
  <si>
    <t>1 min/lvl</t>
  </si>
  <si>
    <t>Personal</t>
  </si>
  <si>
    <t>Divination</t>
  </si>
  <si>
    <t>V F</t>
  </si>
  <si>
    <t>special</t>
  </si>
  <si>
    <t>V S M/DF</t>
  </si>
  <si>
    <t>10 min/lvl</t>
  </si>
  <si>
    <t>Heward’s Handy Haversack</t>
  </si>
  <si>
    <t>Vampiric Touch</t>
  </si>
  <si>
    <t>Chill Touch</t>
  </si>
  <si>
    <t>Feather Fall</t>
  </si>
  <si>
    <t>Sleep</t>
  </si>
  <si>
    <t>Free</t>
  </si>
  <si>
    <t>Resist Energy</t>
  </si>
  <si>
    <t>Abjuration</t>
  </si>
  <si>
    <t>V S DF</t>
  </si>
  <si>
    <t>Keen Edge</t>
  </si>
  <si>
    <t>Unarmed Punch/Kick</t>
  </si>
  <si>
    <t>1d4</t>
  </si>
  <si>
    <t>x2</t>
  </si>
  <si>
    <t>Bludgeon</t>
  </si>
  <si>
    <t>400’ + 40’/lvl</t>
  </si>
  <si>
    <t>+5</t>
  </si>
  <si>
    <t>Unarmed, 2nd Attack</t>
  </si>
  <si>
    <r>
      <t xml:space="preserve">Unarmed, </t>
    </r>
    <r>
      <rPr>
        <i/>
        <sz val="12"/>
        <rFont val="Times New Roman"/>
        <family val="1"/>
      </rPr>
      <t>haste</t>
    </r>
  </si>
  <si>
    <t>Shortbow +1 2nd Attack</t>
  </si>
  <si>
    <r>
      <t xml:space="preserve">Shortbow +1, </t>
    </r>
    <r>
      <rPr>
        <i/>
        <sz val="12"/>
        <rFont val="Times New Roman"/>
        <family val="1"/>
      </rPr>
      <t>haste</t>
    </r>
  </si>
  <si>
    <t>Haste</t>
  </si>
  <si>
    <t>1 hour</t>
  </si>
  <si>
    <t>Illusion</t>
  </si>
  <si>
    <t>Protection from Energy</t>
  </si>
  <si>
    <t>Dispel Magic</t>
  </si>
  <si>
    <t>Fire Shield</t>
  </si>
  <si>
    <t>V S F</t>
  </si>
  <si>
    <t>Waves of Fatigue</t>
  </si>
  <si>
    <t>Caster Class</t>
  </si>
  <si>
    <t>CL</t>
  </si>
  <si>
    <t>Spell Penetration</t>
  </si>
  <si>
    <t>Scrolls and Potions</t>
  </si>
  <si>
    <t>CLev</t>
  </si>
  <si>
    <r>
      <t xml:space="preserve">Potion of </t>
    </r>
    <r>
      <rPr>
        <i/>
        <sz val="12"/>
        <rFont val="Times New Roman"/>
        <family val="1"/>
      </rPr>
      <t>cure moderate wounds</t>
    </r>
  </si>
  <si>
    <t>Dagger, 2nd Attack</t>
  </si>
  <si>
    <t>19-20, x2</t>
  </si>
  <si>
    <t>Prcg/Slash</t>
  </si>
  <si>
    <r>
      <t xml:space="preserve">Dagger, </t>
    </r>
    <r>
      <rPr>
        <i/>
        <sz val="12"/>
        <rFont val="Times New Roman"/>
        <family val="1"/>
      </rPr>
      <t>haste</t>
    </r>
  </si>
  <si>
    <t>Skill/Save</t>
  </si>
  <si>
    <t>Race</t>
  </si>
  <si>
    <t>Class</t>
  </si>
  <si>
    <t>Region</t>
  </si>
  <si>
    <t>Deity</t>
  </si>
  <si>
    <t>Alignment</t>
  </si>
  <si>
    <t>Attack Bonus</t>
  </si>
  <si>
    <t>Initiative</t>
  </si>
  <si>
    <t>XP</t>
  </si>
  <si>
    <t>Strength</t>
  </si>
  <si>
    <t>Dexterity</t>
  </si>
  <si>
    <t>Constitution</t>
  </si>
  <si>
    <t>Intelligence</t>
  </si>
  <si>
    <t>Wisdom</t>
  </si>
  <si>
    <t>Charisma</t>
  </si>
  <si>
    <t>Sex</t>
  </si>
  <si>
    <t>Age</t>
  </si>
  <si>
    <t>Height</t>
  </si>
  <si>
    <t>Weight</t>
  </si>
  <si>
    <t>Lb. Capacity</t>
  </si>
  <si>
    <t>Lb. Carried</t>
  </si>
  <si>
    <t>Hit Points</t>
  </si>
  <si>
    <t>Touch AC</t>
  </si>
  <si>
    <t>FF AC</t>
  </si>
  <si>
    <t>AC</t>
  </si>
  <si>
    <t>Bypass Spell Resistance</t>
  </si>
  <si>
    <t>Bypass SR (Spell Power)</t>
  </si>
  <si>
    <t>% Full:</t>
  </si>
  <si>
    <t>Exact Location</t>
  </si>
  <si>
    <t>Wizard</t>
  </si>
  <si>
    <t>Scribe Scroll</t>
  </si>
  <si>
    <t>Summon Familiar</t>
  </si>
  <si>
    <t>See Invisibility</t>
  </si>
  <si>
    <t>Scorching Ray</t>
  </si>
  <si>
    <t>Spider Climb</t>
  </si>
  <si>
    <t>Shatter</t>
  </si>
  <si>
    <t>Celerity, Lesser</t>
  </si>
  <si>
    <t>1 hour/lvl</t>
  </si>
  <si>
    <t>Scare</t>
  </si>
  <si>
    <t>Owl’s Wisdom</t>
  </si>
  <si>
    <t>Mirror Image</t>
  </si>
  <si>
    <t>Concentrat.</t>
  </si>
  <si>
    <t>Minor Image</t>
  </si>
  <si>
    <t>V S M F</t>
  </si>
  <si>
    <t>Melf’s Acid Arrow</t>
  </si>
  <si>
    <t>Levitate</t>
  </si>
  <si>
    <t>Knock</t>
  </si>
  <si>
    <t>V S F/DF</t>
  </si>
  <si>
    <t>Invisibility</t>
  </si>
  <si>
    <t>Hypnotic Pattern</t>
  </si>
  <si>
    <t>Gust of Wind</t>
  </si>
  <si>
    <t>Glitterdust</t>
  </si>
  <si>
    <t>1d6+2 rnds</t>
  </si>
  <si>
    <t>Ghoul Touch</t>
  </si>
  <si>
    <t>Fox’s Cunning</t>
  </si>
  <si>
    <t>Flaming Sphere</t>
  </si>
  <si>
    <t>1 hr/lvl</t>
  </si>
  <si>
    <t>Eagle’s Splendor</t>
  </si>
  <si>
    <t>Detect Thoughts</t>
  </si>
  <si>
    <t>Daze Monster</t>
  </si>
  <si>
    <t>V M/DF</t>
  </si>
  <si>
    <t>Darkness</t>
  </si>
  <si>
    <t>Blur</t>
  </si>
  <si>
    <t>Permanent</t>
  </si>
  <si>
    <t>Blindness/Deafness</t>
  </si>
  <si>
    <t>Blades of Fire</t>
  </si>
  <si>
    <t>Bear’s Endurance</t>
  </si>
  <si>
    <t>Arcane Turmoil</t>
  </si>
  <si>
    <t>Whelm</t>
  </si>
  <si>
    <t>½ round</t>
  </si>
  <si>
    <t>True Casting</t>
  </si>
  <si>
    <t>Thunderhead</t>
  </si>
  <si>
    <t>Targeting Ray</t>
  </si>
  <si>
    <t>Spirit Worm</t>
  </si>
  <si>
    <t>Spell Flower</t>
  </si>
  <si>
    <t>Sonic Blast</t>
  </si>
  <si>
    <t>1 minute</t>
  </si>
  <si>
    <t>Slow Burn</t>
  </si>
  <si>
    <t>Slide</t>
  </si>
  <si>
    <t>Shieldbearer</t>
  </si>
  <si>
    <t>Shield</t>
  </si>
  <si>
    <t>Scatterspray</t>
  </si>
  <si>
    <t>Rouse</t>
  </si>
  <si>
    <t>Resist Planar Alignment</t>
  </si>
  <si>
    <t>Resinous Tar</t>
  </si>
  <si>
    <t>Ray of Flame</t>
  </si>
  <si>
    <t>Raging Flame</t>
  </si>
  <si>
    <t>Protection from Evil</t>
  </si>
  <si>
    <t>Power Word Fatigue</t>
  </si>
  <si>
    <t>Orb of Fire, Lesser</t>
  </si>
  <si>
    <t>Orb of Cold, Lesser</t>
  </si>
  <si>
    <t>Orb of Acid, Lesser</t>
  </si>
  <si>
    <t>Magic Weapon</t>
  </si>
  <si>
    <t>Magic Missile</t>
  </si>
  <si>
    <t>Mage Armor</t>
  </si>
  <si>
    <t>Light of Lunia</t>
  </si>
  <si>
    <t>20'</t>
  </si>
  <si>
    <t>Karmic Aura</t>
  </si>
  <si>
    <t>30'</t>
  </si>
  <si>
    <t>Jet of Steam</t>
  </si>
  <si>
    <t>Ironguts</t>
  </si>
  <si>
    <t>Identify</t>
  </si>
  <si>
    <t>Hold Portal</t>
  </si>
  <si>
    <t>1 FR</t>
  </si>
  <si>
    <t>Hail of Stone</t>
  </si>
  <si>
    <t>Guiding Light</t>
  </si>
  <si>
    <t>Guided Shot</t>
  </si>
  <si>
    <t>Fist of Stone</t>
  </si>
  <si>
    <t>Expeditious Retreat</t>
  </si>
  <si>
    <t>Enlarge Person</t>
  </si>
  <si>
    <t>Ectoplasmic Armor</t>
  </si>
  <si>
    <t>S</t>
  </si>
  <si>
    <t>Distract</t>
  </si>
  <si>
    <t>Disguise Self</t>
  </si>
  <si>
    <t>Deep Breath</t>
  </si>
  <si>
    <t>Dead End</t>
  </si>
  <si>
    <t>Comprehend Languages</t>
  </si>
  <si>
    <t>15’</t>
  </si>
  <si>
    <t>Burning Hands</t>
  </si>
  <si>
    <t>Backbiter</t>
  </si>
  <si>
    <t>Arrow Mind</t>
  </si>
  <si>
    <t>Resistance</t>
  </si>
  <si>
    <t>Universal</t>
  </si>
  <si>
    <t>Read Magic</t>
  </si>
  <si>
    <t>Ray of Frost</t>
  </si>
  <si>
    <t>10’</t>
  </si>
  <si>
    <t>Prestidigitation</t>
  </si>
  <si>
    <t>Open/Close</t>
  </si>
  <si>
    <t>Message</t>
  </si>
  <si>
    <t>Mending</t>
  </si>
  <si>
    <t>Concent.</t>
  </si>
  <si>
    <t>Mage Hand</t>
  </si>
  <si>
    <t>Light</t>
  </si>
  <si>
    <t>Flare</t>
  </si>
  <si>
    <t>Detect Poison</t>
  </si>
  <si>
    <t>Detect Magic</t>
  </si>
  <si>
    <t>1 rune</t>
  </si>
  <si>
    <t>Arcane Mark</t>
  </si>
  <si>
    <t>Old Spellbook</t>
  </si>
  <si>
    <t>Wall of Stone</t>
  </si>
  <si>
    <t>Wall of Force</t>
  </si>
  <si>
    <t>Wall of Fire</t>
  </si>
  <si>
    <t>Transmute Rock to Mud</t>
  </si>
  <si>
    <t>Summon Monster V</t>
  </si>
  <si>
    <t>Spell Theft</t>
  </si>
  <si>
    <t>Refusal</t>
  </si>
  <si>
    <t>V S M DF</t>
  </si>
  <si>
    <t>Oath of Blood</t>
  </si>
  <si>
    <t>Unlimited</t>
  </si>
  <si>
    <t>10 minutes</t>
  </si>
  <si>
    <t>Nightmare</t>
  </si>
  <si>
    <t>Dismissal</t>
  </si>
  <si>
    <t>Cloudkill</t>
  </si>
  <si>
    <t>Baleful Polymorph</t>
  </si>
  <si>
    <t>Wall of Good</t>
  </si>
  <si>
    <t>Summon Undead IV</t>
  </si>
  <si>
    <t>Summon Monster IV</t>
  </si>
  <si>
    <t>Stoneskin</t>
  </si>
  <si>
    <t>Solid Fog</t>
  </si>
  <si>
    <t>V S M/DF F</t>
  </si>
  <si>
    <t>Scrying</t>
  </si>
  <si>
    <t>Remove Curse</t>
  </si>
  <si>
    <t>S M F</t>
  </si>
  <si>
    <t>Rainbow Pattern</t>
  </si>
  <si>
    <t>Polymorph</t>
  </si>
  <si>
    <t>Phantasmal Killer</t>
  </si>
  <si>
    <t>Orb of Force</t>
  </si>
  <si>
    <t>Lesser Globe of Invulnerability</t>
  </si>
  <si>
    <t>1 full round</t>
  </si>
  <si>
    <t>Ice Storm</t>
  </si>
  <si>
    <t>Greater Invisibility</t>
  </si>
  <si>
    <t>Fear</t>
  </si>
  <si>
    <t>Evard’s Black Tentacles</t>
  </si>
  <si>
    <t>Enervation</t>
  </si>
  <si>
    <t>Dimensional Anchor</t>
  </si>
  <si>
    <t>Confusion</t>
  </si>
  <si>
    <t>Assay Spell Resistance</t>
  </si>
  <si>
    <t>Animate Dead</t>
  </si>
  <si>
    <t>Perm.</t>
  </si>
  <si>
    <t>Fire Trap</t>
  </si>
  <si>
    <t>Wind Wall</t>
  </si>
  <si>
    <t>Tongues</t>
  </si>
  <si>
    <t>Summon Undead III</t>
  </si>
  <si>
    <t>Suggestion</t>
  </si>
  <si>
    <t>Stinking Cloud</t>
  </si>
  <si>
    <t>Slow</t>
  </si>
  <si>
    <t>Sleet Storm</t>
  </si>
  <si>
    <t>Ray of Exhaustion</t>
  </si>
  <si>
    <t>Major Image</t>
  </si>
  <si>
    <t>10’ radius</t>
  </si>
  <si>
    <t>M</t>
  </si>
  <si>
    <t>Magic Circle v Evil</t>
  </si>
  <si>
    <t>120’</t>
  </si>
  <si>
    <t>Lightning Bolt</t>
  </si>
  <si>
    <t>2 hrs/lvl</t>
  </si>
  <si>
    <t>20’</t>
  </si>
  <si>
    <t>Leomund’s Tiny Hut</t>
  </si>
  <si>
    <t>Greater Magic Weapon</t>
  </si>
  <si>
    <t>Fly</t>
  </si>
  <si>
    <t>Flame Arrow</t>
  </si>
  <si>
    <t>Fireball</t>
  </si>
  <si>
    <t>Deep Slumber</t>
  </si>
  <si>
    <t>Daylight</t>
  </si>
  <si>
    <t>Clairaudience/voyance</t>
  </si>
  <si>
    <t>Arcane Sight</t>
  </si>
  <si>
    <t>Summon Undead II</t>
  </si>
  <si>
    <t>Summon Monster II</t>
  </si>
  <si>
    <t>New Spellbook</t>
  </si>
  <si>
    <t>Wizard 1</t>
  </si>
  <si>
    <t>Wizard 2</t>
  </si>
  <si>
    <t>Wizard 3</t>
  </si>
  <si>
    <t>Wizard 4</t>
  </si>
  <si>
    <t>Wizard 5</t>
  </si>
  <si>
    <t>Wizard 6</t>
  </si>
  <si>
    <t>Wizard 7</t>
  </si>
  <si>
    <t>Wizard 8</t>
  </si>
  <si>
    <t>Wizard 9</t>
  </si>
  <si>
    <t>Wizard 10</t>
  </si>
  <si>
    <t>Wizard Features</t>
  </si>
  <si>
    <t>+2 to Will saves vs. Enchantment</t>
  </si>
  <si>
    <t>Intricate Robes</t>
  </si>
  <si>
    <t>+2 vs. Enchantments</t>
  </si>
  <si>
    <t>Amulet of Health +2</t>
  </si>
  <si>
    <t>Current Limit:</t>
  </si>
  <si>
    <t>Wizard 11</t>
  </si>
  <si>
    <t>Wizard 12</t>
  </si>
  <si>
    <t>Memorized Spells</t>
  </si>
  <si>
    <t>q</t>
  </si>
  <si>
    <t>SF</t>
  </si>
  <si>
    <t>True Seeing</t>
  </si>
  <si>
    <t>Greater Heroism</t>
  </si>
  <si>
    <t>6th:  Spell Focus (Evocation)</t>
  </si>
  <si>
    <t>9th:  Improved Initiative</t>
  </si>
  <si>
    <t>Mage’s Magnificent Mansion</t>
  </si>
  <si>
    <t>Profession:  [type]</t>
  </si>
  <si>
    <t>Firewood</t>
  </si>
  <si>
    <t>Reference</t>
  </si>
  <si>
    <t>Page</t>
  </si>
  <si>
    <t>PHB</t>
  </si>
  <si>
    <t>Libris Mortis</t>
  </si>
  <si>
    <t>Spell Compendium</t>
  </si>
  <si>
    <t>Complete Arcane</t>
  </si>
  <si>
    <t>Heroes of Horror</t>
  </si>
  <si>
    <t>Complete Scoundrel</t>
  </si>
  <si>
    <t>Complete Adventurer</t>
  </si>
  <si>
    <t>Complete Mage</t>
  </si>
  <si>
    <t>Planar Handbook</t>
  </si>
  <si>
    <t>Races of the Dragon</t>
  </si>
  <si>
    <t>PHB II</t>
  </si>
  <si>
    <t>FRCS</t>
  </si>
  <si>
    <t>Immediate</t>
  </si>
  <si>
    <t>Kelgore’s Fire Bolt</t>
  </si>
  <si>
    <t>Sniper’s Shot</t>
  </si>
  <si>
    <t>Dispel Magic, Greater</t>
  </si>
  <si>
    <t>Snare Astral Traveler</t>
  </si>
  <si>
    <t>Book of Vile Darkness</t>
  </si>
  <si>
    <t>Eyes of the Oracle</t>
  </si>
  <si>
    <t>Dragon Magic</t>
  </si>
  <si>
    <t>Radiant Assault</t>
  </si>
  <si>
    <t>Symbol of Weakness</t>
  </si>
  <si>
    <t>0’</t>
  </si>
  <si>
    <t>Protection from Spells</t>
  </si>
  <si>
    <t>Summon Monster VIII</t>
  </si>
  <si>
    <t>Spells per Day by Level</t>
  </si>
  <si>
    <t>0th</t>
  </si>
  <si>
    <t>1st</t>
  </si>
  <si>
    <t>2nd</t>
  </si>
  <si>
    <t>3rd</t>
  </si>
  <si>
    <t>4th</t>
  </si>
  <si>
    <t>5th</t>
  </si>
  <si>
    <t>6th</t>
  </si>
  <si>
    <t>7th</t>
  </si>
  <si>
    <t>8th</t>
  </si>
  <si>
    <t>9th</t>
  </si>
  <si>
    <t>Base Spells</t>
  </si>
  <si>
    <t>Total Spells</t>
  </si>
  <si>
    <t>Spell DC</t>
  </si>
  <si>
    <t>Spells per Day</t>
  </si>
  <si>
    <t>Int Bonus</t>
  </si>
  <si>
    <t>Ring of Wizardry I</t>
  </si>
  <si>
    <t>Ring of Protection +3</t>
  </si>
  <si>
    <t>Played by Karen Craven</t>
  </si>
  <si>
    <t>Immaline</t>
  </si>
  <si>
    <t>Starfall</t>
  </si>
  <si>
    <t>5’ 1”</t>
  </si>
  <si>
    <t>100 lbs.</t>
  </si>
  <si>
    <t>Neutral Good</t>
  </si>
  <si>
    <t>Elf</t>
  </si>
  <si>
    <t>77,000</t>
  </si>
  <si>
    <t>Common, Elven, Orcish</t>
  </si>
  <si>
    <t>Dagger +1</t>
  </si>
  <si>
    <t>Bracers of Armor +2</t>
  </si>
  <si>
    <t>Quarterstaff</t>
  </si>
  <si>
    <t>Club, Dagger, L&amp;H Crossbows,</t>
  </si>
  <si>
    <t>Alertness (Familiar)</t>
  </si>
  <si>
    <t>Low Light Vision 120’</t>
  </si>
  <si>
    <t>Longsword, Rapier, L&amp;S Bows,</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</si>
  <si>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</si>
  <si>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Wizard Feats</t>
  </si>
  <si>
    <t xml:space="preserve">5th: </t>
  </si>
  <si>
    <t xml:space="preserve">10th: </t>
  </si>
  <si>
    <t>Gnomish, Draconic</t>
  </si>
  <si>
    <t>Solonor Θ</t>
  </si>
  <si>
    <t>Dalelands</t>
  </si>
  <si>
    <t>Female</t>
  </si>
  <si>
    <t>Stash:  [none established]</t>
  </si>
  <si>
    <t>Headband of Intellect +4</t>
  </si>
  <si>
    <t>1st:  Skill Focus (Concentration)</t>
  </si>
  <si>
    <t>3rd:  Dodge</t>
  </si>
  <si>
    <t>12th:  Silent Spell</t>
  </si>
  <si>
    <t xml:space="preserve">@ 15th:  </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</si>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</sst>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6"/>
      <color indexed="53"/>
      <name val="Times New Roman"/>
      <family val="1"/>
    </font>
    <font>
      <i/>
      <sz val="16"/>
      <color indexed="17"/>
      <name val="Times New Roman"/>
      <family val="1"/>
    </font>
    <font>
      <i/>
      <sz val="16"/>
      <color indexed="10"/>
      <name val="Times New Roman"/>
      <family val="1"/>
    </font>
    <font>
      <i/>
      <sz val="16"/>
      <color indexed="57"/>
      <name val="Times New Roman"/>
      <family val="1"/>
    </font>
    <font>
      <sz val="13"/>
      <color rgb="FF0000FF"/>
      <name val="Times New Roman"/>
      <family val="1"/>
    </font>
    <font>
      <b/>
      <sz val="12"/>
      <color rgb="FFFF0000"/>
      <name val="Times New Roman"/>
      <family val="1"/>
    </font>
    <font>
      <i/>
      <sz val="12"/>
      <name val="Times New Roman"/>
      <family val="1"/>
    </font>
    <font>
      <b/>
      <sz val="12"/>
      <color theme="0"/>
      <name val="Times New Roman"/>
      <family val="1"/>
    </font>
    <font>
      <i/>
      <sz val="22"/>
      <color rgb="FF9966FF"/>
      <name val="Times New Roman"/>
      <family val="1"/>
    </font>
    <font>
      <b/>
      <i/>
      <sz val="12"/>
      <color indexed="81"/>
      <name val="Times New Roman"/>
      <family val="1"/>
    </font>
    <font>
      <sz val="13"/>
      <color indexed="20"/>
      <name val="Times New Roman"/>
      <family val="1"/>
    </font>
    <font>
      <i/>
      <sz val="18"/>
      <color indexed="20"/>
      <name val="Times New Roman"/>
      <family val="1"/>
    </font>
    <font>
      <b/>
      <sz val="13"/>
      <color theme="0"/>
      <name val="Times New Roman"/>
      <family val="1"/>
    </font>
    <font>
      <i/>
      <sz val="12"/>
      <color rgb="FFFFFF00"/>
      <name val="Times New Roman"/>
      <family val="1"/>
    </font>
    <font>
      <i/>
      <sz val="16"/>
      <color rgb="FF7030A0"/>
      <name val="Times New Roman"/>
      <family val="1"/>
    </font>
    <font>
      <sz val="13"/>
      <name val="Wingdings"/>
      <charset val="2"/>
    </font>
    <font>
      <sz val="12"/>
      <color theme="0" tint="-0.499984740745262"/>
      <name val="Times New Roman"/>
      <family val="1"/>
    </font>
    <font>
      <b/>
      <sz val="12"/>
      <color rgb="FF9966FF"/>
      <name val="Times New Roman"/>
      <family val="1"/>
    </font>
    <font>
      <b/>
      <sz val="12"/>
      <color rgb="FF7030A0"/>
      <name val="Times New Roman"/>
      <family val="1"/>
    </font>
    <font>
      <b/>
      <sz val="12"/>
      <color theme="0" tint="-0.499984740745262"/>
      <name val="Times New Roman"/>
      <family val="1"/>
    </font>
    <font>
      <b/>
      <sz val="13"/>
      <color rgb="FF00B0F0"/>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9966FF"/>
        <bgColor indexed="64"/>
      </patternFill>
    </fill>
    <fill>
      <patternFill patternType="solid">
        <fgColor indexed="46"/>
        <bgColor indexed="64"/>
      </patternFill>
    </fill>
    <fill>
      <patternFill patternType="solid">
        <fgColor rgb="FFFFFF00"/>
        <bgColor indexed="64"/>
      </patternFill>
    </fill>
    <fill>
      <patternFill patternType="solid">
        <fgColor rgb="FF9999FF"/>
        <bgColor indexed="64"/>
      </patternFill>
    </fill>
  </fills>
  <borders count="14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style="hair">
        <color indexed="64"/>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style="medium">
        <color auto="1"/>
      </right>
      <top style="double">
        <color indexed="64"/>
      </top>
      <bottom style="thin">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thin">
        <color indexed="64"/>
      </right>
      <top style="thin">
        <color indexed="9"/>
      </top>
      <bottom style="thin">
        <color indexed="9"/>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35" fillId="0" borderId="0" applyFill="0" applyBorder="0"/>
    <xf numFmtId="0" fontId="1" fillId="0" borderId="0"/>
  </cellStyleXfs>
  <cellXfs count="527">
    <xf numFmtId="0" fontId="0" fillId="0" borderId="0" xfId="0"/>
    <xf numFmtId="0" fontId="12" fillId="3" borderId="59"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60" xfId="0" applyFont="1" applyFill="1" applyBorder="1" applyAlignment="1">
      <alignment horizontal="center" vertical="center"/>
    </xf>
    <xf numFmtId="1" fontId="2" fillId="0" borderId="68" xfId="0" applyNumberFormat="1" applyFont="1" applyBorder="1" applyAlignment="1">
      <alignment horizontal="center" vertical="center"/>
    </xf>
    <xf numFmtId="0" fontId="2" fillId="0" borderId="68" xfId="0" applyFont="1" applyBorder="1" applyAlignment="1">
      <alignment horizontal="center" vertical="center"/>
    </xf>
    <xf numFmtId="0" fontId="2" fillId="0" borderId="68" xfId="0" quotePrefix="1" applyFont="1" applyBorder="1" applyAlignment="1">
      <alignment horizontal="center" vertical="center" wrapText="1"/>
    </xf>
    <xf numFmtId="49" fontId="2" fillId="0" borderId="68" xfId="2" applyNumberFormat="1" applyFont="1" applyFill="1" applyBorder="1" applyAlignment="1">
      <alignment horizontal="center" vertical="center"/>
    </xf>
    <xf numFmtId="0" fontId="2" fillId="0" borderId="68" xfId="0" applyFont="1" applyBorder="1" applyAlignment="1">
      <alignment horizontal="center" vertical="center" shrinkToFit="1"/>
    </xf>
    <xf numFmtId="164" fontId="2" fillId="0" borderId="68" xfId="0" applyNumberFormat="1" applyFont="1" applyBorder="1" applyAlignment="1">
      <alignment horizontal="center" vertical="center"/>
    </xf>
    <xf numFmtId="1" fontId="45" fillId="9" borderId="70" xfId="0" applyNumberFormat="1" applyFont="1" applyFill="1" applyBorder="1" applyAlignment="1">
      <alignment horizontal="center" vertical="center"/>
    </xf>
    <xf numFmtId="164" fontId="5" fillId="0" borderId="70"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7" fillId="0" borderId="2" xfId="0" applyFont="1" applyBorder="1" applyAlignment="1">
      <alignment horizontal="left" vertical="center"/>
    </xf>
    <xf numFmtId="0" fontId="6" fillId="4" borderId="64" xfId="0" applyFont="1" applyFill="1" applyBorder="1" applyAlignment="1">
      <alignment horizontal="right" vertical="center"/>
    </xf>
    <xf numFmtId="0" fontId="6" fillId="4" borderId="77" xfId="0" applyFont="1" applyFill="1" applyBorder="1" applyAlignment="1">
      <alignment horizontal="right" vertical="center"/>
    </xf>
    <xf numFmtId="49" fontId="7" fillId="0" borderId="66" xfId="0" applyNumberFormat="1" applyFont="1" applyBorder="1" applyAlignment="1">
      <alignment horizontal="center" vertical="center"/>
    </xf>
    <xf numFmtId="0" fontId="7" fillId="0" borderId="0" xfId="0" applyFont="1" applyAlignment="1">
      <alignment horizontal="left" vertical="center"/>
    </xf>
    <xf numFmtId="0" fontId="8" fillId="2" borderId="14" xfId="0" applyFont="1" applyFill="1" applyBorder="1" applyAlignment="1">
      <alignment horizontal="right" vertical="center"/>
    </xf>
    <xf numFmtId="0" fontId="8" fillId="4" borderId="56" xfId="0" applyFont="1" applyFill="1" applyBorder="1" applyAlignment="1">
      <alignment horizontal="right" vertical="center"/>
    </xf>
    <xf numFmtId="0" fontId="13" fillId="2" borderId="4" xfId="0" applyFont="1" applyFill="1" applyBorder="1" applyAlignment="1">
      <alignment horizontal="right" vertical="center"/>
    </xf>
    <xf numFmtId="0" fontId="8" fillId="4" borderId="54" xfId="0" applyFont="1" applyFill="1" applyBorder="1" applyAlignment="1">
      <alignment horizontal="right" vertical="center"/>
    </xf>
    <xf numFmtId="164" fontId="6" fillId="5" borderId="27" xfId="0" applyNumberFormat="1" applyFont="1" applyFill="1" applyBorder="1" applyAlignment="1">
      <alignment horizontal="center" vertical="center"/>
    </xf>
    <xf numFmtId="0" fontId="6" fillId="0" borderId="26" xfId="0" applyFont="1" applyBorder="1" applyAlignment="1">
      <alignment horizontal="center" vertical="center"/>
    </xf>
    <xf numFmtId="0" fontId="37" fillId="2" borderId="4" xfId="0" applyFont="1" applyFill="1" applyBorder="1" applyAlignment="1">
      <alignment horizontal="right" vertical="center"/>
    </xf>
    <xf numFmtId="0" fontId="11" fillId="4" borderId="54"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11" fillId="4" borderId="55"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1" xfId="0" applyFont="1" applyBorder="1" applyAlignment="1">
      <alignment horizontal="centerContinuous" vertical="center"/>
    </xf>
    <xf numFmtId="0" fontId="16" fillId="0" borderId="0" xfId="0" applyFont="1" applyAlignment="1">
      <alignment horizontal="centerContinuous" vertical="center"/>
    </xf>
    <xf numFmtId="0" fontId="39" fillId="0" borderId="1" xfId="0" applyFont="1" applyBorder="1" applyAlignment="1">
      <alignment vertical="center"/>
    </xf>
    <xf numFmtId="0" fontId="7" fillId="0" borderId="23" xfId="0" applyFont="1" applyBorder="1" applyAlignment="1">
      <alignment horizontal="center" vertical="center"/>
    </xf>
    <xf numFmtId="0" fontId="41" fillId="9" borderId="24" xfId="0" applyFont="1" applyFill="1" applyBorder="1" applyAlignment="1">
      <alignment horizontal="center" vertical="center"/>
    </xf>
    <xf numFmtId="0" fontId="42" fillId="0" borderId="1" xfId="0" applyFont="1" applyBorder="1" applyAlignment="1">
      <alignment vertical="center"/>
    </xf>
    <xf numFmtId="0" fontId="13" fillId="0" borderId="24" xfId="0" applyFont="1" applyBorder="1" applyAlignment="1">
      <alignment horizontal="center" vertical="center"/>
    </xf>
    <xf numFmtId="0" fontId="7" fillId="0" borderId="2" xfId="0" quotePrefix="1" applyFont="1" applyBorder="1" applyAlignment="1">
      <alignment horizontal="center" vertical="center"/>
    </xf>
    <xf numFmtId="0" fontId="40" fillId="0" borderId="61" xfId="0" applyFont="1" applyBorder="1" applyAlignment="1">
      <alignment vertical="center"/>
    </xf>
    <xf numFmtId="0" fontId="7" fillId="0" borderId="62" xfId="0" applyFont="1" applyBorder="1" applyAlignment="1">
      <alignment horizontal="center" vertical="center"/>
    </xf>
    <xf numFmtId="0" fontId="41" fillId="9" borderId="62" xfId="0" applyFont="1" applyFill="1" applyBorder="1" applyAlignment="1">
      <alignment horizontal="center" vertical="center"/>
    </xf>
    <xf numFmtId="0" fontId="11" fillId="0" borderId="1" xfId="0" applyFont="1" applyBorder="1" applyAlignment="1">
      <alignment vertical="center"/>
    </xf>
    <xf numFmtId="49" fontId="17" fillId="0" borderId="23" xfId="0" applyNumberFormat="1"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horizontal="center" vertical="center"/>
    </xf>
    <xf numFmtId="49"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3" xfId="0" applyNumberFormat="1" applyFont="1" applyBorder="1" applyAlignment="1">
      <alignment horizontal="center" vertical="center"/>
    </xf>
    <xf numFmtId="0" fontId="24" fillId="0" borderId="24" xfId="0" applyFont="1" applyBorder="1" applyAlignment="1">
      <alignment horizontal="center" vertical="center"/>
    </xf>
    <xf numFmtId="0" fontId="41" fillId="9" borderId="23" xfId="0" applyFont="1" applyFill="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3" xfId="0" applyNumberFormat="1" applyFont="1" applyBorder="1" applyAlignment="1">
      <alignment horizontal="center" vertical="center"/>
    </xf>
    <xf numFmtId="0" fontId="23" fillId="0" borderId="24" xfId="0" applyFont="1" applyBorder="1" applyAlignment="1">
      <alignment horizontal="center" vertical="center"/>
    </xf>
    <xf numFmtId="0" fontId="14" fillId="0" borderId="24" xfId="0" applyFont="1" applyBorder="1" applyAlignment="1">
      <alignment horizontal="center" vertical="center"/>
    </xf>
    <xf numFmtId="0" fontId="30" fillId="0" borderId="0" xfId="0" applyFont="1" applyAlignment="1">
      <alignment vertical="center"/>
    </xf>
    <xf numFmtId="0" fontId="7" fillId="6" borderId="23" xfId="0" applyFont="1" applyFill="1" applyBorder="1" applyAlignment="1">
      <alignment horizontal="center" vertical="center"/>
    </xf>
    <xf numFmtId="49" fontId="7" fillId="6" borderId="24" xfId="0" applyNumberFormat="1" applyFont="1" applyFill="1" applyBorder="1" applyAlignment="1">
      <alignment horizontal="center" vertical="center"/>
    </xf>
    <xf numFmtId="0" fontId="7" fillId="6" borderId="25" xfId="0" applyFont="1" applyFill="1" applyBorder="1" applyAlignment="1">
      <alignment horizontal="center" vertical="center"/>
    </xf>
    <xf numFmtId="0" fontId="29" fillId="0" borderId="0" xfId="0" applyFont="1" applyAlignment="1">
      <alignment vertical="center"/>
    </xf>
    <xf numFmtId="0" fontId="11" fillId="6" borderId="1" xfId="0" applyFont="1" applyFill="1" applyBorder="1" applyAlignment="1">
      <alignment vertical="center"/>
    </xf>
    <xf numFmtId="49" fontId="17" fillId="6" borderId="23" xfId="0" applyNumberFormat="1" applyFont="1" applyFill="1" applyBorder="1" applyAlignment="1">
      <alignment horizontal="center" vertical="center"/>
    </xf>
    <xf numFmtId="0" fontId="17" fillId="6" borderId="24" xfId="0" applyFont="1" applyFill="1" applyBorder="1" applyAlignment="1">
      <alignment horizontal="center" vertical="center"/>
    </xf>
    <xf numFmtId="0" fontId="11" fillId="6" borderId="24" xfId="0" applyFont="1" applyFill="1" applyBorder="1" applyAlignment="1">
      <alignment horizontal="center" vertical="center"/>
    </xf>
    <xf numFmtId="0" fontId="11" fillId="8" borderId="1" xfId="0" applyFont="1" applyFill="1" applyBorder="1" applyAlignment="1">
      <alignment vertical="center"/>
    </xf>
    <xf numFmtId="0" fontId="7" fillId="8" borderId="23" xfId="0" applyFont="1" applyFill="1" applyBorder="1" applyAlignment="1">
      <alignment horizontal="center" vertical="center"/>
    </xf>
    <xf numFmtId="49" fontId="17" fillId="8" borderId="23" xfId="0" applyNumberFormat="1" applyFont="1" applyFill="1" applyBorder="1" applyAlignment="1">
      <alignment horizontal="center" vertical="center"/>
    </xf>
    <xf numFmtId="0" fontId="17" fillId="8" borderId="24" xfId="0" applyFont="1" applyFill="1" applyBorder="1" applyAlignment="1">
      <alignment horizontal="center" vertical="center"/>
    </xf>
    <xf numFmtId="0" fontId="11" fillId="8" borderId="24" xfId="0" applyFont="1" applyFill="1" applyBorder="1" applyAlignment="1">
      <alignment horizontal="center" vertical="center"/>
    </xf>
    <xf numFmtId="49" fontId="7" fillId="8" borderId="24" xfId="0" applyNumberFormat="1" applyFont="1" applyFill="1" applyBorder="1" applyAlignment="1">
      <alignment horizontal="center" vertical="center"/>
    </xf>
    <xf numFmtId="0" fontId="7" fillId="8" borderId="25" xfId="0" applyFont="1" applyFill="1" applyBorder="1" applyAlignment="1">
      <alignment horizontal="center" vertical="center"/>
    </xf>
    <xf numFmtId="0" fontId="31" fillId="0" borderId="0" xfId="0" applyFont="1" applyAlignment="1">
      <alignment vertical="center"/>
    </xf>
    <xf numFmtId="0" fontId="22" fillId="6" borderId="1" xfId="0" applyFont="1" applyFill="1" applyBorder="1" applyAlignment="1">
      <alignment vertical="center"/>
    </xf>
    <xf numFmtId="49" fontId="28" fillId="6" borderId="23" xfId="0" applyNumberFormat="1" applyFont="1" applyFill="1" applyBorder="1" applyAlignment="1">
      <alignment horizontal="center" vertical="center"/>
    </xf>
    <xf numFmtId="0" fontId="28" fillId="6" borderId="24" xfId="0" applyFont="1" applyFill="1" applyBorder="1" applyAlignment="1">
      <alignment horizontal="center" vertical="center"/>
    </xf>
    <xf numFmtId="0" fontId="22" fillId="6" borderId="24" xfId="0" applyFont="1" applyFill="1" applyBorder="1" applyAlignment="1">
      <alignment horizontal="center" vertical="center"/>
    </xf>
    <xf numFmtId="0" fontId="8" fillId="0" borderId="1" xfId="0" applyFont="1" applyBorder="1" applyAlignment="1">
      <alignment vertical="center"/>
    </xf>
    <xf numFmtId="49" fontId="18" fillId="0" borderId="23" xfId="0" applyNumberFormat="1" applyFont="1" applyBorder="1" applyAlignment="1">
      <alignment horizontal="center" vertical="center"/>
    </xf>
    <xf numFmtId="0" fontId="18" fillId="0" borderId="24" xfId="0" applyFont="1" applyBorder="1" applyAlignment="1">
      <alignment horizontal="center" vertical="center"/>
    </xf>
    <xf numFmtId="0" fontId="8" fillId="0" borderId="24" xfId="0" applyFont="1" applyBorder="1" applyAlignment="1">
      <alignment horizontal="center" vertical="center"/>
    </xf>
    <xf numFmtId="0" fontId="13" fillId="8" borderId="1" xfId="0" applyFont="1" applyFill="1" applyBorder="1" applyAlignment="1">
      <alignment vertical="center"/>
    </xf>
    <xf numFmtId="49" fontId="24" fillId="8" borderId="23" xfId="0" applyNumberFormat="1" applyFont="1" applyFill="1" applyBorder="1" applyAlignment="1">
      <alignment horizontal="center" vertical="center"/>
    </xf>
    <xf numFmtId="0" fontId="24" fillId="8" borderId="24" xfId="0" applyFont="1" applyFill="1" applyBorder="1" applyAlignment="1">
      <alignment horizontal="center" vertical="center"/>
    </xf>
    <xf numFmtId="0" fontId="13" fillId="8" borderId="24" xfId="0" applyFont="1" applyFill="1" applyBorder="1" applyAlignment="1">
      <alignment horizontal="center" vertical="center"/>
    </xf>
    <xf numFmtId="0" fontId="14" fillId="8" borderId="1" xfId="0" applyFont="1" applyFill="1" applyBorder="1" applyAlignment="1">
      <alignment vertical="center"/>
    </xf>
    <xf numFmtId="0" fontId="22" fillId="0" borderId="1" xfId="0" applyFont="1" applyBorder="1" applyAlignment="1">
      <alignment vertical="center"/>
    </xf>
    <xf numFmtId="49" fontId="28" fillId="0" borderId="23" xfId="0" applyNumberFormat="1" applyFont="1" applyBorder="1" applyAlignment="1">
      <alignment horizontal="center" vertical="center"/>
    </xf>
    <xf numFmtId="0" fontId="28" fillId="0" borderId="24" xfId="0" applyFont="1" applyBorder="1" applyAlignment="1">
      <alignment horizontal="center" vertical="center"/>
    </xf>
    <xf numFmtId="0" fontId="22" fillId="0" borderId="24" xfId="0" applyFont="1" applyBorder="1" applyAlignment="1">
      <alignment horizontal="center" vertical="center"/>
    </xf>
    <xf numFmtId="0" fontId="7" fillId="6" borderId="25" xfId="0" quotePrefix="1" applyFont="1" applyFill="1" applyBorder="1" applyAlignment="1">
      <alignment horizontal="center" vertical="center"/>
    </xf>
    <xf numFmtId="0" fontId="41" fillId="9" borderId="5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centerContinuous"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0" xfId="0" applyFont="1" applyFill="1" applyBorder="1" applyAlignment="1">
      <alignment horizontal="center" vertical="center"/>
    </xf>
    <xf numFmtId="0" fontId="44" fillId="9" borderId="20"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8" xfId="0" applyFont="1" applyFill="1" applyBorder="1" applyAlignment="1">
      <alignment horizontal="center" vertical="center"/>
    </xf>
    <xf numFmtId="1" fontId="2" fillId="0" borderId="51"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7" borderId="20"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3" xfId="0" applyFont="1" applyFill="1" applyBorder="1" applyAlignment="1">
      <alignment horizontal="centerContinuous" vertical="center"/>
    </xf>
    <xf numFmtId="164" fontId="5" fillId="0" borderId="12" xfId="0" applyNumberFormat="1" applyFont="1" applyBorder="1" applyAlignment="1">
      <alignment horizontal="center" vertical="center"/>
    </xf>
    <xf numFmtId="164" fontId="3" fillId="0" borderId="0" xfId="0" applyNumberFormat="1" applyFont="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164" fontId="21" fillId="3" borderId="28" xfId="0" applyNumberFormat="1" applyFont="1" applyFill="1" applyBorder="1" applyAlignment="1">
      <alignment horizontal="center" vertical="center"/>
    </xf>
    <xf numFmtId="0" fontId="2" fillId="0" borderId="35" xfId="0" applyFont="1" applyBorder="1" applyAlignment="1">
      <alignment horizontal="center" vertical="center" shrinkToFit="1"/>
    </xf>
    <xf numFmtId="1" fontId="2" fillId="0" borderId="36" xfId="0" applyNumberFormat="1"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1" fontId="5" fillId="0" borderId="36" xfId="0" applyNumberFormat="1" applyFont="1" applyBorder="1" applyAlignment="1">
      <alignment horizontal="center" vertical="center" shrinkToFit="1"/>
    </xf>
    <xf numFmtId="164" fontId="5" fillId="0" borderId="36" xfId="0" applyNumberFormat="1" applyFont="1" applyBorder="1" applyAlignment="1">
      <alignment horizontal="center" vertical="center" shrinkToFit="1"/>
    </xf>
    <xf numFmtId="0" fontId="2" fillId="0" borderId="41" xfId="0" applyFont="1" applyBorder="1" applyAlignment="1">
      <alignment horizontal="center" vertical="center" shrinkToFit="1"/>
    </xf>
    <xf numFmtId="1" fontId="5" fillId="0" borderId="42" xfId="0" applyNumberFormat="1"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164" fontId="2" fillId="0" borderId="39" xfId="0" applyNumberFormat="1" applyFont="1" applyBorder="1" applyAlignment="1">
      <alignment horizontal="center" vertical="center" shrinkToFit="1"/>
    </xf>
    <xf numFmtId="0" fontId="2" fillId="0" borderId="43" xfId="0" applyFont="1" applyBorder="1" applyAlignment="1">
      <alignment horizontal="left" vertical="center"/>
    </xf>
    <xf numFmtId="1" fontId="2" fillId="0" borderId="0" xfId="0" applyNumberFormat="1" applyFont="1" applyAlignment="1">
      <alignment horizontal="center" vertical="center"/>
    </xf>
    <xf numFmtId="0" fontId="3" fillId="0" borderId="0" xfId="0" applyFont="1" applyAlignment="1">
      <alignment vertical="center"/>
    </xf>
    <xf numFmtId="1" fontId="21" fillId="3" borderId="32" xfId="0" applyNumberFormat="1" applyFont="1" applyFill="1" applyBorder="1" applyAlignment="1">
      <alignment horizontal="center" vertical="center"/>
    </xf>
    <xf numFmtId="0" fontId="5" fillId="0" borderId="46" xfId="0" applyFont="1" applyBorder="1" applyAlignment="1">
      <alignment horizontal="center" vertical="center" shrinkToFit="1"/>
    </xf>
    <xf numFmtId="1" fontId="5" fillId="0" borderId="47" xfId="0" applyNumberFormat="1" applyFont="1" applyBorder="1" applyAlignment="1">
      <alignment horizontal="center" vertical="center" shrinkToFit="1"/>
    </xf>
    <xf numFmtId="164" fontId="5" fillId="0" borderId="47" xfId="0" applyNumberFormat="1" applyFont="1" applyBorder="1" applyAlignment="1">
      <alignment horizontal="center" vertical="center" shrinkToFit="1"/>
    </xf>
    <xf numFmtId="1" fontId="5" fillId="0" borderId="48" xfId="0" applyNumberFormat="1"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45" xfId="0" applyFont="1" applyBorder="1" applyAlignment="1">
      <alignment horizontal="left" vertical="center" shrinkToFit="1"/>
    </xf>
    <xf numFmtId="0" fontId="5" fillId="0" borderId="41" xfId="0" applyFont="1" applyBorder="1" applyAlignment="1">
      <alignment horizontal="center" vertical="center" shrinkToFit="1"/>
    </xf>
    <xf numFmtId="1" fontId="5" fillId="0" borderId="0" xfId="0" applyNumberFormat="1" applyFont="1" applyAlignment="1">
      <alignment horizontal="center" vertical="center"/>
    </xf>
    <xf numFmtId="0" fontId="5" fillId="0" borderId="35" xfId="0" applyFont="1" applyBorder="1" applyAlignment="1">
      <alignment horizontal="center" vertical="center" shrinkToFit="1"/>
    </xf>
    <xf numFmtId="1" fontId="5" fillId="0" borderId="0" xfId="0" applyNumberFormat="1" applyFont="1" applyAlignment="1">
      <alignment vertical="center"/>
    </xf>
    <xf numFmtId="0" fontId="7" fillId="8" borderId="25" xfId="0" quotePrefix="1" applyFont="1" applyFill="1" applyBorder="1" applyAlignment="1">
      <alignment horizontal="center" vertical="center"/>
    </xf>
    <xf numFmtId="0" fontId="7" fillId="0" borderId="25" xfId="0" quotePrefix="1" applyFont="1" applyBorder="1" applyAlignment="1">
      <alignment horizontal="center" vertical="center"/>
    </xf>
    <xf numFmtId="0" fontId="13" fillId="0" borderId="8" xfId="0" applyFont="1" applyBorder="1" applyAlignment="1">
      <alignment vertical="center"/>
    </xf>
    <xf numFmtId="0" fontId="7" fillId="0" borderId="50" xfId="0" applyFont="1" applyBorder="1" applyAlignment="1">
      <alignment horizontal="center" vertical="center"/>
    </xf>
    <xf numFmtId="49" fontId="24" fillId="0" borderId="50" xfId="0" applyNumberFormat="1" applyFont="1" applyBorder="1" applyAlignment="1">
      <alignment horizontal="center" vertical="center"/>
    </xf>
    <xf numFmtId="0" fontId="24" fillId="0" borderId="51" xfId="0" applyFont="1" applyBorder="1" applyAlignment="1">
      <alignment horizontal="center" vertical="center"/>
    </xf>
    <xf numFmtId="0" fontId="13" fillId="0" borderId="51" xfId="0" applyFont="1" applyBorder="1" applyAlignment="1">
      <alignment horizontal="center" vertical="center"/>
    </xf>
    <xf numFmtId="49" fontId="7" fillId="0" borderId="51" xfId="0" applyNumberFormat="1" applyFont="1" applyBorder="1" applyAlignment="1">
      <alignment horizontal="center" vertical="center"/>
    </xf>
    <xf numFmtId="0" fontId="7" fillId="0" borderId="30" xfId="0" applyFont="1" applyBorder="1" applyAlignment="1">
      <alignment horizontal="center" vertical="center"/>
    </xf>
    <xf numFmtId="49" fontId="23" fillId="8" borderId="23" xfId="0" applyNumberFormat="1" applyFont="1" applyFill="1" applyBorder="1" applyAlignment="1">
      <alignment horizontal="center" vertical="center"/>
    </xf>
    <xf numFmtId="0" fontId="23" fillId="8" borderId="24" xfId="0" applyFont="1" applyFill="1" applyBorder="1" applyAlignment="1">
      <alignment horizontal="center" vertical="center"/>
    </xf>
    <xf numFmtId="0" fontId="14" fillId="8" borderId="24" xfId="0" applyFont="1" applyFill="1" applyBorder="1" applyAlignment="1">
      <alignment horizontal="center" vertical="center"/>
    </xf>
    <xf numFmtId="0" fontId="10"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Font="1" applyFill="1" applyBorder="1" applyAlignment="1">
      <alignment horizontal="center" vertical="center"/>
    </xf>
    <xf numFmtId="0" fontId="10" fillId="6" borderId="24" xfId="0" applyFont="1" applyFill="1" applyBorder="1" applyAlignment="1">
      <alignment horizontal="center" vertical="center"/>
    </xf>
    <xf numFmtId="0" fontId="7" fillId="0" borderId="63" xfId="0" quotePrefix="1" applyFont="1" applyBorder="1" applyAlignment="1">
      <alignment horizontal="center" vertical="center"/>
    </xf>
    <xf numFmtId="0" fontId="5" fillId="0" borderId="79" xfId="0" applyFont="1" applyBorder="1" applyAlignment="1">
      <alignment horizontal="center" vertical="center"/>
    </xf>
    <xf numFmtId="0" fontId="21" fillId="7" borderId="64" xfId="0" applyFont="1" applyFill="1" applyBorder="1" applyAlignment="1">
      <alignment horizontal="centerContinuous" vertical="center"/>
    </xf>
    <xf numFmtId="0" fontId="21" fillId="7" borderId="65" xfId="0" applyFont="1" applyFill="1" applyBorder="1" applyAlignment="1">
      <alignment horizontal="centerContinuous" vertical="center"/>
    </xf>
    <xf numFmtId="0" fontId="21" fillId="7" borderId="65" xfId="0" applyFont="1" applyFill="1" applyBorder="1" applyAlignment="1">
      <alignment horizontal="center" vertical="center"/>
    </xf>
    <xf numFmtId="0" fontId="2" fillId="0" borderId="11" xfId="0" applyFont="1" applyBorder="1" applyAlignment="1">
      <alignment horizontal="centerContinuous" vertical="center"/>
    </xf>
    <xf numFmtId="0" fontId="5" fillId="0" borderId="12" xfId="0" applyFont="1" applyBorder="1" applyAlignment="1">
      <alignment horizontal="centerContinuous" vertical="center"/>
    </xf>
    <xf numFmtId="49" fontId="2" fillId="0" borderId="12" xfId="0" applyNumberFormat="1" applyFont="1" applyBorder="1" applyAlignment="1">
      <alignment horizontal="center" vertical="center"/>
    </xf>
    <xf numFmtId="0" fontId="21" fillId="7" borderId="80" xfId="0" applyFont="1" applyFill="1" applyBorder="1" applyAlignment="1">
      <alignment horizontal="centerContinuous" vertical="center"/>
    </xf>
    <xf numFmtId="0" fontId="21" fillId="7" borderId="81" xfId="0" applyFont="1" applyFill="1" applyBorder="1" applyAlignment="1">
      <alignment horizontal="centerContinuous" vertical="center"/>
    </xf>
    <xf numFmtId="0" fontId="21" fillId="7" borderId="82" xfId="0" applyFont="1" applyFill="1" applyBorder="1" applyAlignment="1">
      <alignment horizontal="center" vertical="center"/>
    </xf>
    <xf numFmtId="164" fontId="2" fillId="0" borderId="22" xfId="0" applyNumberFormat="1" applyFont="1" applyBorder="1" applyAlignment="1">
      <alignment horizontal="centerContinuous" vertical="center"/>
    </xf>
    <xf numFmtId="164" fontId="5" fillId="0" borderId="83" xfId="0" applyNumberFormat="1" applyFont="1" applyBorder="1" applyAlignment="1">
      <alignment horizontal="centerContinuous" vertical="center"/>
    </xf>
    <xf numFmtId="0" fontId="7" fillId="0" borderId="24" xfId="2" applyNumberFormat="1" applyFont="1" applyFill="1" applyBorder="1" applyAlignment="1">
      <alignment horizontal="center" shrinkToFit="1"/>
    </xf>
    <xf numFmtId="9" fontId="7" fillId="0" borderId="24" xfId="2" applyFont="1" applyFill="1" applyBorder="1" applyAlignment="1">
      <alignment horizontal="center" vertical="center" shrinkToFit="1"/>
    </xf>
    <xf numFmtId="9" fontId="7" fillId="0" borderId="23" xfId="2" applyFont="1" applyFill="1" applyBorder="1" applyAlignment="1">
      <alignment horizontal="center" shrinkToFit="1"/>
    </xf>
    <xf numFmtId="0" fontId="7" fillId="0" borderId="24" xfId="2" applyNumberFormat="1" applyFont="1" applyBorder="1" applyAlignment="1">
      <alignment horizontal="center" shrinkToFit="1"/>
    </xf>
    <xf numFmtId="9" fontId="7" fillId="0" borderId="24" xfId="2" applyFont="1" applyBorder="1" applyAlignment="1">
      <alignment horizontal="center" shrinkToFit="1"/>
    </xf>
    <xf numFmtId="9" fontId="7" fillId="0" borderId="23" xfId="2" applyFont="1" applyBorder="1" applyAlignment="1">
      <alignment horizontal="center" shrinkToFit="1"/>
    </xf>
    <xf numFmtId="0" fontId="7" fillId="0" borderId="24" xfId="2" applyNumberFormat="1"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0" xfId="0" applyFont="1" applyAlignment="1">
      <alignment horizontal="centerContinuous" vertical="center"/>
    </xf>
    <xf numFmtId="0" fontId="2" fillId="0" borderId="69"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164" fontId="2" fillId="0" borderId="50" xfId="0" applyNumberFormat="1" applyFont="1" applyBorder="1" applyAlignment="1">
      <alignment horizontal="center" vertical="center"/>
    </xf>
    <xf numFmtId="1" fontId="45" fillId="9" borderId="51" xfId="0" applyNumberFormat="1" applyFont="1" applyFill="1" applyBorder="1" applyAlignment="1">
      <alignment horizontal="center" vertical="center"/>
    </xf>
    <xf numFmtId="1" fontId="45" fillId="9" borderId="24" xfId="0" applyNumberFormat="1" applyFont="1" applyFill="1" applyBorder="1" applyAlignment="1">
      <alignment horizontal="center" vertical="center"/>
    </xf>
    <xf numFmtId="1" fontId="4" fillId="0" borderId="0" xfId="0" applyNumberFormat="1" applyFont="1" applyAlignment="1">
      <alignment horizontal="center" vertical="center"/>
    </xf>
    <xf numFmtId="1" fontId="2" fillId="0" borderId="57" xfId="0" applyNumberFormat="1" applyFont="1" applyBorder="1" applyAlignment="1">
      <alignment horizontal="center" vertical="center"/>
    </xf>
    <xf numFmtId="1" fontId="2" fillId="0" borderId="52" xfId="0" applyNumberFormat="1" applyFont="1" applyBorder="1" applyAlignment="1">
      <alignment horizontal="center" vertical="center"/>
    </xf>
    <xf numFmtId="1" fontId="2" fillId="0" borderId="31" xfId="0" applyNumberFormat="1" applyFont="1" applyBorder="1" applyAlignment="1">
      <alignment horizontal="center" vertical="center"/>
    </xf>
    <xf numFmtId="165" fontId="2" fillId="0" borderId="0" xfId="0" applyNumberFormat="1" applyFont="1" applyAlignment="1">
      <alignment horizontal="center" vertical="center"/>
    </xf>
    <xf numFmtId="0" fontId="2" fillId="0" borderId="0" xfId="0" applyFont="1" applyAlignment="1">
      <alignment vertical="center"/>
    </xf>
    <xf numFmtId="0" fontId="7" fillId="0" borderId="24" xfId="2" applyNumberFormat="1" applyFont="1" applyBorder="1" applyAlignment="1">
      <alignment horizontal="center" vertical="center" shrinkToFit="1"/>
    </xf>
    <xf numFmtId="9" fontId="7" fillId="0" borderId="23" xfId="2" applyFont="1" applyFill="1" applyBorder="1" applyAlignment="1">
      <alignment horizontal="center" vertical="center" shrinkToFit="1"/>
    </xf>
    <xf numFmtId="0" fontId="46" fillId="0" borderId="28" xfId="0" applyFont="1" applyBorder="1" applyAlignment="1">
      <alignment horizontal="centerContinuous" vertical="center"/>
    </xf>
    <xf numFmtId="1" fontId="2" fillId="0" borderId="78" xfId="0" applyNumberFormat="1" applyFont="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31"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2" fillId="0" borderId="38" xfId="0" applyFont="1" applyBorder="1" applyAlignment="1">
      <alignment horizontal="left" vertical="center" shrinkToFit="1"/>
    </xf>
    <xf numFmtId="0" fontId="2" fillId="0" borderId="90" xfId="0" quotePrefix="1" applyFont="1" applyBorder="1" applyAlignment="1">
      <alignment horizontal="center" vertical="center"/>
    </xf>
    <xf numFmtId="164" fontId="2" fillId="0" borderId="90" xfId="0" applyNumberFormat="1" applyFont="1" applyBorder="1" applyAlignment="1">
      <alignment horizontal="center" vertical="center"/>
    </xf>
    <xf numFmtId="0" fontId="2" fillId="0" borderId="68" xfId="0" quotePrefix="1" applyFont="1" applyBorder="1" applyAlignment="1">
      <alignment horizontal="center" vertical="center"/>
    </xf>
    <xf numFmtId="0" fontId="5" fillId="0" borderId="68" xfId="0" applyFont="1" applyBorder="1" applyAlignment="1">
      <alignment horizontal="center" vertical="center"/>
    </xf>
    <xf numFmtId="9" fontId="5" fillId="0" borderId="68" xfId="0" applyNumberFormat="1" applyFont="1" applyBorder="1" applyAlignment="1">
      <alignment horizontal="center" vertical="center"/>
    </xf>
    <xf numFmtId="164" fontId="5" fillId="0" borderId="68" xfId="0" applyNumberFormat="1" applyFont="1" applyBorder="1" applyAlignment="1">
      <alignment horizontal="center" vertical="center"/>
    </xf>
    <xf numFmtId="164" fontId="5" fillId="0" borderId="70" xfId="0" applyNumberFormat="1" applyFont="1" applyBorder="1" applyAlignment="1">
      <alignment horizontal="centerContinuous" vertical="center"/>
    </xf>
    <xf numFmtId="164" fontId="2" fillId="0" borderId="92" xfId="0" applyNumberFormat="1" applyFont="1" applyBorder="1" applyAlignment="1">
      <alignment horizontal="centerContinuous" vertical="center"/>
    </xf>
    <xf numFmtId="0" fontId="5" fillId="0" borderId="93" xfId="0" quotePrefix="1" applyFont="1" applyBorder="1" applyAlignment="1">
      <alignment horizontal="centerContinuous" vertical="center"/>
    </xf>
    <xf numFmtId="0" fontId="2" fillId="0" borderId="46" xfId="0" applyFont="1" applyBorder="1" applyAlignment="1">
      <alignment horizontal="center" vertical="center" shrinkToFit="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5" xfId="0" quotePrefix="1" applyFont="1" applyBorder="1" applyAlignment="1">
      <alignment horizontal="center" vertical="center" wrapText="1"/>
    </xf>
    <xf numFmtId="49" fontId="2" fillId="0" borderId="95" xfId="2" applyNumberFormat="1" applyFont="1" applyFill="1" applyBorder="1" applyAlignment="1">
      <alignment horizontal="center" vertical="center"/>
    </xf>
    <xf numFmtId="164" fontId="2" fillId="8" borderId="95" xfId="0" applyNumberFormat="1" applyFont="1" applyFill="1" applyBorder="1" applyAlignment="1">
      <alignment horizontal="center" vertical="center"/>
    </xf>
    <xf numFmtId="0" fontId="5" fillId="0" borderId="50" xfId="0" quotePrefix="1" applyFont="1" applyBorder="1" applyAlignment="1">
      <alignment horizontal="center" vertical="center" wrapText="1"/>
    </xf>
    <xf numFmtId="49" fontId="2" fillId="0" borderId="50" xfId="2" applyNumberFormat="1" applyFont="1" applyBorder="1" applyAlignment="1">
      <alignment horizontal="center" vertical="center"/>
    </xf>
    <xf numFmtId="0" fontId="2" fillId="0" borderId="50" xfId="0" applyFont="1" applyBorder="1" applyAlignment="1">
      <alignment horizontal="center" vertical="center" shrinkToFit="1"/>
    </xf>
    <xf numFmtId="164" fontId="5" fillId="0" borderId="51" xfId="0" applyNumberFormat="1" applyFont="1" applyBorder="1" applyAlignment="1">
      <alignment horizontal="center" vertical="center"/>
    </xf>
    <xf numFmtId="0" fontId="4" fillId="0" borderId="30" xfId="0" applyFont="1" applyBorder="1" applyAlignment="1">
      <alignment horizontal="center" vertical="center"/>
    </xf>
    <xf numFmtId="0" fontId="2" fillId="0" borderId="95" xfId="0" quotePrefix="1" applyFont="1" applyBorder="1" applyAlignment="1">
      <alignment horizontal="center" vertical="center"/>
    </xf>
    <xf numFmtId="164" fontId="5" fillId="0" borderId="95" xfId="0" applyNumberFormat="1" applyFont="1" applyBorder="1" applyAlignment="1">
      <alignment horizontal="center" vertical="center"/>
    </xf>
    <xf numFmtId="9" fontId="7" fillId="0" borderId="62" xfId="2" applyFont="1" applyBorder="1" applyAlignment="1">
      <alignment horizontal="center" shrinkToFit="1"/>
    </xf>
    <xf numFmtId="9" fontId="7" fillId="0" borderId="15" xfId="2" applyFont="1" applyBorder="1" applyAlignment="1">
      <alignment horizontal="center" shrinkToFit="1"/>
    </xf>
    <xf numFmtId="164" fontId="5" fillId="0" borderId="91" xfId="0" applyNumberFormat="1" applyFont="1" applyBorder="1" applyAlignment="1">
      <alignment horizontal="center" vertical="center"/>
    </xf>
    <xf numFmtId="1" fontId="45" fillId="9" borderId="91"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0" xfId="0" quotePrefix="1" applyFont="1" applyBorder="1" applyAlignment="1">
      <alignment horizontal="center" vertical="center" wrapText="1"/>
    </xf>
    <xf numFmtId="49" fontId="2" fillId="0" borderId="90" xfId="2" applyNumberFormat="1" applyFont="1" applyFill="1" applyBorder="1" applyAlignment="1">
      <alignment horizontal="center" vertical="center"/>
    </xf>
    <xf numFmtId="164" fontId="2" fillId="8" borderId="68" xfId="0" applyNumberFormat="1" applyFont="1" applyFill="1" applyBorder="1" applyAlignment="1">
      <alignment horizontal="center" vertical="center"/>
    </xf>
    <xf numFmtId="1" fontId="2" fillId="0" borderId="98" xfId="0" applyNumberFormat="1" applyFont="1" applyBorder="1" applyAlignment="1">
      <alignment horizontal="center" vertical="center"/>
    </xf>
    <xf numFmtId="1" fontId="2" fillId="0" borderId="58" xfId="0" applyNumberFormat="1"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71" xfId="0" applyFont="1" applyBorder="1" applyAlignment="1">
      <alignment horizontal="center" vertical="center"/>
    </xf>
    <xf numFmtId="0" fontId="5" fillId="0" borderId="30"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49" fontId="2" fillId="0" borderId="73" xfId="0" applyNumberFormat="1" applyFont="1" applyBorder="1" applyAlignment="1">
      <alignment horizontal="center" vertical="center"/>
    </xf>
    <xf numFmtId="164" fontId="2" fillId="8" borderId="73" xfId="0" applyNumberFormat="1" applyFont="1" applyFill="1" applyBorder="1" applyAlignment="1">
      <alignment horizontal="center" vertical="center"/>
    </xf>
    <xf numFmtId="164" fontId="2" fillId="0" borderId="74" xfId="0" applyNumberFormat="1" applyFont="1" applyBorder="1" applyAlignment="1">
      <alignment horizontal="center" vertical="center"/>
    </xf>
    <xf numFmtId="1" fontId="45" fillId="9" borderId="74" xfId="0" applyNumberFormat="1" applyFont="1" applyFill="1" applyBorder="1" applyAlignment="1">
      <alignment horizontal="center" vertical="center"/>
    </xf>
    <xf numFmtId="1" fontId="2" fillId="0" borderId="73" xfId="0" applyNumberFormat="1" applyFont="1" applyBorder="1" applyAlignment="1">
      <alignment horizontal="center" vertical="center"/>
    </xf>
    <xf numFmtId="0" fontId="2" fillId="0" borderId="39" xfId="0" applyFont="1" applyBorder="1" applyAlignment="1">
      <alignment horizontal="center" vertical="center" shrinkToFit="1"/>
    </xf>
    <xf numFmtId="0" fontId="2" fillId="0" borderId="39" xfId="0" applyFont="1" applyBorder="1" applyAlignment="1">
      <alignment horizontal="left" vertical="center"/>
    </xf>
    <xf numFmtId="0" fontId="2" fillId="0" borderId="40" xfId="0" applyFont="1" applyBorder="1" applyAlignment="1">
      <alignment horizontal="left" vertical="center" shrinkToFit="1"/>
    </xf>
    <xf numFmtId="1" fontId="2" fillId="10" borderId="78" xfId="0" applyNumberFormat="1" applyFont="1" applyFill="1" applyBorder="1" applyAlignment="1">
      <alignment horizontal="center" vertical="center"/>
    </xf>
    <xf numFmtId="1" fontId="2" fillId="10" borderId="58" xfId="0" applyNumberFormat="1" applyFont="1" applyFill="1" applyBorder="1" applyAlignment="1">
      <alignment horizontal="center" vertical="center"/>
    </xf>
    <xf numFmtId="0" fontId="2" fillId="10" borderId="24" xfId="0" applyFont="1" applyFill="1" applyBorder="1" applyAlignment="1">
      <alignment horizontal="center" vertical="center"/>
    </xf>
    <xf numFmtId="0" fontId="2" fillId="10" borderId="25" xfId="0" applyFont="1" applyFill="1" applyBorder="1" applyAlignment="1">
      <alignment horizontal="center" vertical="center"/>
    </xf>
    <xf numFmtId="0" fontId="2" fillId="10" borderId="14" xfId="0" applyFont="1" applyFill="1" applyBorder="1" applyAlignment="1">
      <alignment horizontal="center" vertical="center"/>
    </xf>
    <xf numFmtId="0" fontId="2" fillId="10" borderId="23" xfId="0" applyFont="1" applyFill="1" applyBorder="1" applyAlignment="1">
      <alignment horizontal="center" vertical="center"/>
    </xf>
    <xf numFmtId="49" fontId="2" fillId="10" borderId="23" xfId="2" applyNumberFormat="1" applyFont="1" applyFill="1" applyBorder="1" applyAlignment="1">
      <alignment horizontal="center" vertical="center"/>
    </xf>
    <xf numFmtId="0" fontId="2" fillId="10" borderId="23" xfId="0" applyFont="1" applyFill="1" applyBorder="1" applyAlignment="1">
      <alignment horizontal="center" vertical="center" shrinkToFit="1"/>
    </xf>
    <xf numFmtId="164" fontId="2" fillId="10" borderId="23" xfId="0" applyNumberFormat="1" applyFont="1" applyFill="1" applyBorder="1" applyAlignment="1">
      <alignment horizontal="center" vertical="center"/>
    </xf>
    <xf numFmtId="164" fontId="2" fillId="10" borderId="24" xfId="0" applyNumberFormat="1" applyFont="1" applyFill="1" applyBorder="1" applyAlignment="1">
      <alignment horizontal="center" vertical="center"/>
    </xf>
    <xf numFmtId="0" fontId="2" fillId="10" borderId="23" xfId="2" applyNumberFormat="1" applyFont="1" applyFill="1" applyBorder="1" applyAlignment="1">
      <alignment horizontal="center" vertical="center"/>
    </xf>
    <xf numFmtId="0" fontId="21" fillId="7" borderId="100" xfId="0" applyFont="1" applyFill="1" applyBorder="1" applyAlignment="1">
      <alignment horizontal="centerContinuous" vertical="center"/>
    </xf>
    <xf numFmtId="0" fontId="21" fillId="7" borderId="101" xfId="0" applyFont="1" applyFill="1" applyBorder="1" applyAlignment="1">
      <alignment horizontal="center" vertical="center"/>
    </xf>
    <xf numFmtId="1" fontId="21" fillId="7" borderId="28" xfId="0" applyNumberFormat="1" applyFont="1" applyFill="1" applyBorder="1" applyAlignment="1">
      <alignment horizontal="center" vertical="center"/>
    </xf>
    <xf numFmtId="0" fontId="2" fillId="0" borderId="35" xfId="0" applyFont="1" applyBorder="1" applyAlignment="1">
      <alignment horizontal="centerContinuous" vertical="center" shrinkToFit="1"/>
    </xf>
    <xf numFmtId="0" fontId="21" fillId="0" borderId="92" xfId="0" applyFont="1" applyBorder="1" applyAlignment="1">
      <alignment horizontal="centerContinuous" vertical="center"/>
    </xf>
    <xf numFmtId="0" fontId="21" fillId="0" borderId="87" xfId="0" applyFont="1" applyBorder="1" applyAlignment="1">
      <alignment horizontal="centerContinuous"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93" xfId="0" applyFont="1" applyBorder="1" applyAlignment="1">
      <alignment horizontal="centerContinuous" vertical="center"/>
    </xf>
    <xf numFmtId="1" fontId="2" fillId="0" borderId="84" xfId="0" applyNumberFormat="1" applyFont="1" applyBorder="1" applyAlignment="1">
      <alignment horizontal="center" vertical="center"/>
    </xf>
    <xf numFmtId="0" fontId="2" fillId="0" borderId="41" xfId="0" applyFont="1" applyBorder="1" applyAlignment="1">
      <alignment horizontal="centerContinuous" vertical="center" shrinkToFit="1"/>
    </xf>
    <xf numFmtId="0" fontId="2" fillId="0" borderId="75" xfId="0" applyFont="1" applyBorder="1" applyAlignment="1">
      <alignment horizontal="centerContinuous" vertical="center"/>
    </xf>
    <xf numFmtId="0" fontId="2" fillId="0" borderId="88" xfId="0" applyFont="1" applyBorder="1" applyAlignment="1">
      <alignment horizontal="centerContinuous" vertical="center"/>
    </xf>
    <xf numFmtId="49" fontId="2" fillId="0" borderId="43"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2" fillId="0" borderId="76" xfId="0" applyFont="1" applyBorder="1" applyAlignment="1">
      <alignment horizontal="centerContinuous" vertical="center"/>
    </xf>
    <xf numFmtId="1" fontId="45" fillId="9" borderId="102" xfId="0" applyNumberFormat="1" applyFont="1" applyFill="1" applyBorder="1" applyAlignment="1">
      <alignment horizontal="center" vertical="center"/>
    </xf>
    <xf numFmtId="1" fontId="2" fillId="0" borderId="95" xfId="0" applyNumberFormat="1" applyFont="1" applyBorder="1" applyAlignment="1">
      <alignment horizontal="center" vertical="center"/>
    </xf>
    <xf numFmtId="0" fontId="2" fillId="0" borderId="103" xfId="0" applyFont="1" applyBorder="1" applyAlignment="1">
      <alignment horizontal="center" vertical="center"/>
    </xf>
    <xf numFmtId="164" fontId="5" fillId="0" borderId="102" xfId="0" applyNumberFormat="1" applyFont="1" applyBorder="1" applyAlignment="1">
      <alignment horizontal="center" vertical="center"/>
    </xf>
    <xf numFmtId="0" fontId="7" fillId="0" borderId="25" xfId="0" applyFont="1" applyBorder="1" applyAlignment="1">
      <alignment horizontal="center"/>
    </xf>
    <xf numFmtId="9" fontId="7" fillId="0" borderId="24" xfId="2" applyFont="1" applyFill="1" applyBorder="1" applyAlignment="1">
      <alignment horizontal="center" shrinkToFit="1"/>
    </xf>
    <xf numFmtId="0" fontId="2" fillId="0" borderId="90" xfId="0" applyFont="1" applyBorder="1" applyAlignment="1">
      <alignment horizontal="center" vertical="center" shrinkToFit="1"/>
    </xf>
    <xf numFmtId="9" fontId="7" fillId="0" borderId="62"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26" fillId="0" borderId="15" xfId="0" applyFont="1" applyBorder="1" applyAlignment="1">
      <alignment horizontal="center" vertical="center"/>
    </xf>
    <xf numFmtId="49" fontId="26" fillId="0" borderId="15"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22" xfId="0" applyNumberFormat="1" applyFont="1" applyBorder="1" applyAlignment="1">
      <alignment horizontal="center" vertical="center"/>
    </xf>
    <xf numFmtId="0" fontId="7" fillId="0" borderId="58" xfId="0" quotePrefix="1" applyFont="1" applyBorder="1" applyAlignment="1">
      <alignment horizontal="centerContinuous" vertical="center"/>
    </xf>
    <xf numFmtId="0" fontId="7" fillId="0" borderId="31" xfId="0" applyFont="1" applyBorder="1" applyAlignment="1">
      <alignment horizontal="centerContinuous" vertical="center"/>
    </xf>
    <xf numFmtId="0" fontId="7" fillId="0" borderId="52" xfId="0" applyFont="1" applyBorder="1" applyAlignment="1">
      <alignment horizontal="centerContinuous" vertical="center"/>
    </xf>
    <xf numFmtId="0" fontId="4" fillId="0" borderId="16" xfId="0" applyFont="1" applyBorder="1" applyAlignment="1">
      <alignment horizontal="center" vertical="center"/>
    </xf>
    <xf numFmtId="0" fontId="50" fillId="0" borderId="31" xfId="0" applyFont="1" applyBorder="1" applyAlignment="1">
      <alignment horizontal="centerContinuous" vertical="center"/>
    </xf>
    <xf numFmtId="0" fontId="9" fillId="0" borderId="3" xfId="0" quotePrefix="1" applyFont="1" applyBorder="1" applyAlignment="1">
      <alignment horizontal="center" vertical="center"/>
    </xf>
    <xf numFmtId="0" fontId="7" fillId="0" borderId="22" xfId="0" quotePrefix="1" applyFont="1" applyBorder="1" applyAlignment="1">
      <alignment horizontal="center" vertical="center"/>
    </xf>
    <xf numFmtId="0" fontId="2" fillId="0" borderId="107" xfId="0" applyFont="1" applyBorder="1" applyAlignment="1">
      <alignment horizontal="center" vertical="center" shrinkToFit="1"/>
    </xf>
    <xf numFmtId="0" fontId="2" fillId="0" borderId="108" xfId="0" applyFont="1" applyBorder="1" applyAlignment="1">
      <alignment horizontal="center" vertical="center"/>
    </xf>
    <xf numFmtId="0" fontId="2" fillId="0" borderId="108" xfId="0" quotePrefix="1" applyFont="1" applyBorder="1" applyAlignment="1">
      <alignment horizontal="center" vertical="center"/>
    </xf>
    <xf numFmtId="9" fontId="2" fillId="0" borderId="108" xfId="0" applyNumberFormat="1" applyFont="1" applyBorder="1" applyAlignment="1">
      <alignment horizontal="center" vertical="center"/>
    </xf>
    <xf numFmtId="49" fontId="2" fillId="0" borderId="108" xfId="0" quotePrefix="1" applyNumberFormat="1" applyFont="1" applyBorder="1" applyAlignment="1">
      <alignment horizontal="center" vertical="center"/>
    </xf>
    <xf numFmtId="164" fontId="2" fillId="0" borderId="108" xfId="0" applyNumberFormat="1" applyFont="1" applyBorder="1" applyAlignment="1">
      <alignment horizontal="center" vertical="center"/>
    </xf>
    <xf numFmtId="164" fontId="2" fillId="0" borderId="109" xfId="0" applyNumberFormat="1" applyFont="1" applyBorder="1" applyAlignment="1">
      <alignment horizontal="centerContinuous" vertical="center"/>
    </xf>
    <xf numFmtId="164" fontId="2" fillId="0" borderId="110" xfId="0" applyNumberFormat="1" applyFont="1" applyBorder="1" applyAlignment="1">
      <alignment horizontal="centerContinuous" vertical="center"/>
    </xf>
    <xf numFmtId="0" fontId="2" fillId="0" borderId="111" xfId="0" quotePrefix="1" applyFont="1" applyBorder="1" applyAlignment="1">
      <alignment horizontal="centerContinuous" vertical="center"/>
    </xf>
    <xf numFmtId="0" fontId="2" fillId="0" borderId="37" xfId="0" applyFont="1" applyBorder="1" applyAlignment="1">
      <alignment horizontal="left" vertical="center"/>
    </xf>
    <xf numFmtId="9" fontId="5" fillId="0" borderId="0" xfId="2" applyFont="1" applyBorder="1" applyAlignment="1">
      <alignment horizontal="center" vertical="center"/>
    </xf>
    <xf numFmtId="0" fontId="5" fillId="0" borderId="49" xfId="0" applyFont="1" applyBorder="1" applyAlignment="1">
      <alignment horizontal="center" vertical="center"/>
    </xf>
    <xf numFmtId="0" fontId="5" fillId="0" borderId="43" xfId="0" applyFont="1" applyBorder="1" applyAlignment="1">
      <alignment horizontal="center" vertical="center"/>
    </xf>
    <xf numFmtId="0" fontId="43" fillId="9" borderId="32" xfId="0" applyFont="1" applyFill="1" applyBorder="1" applyAlignment="1">
      <alignment horizontal="center" vertical="center"/>
    </xf>
    <xf numFmtId="0" fontId="40" fillId="0" borderId="23" xfId="0" applyFont="1" applyBorder="1" applyAlignment="1">
      <alignment horizontal="center" vertical="center"/>
    </xf>
    <xf numFmtId="1" fontId="7" fillId="0" borderId="23" xfId="0" applyNumberFormat="1" applyFont="1" applyBorder="1" applyAlignment="1">
      <alignment horizontal="center" vertical="center"/>
    </xf>
    <xf numFmtId="49" fontId="7" fillId="0" borderId="23" xfId="0" applyNumberFormat="1" applyFont="1" applyBorder="1" applyAlignment="1">
      <alignment horizontal="center" vertical="center"/>
    </xf>
    <xf numFmtId="0" fontId="43" fillId="0" borderId="62" xfId="0" applyFont="1" applyBorder="1" applyAlignment="1">
      <alignment horizontal="center" vertical="center"/>
    </xf>
    <xf numFmtId="1" fontId="7" fillId="0" borderId="62" xfId="0" applyNumberFormat="1" applyFont="1" applyBorder="1" applyAlignment="1">
      <alignment horizontal="center" vertical="center"/>
    </xf>
    <xf numFmtId="49" fontId="7" fillId="0" borderId="62" xfId="0" applyNumberFormat="1" applyFont="1" applyBorder="1" applyAlignment="1">
      <alignment horizontal="center" vertical="center"/>
    </xf>
    <xf numFmtId="1" fontId="7" fillId="0" borderId="26" xfId="0" applyNumberFormat="1" applyFont="1" applyBorder="1" applyAlignment="1">
      <alignment horizontal="center" vertical="center"/>
    </xf>
    <xf numFmtId="1" fontId="7" fillId="0" borderId="13" xfId="0" applyNumberFormat="1" applyFont="1" applyBorder="1" applyAlignment="1">
      <alignment horizontal="center" vertical="center"/>
    </xf>
    <xf numFmtId="0" fontId="50" fillId="0" borderId="58" xfId="0" applyFont="1" applyBorder="1" applyAlignment="1">
      <alignment horizontal="centerContinuous" vertical="center"/>
    </xf>
    <xf numFmtId="0" fontId="50" fillId="0" borderId="57" xfId="0" applyFont="1" applyBorder="1" applyAlignment="1">
      <alignment horizontal="centerContinuous" vertical="center"/>
    </xf>
    <xf numFmtId="0" fontId="2" fillId="0" borderId="0" xfId="5" applyAlignment="1">
      <alignment vertical="center"/>
    </xf>
    <xf numFmtId="0" fontId="4" fillId="0" borderId="0" xfId="5" applyFont="1" applyAlignment="1">
      <alignment horizontal="right" vertical="center"/>
    </xf>
    <xf numFmtId="0" fontId="2" fillId="0" borderId="0" xfId="5" applyAlignment="1">
      <alignment horizontal="left" vertical="center"/>
    </xf>
    <xf numFmtId="0" fontId="7" fillId="0" borderId="0" xfId="5" applyFont="1" applyAlignment="1">
      <alignment horizontal="left" vertical="center"/>
    </xf>
    <xf numFmtId="0" fontId="7" fillId="0" borderId="51" xfId="2" applyNumberFormat="1" applyFont="1" applyFill="1" applyBorder="1" applyAlignment="1">
      <alignment horizontal="center" shrinkToFit="1"/>
    </xf>
    <xf numFmtId="0" fontId="7" fillId="0" borderId="51" xfId="2" applyNumberFormat="1" applyFont="1" applyFill="1" applyBorder="1" applyAlignment="1">
      <alignment horizontal="center" vertical="center" shrinkToFit="1"/>
    </xf>
    <xf numFmtId="9" fontId="7" fillId="0" borderId="51" xfId="7" applyFont="1" applyFill="1" applyBorder="1" applyAlignment="1">
      <alignment horizontal="center" shrinkToFit="1"/>
    </xf>
    <xf numFmtId="9" fontId="7" fillId="0" borderId="50" xfId="2" applyFont="1" applyFill="1" applyBorder="1" applyAlignment="1">
      <alignment horizontal="center" shrinkToFit="1"/>
    </xf>
    <xf numFmtId="0" fontId="7" fillId="0" borderId="50" xfId="5" applyFont="1" applyBorder="1" applyAlignment="1">
      <alignment horizontal="center" vertical="center"/>
    </xf>
    <xf numFmtId="0" fontId="56" fillId="0" borderId="8" xfId="5" applyFont="1" applyBorder="1" applyAlignment="1">
      <alignment horizontal="center" vertical="center" shrinkToFit="1"/>
    </xf>
    <xf numFmtId="0" fontId="7" fillId="0" borderId="24" xfId="9" applyNumberFormat="1" applyFont="1" applyFill="1" applyBorder="1" applyAlignment="1">
      <alignment horizontal="center" vertical="center" shrinkToFit="1"/>
    </xf>
    <xf numFmtId="0" fontId="7" fillId="0" borderId="23" xfId="5" applyFont="1" applyBorder="1" applyAlignment="1">
      <alignment horizontal="center" vertical="center"/>
    </xf>
    <xf numFmtId="0" fontId="56" fillId="0" borderId="1" xfId="5" applyFont="1" applyBorder="1" applyAlignment="1">
      <alignment horizontal="center" vertical="center" shrinkToFit="1"/>
    </xf>
    <xf numFmtId="0" fontId="7" fillId="0" borderId="24" xfId="5" applyFont="1" applyBorder="1" applyAlignment="1">
      <alignment horizontal="center" shrinkToFit="1"/>
    </xf>
    <xf numFmtId="9" fontId="7" fillId="0" borderId="24" xfId="7" applyFont="1" applyFill="1" applyBorder="1" applyAlignment="1">
      <alignment horizont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xf>
    <xf numFmtId="0" fontId="7" fillId="0" borderId="15" xfId="5" applyFont="1" applyBorder="1" applyAlignment="1">
      <alignment horizontal="center"/>
    </xf>
    <xf numFmtId="0" fontId="7" fillId="0" borderId="62" xfId="5" applyFont="1" applyBorder="1" applyAlignment="1">
      <alignment horizontal="center" vertical="center"/>
    </xf>
    <xf numFmtId="0" fontId="56" fillId="0" borderId="61" xfId="5" applyFont="1" applyBorder="1" applyAlignment="1">
      <alignment horizontal="center" vertical="center" shrinkToFit="1"/>
    </xf>
    <xf numFmtId="0" fontId="7" fillId="0" borderId="24" xfId="7" applyNumberFormat="1" applyFont="1" applyFill="1" applyBorder="1" applyAlignment="1">
      <alignment horizontal="center" shrinkToFit="1"/>
    </xf>
    <xf numFmtId="0" fontId="7" fillId="0" borderId="24" xfId="7" applyNumberFormat="1" applyFont="1" applyFill="1" applyBorder="1" applyAlignment="1">
      <alignment horizontal="center" vertical="center" shrinkToFit="1"/>
    </xf>
    <xf numFmtId="9" fontId="7" fillId="0" borderId="24" xfId="7" applyFont="1" applyFill="1" applyBorder="1" applyAlignment="1">
      <alignment horizontal="center" vertical="center" shrinkToFit="1"/>
    </xf>
    <xf numFmtId="9" fontId="7" fillId="0" borderId="23" xfId="7" applyFont="1" applyFill="1" applyBorder="1" applyAlignment="1">
      <alignment horizontal="center" shrinkToFit="1"/>
    </xf>
    <xf numFmtId="0" fontId="7" fillId="0" borderId="24" xfId="5" applyFont="1" applyBorder="1" applyAlignment="1">
      <alignment horizontal="center" vertical="center"/>
    </xf>
    <xf numFmtId="9" fontId="7" fillId="0" borderId="24" xfId="2" applyFont="1" applyBorder="1" applyAlignment="1">
      <alignment horizontal="center" vertical="center" shrinkToFit="1"/>
    </xf>
    <xf numFmtId="0" fontId="7" fillId="0" borderId="15" xfId="2" applyNumberFormat="1" applyFont="1" applyBorder="1" applyAlignment="1">
      <alignment horizontal="center" vertical="center" shrinkToFit="1"/>
    </xf>
    <xf numFmtId="9" fontId="7" fillId="0" borderId="15" xfId="2" applyFont="1" applyBorder="1" applyAlignment="1">
      <alignment horizontal="center" vertical="center" shrinkToFit="1"/>
    </xf>
    <xf numFmtId="0" fontId="7" fillId="0" borderId="62" xfId="5" applyFont="1" applyBorder="1" applyAlignment="1">
      <alignment horizontal="center" vertical="center" shrinkToFit="1"/>
    </xf>
    <xf numFmtId="9" fontId="7" fillId="0" borderId="23" xfId="2" applyFont="1" applyBorder="1" applyAlignment="1">
      <alignment horizontal="center" vertical="center" shrinkToFit="1"/>
    </xf>
    <xf numFmtId="0" fontId="4" fillId="0" borderId="0" xfId="5" applyFont="1" applyAlignment="1">
      <alignment vertical="center"/>
    </xf>
    <xf numFmtId="0" fontId="16" fillId="0" borderId="0" xfId="5" applyFont="1" applyAlignment="1">
      <alignment horizontal="centerContinuous" vertical="center"/>
    </xf>
    <xf numFmtId="0" fontId="6" fillId="0" borderId="0" xfId="5" applyFont="1" applyAlignment="1">
      <alignment horizontal="centerContinuous" vertical="center"/>
    </xf>
    <xf numFmtId="0" fontId="57" fillId="0" borderId="21" xfId="5" applyFont="1" applyBorder="1" applyAlignment="1">
      <alignment horizontal="centerContinuous" vertical="center"/>
    </xf>
    <xf numFmtId="0" fontId="7" fillId="0" borderId="15" xfId="5" applyFont="1" applyBorder="1" applyAlignment="1">
      <alignment horizontal="center" shrinkToFit="1"/>
    </xf>
    <xf numFmtId="9" fontId="7" fillId="0" borderId="15" xfId="2" applyFont="1" applyFill="1" applyBorder="1" applyAlignment="1">
      <alignment horizontal="center" vertical="center" shrinkToFit="1"/>
    </xf>
    <xf numFmtId="49" fontId="17" fillId="0" borderId="29" xfId="0" applyNumberFormat="1" applyFont="1" applyBorder="1" applyAlignment="1">
      <alignment horizontal="center" shrinkToFit="1"/>
    </xf>
    <xf numFmtId="0" fontId="12" fillId="11" borderId="59" xfId="5" applyFont="1" applyFill="1" applyBorder="1" applyAlignment="1">
      <alignment horizontal="centerContinuous" vertical="center"/>
    </xf>
    <xf numFmtId="0" fontId="12" fillId="11" borderId="33" xfId="5" applyFont="1" applyFill="1" applyBorder="1" applyAlignment="1">
      <alignment horizontal="center" vertical="center"/>
    </xf>
    <xf numFmtId="0" fontId="21" fillId="11" borderId="33" xfId="5" applyFont="1" applyFill="1" applyBorder="1" applyAlignment="1">
      <alignment horizontal="center" vertical="center"/>
    </xf>
    <xf numFmtId="0" fontId="53" fillId="10" borderId="64" xfId="0" applyFont="1" applyFill="1" applyBorder="1" applyAlignment="1">
      <alignment horizontal="center" vertical="center"/>
    </xf>
    <xf numFmtId="0" fontId="47" fillId="0" borderId="28" xfId="0" applyFont="1" applyBorder="1" applyAlignment="1">
      <alignment horizontal="centerContinuous" vertical="center"/>
    </xf>
    <xf numFmtId="0" fontId="49" fillId="0" borderId="28" xfId="0" applyFont="1" applyBorder="1" applyAlignment="1">
      <alignment horizontal="centerContinuous" vertical="center"/>
    </xf>
    <xf numFmtId="0" fontId="48" fillId="0" borderId="28" xfId="0" applyFont="1" applyBorder="1" applyAlignment="1">
      <alignment horizontal="centerContinuous" vertical="center"/>
    </xf>
    <xf numFmtId="0" fontId="2" fillId="0" borderId="72" xfId="0" applyFont="1" applyBorder="1" applyAlignment="1">
      <alignment horizontal="center" vertical="center" shrinkToFit="1"/>
    </xf>
    <xf numFmtId="0" fontId="2" fillId="0" borderId="73" xfId="0" quotePrefix="1" applyFont="1" applyBorder="1" applyAlignment="1">
      <alignment horizontal="center" vertical="center"/>
    </xf>
    <xf numFmtId="9" fontId="2" fillId="0" borderId="73" xfId="0" applyNumberFormat="1" applyFont="1" applyBorder="1" applyAlignment="1">
      <alignment horizontal="center" vertical="center"/>
    </xf>
    <xf numFmtId="164" fontId="2" fillId="0" borderId="73" xfId="0" applyNumberFormat="1" applyFont="1" applyBorder="1" applyAlignment="1">
      <alignment horizontal="center" vertical="center"/>
    </xf>
    <xf numFmtId="164" fontId="2" fillId="0" borderId="74" xfId="0" applyNumberFormat="1" applyFont="1" applyBorder="1" applyAlignment="1">
      <alignment horizontal="centerContinuous" vertical="center"/>
    </xf>
    <xf numFmtId="164" fontId="2" fillId="0" borderId="75" xfId="0" applyNumberFormat="1" applyFont="1" applyBorder="1" applyAlignment="1">
      <alignment horizontal="centerContinuous" vertical="center"/>
    </xf>
    <xf numFmtId="1" fontId="7" fillId="0" borderId="80" xfId="0" applyNumberFormat="1" applyFont="1" applyBorder="1" applyAlignment="1">
      <alignment horizontal="centerContinuous" vertical="center"/>
    </xf>
    <xf numFmtId="1" fontId="2" fillId="0" borderId="112" xfId="0" applyNumberFormat="1" applyFont="1" applyBorder="1" applyAlignment="1">
      <alignment horizontal="centerContinuous" vertical="center"/>
    </xf>
    <xf numFmtId="0" fontId="2" fillId="0" borderId="115" xfId="0" applyFont="1" applyBorder="1" applyAlignment="1">
      <alignment horizontal="center" vertical="center" shrinkToFit="1"/>
    </xf>
    <xf numFmtId="0" fontId="54" fillId="2" borderId="116" xfId="0" applyFont="1" applyFill="1" applyBorder="1" applyAlignment="1">
      <alignment horizontal="right" vertical="center"/>
    </xf>
    <xf numFmtId="0" fontId="54" fillId="2" borderId="117" xfId="0" applyFont="1" applyFill="1" applyBorder="1" applyAlignment="1">
      <alignment horizontal="left" vertical="center"/>
    </xf>
    <xf numFmtId="0" fontId="20" fillId="2" borderId="117" xfId="0" applyFont="1" applyFill="1" applyBorder="1" applyAlignment="1">
      <alignment horizontal="left" vertical="center"/>
    </xf>
    <xf numFmtId="0" fontId="4" fillId="2" borderId="117" xfId="0" applyFont="1" applyFill="1" applyBorder="1" applyAlignment="1">
      <alignment horizontal="centerContinuous" vertical="center"/>
    </xf>
    <xf numFmtId="0" fontId="51" fillId="2" borderId="117" xfId="0" applyFont="1" applyFill="1" applyBorder="1" applyAlignment="1">
      <alignment horizontal="center" vertical="center"/>
    </xf>
    <xf numFmtId="0" fontId="59" fillId="2" borderId="118" xfId="1" applyFont="1" applyFill="1" applyBorder="1" applyAlignment="1" applyProtection="1">
      <alignment horizontal="right" vertical="center"/>
    </xf>
    <xf numFmtId="0" fontId="60" fillId="0" borderId="119" xfId="0" applyFont="1" applyBorder="1" applyAlignment="1">
      <alignment horizontal="centerContinuous" vertical="center"/>
    </xf>
    <xf numFmtId="0" fontId="6" fillId="0" borderId="120" xfId="0" applyFont="1" applyBorder="1" applyAlignment="1">
      <alignment horizontal="centerContinuous" vertical="center"/>
    </xf>
    <xf numFmtId="0" fontId="6" fillId="0" borderId="121" xfId="0" applyFont="1" applyBorder="1" applyAlignment="1">
      <alignment horizontal="centerContinuous" vertical="center"/>
    </xf>
    <xf numFmtId="0" fontId="58" fillId="9" borderId="61" xfId="0" applyFont="1" applyFill="1" applyBorder="1" applyAlignment="1">
      <alignment horizontal="centerContinuous" vertical="center"/>
    </xf>
    <xf numFmtId="0" fontId="58" fillId="9" borderId="122" xfId="0" applyFont="1" applyFill="1" applyBorder="1" applyAlignment="1">
      <alignment horizontal="center" vertical="center"/>
    </xf>
    <xf numFmtId="0" fontId="58" fillId="9" borderId="123" xfId="0" applyFont="1" applyFill="1" applyBorder="1" applyAlignment="1">
      <alignment horizontal="center" vertical="center"/>
    </xf>
    <xf numFmtId="0" fontId="58" fillId="9" borderId="63" xfId="0" applyFont="1" applyFill="1" applyBorder="1" applyAlignment="1">
      <alignment horizontal="center" vertical="center"/>
    </xf>
    <xf numFmtId="0" fontId="7" fillId="0" borderId="1" xfId="0" applyFont="1" applyBorder="1" applyAlignment="1">
      <alignment horizontal="center" vertical="center" shrinkToFit="1"/>
    </xf>
    <xf numFmtId="0" fontId="61" fillId="5" borderId="25" xfId="2" applyNumberFormat="1" applyFont="1" applyFill="1" applyBorder="1" applyAlignment="1">
      <alignment horizontal="center" vertical="center" shrinkToFit="1"/>
    </xf>
    <xf numFmtId="0" fontId="7" fillId="0" borderId="61" xfId="0" applyFont="1" applyBorder="1" applyAlignment="1">
      <alignment horizontal="center" vertical="center" shrinkToFit="1"/>
    </xf>
    <xf numFmtId="0" fontId="61" fillId="5" borderId="29" xfId="2" applyNumberFormat="1" applyFont="1" applyFill="1" applyBorder="1" applyAlignment="1">
      <alignment horizontal="center" vertical="center" shrinkToFit="1"/>
    </xf>
    <xf numFmtId="0" fontId="61" fillId="5" borderId="30" xfId="2" applyNumberFormat="1" applyFont="1" applyFill="1" applyBorder="1" applyAlignment="1">
      <alignment horizontal="center" vertical="center" shrinkToFit="1"/>
    </xf>
    <xf numFmtId="0" fontId="50" fillId="0" borderId="31" xfId="0" quotePrefix="1" applyFont="1" applyBorder="1" applyAlignment="1">
      <alignment horizontal="center" vertical="center" shrinkToFit="1"/>
    </xf>
    <xf numFmtId="0" fontId="7" fillId="6" borderId="24" xfId="0" applyFont="1" applyFill="1" applyBorder="1" applyAlignment="1">
      <alignment horizontal="center" vertical="center"/>
    </xf>
    <xf numFmtId="9" fontId="7" fillId="0" borderId="62" xfId="2" applyFont="1" applyFill="1" applyBorder="1" applyAlignment="1">
      <alignment horizontal="center" vertical="center" shrinkToFit="1"/>
    </xf>
    <xf numFmtId="0" fontId="7" fillId="0" borderId="124" xfId="0" applyFont="1" applyBorder="1" applyAlignment="1">
      <alignment horizontal="center" vertical="center" wrapText="1"/>
    </xf>
    <xf numFmtId="0" fontId="7" fillId="0" borderId="25" xfId="5" applyFont="1" applyBorder="1" applyAlignment="1">
      <alignment horizontal="center" vertical="center"/>
    </xf>
    <xf numFmtId="0" fontId="7" fillId="0" borderId="25" xfId="0" applyFont="1" applyBorder="1" applyAlignment="1">
      <alignment horizontal="center" vertical="center" wrapText="1"/>
    </xf>
    <xf numFmtId="0" fontId="12" fillId="11" borderId="33" xfId="0" applyFont="1" applyFill="1" applyBorder="1" applyAlignment="1">
      <alignment horizontal="center" vertical="center" wrapText="1"/>
    </xf>
    <xf numFmtId="0" fontId="12" fillId="11" borderId="60" xfId="0" applyFont="1" applyFill="1" applyBorder="1" applyAlignment="1">
      <alignment horizontal="centerContinuous"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51" xfId="7" applyNumberFormat="1" applyFont="1" applyFill="1" applyBorder="1" applyAlignment="1">
      <alignment horizontal="center" vertical="center" shrinkToFit="1"/>
    </xf>
    <xf numFmtId="0" fontId="7" fillId="0" borderId="30" xfId="5" applyFont="1" applyBorder="1" applyAlignment="1">
      <alignment horizontal="center" vertical="center"/>
    </xf>
    <xf numFmtId="0" fontId="7" fillId="0" borderId="15" xfId="7" applyNumberFormat="1" applyFont="1" applyFill="1" applyBorder="1" applyAlignment="1">
      <alignment horizontal="center" vertical="center" shrinkToFit="1"/>
    </xf>
    <xf numFmtId="0" fontId="7" fillId="0" borderId="29" xfId="5" applyFont="1" applyBorder="1" applyAlignment="1">
      <alignment horizontal="center" vertical="center"/>
    </xf>
    <xf numFmtId="0" fontId="7" fillId="0" borderId="29" xfId="0" applyFont="1" applyBorder="1" applyAlignment="1">
      <alignment horizontal="center" vertical="center" wrapText="1"/>
    </xf>
    <xf numFmtId="0" fontId="7" fillId="0" borderId="25" xfId="0" quotePrefix="1" applyFont="1" applyBorder="1" applyAlignment="1">
      <alignment horizontal="center" vertical="center" wrapText="1"/>
    </xf>
    <xf numFmtId="0" fontId="56" fillId="12" borderId="1" xfId="5" applyFont="1" applyFill="1" applyBorder="1" applyAlignment="1">
      <alignment horizontal="center" vertical="center" shrinkToFit="1"/>
    </xf>
    <xf numFmtId="0" fontId="7" fillId="0" borderId="25" xfId="5" applyFont="1" applyBorder="1" applyAlignment="1">
      <alignment horizontal="center" vertical="center" wrapText="1"/>
    </xf>
    <xf numFmtId="0" fontId="7" fillId="0" borderId="24" xfId="0" applyFont="1" applyBorder="1" applyAlignment="1">
      <alignment horizontal="center" vertical="center" shrinkToFit="1"/>
    </xf>
    <xf numFmtId="0" fontId="7" fillId="0" borderId="15" xfId="0" applyFont="1" applyBorder="1" applyAlignment="1">
      <alignment horizontal="center" vertical="center"/>
    </xf>
    <xf numFmtId="0" fontId="7" fillId="0" borderId="3" xfId="0" quotePrefix="1" applyFont="1" applyBorder="1" applyAlignment="1">
      <alignment horizontal="center" vertical="center"/>
    </xf>
    <xf numFmtId="0" fontId="60" fillId="0" borderId="125" xfId="0" applyFont="1" applyBorder="1" applyAlignment="1">
      <alignment horizontal="centerContinuous" vertical="center"/>
    </xf>
    <xf numFmtId="0" fontId="2" fillId="0" borderId="81" xfId="0" applyFont="1" applyBorder="1" applyAlignment="1">
      <alignment horizontal="centerContinuous" vertical="center"/>
    </xf>
    <xf numFmtId="0" fontId="2" fillId="0" borderId="82" xfId="0" applyFont="1" applyBorder="1" applyAlignment="1">
      <alignment horizontal="centerContinuous" vertical="center"/>
    </xf>
    <xf numFmtId="0" fontId="12" fillId="9" borderId="126" xfId="0" applyFont="1" applyFill="1" applyBorder="1" applyAlignment="1">
      <alignment horizontal="centerContinuous" vertical="center"/>
    </xf>
    <xf numFmtId="0" fontId="12" fillId="9" borderId="127" xfId="0" applyFont="1" applyFill="1" applyBorder="1" applyAlignment="1">
      <alignment horizontal="center" vertical="center"/>
    </xf>
    <xf numFmtId="0" fontId="12" fillId="9" borderId="127" xfId="0" applyFont="1" applyFill="1" applyBorder="1" applyAlignment="1">
      <alignment horizontal="centerContinuous" vertical="center"/>
    </xf>
    <xf numFmtId="0" fontId="12" fillId="9" borderId="128" xfId="0" applyFont="1" applyFill="1" applyBorder="1" applyAlignment="1">
      <alignment horizontal="center" vertical="center"/>
    </xf>
    <xf numFmtId="0" fontId="4" fillId="0" borderId="129" xfId="0" applyFont="1" applyBorder="1" applyAlignment="1">
      <alignment horizontal="right" vertical="center"/>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62" fillId="8" borderId="131" xfId="0" applyFont="1" applyFill="1" applyBorder="1" applyAlignment="1">
      <alignment horizontal="center" vertical="center"/>
    </xf>
    <xf numFmtId="0" fontId="62" fillId="8" borderId="132" xfId="0" applyFont="1" applyFill="1" applyBorder="1" applyAlignment="1">
      <alignment horizontal="center" vertical="center"/>
    </xf>
    <xf numFmtId="0" fontId="63" fillId="0" borderId="133" xfId="0" applyFont="1" applyBorder="1" applyAlignment="1">
      <alignment horizontal="right" vertical="center"/>
    </xf>
    <xf numFmtId="0" fontId="2" fillId="0" borderId="87" xfId="0" applyFont="1" applyBorder="1" applyAlignment="1">
      <alignment horizontal="center" vertical="center"/>
    </xf>
    <xf numFmtId="0" fontId="62" fillId="8" borderId="36" xfId="0" applyFont="1" applyFill="1" applyBorder="1" applyAlignment="1">
      <alignment horizontal="center" vertical="center"/>
    </xf>
    <xf numFmtId="0" fontId="62" fillId="8" borderId="38" xfId="0" applyFont="1" applyFill="1" applyBorder="1" applyAlignment="1">
      <alignment horizontal="center" vertical="center"/>
    </xf>
    <xf numFmtId="0" fontId="64" fillId="0" borderId="134" xfId="0" applyFont="1" applyBorder="1" applyAlignment="1">
      <alignment horizontal="right" vertical="center"/>
    </xf>
    <xf numFmtId="0" fontId="53" fillId="9" borderId="135" xfId="0" applyFont="1" applyFill="1" applyBorder="1" applyAlignment="1">
      <alignment horizontal="center" vertical="center"/>
    </xf>
    <xf numFmtId="0" fontId="53" fillId="9" borderId="136" xfId="0" applyFont="1" applyFill="1" applyBorder="1" applyAlignment="1">
      <alignment horizontal="center" vertical="center"/>
    </xf>
    <xf numFmtId="0" fontId="65" fillId="8" borderId="136" xfId="0" applyFont="1" applyFill="1" applyBorder="1" applyAlignment="1">
      <alignment horizontal="center" vertical="center"/>
    </xf>
    <xf numFmtId="0" fontId="65" fillId="8" borderId="137" xfId="0" applyFont="1" applyFill="1" applyBorder="1" applyAlignment="1">
      <alignment horizontal="center" vertical="center"/>
    </xf>
    <xf numFmtId="0" fontId="4" fillId="0" borderId="138" xfId="0" applyFont="1" applyBorder="1" applyAlignment="1">
      <alignment horizontal="right" vertical="center"/>
    </xf>
    <xf numFmtId="1" fontId="53" fillId="9" borderId="139" xfId="0" applyNumberFormat="1" applyFont="1" applyFill="1" applyBorder="1" applyAlignment="1">
      <alignment horizontal="center" vertical="center"/>
    </xf>
    <xf numFmtId="1" fontId="53" fillId="9" borderId="140" xfId="0" applyNumberFormat="1" applyFont="1" applyFill="1" applyBorder="1" applyAlignment="1">
      <alignment horizontal="center" vertical="center"/>
    </xf>
    <xf numFmtId="1" fontId="53" fillId="8" borderId="140" xfId="0" applyNumberFormat="1" applyFont="1" applyFill="1" applyBorder="1" applyAlignment="1">
      <alignment horizontal="center" vertical="center"/>
    </xf>
    <xf numFmtId="1" fontId="53" fillId="8" borderId="141" xfId="0" applyNumberFormat="1" applyFont="1" applyFill="1" applyBorder="1" applyAlignment="1">
      <alignment horizontal="center" vertical="center"/>
    </xf>
    <xf numFmtId="0" fontId="7" fillId="8" borderId="8" xfId="0" applyFont="1" applyFill="1" applyBorder="1" applyAlignment="1">
      <alignment horizontal="center" vertical="center" shrinkToFit="1"/>
    </xf>
    <xf numFmtId="0" fontId="7" fillId="8" borderId="50" xfId="0" applyFont="1" applyFill="1" applyBorder="1" applyAlignment="1">
      <alignment horizontal="center" vertical="center"/>
    </xf>
    <xf numFmtId="49" fontId="7" fillId="8" borderId="50" xfId="0" applyNumberFormat="1" applyFont="1" applyFill="1" applyBorder="1" applyAlignment="1">
      <alignment horizontal="center" vertical="center"/>
    </xf>
    <xf numFmtId="0" fontId="53" fillId="10" borderId="82" xfId="0" applyFont="1" applyFill="1" applyBorder="1" applyAlignment="1">
      <alignment horizontal="centerContinuous" vertical="center"/>
    </xf>
    <xf numFmtId="0" fontId="2" fillId="0" borderId="10" xfId="0" applyFont="1" applyBorder="1" applyAlignment="1">
      <alignment horizontal="centerContinuous" vertical="center"/>
    </xf>
    <xf numFmtId="0" fontId="53" fillId="10" borderId="81" xfId="0" applyFont="1" applyFill="1" applyBorder="1" applyAlignment="1">
      <alignment horizontal="centerContinuous" vertical="center"/>
    </xf>
    <xf numFmtId="0" fontId="2" fillId="0" borderId="9" xfId="0" applyFont="1" applyBorder="1" applyAlignment="1">
      <alignment horizontal="centerContinuous" vertical="center"/>
    </xf>
    <xf numFmtId="0" fontId="53" fillId="10" borderId="80" xfId="0" applyFont="1" applyFill="1" applyBorder="1" applyAlignment="1">
      <alignment horizontal="centerContinuous" vertical="center"/>
    </xf>
    <xf numFmtId="0" fontId="2" fillId="0" borderId="51" xfId="0" applyFont="1" applyBorder="1" applyAlignment="1">
      <alignment horizontal="centerContinuous" vertical="center"/>
    </xf>
    <xf numFmtId="0" fontId="2" fillId="0" borderId="113" xfId="0" applyFont="1" applyBorder="1" applyAlignment="1">
      <alignment horizontal="centerContinuous" vertical="center"/>
    </xf>
    <xf numFmtId="0" fontId="2" fillId="0" borderId="87" xfId="0" applyFont="1" applyBorder="1" applyAlignment="1">
      <alignment horizontal="center" vertical="center" shrinkToFit="1"/>
    </xf>
    <xf numFmtId="0" fontId="2" fillId="0" borderId="36" xfId="0" applyFont="1" applyBorder="1" applyAlignment="1">
      <alignment horizontal="left" vertical="center"/>
    </xf>
    <xf numFmtId="0" fontId="53" fillId="13" borderId="136" xfId="0" applyFont="1" applyFill="1" applyBorder="1" applyAlignment="1">
      <alignment horizontal="center" vertical="center"/>
    </xf>
    <xf numFmtId="0" fontId="2" fillId="10" borderId="85" xfId="0" applyFont="1" applyFill="1" applyBorder="1" applyAlignment="1">
      <alignment horizontal="center" vertical="center"/>
    </xf>
    <xf numFmtId="0" fontId="2" fillId="10" borderId="86" xfId="0" applyFont="1" applyFill="1" applyBorder="1" applyAlignment="1">
      <alignment horizontal="center" vertical="center"/>
    </xf>
    <xf numFmtId="0" fontId="2" fillId="10" borderId="86" xfId="0" quotePrefix="1" applyFont="1" applyFill="1" applyBorder="1" applyAlignment="1">
      <alignment horizontal="center" vertical="center"/>
    </xf>
    <xf numFmtId="9" fontId="2" fillId="10" borderId="86" xfId="0" applyNumberFormat="1" applyFont="1" applyFill="1" applyBorder="1" applyAlignment="1">
      <alignment horizontal="center" vertical="center"/>
    </xf>
    <xf numFmtId="164" fontId="2" fillId="10" borderId="86" xfId="0" applyNumberFormat="1" applyFont="1" applyFill="1" applyBorder="1" applyAlignment="1">
      <alignment horizontal="center" vertical="center"/>
    </xf>
    <xf numFmtId="164" fontId="2" fillId="10" borderId="104" xfId="0" applyNumberFormat="1" applyFont="1" applyFill="1" applyBorder="1" applyAlignment="1">
      <alignment horizontal="centerContinuous" vertical="center"/>
    </xf>
    <xf numFmtId="164" fontId="2" fillId="10" borderId="105" xfId="0" applyNumberFormat="1" applyFont="1" applyFill="1" applyBorder="1" applyAlignment="1">
      <alignment horizontal="centerContinuous" vertical="center"/>
    </xf>
    <xf numFmtId="0" fontId="2" fillId="10" borderId="106" xfId="0" quotePrefix="1" applyFont="1" applyFill="1" applyBorder="1" applyAlignment="1">
      <alignment horizontal="centerContinuous" vertical="center"/>
    </xf>
    <xf numFmtId="1" fontId="2" fillId="10" borderId="84" xfId="0" applyNumberFormat="1" applyFont="1" applyFill="1" applyBorder="1" applyAlignment="1">
      <alignment horizontal="center" vertical="center"/>
    </xf>
    <xf numFmtId="0" fontId="6" fillId="4" borderId="11" xfId="0" applyFont="1" applyFill="1" applyBorder="1" applyAlignment="1">
      <alignment horizontal="right" vertical="center"/>
    </xf>
    <xf numFmtId="1" fontId="7" fillId="0" borderId="113" xfId="0" applyNumberFormat="1" applyFont="1" applyBorder="1" applyAlignment="1">
      <alignment horizontal="centerContinuous" vertical="center"/>
    </xf>
    <xf numFmtId="1" fontId="2" fillId="0" borderId="114" xfId="0" applyNumberFormat="1" applyFont="1" applyBorder="1" applyAlignment="1">
      <alignment horizontal="centerContinuous" vertical="center"/>
    </xf>
    <xf numFmtId="0" fontId="6" fillId="4" borderId="99" xfId="0" applyFont="1" applyFill="1" applyBorder="1" applyAlignment="1">
      <alignment horizontal="right" vertical="center"/>
    </xf>
    <xf numFmtId="49" fontId="7" fillId="0" borderId="13" xfId="0" applyNumberFormat="1" applyFont="1" applyBorder="1" applyAlignment="1">
      <alignment horizontal="center" vertical="center"/>
    </xf>
    <xf numFmtId="0" fontId="50" fillId="8" borderId="52" xfId="0" quotePrefix="1" applyFont="1" applyFill="1" applyBorder="1" applyAlignment="1">
      <alignment horizontal="center" vertical="center" shrinkToFit="1"/>
    </xf>
    <xf numFmtId="0" fontId="7" fillId="0" borderId="78" xfId="0" applyFont="1" applyBorder="1" applyAlignment="1">
      <alignment horizontal="centerContinuous" vertical="center"/>
    </xf>
    <xf numFmtId="0" fontId="50" fillId="12" borderId="31" xfId="0" applyFont="1" applyFill="1" applyBorder="1" applyAlignment="1">
      <alignment horizontal="centerContinuous" vertical="center"/>
    </xf>
    <xf numFmtId="0" fontId="50" fillId="12" borderId="57" xfId="0" applyFont="1" applyFill="1" applyBorder="1" applyAlignment="1">
      <alignment horizontal="centerContinuous" vertical="center"/>
    </xf>
    <xf numFmtId="0" fontId="56" fillId="8" borderId="1" xfId="5" applyFont="1" applyFill="1" applyBorder="1" applyAlignment="1">
      <alignment horizontal="center" vertical="center" shrinkToFit="1"/>
    </xf>
    <xf numFmtId="0" fontId="7" fillId="8" borderId="23" xfId="5" applyFont="1" applyFill="1" applyBorder="1" applyAlignment="1">
      <alignment horizontal="center" vertical="center"/>
    </xf>
    <xf numFmtId="9" fontId="7" fillId="8" borderId="23" xfId="7" applyFont="1" applyFill="1" applyBorder="1" applyAlignment="1">
      <alignment horizontal="center" shrinkToFit="1"/>
    </xf>
    <xf numFmtId="9" fontId="7" fillId="8" borderId="24" xfId="7" applyFont="1" applyFill="1" applyBorder="1" applyAlignment="1">
      <alignment horizontal="center" vertical="center" shrinkToFit="1"/>
    </xf>
    <xf numFmtId="0" fontId="7" fillId="8" borderId="24" xfId="5" applyFont="1" applyFill="1" applyBorder="1" applyAlignment="1">
      <alignment horizontal="center" shrinkToFit="1"/>
    </xf>
    <xf numFmtId="0" fontId="7" fillId="8" borderId="24" xfId="7" applyNumberFormat="1" applyFont="1" applyFill="1" applyBorder="1" applyAlignment="1">
      <alignment horizontal="center" vertical="center" shrinkToFit="1"/>
    </xf>
    <xf numFmtId="0" fontId="7" fillId="8" borderId="24" xfId="7" applyNumberFormat="1" applyFont="1" applyFill="1" applyBorder="1" applyAlignment="1">
      <alignment horizontal="center" shrinkToFit="1"/>
    </xf>
    <xf numFmtId="0" fontId="7" fillId="8" borderId="24" xfId="2" applyNumberFormat="1" applyFont="1" applyFill="1" applyBorder="1" applyAlignment="1">
      <alignment horizontal="center" vertical="center" shrinkToFit="1"/>
    </xf>
    <xf numFmtId="0" fontId="7" fillId="8" borderId="25" xfId="0" applyFont="1" applyFill="1" applyBorder="1" applyAlignment="1">
      <alignment horizontal="center" vertical="center" wrapText="1"/>
    </xf>
    <xf numFmtId="9" fontId="7" fillId="8" borderId="23" xfId="2" applyFont="1" applyFill="1" applyBorder="1" applyAlignment="1">
      <alignment horizontal="center" vertical="center" shrinkToFit="1"/>
    </xf>
    <xf numFmtId="9" fontId="7" fillId="8" borderId="24" xfId="2" applyFont="1" applyFill="1" applyBorder="1" applyAlignment="1">
      <alignment horizontal="center" vertical="center" shrinkToFit="1"/>
    </xf>
    <xf numFmtId="0" fontId="7" fillId="8" borderId="24" xfId="0" applyFont="1" applyFill="1" applyBorder="1" applyAlignment="1">
      <alignment horizontal="center" vertical="center" shrinkToFit="1"/>
    </xf>
    <xf numFmtId="0" fontId="56" fillId="8" borderId="61" xfId="5" applyFont="1" applyFill="1" applyBorder="1" applyAlignment="1">
      <alignment horizontal="center" vertical="center" shrinkToFit="1"/>
    </xf>
    <xf numFmtId="0" fontId="7" fillId="8" borderId="62" xfId="5" applyFont="1" applyFill="1" applyBorder="1" applyAlignment="1">
      <alignment horizontal="center" vertical="center"/>
    </xf>
    <xf numFmtId="9" fontId="7" fillId="8" borderId="62" xfId="2" applyFont="1" applyFill="1" applyBorder="1" applyAlignment="1">
      <alignment horizontal="center" shrinkToFit="1"/>
    </xf>
    <xf numFmtId="9" fontId="7" fillId="8" borderId="15" xfId="2" applyFont="1" applyFill="1" applyBorder="1" applyAlignment="1">
      <alignment horizontal="center" shrinkToFit="1"/>
    </xf>
    <xf numFmtId="0" fontId="7" fillId="8" borderId="15" xfId="2" applyNumberFormat="1" applyFont="1" applyFill="1" applyBorder="1" applyAlignment="1">
      <alignment horizontal="center" shrinkToFit="1"/>
    </xf>
    <xf numFmtId="0" fontId="7" fillId="8" borderId="15" xfId="2" applyNumberFormat="1" applyFont="1" applyFill="1" applyBorder="1" applyAlignment="1">
      <alignment horizontal="center" vertical="center" shrinkToFit="1"/>
    </xf>
    <xf numFmtId="0" fontId="7" fillId="8" borderId="29" xfId="0" applyFont="1" applyFill="1" applyBorder="1" applyAlignment="1">
      <alignment horizontal="center" vertical="center" wrapText="1"/>
    </xf>
    <xf numFmtId="9" fontId="7" fillId="8" borderId="23" xfId="2" applyFont="1" applyFill="1" applyBorder="1" applyAlignment="1">
      <alignment horizontal="center" shrinkToFit="1"/>
    </xf>
    <xf numFmtId="9" fontId="7" fillId="8" borderId="24" xfId="2" applyFont="1" applyFill="1" applyBorder="1" applyAlignment="1">
      <alignment horizontal="center" shrinkToFit="1"/>
    </xf>
    <xf numFmtId="0" fontId="7" fillId="8" borderId="24" xfId="2" applyNumberFormat="1" applyFont="1" applyFill="1" applyBorder="1" applyAlignment="1">
      <alignment horizontal="center" shrinkToFit="1"/>
    </xf>
    <xf numFmtId="0" fontId="56" fillId="8" borderId="8" xfId="5" applyFont="1" applyFill="1" applyBorder="1" applyAlignment="1">
      <alignment horizontal="center" vertical="center" shrinkToFit="1"/>
    </xf>
    <xf numFmtId="0" fontId="7" fillId="8" borderId="50" xfId="5" applyFont="1" applyFill="1" applyBorder="1" applyAlignment="1">
      <alignment horizontal="center" vertical="center"/>
    </xf>
    <xf numFmtId="9" fontId="7" fillId="8" borderId="50" xfId="2" applyFont="1" applyFill="1" applyBorder="1" applyAlignment="1">
      <alignment horizontal="center" vertical="center" shrinkToFit="1"/>
    </xf>
    <xf numFmtId="9" fontId="7" fillId="8" borderId="51" xfId="2" applyFont="1" applyFill="1" applyBorder="1" applyAlignment="1">
      <alignment horizontal="center" vertical="center" shrinkToFit="1"/>
    </xf>
    <xf numFmtId="0" fontId="7" fillId="8" borderId="51" xfId="9" applyNumberFormat="1" applyFont="1" applyFill="1" applyBorder="1" applyAlignment="1">
      <alignment horizontal="center" vertical="center" shrinkToFit="1"/>
    </xf>
    <xf numFmtId="0" fontId="7" fillId="8" borderId="51" xfId="2" applyNumberFormat="1" applyFont="1" applyFill="1" applyBorder="1" applyAlignment="1">
      <alignment horizontal="center" vertical="center" shrinkToFit="1"/>
    </xf>
    <xf numFmtId="0" fontId="7" fillId="8" borderId="30" xfId="0" applyFont="1" applyFill="1" applyBorder="1" applyAlignment="1">
      <alignment horizontal="center" vertical="center" wrapText="1"/>
    </xf>
    <xf numFmtId="0" fontId="9" fillId="13" borderId="3" xfId="0" quotePrefix="1" applyFont="1" applyFill="1" applyBorder="1" applyAlignment="1">
      <alignment horizontal="center" vertical="center"/>
    </xf>
    <xf numFmtId="0" fontId="66" fillId="2" borderId="142" xfId="0" applyFont="1" applyFill="1" applyBorder="1" applyAlignment="1">
      <alignment horizontal="right" vertical="center"/>
    </xf>
  </cellXfs>
  <cellStyles count="12">
    <cellStyle name="Comma 2" xfId="9" xr:uid="{00000000-0005-0000-0000-000001000000}"/>
    <cellStyle name="Excel Built-in Normal" xfId="6" xr:uid="{00000000-0005-0000-0000-000002000000}"/>
    <cellStyle name="Hyperlink" xfId="1" builtinId="8"/>
    <cellStyle name="Normal" xfId="0" builtinId="0"/>
    <cellStyle name="Normal 2" xfId="4" xr:uid="{00000000-0005-0000-0000-000005000000}"/>
    <cellStyle name="Normal 2 2" xfId="5" xr:uid="{00000000-0005-0000-0000-000006000000}"/>
    <cellStyle name="Normal 3" xfId="10" xr:uid="{00000000-0005-0000-0000-000007000000}"/>
    <cellStyle name="Normal 4" xfId="8" xr:uid="{00000000-0005-0000-0000-000008000000}"/>
    <cellStyle name="Normal 5" xfId="11" xr:uid="{00000000-0005-0000-0000-000009000000}"/>
    <cellStyle name="Percent" xfId="2" builtinId="5"/>
    <cellStyle name="Percent 2" xfId="3" xr:uid="{00000000-0005-0000-0000-00000B000000}"/>
    <cellStyle name="Percent 2 2" xfId="7" xr:uid="{00000000-0005-0000-0000-00000C000000}"/>
  </cellStyles>
  <dxfs count="12">
    <dxf>
      <font>
        <color rgb="FFFF0000"/>
      </font>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ont>
        <b/>
        <i val="0"/>
        <color theme="9" tint="-0.499984740745262"/>
      </font>
      <fill>
        <patternFill>
          <bgColor rgb="FF99FF99"/>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66CC"/>
      <color rgb="FF9999FF"/>
      <color rgb="FF9966FF"/>
      <color rgb="FFCC00FF"/>
      <color rgb="FF009900"/>
      <color rgb="FF0000FF"/>
      <color rgb="FF00FFFF"/>
      <color rgb="FFFF6600"/>
      <color rgb="FF66FF33"/>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16</xdr:row>
      <xdr:rowOff>57150</xdr:rowOff>
    </xdr:from>
    <xdr:to>
      <xdr:col>6</xdr:col>
      <xdr:colOff>1097280</xdr:colOff>
      <xdr:row>32</xdr:row>
      <xdr:rowOff>182880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19050" y="4194810"/>
          <a:ext cx="6374130" cy="909447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b="0">
              <a:effectLst/>
              <a:latin typeface="Times New Roman" pitchFamily="18" charset="0"/>
              <a:ea typeface="+mn-ea"/>
              <a:cs typeface="Times New Roman" pitchFamily="18" charset="0"/>
            </a:rPr>
            <a:t>Immaline is tall for an elf but is quite slim.  She has long, flowing brown hair falling to the middle of her back.  She has green eyes with slightly uptitled eyebrows and a pale complexion.</a:t>
          </a:r>
        </a:p>
        <a:p>
          <a:pPr algn="just"/>
          <a:endParaRPr lang="en-US" sz="1200" b="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  </a:t>
          </a:r>
          <a:r>
            <a:rPr lang="en-US" sz="1200" b="0">
              <a:effectLst/>
              <a:latin typeface="Times New Roman" pitchFamily="18" charset="0"/>
              <a:ea typeface="+mn-ea"/>
              <a:cs typeface="Times New Roman" pitchFamily="18" charset="0"/>
            </a:rPr>
            <a:t>For the first century of her life Immaline was content to remain at home learning her craft.  However, an attack on her village by a band of roving orcs changed everything.  It was a large party and her village was a small one.  The elves fought valiantly but, at the end of the battle her family and most of her friends were dead - as was most of the band of orcs.</a:t>
          </a:r>
        </a:p>
        <a:p>
          <a:pPr algn="just"/>
          <a:endParaRPr lang="en-US" sz="1200" b="0">
            <a:effectLst/>
            <a:latin typeface="Times New Roman" pitchFamily="18" charset="0"/>
            <a:ea typeface="+mn-ea"/>
            <a:cs typeface="Times New Roman" pitchFamily="18" charset="0"/>
          </a:endParaRPr>
        </a:p>
        <a:p>
          <a:pPr algn="just"/>
          <a:r>
            <a:rPr lang="en-US" sz="1200" b="0">
              <a:effectLst/>
              <a:latin typeface="Times New Roman" pitchFamily="18" charset="0"/>
              <a:ea typeface="+mn-ea"/>
              <a:cs typeface="Times New Roman" pitchFamily="18" charset="0"/>
            </a:rPr>
            <a:t>With the devastation of the village, those few elves who remained were reluctant to try and rebuild their homes, especially with the threat of more attacks possible, began to scatter.  Unfortunately for Immaline her parents and brother had been killed and, with no other relatives, she was uncertain where she could go.  However, as she enjoyed researching new things and ideas, Immaline decided to travel.  Having witnessed what happened to her family by the orcs, Immaline decided to learn their language so that, should she encounter them again, she would know what they were saying and be able to take steps to defend herself.</a:t>
          </a:r>
        </a:p>
        <a:p>
          <a:pPr algn="just"/>
          <a:endParaRPr lang="en-US" sz="1200" b="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b="0">
              <a:effectLst/>
              <a:latin typeface="Times New Roman" pitchFamily="18" charset="0"/>
              <a:ea typeface="+mn-ea"/>
              <a:cs typeface="Times New Roman" pitchFamily="18" charset="0"/>
            </a:rPr>
            <a:t>Having been more interested in researching new things and learning her spells Immaline is quite social awkward and finds meeting new people challenging.  She is quite straightforward and has a tendency to say what she thinks which isn't always a good idea.  Her interest in researching something new can also lead to problematic situations.  For example, if confronted by a dragon most people would run away but Immaline would stay to try and find out how it was able to fly!</a:t>
          </a:r>
        </a:p>
      </xdr:txBody>
    </xdr:sp>
    <xdr:clientData/>
  </xdr:twoCellAnchor>
  <xdr:twoCellAnchor editAs="oneCell">
    <xdr:from>
      <xdr:col>5</xdr:col>
      <xdr:colOff>76200</xdr:colOff>
      <xdr:row>1</xdr:row>
      <xdr:rowOff>83820</xdr:rowOff>
    </xdr:from>
    <xdr:to>
      <xdr:col>6</xdr:col>
      <xdr:colOff>1093877</xdr:colOff>
      <xdr:row>15</xdr:row>
      <xdr:rowOff>15240</xdr:rowOff>
    </xdr:to>
    <xdr:pic>
      <xdr:nvPicPr>
        <xdr:cNvPr id="3" name="Picture 2">
          <a:extLst>
            <a:ext uri="{FF2B5EF4-FFF2-40B4-BE49-F238E27FC236}">
              <a16:creationId xmlns:a16="http://schemas.microsoft.com/office/drawing/2014/main" id="{14C16EC8-EE5E-366A-673A-239DF1CE2FB9}"/>
            </a:ext>
          </a:extLst>
        </xdr:cNvPr>
        <xdr:cNvPicPr>
          <a:picLocks noChangeAspect="1"/>
        </xdr:cNvPicPr>
      </xdr:nvPicPr>
      <xdr:blipFill>
        <a:blip xmlns:r="http://schemas.openxmlformats.org/officeDocument/2006/relationships" r:embed="rId1"/>
        <a:stretch>
          <a:fillRect/>
        </a:stretch>
      </xdr:blipFill>
      <xdr:spPr>
        <a:xfrm>
          <a:off x="4206240" y="457200"/>
          <a:ext cx="2183537" cy="2964180"/>
        </a:xfrm>
        <a:prstGeom prst="rect">
          <a:avLst/>
        </a:prstGeom>
        <a:ln w="38100" cmpd="dbl">
          <a:solidFill>
            <a:srgbClr val="9966FF"/>
          </a:solidFill>
        </a:ln>
      </xdr:spPr>
    </xdr:pic>
    <xdr:clientData/>
  </xdr:twoCellAnchor>
  <xdr:twoCellAnchor>
    <xdr:from>
      <xdr:col>5</xdr:col>
      <xdr:colOff>60960</xdr:colOff>
      <xdr:row>14</xdr:row>
      <xdr:rowOff>137160</xdr:rowOff>
    </xdr:from>
    <xdr:to>
      <xdr:col>6</xdr:col>
      <xdr:colOff>1112520</xdr:colOff>
      <xdr:row>15</xdr:row>
      <xdr:rowOff>257174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73880" y="3322320"/>
          <a:ext cx="2217420" cy="3409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000000"/>
              </a:solidFill>
              <a:latin typeface="Times New Roman"/>
              <a:cs typeface="Times New Roman"/>
            </a:rPr>
            <a:t>Temporary Effects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858C1208-9377-4DBF-99CD-BFEEBE7CF4B9}"/>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304800</xdr:colOff>
      <xdr:row>10</xdr:row>
      <xdr:rowOff>68580</xdr:rowOff>
    </xdr:from>
    <xdr:to>
      <xdr:col>17</xdr:col>
      <xdr:colOff>533400</xdr:colOff>
      <xdr:row>20</xdr:row>
      <xdr:rowOff>76200</xdr:rowOff>
    </xdr:to>
    <xdr:sp macro="" textlink="">
      <xdr:nvSpPr>
        <xdr:cNvPr id="3" name="TextBox 2">
          <a:extLst>
            <a:ext uri="{FF2B5EF4-FFF2-40B4-BE49-F238E27FC236}">
              <a16:creationId xmlns:a16="http://schemas.microsoft.com/office/drawing/2014/main" id="{68757A77-B2BC-4642-A7EE-159630980894}"/>
            </a:ext>
          </a:extLst>
        </xdr:cNvPr>
        <xdr:cNvSpPr txBox="1"/>
      </xdr:nvSpPr>
      <xdr:spPr>
        <a:xfrm>
          <a:off x="4183380" y="2346960"/>
          <a:ext cx="4617720" cy="2141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feats</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empower spell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quicken spell.</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spells</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Melf's Acid Arrow instead of Bull's Strength</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Dimension Door instead of Scrying</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401955</xdr:colOff>
      <xdr:row>1</xdr:row>
      <xdr:rowOff>123825</xdr:rowOff>
    </xdr:from>
    <xdr:to>
      <xdr:col>2</xdr:col>
      <xdr:colOff>451485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eniqueen73@gmai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GridLines="0" tabSelected="1" zoomScaleNormal="100" workbookViewId="0"/>
  </sheetViews>
  <sheetFormatPr defaultColWidth="13" defaultRowHeight="15.6" x14ac:dyDescent="0.3"/>
  <cols>
    <col min="1" max="1" width="16.796875" style="48" customWidth="1"/>
    <col min="2" max="2" width="10.296875" style="49" customWidth="1"/>
    <col min="3" max="3" width="3.69921875" style="49" customWidth="1"/>
    <col min="4" max="4" width="13.69921875" style="48" bestFit="1" customWidth="1"/>
    <col min="5" max="5" width="10.8984375" style="49" bestFit="1" customWidth="1"/>
    <col min="6" max="6" width="15.296875" style="48" customWidth="1"/>
    <col min="7" max="7" width="15.296875" style="49" customWidth="1"/>
    <col min="8" max="16384" width="13" style="13"/>
  </cols>
  <sheetData>
    <row r="1" spans="1:7" ht="29.4" thickTop="1" thickBot="1" x14ac:dyDescent="0.35">
      <c r="A1" s="400" t="s">
        <v>460</v>
      </c>
      <c r="B1" s="401" t="s">
        <v>461</v>
      </c>
      <c r="C1" s="402"/>
      <c r="D1" s="403"/>
      <c r="E1" s="404"/>
      <c r="F1" s="403"/>
      <c r="G1" s="405" t="s">
        <v>459</v>
      </c>
    </row>
    <row r="2" spans="1:7" ht="17.399999999999999" thickTop="1" x14ac:dyDescent="0.3">
      <c r="A2" s="14" t="s">
        <v>179</v>
      </c>
      <c r="B2" s="206" t="s">
        <v>465</v>
      </c>
      <c r="C2" s="206"/>
      <c r="D2" s="17" t="s">
        <v>193</v>
      </c>
      <c r="E2" s="16" t="s">
        <v>482</v>
      </c>
      <c r="F2" s="18"/>
      <c r="G2" s="19"/>
    </row>
    <row r="3" spans="1:7" ht="16.8" x14ac:dyDescent="0.3">
      <c r="A3" s="14" t="s">
        <v>180</v>
      </c>
      <c r="B3" s="206" t="s">
        <v>207</v>
      </c>
      <c r="C3" s="206"/>
      <c r="D3" s="17" t="s">
        <v>83</v>
      </c>
      <c r="E3" s="16">
        <v>12</v>
      </c>
      <c r="F3" s="17"/>
      <c r="G3" s="19"/>
    </row>
    <row r="4" spans="1:7" ht="16.8" x14ac:dyDescent="0.3">
      <c r="A4" s="14" t="s">
        <v>180</v>
      </c>
      <c r="B4" s="206"/>
      <c r="C4" s="206"/>
      <c r="D4" s="17" t="s">
        <v>83</v>
      </c>
      <c r="E4" s="16"/>
      <c r="F4" s="17"/>
      <c r="G4" s="19"/>
    </row>
    <row r="5" spans="1:7" ht="16.8" x14ac:dyDescent="0.3">
      <c r="A5" s="14" t="s">
        <v>181</v>
      </c>
      <c r="B5" s="206" t="s">
        <v>481</v>
      </c>
      <c r="C5" s="206"/>
      <c r="D5" s="17" t="s">
        <v>194</v>
      </c>
      <c r="E5" s="16">
        <v>143</v>
      </c>
      <c r="F5" s="17"/>
      <c r="G5" s="19"/>
    </row>
    <row r="6" spans="1:7" ht="16.8" x14ac:dyDescent="0.3">
      <c r="A6" s="14" t="s">
        <v>182</v>
      </c>
      <c r="B6" s="206" t="s">
        <v>480</v>
      </c>
      <c r="C6" s="206"/>
      <c r="D6" s="17" t="s">
        <v>195</v>
      </c>
      <c r="E6" s="16" t="s">
        <v>462</v>
      </c>
      <c r="F6" s="17"/>
      <c r="G6" s="19"/>
    </row>
    <row r="7" spans="1:7" ht="17.399999999999999" thickBot="1" x14ac:dyDescent="0.35">
      <c r="A7" s="14" t="s">
        <v>183</v>
      </c>
      <c r="B7" s="206" t="s">
        <v>464</v>
      </c>
      <c r="C7" s="206"/>
      <c r="D7" s="17" t="s">
        <v>196</v>
      </c>
      <c r="E7" s="16" t="s">
        <v>463</v>
      </c>
      <c r="F7" s="17"/>
      <c r="G7" s="19"/>
    </row>
    <row r="8" spans="1:7" ht="17.399999999999999" thickTop="1" x14ac:dyDescent="0.3">
      <c r="A8" s="20" t="s">
        <v>184</v>
      </c>
      <c r="B8" s="397">
        <f>6</f>
        <v>6</v>
      </c>
      <c r="C8" s="398"/>
      <c r="D8" s="21" t="s">
        <v>66</v>
      </c>
      <c r="E8" s="22" t="s">
        <v>81</v>
      </c>
      <c r="F8" s="23"/>
      <c r="G8" s="19"/>
    </row>
    <row r="9" spans="1:7" ht="17.399999999999999" thickBot="1" x14ac:dyDescent="0.35">
      <c r="A9" s="487" t="s">
        <v>185</v>
      </c>
      <c r="B9" s="488">
        <f>C11+4</f>
        <v>5</v>
      </c>
      <c r="C9" s="489"/>
      <c r="D9" s="490" t="s">
        <v>186</v>
      </c>
      <c r="E9" s="491" t="s">
        <v>466</v>
      </c>
      <c r="F9" s="23"/>
      <c r="G9" s="19"/>
    </row>
    <row r="10" spans="1:7" ht="17.399999999999999" thickTop="1" x14ac:dyDescent="0.3">
      <c r="A10" s="24" t="s">
        <v>187</v>
      </c>
      <c r="B10" s="437">
        <f>10</f>
        <v>10</v>
      </c>
      <c r="C10" s="312" t="str">
        <f t="shared" ref="C10:C15" si="0">IF(B10&gt;9.9,CONCATENATE("+",ROUNDDOWN((B10-10)/2,0)),ROUNDUP((B10-10)/2,0))</f>
        <v>+0</v>
      </c>
      <c r="D10" s="25" t="s">
        <v>197</v>
      </c>
      <c r="E10" s="383" t="s">
        <v>475</v>
      </c>
      <c r="F10" s="23"/>
      <c r="G10" s="19"/>
    </row>
    <row r="11" spans="1:7" ht="16.8" x14ac:dyDescent="0.3">
      <c r="A11" s="26" t="s">
        <v>188</v>
      </c>
      <c r="B11" s="438">
        <f>13</f>
        <v>13</v>
      </c>
      <c r="C11" s="313" t="str">
        <f t="shared" si="0"/>
        <v>+1</v>
      </c>
      <c r="D11" s="27" t="s">
        <v>198</v>
      </c>
      <c r="E11" s="28">
        <f>SUM(Martial!G3:G27,Equipment!C3:C15)</f>
        <v>14</v>
      </c>
      <c r="F11" s="23"/>
      <c r="G11" s="19"/>
    </row>
    <row r="12" spans="1:7" ht="16.8" x14ac:dyDescent="0.3">
      <c r="A12" s="526" t="s">
        <v>189</v>
      </c>
      <c r="B12" s="525">
        <f>14+2</f>
        <v>16</v>
      </c>
      <c r="C12" s="314" t="str">
        <f t="shared" si="0"/>
        <v>+3</v>
      </c>
      <c r="D12" s="27" t="s">
        <v>199</v>
      </c>
      <c r="E12" s="29">
        <f>ROUNDUP(((E3*4)*0.75)+((E4*4)*0.75)+(SUM(E3:E4)*C12),0)</f>
        <v>72</v>
      </c>
      <c r="F12" s="23"/>
      <c r="G12" s="19"/>
    </row>
    <row r="13" spans="1:7" ht="16.8" x14ac:dyDescent="0.3">
      <c r="A13" s="30" t="s">
        <v>190</v>
      </c>
      <c r="B13" s="525">
        <f>16+4</f>
        <v>20</v>
      </c>
      <c r="C13" s="313" t="str">
        <f t="shared" si="0"/>
        <v>+5</v>
      </c>
      <c r="D13" s="31" t="s">
        <v>200</v>
      </c>
      <c r="E13" s="343">
        <f>10+C11</f>
        <v>11</v>
      </c>
      <c r="F13" s="14"/>
      <c r="G13" s="19"/>
    </row>
    <row r="14" spans="1:7" ht="16.8" x14ac:dyDescent="0.3">
      <c r="A14" s="32" t="s">
        <v>191</v>
      </c>
      <c r="B14" s="321">
        <f>10</f>
        <v>10</v>
      </c>
      <c r="C14" s="313" t="str">
        <f t="shared" si="0"/>
        <v>+0</v>
      </c>
      <c r="D14" s="31" t="s">
        <v>201</v>
      </c>
      <c r="E14" s="343">
        <f>E15-C11</f>
        <v>22</v>
      </c>
      <c r="F14" s="23"/>
      <c r="G14" s="19"/>
    </row>
    <row r="15" spans="1:7" ht="17.399999999999999" thickBot="1" x14ac:dyDescent="0.35">
      <c r="A15" s="33" t="s">
        <v>192</v>
      </c>
      <c r="B15" s="322">
        <f>10</f>
        <v>10</v>
      </c>
      <c r="C15" s="315" t="str">
        <f t="shared" si="0"/>
        <v>+0</v>
      </c>
      <c r="D15" s="34" t="s">
        <v>202</v>
      </c>
      <c r="E15" s="344">
        <f>E13+SUM(Martial!$B$21:$B$24)</f>
        <v>23</v>
      </c>
      <c r="F15" s="23"/>
      <c r="G15" s="19"/>
    </row>
    <row r="16" spans="1:7" ht="24" thickTop="1" thickBot="1" x14ac:dyDescent="0.35">
      <c r="A16" s="35" t="s">
        <v>17</v>
      </c>
      <c r="B16" s="36"/>
      <c r="C16" s="36"/>
      <c r="D16" s="37"/>
      <c r="E16" s="37"/>
      <c r="F16" s="37"/>
      <c r="G16" s="38"/>
    </row>
    <row r="17" spans="1:7" s="42" customFormat="1" ht="17.399999999999999" thickTop="1" x14ac:dyDescent="0.3">
      <c r="A17" s="39"/>
      <c r="B17" s="40"/>
      <c r="C17" s="40"/>
      <c r="D17" s="40"/>
      <c r="E17" s="40"/>
      <c r="F17" s="40"/>
      <c r="G17" s="41"/>
    </row>
    <row r="18" spans="1:7" s="42" customFormat="1" ht="16.8" x14ac:dyDescent="0.3">
      <c r="A18" s="43"/>
      <c r="B18" s="15"/>
      <c r="C18" s="15"/>
      <c r="D18" s="15"/>
      <c r="E18" s="15"/>
      <c r="F18" s="15"/>
      <c r="G18" s="44"/>
    </row>
    <row r="19" spans="1:7" s="42" customFormat="1" ht="16.8" x14ac:dyDescent="0.3">
      <c r="A19" s="43"/>
      <c r="B19" s="15"/>
      <c r="C19" s="15"/>
      <c r="D19" s="15"/>
      <c r="E19" s="15"/>
      <c r="F19" s="15"/>
      <c r="G19" s="44"/>
    </row>
    <row r="20" spans="1:7" s="42" customFormat="1" ht="16.8" x14ac:dyDescent="0.3">
      <c r="A20" s="43"/>
      <c r="B20" s="15"/>
      <c r="C20" s="15"/>
      <c r="D20" s="15"/>
      <c r="E20" s="15"/>
      <c r="F20" s="15"/>
      <c r="G20" s="44"/>
    </row>
    <row r="21" spans="1:7" s="42" customFormat="1" ht="16.8" x14ac:dyDescent="0.3">
      <c r="A21" s="43"/>
      <c r="B21" s="15"/>
      <c r="C21" s="15"/>
      <c r="D21" s="15"/>
      <c r="E21" s="15"/>
      <c r="F21" s="15"/>
      <c r="G21" s="44"/>
    </row>
    <row r="22" spans="1:7" s="42" customFormat="1" ht="16.8" x14ac:dyDescent="0.3">
      <c r="A22" s="43"/>
      <c r="B22" s="15"/>
      <c r="C22" s="15"/>
      <c r="D22" s="15"/>
      <c r="E22" s="15"/>
      <c r="F22" s="15"/>
      <c r="G22" s="44"/>
    </row>
    <row r="23" spans="1:7" s="42" customFormat="1" ht="16.8" x14ac:dyDescent="0.3">
      <c r="A23" s="43"/>
      <c r="B23" s="15"/>
      <c r="C23" s="15"/>
      <c r="D23" s="15"/>
      <c r="E23" s="15"/>
      <c r="F23" s="15"/>
      <c r="G23" s="44"/>
    </row>
    <row r="24" spans="1:7" s="42" customFormat="1" ht="16.8" x14ac:dyDescent="0.3">
      <c r="A24" s="43"/>
      <c r="B24" s="15"/>
      <c r="C24" s="15"/>
      <c r="D24" s="15"/>
      <c r="E24" s="15"/>
      <c r="F24" s="15"/>
      <c r="G24" s="44"/>
    </row>
    <row r="25" spans="1:7" s="42" customFormat="1" ht="16.8" x14ac:dyDescent="0.3">
      <c r="A25" s="43"/>
      <c r="B25" s="15"/>
      <c r="C25" s="15"/>
      <c r="D25" s="15"/>
      <c r="E25" s="15"/>
      <c r="F25" s="15"/>
      <c r="G25" s="44"/>
    </row>
    <row r="26" spans="1:7" s="42" customFormat="1" ht="16.8" x14ac:dyDescent="0.3">
      <c r="A26" s="43"/>
      <c r="B26" s="15"/>
      <c r="C26" s="15"/>
      <c r="D26" s="15"/>
      <c r="E26" s="15"/>
      <c r="F26" s="15"/>
      <c r="G26" s="44"/>
    </row>
    <row r="27" spans="1:7" s="42" customFormat="1" ht="16.8" x14ac:dyDescent="0.3">
      <c r="A27" s="43"/>
      <c r="B27" s="15"/>
      <c r="C27" s="15"/>
      <c r="D27" s="15"/>
      <c r="E27" s="15"/>
      <c r="F27" s="15"/>
      <c r="G27" s="44"/>
    </row>
    <row r="28" spans="1:7" s="42" customFormat="1" ht="16.8" x14ac:dyDescent="0.3">
      <c r="A28" s="43"/>
      <c r="B28" s="15"/>
      <c r="C28" s="15"/>
      <c r="D28" s="15"/>
      <c r="E28" s="15"/>
      <c r="F28" s="15"/>
      <c r="G28" s="44"/>
    </row>
    <row r="29" spans="1:7" s="42" customFormat="1" ht="16.8" x14ac:dyDescent="0.3">
      <c r="A29" s="43"/>
      <c r="B29" s="15"/>
      <c r="C29" s="15"/>
      <c r="D29" s="15"/>
      <c r="E29" s="15"/>
      <c r="F29" s="15"/>
      <c r="G29" s="44"/>
    </row>
    <row r="30" spans="1:7" s="42" customFormat="1" ht="16.8" x14ac:dyDescent="0.3">
      <c r="A30" s="43"/>
      <c r="B30" s="15"/>
      <c r="C30" s="15"/>
      <c r="D30" s="15"/>
      <c r="E30" s="15"/>
      <c r="F30" s="15"/>
      <c r="G30" s="44"/>
    </row>
    <row r="31" spans="1:7" s="42" customFormat="1" ht="16.8" x14ac:dyDescent="0.3">
      <c r="A31" s="43"/>
      <c r="B31" s="15"/>
      <c r="C31" s="15"/>
      <c r="D31" s="15"/>
      <c r="E31" s="15"/>
      <c r="F31" s="15"/>
      <c r="G31" s="44"/>
    </row>
    <row r="32" spans="1:7" s="42" customFormat="1" ht="16.8" x14ac:dyDescent="0.3">
      <c r="A32" s="43"/>
      <c r="B32" s="15"/>
      <c r="C32" s="15"/>
      <c r="D32" s="15"/>
      <c r="E32" s="15"/>
      <c r="F32" s="15"/>
      <c r="G32" s="44"/>
    </row>
    <row r="33" spans="1:7" ht="17.399999999999999" thickBot="1" x14ac:dyDescent="0.35">
      <c r="A33" s="45"/>
      <c r="B33" s="46"/>
      <c r="C33" s="46"/>
      <c r="D33" s="46"/>
      <c r="E33" s="46"/>
      <c r="F33" s="46"/>
      <c r="G33" s="47"/>
    </row>
    <row r="34" spans="1:7" ht="16.2" thickTop="1" x14ac:dyDescent="0.3"/>
  </sheetData>
  <phoneticPr fontId="0" type="noConversion"/>
  <conditionalFormatting sqref="E11">
    <cfRule type="cellIs" dxfId="11" priority="4" stopIfTrue="1" operator="greaterThan">
      <formula>66</formula>
    </cfRule>
    <cfRule type="cellIs" dxfId="10" priority="5" stopIfTrue="1" operator="between">
      <formula>33</formula>
      <formula>66</formula>
    </cfRule>
  </conditionalFormatting>
  <hyperlinks>
    <hyperlink ref="G1" r:id="rId1" display="NPC" xr:uid="{3473F222-1622-439C-AB5E-4A96F73F72E2}"/>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showGridLines="0" zoomScaleNormal="100" workbookViewId="0"/>
  </sheetViews>
  <sheetFormatPr defaultColWidth="13" defaultRowHeight="15.6" x14ac:dyDescent="0.3"/>
  <cols>
    <col min="1" max="1" width="30.3984375" style="48" bestFit="1" customWidth="1"/>
    <col min="2" max="2" width="5.8984375" style="48" bestFit="1" customWidth="1"/>
    <col min="3" max="3" width="11.59765625" style="49" hidden="1" customWidth="1"/>
    <col min="4" max="4" width="5.796875" style="49" hidden="1" customWidth="1"/>
    <col min="5" max="5" width="9.19921875" style="49" bestFit="1" customWidth="1"/>
    <col min="6" max="6" width="8.19921875" style="49" bestFit="1" customWidth="1"/>
    <col min="7" max="7" width="6" style="49" bestFit="1" customWidth="1"/>
    <col min="8" max="8" width="5.19921875" style="49" bestFit="1" customWidth="1"/>
    <col min="9" max="9" width="6.8984375" style="49" bestFit="1" customWidth="1"/>
    <col min="10" max="10" width="21.796875" style="48" bestFit="1" customWidth="1"/>
    <col min="11" max="16384" width="13" style="13"/>
  </cols>
  <sheetData>
    <row r="1" spans="1:10" ht="23.4" thickBot="1" x14ac:dyDescent="0.35">
      <c r="A1" s="50" t="s">
        <v>7</v>
      </c>
      <c r="B1" s="51"/>
      <c r="C1" s="51"/>
      <c r="D1" s="51"/>
      <c r="E1" s="51"/>
      <c r="F1" s="51"/>
      <c r="G1" s="51"/>
      <c r="H1" s="51"/>
      <c r="I1" s="51"/>
      <c r="J1" s="51"/>
    </row>
    <row r="2" spans="1:10" s="42" customFormat="1" ht="34.200000000000003" thickBot="1" x14ac:dyDescent="0.35">
      <c r="A2" s="1" t="s">
        <v>178</v>
      </c>
      <c r="B2" s="2" t="s">
        <v>22</v>
      </c>
      <c r="C2" s="2" t="s">
        <v>24</v>
      </c>
      <c r="D2" s="2" t="s">
        <v>21</v>
      </c>
      <c r="E2" s="3" t="s">
        <v>49</v>
      </c>
      <c r="F2" s="3" t="s">
        <v>25</v>
      </c>
      <c r="G2" s="2" t="s">
        <v>51</v>
      </c>
      <c r="H2" s="336" t="s">
        <v>74</v>
      </c>
      <c r="I2" s="2" t="s">
        <v>64</v>
      </c>
      <c r="J2" s="4" t="s">
        <v>0</v>
      </c>
    </row>
    <row r="3" spans="1:10" s="42" customFormat="1" ht="16.8" x14ac:dyDescent="0.3">
      <c r="A3" s="52" t="s">
        <v>53</v>
      </c>
      <c r="B3" s="53">
        <f>4</f>
        <v>4</v>
      </c>
      <c r="C3" s="53" t="s">
        <v>189</v>
      </c>
      <c r="D3" s="53" t="str">
        <f>VLOOKUP(C3,'Personal File'!$A$10:$C$15,3,FALSE)</f>
        <v>+3</v>
      </c>
      <c r="E3" s="337" t="str">
        <f t="shared" ref="E3:E45" si="0">CONCATENATE(LEFT(C3,3)," (",D3,")")</f>
        <v>Con (+3)</v>
      </c>
      <c r="F3" s="53">
        <v>0</v>
      </c>
      <c r="G3" s="338">
        <f t="shared" ref="G3:G45" si="1">B3+D3+F3</f>
        <v>7</v>
      </c>
      <c r="H3" s="54">
        <f t="shared" ref="H3:H45" ca="1" si="2">RANDBETWEEN(1,20)</f>
        <v>1</v>
      </c>
      <c r="I3" s="339">
        <f t="shared" ref="I3:I5" ca="1" si="3">SUM(G3:H3)</f>
        <v>8</v>
      </c>
      <c r="J3" s="57"/>
    </row>
    <row r="4" spans="1:10" s="42" customFormat="1" ht="16.8" x14ac:dyDescent="0.3">
      <c r="A4" s="55" t="s">
        <v>54</v>
      </c>
      <c r="B4" s="53">
        <f>4</f>
        <v>4</v>
      </c>
      <c r="C4" s="53" t="s">
        <v>188</v>
      </c>
      <c r="D4" s="53" t="str">
        <f>VLOOKUP(C4,'Personal File'!$A$10:$C$15,3,FALSE)</f>
        <v>+1</v>
      </c>
      <c r="E4" s="56" t="str">
        <f t="shared" si="0"/>
        <v>Dex (+1)</v>
      </c>
      <c r="F4" s="53">
        <v>0</v>
      </c>
      <c r="G4" s="338">
        <f t="shared" si="1"/>
        <v>5</v>
      </c>
      <c r="H4" s="54">
        <f t="shared" ca="1" si="2"/>
        <v>12</v>
      </c>
      <c r="I4" s="339">
        <f t="shared" ca="1" si="3"/>
        <v>17</v>
      </c>
      <c r="J4" s="170"/>
    </row>
    <row r="5" spans="1:10" s="42" customFormat="1" ht="16.8" x14ac:dyDescent="0.3">
      <c r="A5" s="58" t="s">
        <v>55</v>
      </c>
      <c r="B5" s="59">
        <f>8</f>
        <v>8</v>
      </c>
      <c r="C5" s="59" t="s">
        <v>191</v>
      </c>
      <c r="D5" s="59" t="str">
        <f>VLOOKUP(C5,'Personal File'!$A$10:$C$15,3,FALSE)</f>
        <v>+0</v>
      </c>
      <c r="E5" s="340" t="str">
        <f t="shared" si="0"/>
        <v>Wis (+0)</v>
      </c>
      <c r="F5" s="59">
        <v>0</v>
      </c>
      <c r="G5" s="341">
        <f t="shared" si="1"/>
        <v>8</v>
      </c>
      <c r="H5" s="60">
        <f t="shared" ca="1" si="2"/>
        <v>4</v>
      </c>
      <c r="I5" s="342">
        <f t="shared" ca="1" si="3"/>
        <v>12</v>
      </c>
      <c r="J5" s="185" t="s">
        <v>399</v>
      </c>
    </row>
    <row r="6" spans="1:10" s="67" customFormat="1" ht="16.8" x14ac:dyDescent="0.3">
      <c r="A6" s="61" t="s">
        <v>26</v>
      </c>
      <c r="B6" s="53">
        <v>0</v>
      </c>
      <c r="C6" s="62" t="s">
        <v>190</v>
      </c>
      <c r="D6" s="63" t="str">
        <f>VLOOKUP(C6,'Personal File'!$A$10:$C$15,3,FALSE)</f>
        <v>+5</v>
      </c>
      <c r="E6" s="64" t="str">
        <f t="shared" si="0"/>
        <v>Int (+5)</v>
      </c>
      <c r="F6" s="65" t="s">
        <v>50</v>
      </c>
      <c r="G6" s="65">
        <f t="shared" si="1"/>
        <v>5</v>
      </c>
      <c r="H6" s="54">
        <f t="shared" ca="1" si="2"/>
        <v>8</v>
      </c>
      <c r="I6" s="65">
        <f t="shared" ref="I6:I7" ca="1" si="4">SUM(G6:H6)</f>
        <v>13</v>
      </c>
      <c r="J6" s="306"/>
    </row>
    <row r="7" spans="1:10" s="72" customFormat="1" ht="16.8" x14ac:dyDescent="0.3">
      <c r="A7" s="68" t="s">
        <v>27</v>
      </c>
      <c r="B7" s="53">
        <v>0</v>
      </c>
      <c r="C7" s="69" t="s">
        <v>188</v>
      </c>
      <c r="D7" s="70" t="str">
        <f>VLOOKUP(C7,'Personal File'!$A$10:$C$15,3,FALSE)</f>
        <v>+1</v>
      </c>
      <c r="E7" s="56" t="str">
        <f t="shared" si="0"/>
        <v>Dex (+1)</v>
      </c>
      <c r="F7" s="65" t="s">
        <v>50</v>
      </c>
      <c r="G7" s="65">
        <f t="shared" si="1"/>
        <v>1</v>
      </c>
      <c r="H7" s="71">
        <f t="shared" ca="1" si="2"/>
        <v>19</v>
      </c>
      <c r="I7" s="65">
        <f t="shared" ca="1" si="4"/>
        <v>20</v>
      </c>
      <c r="J7" s="306"/>
    </row>
    <row r="8" spans="1:10" s="77" customFormat="1" ht="16.8" x14ac:dyDescent="0.3">
      <c r="A8" s="73" t="s">
        <v>28</v>
      </c>
      <c r="B8" s="53">
        <v>0</v>
      </c>
      <c r="C8" s="74" t="s">
        <v>192</v>
      </c>
      <c r="D8" s="75" t="str">
        <f>VLOOKUP(C8,'Personal File'!$A$10:$C$15,3,FALSE)</f>
        <v>+0</v>
      </c>
      <c r="E8" s="76" t="str">
        <f t="shared" si="0"/>
        <v>Cha (+0)</v>
      </c>
      <c r="F8" s="65" t="s">
        <v>50</v>
      </c>
      <c r="G8" s="65">
        <f t="shared" si="1"/>
        <v>0</v>
      </c>
      <c r="H8" s="71">
        <f t="shared" ca="1" si="2"/>
        <v>11</v>
      </c>
      <c r="I8" s="65">
        <f t="shared" ref="I8:I45" ca="1" si="5">SUM(G8:H8)</f>
        <v>11</v>
      </c>
      <c r="J8" s="306"/>
    </row>
    <row r="9" spans="1:10" s="81" customFormat="1" ht="16.8" x14ac:dyDescent="0.3">
      <c r="A9" s="98" t="s">
        <v>29</v>
      </c>
      <c r="B9" s="53">
        <v>0</v>
      </c>
      <c r="C9" s="99" t="s">
        <v>187</v>
      </c>
      <c r="D9" s="100" t="str">
        <f>VLOOKUP(C9,'Personal File'!$A$10:$C$15,3,FALSE)</f>
        <v>+0</v>
      </c>
      <c r="E9" s="101" t="str">
        <f t="shared" si="0"/>
        <v>Str (+0)</v>
      </c>
      <c r="F9" s="65" t="s">
        <v>50</v>
      </c>
      <c r="G9" s="65">
        <f t="shared" si="1"/>
        <v>0</v>
      </c>
      <c r="H9" s="71">
        <f t="shared" ca="1" si="2"/>
        <v>17</v>
      </c>
      <c r="I9" s="65">
        <f t="shared" ca="1" si="5"/>
        <v>17</v>
      </c>
      <c r="J9" s="306"/>
    </row>
    <row r="10" spans="1:10" s="81" customFormat="1" ht="16.8" x14ac:dyDescent="0.3">
      <c r="A10" s="181" t="s">
        <v>8</v>
      </c>
      <c r="B10" s="78">
        <v>11</v>
      </c>
      <c r="C10" s="182" t="s">
        <v>189</v>
      </c>
      <c r="D10" s="183" t="str">
        <f>VLOOKUP(C10,'Personal File'!$A$10:$C$15,3,FALSE)</f>
        <v>+3</v>
      </c>
      <c r="E10" s="184" t="str">
        <f t="shared" si="0"/>
        <v>Con (+3)</v>
      </c>
      <c r="F10" s="419">
        <f>3</f>
        <v>3</v>
      </c>
      <c r="G10" s="79">
        <f t="shared" si="1"/>
        <v>17</v>
      </c>
      <c r="H10" s="71">
        <f t="shared" ca="1" si="2"/>
        <v>18</v>
      </c>
      <c r="I10" s="79">
        <f t="shared" ca="1" si="5"/>
        <v>35</v>
      </c>
      <c r="J10" s="80"/>
    </row>
    <row r="11" spans="1:10" s="67" customFormat="1" ht="16.8" x14ac:dyDescent="0.3">
      <c r="A11" s="61" t="s">
        <v>90</v>
      </c>
      <c r="B11" s="53">
        <v>0</v>
      </c>
      <c r="C11" s="62" t="s">
        <v>190</v>
      </c>
      <c r="D11" s="63" t="str">
        <f>VLOOKUP(C11,'Personal File'!$A$10:$C$15,3,FALSE)</f>
        <v>+5</v>
      </c>
      <c r="E11" s="64" t="str">
        <f t="shared" si="0"/>
        <v>Int (+5)</v>
      </c>
      <c r="F11" s="65" t="s">
        <v>50</v>
      </c>
      <c r="G11" s="65">
        <f t="shared" si="1"/>
        <v>5</v>
      </c>
      <c r="H11" s="71">
        <f t="shared" ca="1" si="2"/>
        <v>5</v>
      </c>
      <c r="I11" s="65">
        <f t="shared" ca="1" si="5"/>
        <v>10</v>
      </c>
      <c r="J11" s="66"/>
    </row>
    <row r="12" spans="1:10" s="93" customFormat="1" ht="16.8" x14ac:dyDescent="0.3">
      <c r="A12" s="86" t="s">
        <v>30</v>
      </c>
      <c r="B12" s="87">
        <v>0</v>
      </c>
      <c r="C12" s="88" t="s">
        <v>190</v>
      </c>
      <c r="D12" s="89" t="str">
        <f>VLOOKUP(C12,'Personal File'!$A$10:$C$15,3,FALSE)</f>
        <v>+5</v>
      </c>
      <c r="E12" s="90" t="str">
        <f t="shared" si="0"/>
        <v>Int (+5)</v>
      </c>
      <c r="F12" s="91" t="s">
        <v>50</v>
      </c>
      <c r="G12" s="91">
        <f t="shared" si="1"/>
        <v>5</v>
      </c>
      <c r="H12" s="71">
        <f t="shared" ca="1" si="2"/>
        <v>4</v>
      </c>
      <c r="I12" s="91">
        <f t="shared" ca="1" si="5"/>
        <v>9</v>
      </c>
      <c r="J12" s="92"/>
    </row>
    <row r="13" spans="1:10" s="72" customFormat="1" ht="16.8" x14ac:dyDescent="0.3">
      <c r="A13" s="73" t="s">
        <v>31</v>
      </c>
      <c r="B13" s="53">
        <v>0</v>
      </c>
      <c r="C13" s="74" t="s">
        <v>192</v>
      </c>
      <c r="D13" s="75" t="str">
        <f>VLOOKUP(C13,'Personal File'!$A$10:$C$15,3,FALSE)</f>
        <v>+0</v>
      </c>
      <c r="E13" s="76" t="str">
        <f t="shared" si="0"/>
        <v>Cha (+0)</v>
      </c>
      <c r="F13" s="65" t="s">
        <v>50</v>
      </c>
      <c r="G13" s="65">
        <f t="shared" si="1"/>
        <v>0</v>
      </c>
      <c r="H13" s="71">
        <f t="shared" ca="1" si="2"/>
        <v>17</v>
      </c>
      <c r="I13" s="65">
        <f t="shared" ca="1" si="5"/>
        <v>17</v>
      </c>
      <c r="J13" s="66"/>
    </row>
    <row r="14" spans="1:10" s="72" customFormat="1" ht="16.8" x14ac:dyDescent="0.3">
      <c r="A14" s="86" t="s">
        <v>32</v>
      </c>
      <c r="B14" s="87">
        <v>0</v>
      </c>
      <c r="C14" s="88" t="s">
        <v>190</v>
      </c>
      <c r="D14" s="89" t="str">
        <f>VLOOKUP(C14,'Personal File'!$A$10:$C$15,3,FALSE)</f>
        <v>+5</v>
      </c>
      <c r="E14" s="90" t="str">
        <f t="shared" si="0"/>
        <v>Int (+5)</v>
      </c>
      <c r="F14" s="91" t="s">
        <v>50</v>
      </c>
      <c r="G14" s="91">
        <f t="shared" si="1"/>
        <v>5</v>
      </c>
      <c r="H14" s="71">
        <f t="shared" ca="1" si="2"/>
        <v>16</v>
      </c>
      <c r="I14" s="91">
        <f t="shared" ca="1" si="5"/>
        <v>21</v>
      </c>
      <c r="J14" s="92"/>
    </row>
    <row r="15" spans="1:10" s="72" customFormat="1" ht="16.8" x14ac:dyDescent="0.3">
      <c r="A15" s="73" t="s">
        <v>33</v>
      </c>
      <c r="B15" s="53">
        <v>0</v>
      </c>
      <c r="C15" s="74" t="s">
        <v>192</v>
      </c>
      <c r="D15" s="75" t="str">
        <f>VLOOKUP(C15,'Personal File'!$A$10:$C$15,3,FALSE)</f>
        <v>+0</v>
      </c>
      <c r="E15" s="76" t="str">
        <f t="shared" si="0"/>
        <v>Cha (+0)</v>
      </c>
      <c r="F15" s="65" t="s">
        <v>50</v>
      </c>
      <c r="G15" s="65">
        <f t="shared" si="1"/>
        <v>0</v>
      </c>
      <c r="H15" s="71">
        <f t="shared" ca="1" si="2"/>
        <v>11</v>
      </c>
      <c r="I15" s="65">
        <f t="shared" ca="1" si="5"/>
        <v>11</v>
      </c>
      <c r="J15" s="66"/>
    </row>
    <row r="16" spans="1:10" s="72" customFormat="1" ht="16.8" x14ac:dyDescent="0.3">
      <c r="A16" s="68" t="s">
        <v>34</v>
      </c>
      <c r="B16" s="53">
        <v>0</v>
      </c>
      <c r="C16" s="69" t="s">
        <v>188</v>
      </c>
      <c r="D16" s="70" t="str">
        <f>VLOOKUP(C16,'Personal File'!$A$10:$C$15,3,FALSE)</f>
        <v>+1</v>
      </c>
      <c r="E16" s="56" t="str">
        <f t="shared" si="0"/>
        <v>Dex (+1)</v>
      </c>
      <c r="F16" s="65" t="s">
        <v>50</v>
      </c>
      <c r="G16" s="65">
        <f t="shared" si="1"/>
        <v>1</v>
      </c>
      <c r="H16" s="71">
        <f t="shared" ca="1" si="2"/>
        <v>13</v>
      </c>
      <c r="I16" s="65">
        <f t="shared" ca="1" si="5"/>
        <v>14</v>
      </c>
      <c r="J16" s="66"/>
    </row>
    <row r="17" spans="1:10" s="72" customFormat="1" ht="16.8" x14ac:dyDescent="0.3">
      <c r="A17" s="61" t="s">
        <v>35</v>
      </c>
      <c r="B17" s="53">
        <v>0</v>
      </c>
      <c r="C17" s="62" t="s">
        <v>190</v>
      </c>
      <c r="D17" s="63" t="str">
        <f>VLOOKUP(C17,'Personal File'!$A$10:$C$15,3,FALSE)</f>
        <v>+5</v>
      </c>
      <c r="E17" s="64" t="str">
        <f t="shared" si="0"/>
        <v>Int (+5)</v>
      </c>
      <c r="F17" s="65" t="s">
        <v>50</v>
      </c>
      <c r="G17" s="65">
        <f t="shared" si="1"/>
        <v>5</v>
      </c>
      <c r="H17" s="71">
        <f t="shared" ca="1" si="2"/>
        <v>3</v>
      </c>
      <c r="I17" s="65">
        <f t="shared" ca="1" si="5"/>
        <v>8</v>
      </c>
      <c r="J17" s="66"/>
    </row>
    <row r="18" spans="1:10" s="72" customFormat="1" ht="16.8" x14ac:dyDescent="0.3">
      <c r="A18" s="73" t="s">
        <v>36</v>
      </c>
      <c r="B18" s="53">
        <v>0</v>
      </c>
      <c r="C18" s="74" t="s">
        <v>192</v>
      </c>
      <c r="D18" s="75" t="str">
        <f>VLOOKUP(C18,'Personal File'!$A$10:$C$15,3,FALSE)</f>
        <v>+0</v>
      </c>
      <c r="E18" s="76" t="str">
        <f t="shared" si="0"/>
        <v>Cha (+0)</v>
      </c>
      <c r="F18" s="65" t="s">
        <v>50</v>
      </c>
      <c r="G18" s="65">
        <f t="shared" si="1"/>
        <v>0</v>
      </c>
      <c r="H18" s="71">
        <f t="shared" ca="1" si="2"/>
        <v>16</v>
      </c>
      <c r="I18" s="65">
        <f t="shared" ca="1" si="5"/>
        <v>16</v>
      </c>
      <c r="J18" s="66"/>
    </row>
    <row r="19" spans="1:10" s="72" customFormat="1" ht="16.8" x14ac:dyDescent="0.3">
      <c r="A19" s="73" t="s">
        <v>10</v>
      </c>
      <c r="B19" s="53">
        <v>0</v>
      </c>
      <c r="C19" s="74" t="s">
        <v>192</v>
      </c>
      <c r="D19" s="75" t="str">
        <f>VLOOKUP(C19,'Personal File'!$A$10:$C$15,3,FALSE)</f>
        <v>+0</v>
      </c>
      <c r="E19" s="76" t="str">
        <f t="shared" si="0"/>
        <v>Cha (+0)</v>
      </c>
      <c r="F19" s="65" t="s">
        <v>50</v>
      </c>
      <c r="G19" s="65">
        <f t="shared" si="1"/>
        <v>0</v>
      </c>
      <c r="H19" s="71">
        <f t="shared" ca="1" si="2"/>
        <v>9</v>
      </c>
      <c r="I19" s="65">
        <f t="shared" ca="1" si="5"/>
        <v>9</v>
      </c>
      <c r="J19" s="66"/>
    </row>
    <row r="20" spans="1:10" s="72" customFormat="1" ht="16.8" x14ac:dyDescent="0.3">
      <c r="A20" s="107" t="s">
        <v>37</v>
      </c>
      <c r="B20" s="53">
        <v>0</v>
      </c>
      <c r="C20" s="108" t="s">
        <v>191</v>
      </c>
      <c r="D20" s="109" t="str">
        <f>VLOOKUP(C20,'Personal File'!$A$10:$C$15,3,FALSE)</f>
        <v>+0</v>
      </c>
      <c r="E20" s="110" t="str">
        <f t="shared" si="0"/>
        <v>Wis (+0)</v>
      </c>
      <c r="F20" s="65" t="s">
        <v>50</v>
      </c>
      <c r="G20" s="65">
        <f t="shared" si="1"/>
        <v>0</v>
      </c>
      <c r="H20" s="71">
        <f t="shared" ca="1" si="2"/>
        <v>15</v>
      </c>
      <c r="I20" s="65">
        <f t="shared" ca="1" si="5"/>
        <v>15</v>
      </c>
      <c r="J20" s="66"/>
    </row>
    <row r="21" spans="1:10" s="72" customFormat="1" ht="16.8" x14ac:dyDescent="0.3">
      <c r="A21" s="68" t="s">
        <v>38</v>
      </c>
      <c r="B21" s="53">
        <v>0</v>
      </c>
      <c r="C21" s="69" t="s">
        <v>188</v>
      </c>
      <c r="D21" s="70" t="str">
        <f>VLOOKUP(C21,'Personal File'!$A$10:$C$15,3,FALSE)</f>
        <v>+1</v>
      </c>
      <c r="E21" s="56" t="str">
        <f t="shared" si="0"/>
        <v>Dex (+1)</v>
      </c>
      <c r="F21" s="65" t="s">
        <v>50</v>
      </c>
      <c r="G21" s="65">
        <f t="shared" si="1"/>
        <v>1</v>
      </c>
      <c r="H21" s="71">
        <f t="shared" ca="1" si="2"/>
        <v>19</v>
      </c>
      <c r="I21" s="65">
        <f t="shared" ca="1" si="5"/>
        <v>20</v>
      </c>
      <c r="J21" s="66"/>
    </row>
    <row r="22" spans="1:10" s="72" customFormat="1" ht="16.8" x14ac:dyDescent="0.3">
      <c r="A22" s="73" t="s">
        <v>39</v>
      </c>
      <c r="B22" s="53">
        <v>0</v>
      </c>
      <c r="C22" s="74" t="s">
        <v>192</v>
      </c>
      <c r="D22" s="75" t="str">
        <f>VLOOKUP(C22,'Personal File'!$A$10:$C$15,3,FALSE)</f>
        <v>+0</v>
      </c>
      <c r="E22" s="76" t="str">
        <f t="shared" si="0"/>
        <v>Cha (+0)</v>
      </c>
      <c r="F22" s="65" t="s">
        <v>50</v>
      </c>
      <c r="G22" s="65">
        <f t="shared" si="1"/>
        <v>0</v>
      </c>
      <c r="H22" s="71">
        <f t="shared" ca="1" si="2"/>
        <v>12</v>
      </c>
      <c r="I22" s="65">
        <f t="shared" ca="1" si="5"/>
        <v>12</v>
      </c>
      <c r="J22" s="66"/>
    </row>
    <row r="23" spans="1:10" s="72" customFormat="1" ht="16.8" x14ac:dyDescent="0.3">
      <c r="A23" s="98" t="s">
        <v>40</v>
      </c>
      <c r="B23" s="53">
        <v>0</v>
      </c>
      <c r="C23" s="99" t="s">
        <v>187</v>
      </c>
      <c r="D23" s="100" t="str">
        <f>VLOOKUP(C23,'Personal File'!$A$10:$C$15,3,FALSE)</f>
        <v>+0</v>
      </c>
      <c r="E23" s="101" t="str">
        <f t="shared" si="0"/>
        <v>Str (+0)</v>
      </c>
      <c r="F23" s="65" t="s">
        <v>50</v>
      </c>
      <c r="G23" s="65">
        <f t="shared" si="1"/>
        <v>0</v>
      </c>
      <c r="H23" s="71">
        <f t="shared" ca="1" si="2"/>
        <v>10</v>
      </c>
      <c r="I23" s="65">
        <f t="shared" ca="1" si="5"/>
        <v>10</v>
      </c>
      <c r="J23" s="66"/>
    </row>
    <row r="24" spans="1:10" s="72" customFormat="1" ht="16.8" x14ac:dyDescent="0.3">
      <c r="A24" s="82" t="s">
        <v>76</v>
      </c>
      <c r="B24" s="78">
        <v>8</v>
      </c>
      <c r="C24" s="83" t="s">
        <v>190</v>
      </c>
      <c r="D24" s="84" t="str">
        <f>VLOOKUP(C24,'Personal File'!$A$10:$C$15,3,FALSE)</f>
        <v>+5</v>
      </c>
      <c r="E24" s="85" t="str">
        <f t="shared" si="0"/>
        <v>Int (+5)</v>
      </c>
      <c r="F24" s="79" t="s">
        <v>50</v>
      </c>
      <c r="G24" s="79">
        <f t="shared" ref="G24:G28" si="6">B24+D24+F24</f>
        <v>13</v>
      </c>
      <c r="H24" s="71">
        <f t="shared" ca="1" si="2"/>
        <v>18</v>
      </c>
      <c r="I24" s="79">
        <f t="shared" ref="I24:I28" ca="1" si="7">SUM(G24:H24)</f>
        <v>31</v>
      </c>
      <c r="J24" s="80"/>
    </row>
    <row r="25" spans="1:10" s="72" customFormat="1" ht="16.8" x14ac:dyDescent="0.3">
      <c r="A25" s="82" t="s">
        <v>85</v>
      </c>
      <c r="B25" s="78">
        <v>8</v>
      </c>
      <c r="C25" s="83" t="s">
        <v>190</v>
      </c>
      <c r="D25" s="84" t="str">
        <f>VLOOKUP(C25,'Personal File'!$A$10:$C$15,3,FALSE)</f>
        <v>+5</v>
      </c>
      <c r="E25" s="85" t="str">
        <f t="shared" si="0"/>
        <v>Int (+5)</v>
      </c>
      <c r="F25" s="79" t="s">
        <v>50</v>
      </c>
      <c r="G25" s="79">
        <f t="shared" ref="G25:G27" si="8">B25+D25+F25</f>
        <v>13</v>
      </c>
      <c r="H25" s="71">
        <f t="shared" ca="1" si="2"/>
        <v>9</v>
      </c>
      <c r="I25" s="79">
        <f t="shared" ref="I25:I27" ca="1" si="9">SUM(G25:H25)</f>
        <v>22</v>
      </c>
      <c r="J25" s="80"/>
    </row>
    <row r="26" spans="1:10" s="72" customFormat="1" ht="16.8" x14ac:dyDescent="0.3">
      <c r="A26" s="82" t="s">
        <v>86</v>
      </c>
      <c r="B26" s="78">
        <v>8</v>
      </c>
      <c r="C26" s="83" t="s">
        <v>190</v>
      </c>
      <c r="D26" s="84" t="str">
        <f>VLOOKUP(C26,'Personal File'!$A$10:$C$15,3,FALSE)</f>
        <v>+5</v>
      </c>
      <c r="E26" s="85" t="str">
        <f t="shared" si="0"/>
        <v>Int (+5)</v>
      </c>
      <c r="F26" s="79" t="s">
        <v>50</v>
      </c>
      <c r="G26" s="79">
        <f t="shared" si="8"/>
        <v>13</v>
      </c>
      <c r="H26" s="71">
        <f t="shared" ca="1" si="2"/>
        <v>10</v>
      </c>
      <c r="I26" s="79">
        <f t="shared" ca="1" si="9"/>
        <v>23</v>
      </c>
      <c r="J26" s="80"/>
    </row>
    <row r="27" spans="1:10" s="72" customFormat="1" ht="16.8" x14ac:dyDescent="0.3">
      <c r="A27" s="82" t="s">
        <v>87</v>
      </c>
      <c r="B27" s="78">
        <v>8</v>
      </c>
      <c r="C27" s="83" t="s">
        <v>190</v>
      </c>
      <c r="D27" s="84" t="str">
        <f>VLOOKUP(C27,'Personal File'!$A$10:$C$15,3,FALSE)</f>
        <v>+5</v>
      </c>
      <c r="E27" s="85" t="str">
        <f t="shared" si="0"/>
        <v>Int (+5)</v>
      </c>
      <c r="F27" s="79" t="s">
        <v>50</v>
      </c>
      <c r="G27" s="79">
        <f t="shared" si="8"/>
        <v>13</v>
      </c>
      <c r="H27" s="71">
        <f t="shared" ca="1" si="2"/>
        <v>13</v>
      </c>
      <c r="I27" s="79">
        <f t="shared" ca="1" si="9"/>
        <v>26</v>
      </c>
      <c r="J27" s="80"/>
    </row>
    <row r="28" spans="1:10" s="72" customFormat="1" ht="16.8" x14ac:dyDescent="0.3">
      <c r="A28" s="82" t="s">
        <v>88</v>
      </c>
      <c r="B28" s="78">
        <v>8</v>
      </c>
      <c r="C28" s="83" t="s">
        <v>190</v>
      </c>
      <c r="D28" s="84" t="str">
        <f>VLOOKUP(C28,'Personal File'!$A$10:$C$15,3,FALSE)</f>
        <v>+5</v>
      </c>
      <c r="E28" s="85" t="str">
        <f t="shared" si="0"/>
        <v>Int (+5)</v>
      </c>
      <c r="F28" s="79" t="s">
        <v>50</v>
      </c>
      <c r="G28" s="79">
        <f t="shared" si="6"/>
        <v>13</v>
      </c>
      <c r="H28" s="71">
        <f t="shared" ca="1" si="2"/>
        <v>6</v>
      </c>
      <c r="I28" s="79">
        <f t="shared" ca="1" si="7"/>
        <v>19</v>
      </c>
      <c r="J28" s="80"/>
    </row>
    <row r="29" spans="1:10" s="72" customFormat="1" ht="16.8" x14ac:dyDescent="0.3">
      <c r="A29" s="94" t="s">
        <v>41</v>
      </c>
      <c r="B29" s="78">
        <v>8</v>
      </c>
      <c r="C29" s="95" t="s">
        <v>191</v>
      </c>
      <c r="D29" s="96" t="str">
        <f>VLOOKUP(C29,'Personal File'!$A$10:$C$15,3,FALSE)</f>
        <v>+0</v>
      </c>
      <c r="E29" s="97" t="str">
        <f t="shared" si="0"/>
        <v>Wis (+0)</v>
      </c>
      <c r="F29" s="79" t="s">
        <v>71</v>
      </c>
      <c r="G29" s="79">
        <f t="shared" si="1"/>
        <v>10</v>
      </c>
      <c r="H29" s="71">
        <f t="shared" ca="1" si="2"/>
        <v>16</v>
      </c>
      <c r="I29" s="79">
        <f t="shared" ca="1" si="5"/>
        <v>26</v>
      </c>
      <c r="J29" s="80"/>
    </row>
    <row r="30" spans="1:10" s="72" customFormat="1" ht="16.8" x14ac:dyDescent="0.3">
      <c r="A30" s="68" t="s">
        <v>11</v>
      </c>
      <c r="B30" s="53">
        <v>0</v>
      </c>
      <c r="C30" s="69" t="s">
        <v>188</v>
      </c>
      <c r="D30" s="70" t="str">
        <f>VLOOKUP(C30,'Personal File'!$A$10:$C$15,3,FALSE)</f>
        <v>+1</v>
      </c>
      <c r="E30" s="56" t="str">
        <f t="shared" si="0"/>
        <v>Dex (+1)</v>
      </c>
      <c r="F30" s="65" t="s">
        <v>50</v>
      </c>
      <c r="G30" s="65">
        <f t="shared" si="1"/>
        <v>1</v>
      </c>
      <c r="H30" s="71">
        <f t="shared" ca="1" si="2"/>
        <v>15</v>
      </c>
      <c r="I30" s="65">
        <f t="shared" ca="1" si="5"/>
        <v>16</v>
      </c>
      <c r="J30" s="66"/>
    </row>
    <row r="31" spans="1:10" s="72" customFormat="1" ht="16.8" x14ac:dyDescent="0.3">
      <c r="A31" s="102" t="s">
        <v>42</v>
      </c>
      <c r="B31" s="87">
        <v>0</v>
      </c>
      <c r="C31" s="103" t="s">
        <v>188</v>
      </c>
      <c r="D31" s="104" t="str">
        <f>VLOOKUP(C31,'Personal File'!$A$10:$C$15,3,FALSE)</f>
        <v>+1</v>
      </c>
      <c r="E31" s="105" t="str">
        <f t="shared" si="0"/>
        <v>Dex (+1)</v>
      </c>
      <c r="F31" s="91" t="s">
        <v>50</v>
      </c>
      <c r="G31" s="91">
        <f t="shared" si="1"/>
        <v>1</v>
      </c>
      <c r="H31" s="71">
        <f t="shared" ca="1" si="2"/>
        <v>11</v>
      </c>
      <c r="I31" s="91">
        <f t="shared" ca="1" si="5"/>
        <v>12</v>
      </c>
      <c r="J31" s="92"/>
    </row>
    <row r="32" spans="1:10" ht="16.8" x14ac:dyDescent="0.3">
      <c r="A32" s="73" t="s">
        <v>75</v>
      </c>
      <c r="B32" s="53">
        <v>0</v>
      </c>
      <c r="C32" s="74" t="s">
        <v>192</v>
      </c>
      <c r="D32" s="75" t="str">
        <f>VLOOKUP(C32,'Personal File'!$A$10:$C$15,3,FALSE)</f>
        <v>+0</v>
      </c>
      <c r="E32" s="76" t="str">
        <f t="shared" si="0"/>
        <v>Cha (+0)</v>
      </c>
      <c r="F32" s="65" t="s">
        <v>50</v>
      </c>
      <c r="G32" s="65">
        <f t="shared" si="1"/>
        <v>0</v>
      </c>
      <c r="H32" s="71">
        <f t="shared" ca="1" si="2"/>
        <v>16</v>
      </c>
      <c r="I32" s="65">
        <f t="shared" ca="1" si="5"/>
        <v>16</v>
      </c>
      <c r="J32" s="66"/>
    </row>
    <row r="33" spans="1:10" ht="16.8" x14ac:dyDescent="0.3">
      <c r="A33" s="73" t="s">
        <v>412</v>
      </c>
      <c r="B33" s="53">
        <v>0</v>
      </c>
      <c r="C33" s="108" t="s">
        <v>191</v>
      </c>
      <c r="D33" s="109" t="str">
        <f>VLOOKUP(C33,'Personal File'!$A$10:$C$15,3,FALSE)</f>
        <v>+0</v>
      </c>
      <c r="E33" s="110" t="str">
        <f t="shared" si="0"/>
        <v>Wis (+0)</v>
      </c>
      <c r="F33" s="65" t="s">
        <v>50</v>
      </c>
      <c r="G33" s="65">
        <f t="shared" si="1"/>
        <v>0</v>
      </c>
      <c r="H33" s="71">
        <f t="shared" ca="1" si="2"/>
        <v>16</v>
      </c>
      <c r="I33" s="65">
        <f t="shared" ca="1" si="5"/>
        <v>16</v>
      </c>
      <c r="J33" s="66"/>
    </row>
    <row r="34" spans="1:10" ht="16.8" x14ac:dyDescent="0.3">
      <c r="A34" s="68" t="s">
        <v>12</v>
      </c>
      <c r="B34" s="53">
        <v>0</v>
      </c>
      <c r="C34" s="69" t="s">
        <v>188</v>
      </c>
      <c r="D34" s="70" t="str">
        <f>VLOOKUP(C34,'Personal File'!$A$10:$C$15,3,FALSE)</f>
        <v>+1</v>
      </c>
      <c r="E34" s="56" t="str">
        <f t="shared" si="0"/>
        <v>Dex (+1)</v>
      </c>
      <c r="F34" s="65" t="s">
        <v>50</v>
      </c>
      <c r="G34" s="65">
        <f t="shared" si="1"/>
        <v>1</v>
      </c>
      <c r="H34" s="71">
        <f t="shared" ca="1" si="2"/>
        <v>4</v>
      </c>
      <c r="I34" s="65">
        <f t="shared" ca="1" si="5"/>
        <v>5</v>
      </c>
      <c r="J34" s="66"/>
    </row>
    <row r="35" spans="1:10" ht="16.8" x14ac:dyDescent="0.3">
      <c r="A35" s="82" t="s">
        <v>13</v>
      </c>
      <c r="B35" s="78">
        <v>8</v>
      </c>
      <c r="C35" s="83" t="s">
        <v>190</v>
      </c>
      <c r="D35" s="84" t="str">
        <f>VLOOKUP(C35,'Personal File'!$A$10:$C$15,3,FALSE)</f>
        <v>+5</v>
      </c>
      <c r="E35" s="85" t="str">
        <f t="shared" si="0"/>
        <v>Int (+5)</v>
      </c>
      <c r="F35" s="79" t="s">
        <v>71</v>
      </c>
      <c r="G35" s="79">
        <f t="shared" si="1"/>
        <v>15</v>
      </c>
      <c r="H35" s="71">
        <f t="shared" ca="1" si="2"/>
        <v>2</v>
      </c>
      <c r="I35" s="79">
        <f t="shared" ca="1" si="5"/>
        <v>17</v>
      </c>
      <c r="J35" s="80"/>
    </row>
    <row r="36" spans="1:10" ht="16.8" x14ac:dyDescent="0.3">
      <c r="A36" s="107" t="s">
        <v>43</v>
      </c>
      <c r="B36" s="53">
        <v>0</v>
      </c>
      <c r="C36" s="108" t="s">
        <v>191</v>
      </c>
      <c r="D36" s="109" t="str">
        <f>VLOOKUP(C36,'Personal File'!$A$10:$C$15,3,FALSE)</f>
        <v>+0</v>
      </c>
      <c r="E36" s="110" t="str">
        <f t="shared" si="0"/>
        <v>Wis (+0)</v>
      </c>
      <c r="F36" s="65" t="s">
        <v>50</v>
      </c>
      <c r="G36" s="65">
        <f t="shared" si="1"/>
        <v>0</v>
      </c>
      <c r="H36" s="71">
        <f t="shared" ca="1" si="2"/>
        <v>14</v>
      </c>
      <c r="I36" s="65">
        <f t="shared" ca="1" si="5"/>
        <v>14</v>
      </c>
      <c r="J36" s="66"/>
    </row>
    <row r="37" spans="1:10" ht="16.8" x14ac:dyDescent="0.3">
      <c r="A37" s="102" t="s">
        <v>67</v>
      </c>
      <c r="B37" s="87">
        <v>0</v>
      </c>
      <c r="C37" s="103" t="s">
        <v>188</v>
      </c>
      <c r="D37" s="104" t="str">
        <f>VLOOKUP(C37,'Personal File'!$A$10:$C$15,3,FALSE)</f>
        <v>+1</v>
      </c>
      <c r="E37" s="105" t="str">
        <f t="shared" si="0"/>
        <v>Dex (+1)</v>
      </c>
      <c r="F37" s="91" t="s">
        <v>50</v>
      </c>
      <c r="G37" s="91">
        <f t="shared" si="1"/>
        <v>1</v>
      </c>
      <c r="H37" s="71">
        <f t="shared" ca="1" si="2"/>
        <v>9</v>
      </c>
      <c r="I37" s="91">
        <f t="shared" ca="1" si="5"/>
        <v>10</v>
      </c>
      <c r="J37" s="92"/>
    </row>
    <row r="38" spans="1:10" ht="16.8" x14ac:dyDescent="0.3">
      <c r="A38" s="86" t="s">
        <v>89</v>
      </c>
      <c r="B38" s="87">
        <v>0</v>
      </c>
      <c r="C38" s="88" t="s">
        <v>190</v>
      </c>
      <c r="D38" s="89" t="str">
        <f>VLOOKUP(C38,'Personal File'!$A$10:$C$15,3,FALSE)</f>
        <v>+5</v>
      </c>
      <c r="E38" s="90" t="str">
        <f t="shared" si="0"/>
        <v>Int (+5)</v>
      </c>
      <c r="F38" s="91" t="s">
        <v>50</v>
      </c>
      <c r="G38" s="91">
        <f t="shared" ref="G38" si="10">B38+D38+F38</f>
        <v>5</v>
      </c>
      <c r="H38" s="71">
        <f t="shared" ca="1" si="2"/>
        <v>3</v>
      </c>
      <c r="I38" s="91">
        <f t="shared" ref="I38" ca="1" si="11">SUM(G38:H38)</f>
        <v>8</v>
      </c>
      <c r="J38" s="169"/>
    </row>
    <row r="39" spans="1:10" ht="16.8" x14ac:dyDescent="0.3">
      <c r="A39" s="82" t="s">
        <v>44</v>
      </c>
      <c r="B39" s="78">
        <v>8</v>
      </c>
      <c r="C39" s="83" t="s">
        <v>190</v>
      </c>
      <c r="D39" s="84" t="str">
        <f>VLOOKUP(C39,'Personal File'!$A$10:$C$15,3,FALSE)</f>
        <v>+5</v>
      </c>
      <c r="E39" s="85" t="str">
        <f t="shared" si="0"/>
        <v>Int (+5)</v>
      </c>
      <c r="F39" s="419" t="s">
        <v>50</v>
      </c>
      <c r="G39" s="79">
        <f t="shared" ref="G39" si="12">B39+D39+F39</f>
        <v>13</v>
      </c>
      <c r="H39" s="71">
        <f t="shared" ca="1" si="2"/>
        <v>17</v>
      </c>
      <c r="I39" s="79">
        <f t="shared" ref="I39" ca="1" si="13">SUM(G39:H39)</f>
        <v>30</v>
      </c>
      <c r="J39" s="111"/>
    </row>
    <row r="40" spans="1:10" ht="16.8" x14ac:dyDescent="0.3">
      <c r="A40" s="107" t="s">
        <v>45</v>
      </c>
      <c r="B40" s="53">
        <v>0</v>
      </c>
      <c r="C40" s="108" t="s">
        <v>191</v>
      </c>
      <c r="D40" s="109" t="str">
        <f>VLOOKUP(C40,'Personal File'!$A$10:$C$15,3,FALSE)</f>
        <v>+0</v>
      </c>
      <c r="E40" s="110" t="str">
        <f t="shared" si="0"/>
        <v>Wis (+0)</v>
      </c>
      <c r="F40" s="65" t="s">
        <v>71</v>
      </c>
      <c r="G40" s="65">
        <f t="shared" si="1"/>
        <v>2</v>
      </c>
      <c r="H40" s="71">
        <f t="shared" ca="1" si="2"/>
        <v>7</v>
      </c>
      <c r="I40" s="65">
        <f t="shared" ca="1" si="5"/>
        <v>9</v>
      </c>
      <c r="J40" s="170"/>
    </row>
    <row r="41" spans="1:10" ht="16.8" x14ac:dyDescent="0.3">
      <c r="A41" s="107" t="s">
        <v>68</v>
      </c>
      <c r="B41" s="53">
        <v>0</v>
      </c>
      <c r="C41" s="108" t="s">
        <v>191</v>
      </c>
      <c r="D41" s="109" t="str">
        <f>VLOOKUP(C41,'Personal File'!$A$10:$C$15,3,FALSE)</f>
        <v>+0</v>
      </c>
      <c r="E41" s="110" t="str">
        <f t="shared" si="0"/>
        <v>Wis (+0)</v>
      </c>
      <c r="F41" s="65" t="s">
        <v>50</v>
      </c>
      <c r="G41" s="65">
        <f t="shared" si="1"/>
        <v>0</v>
      </c>
      <c r="H41" s="71">
        <f t="shared" ca="1" si="2"/>
        <v>12</v>
      </c>
      <c r="I41" s="65">
        <f t="shared" ca="1" si="5"/>
        <v>12</v>
      </c>
      <c r="J41" s="66"/>
    </row>
    <row r="42" spans="1:10" ht="16.8" x14ac:dyDescent="0.3">
      <c r="A42" s="98" t="s">
        <v>14</v>
      </c>
      <c r="B42" s="53">
        <v>0</v>
      </c>
      <c r="C42" s="99" t="s">
        <v>187</v>
      </c>
      <c r="D42" s="100" t="str">
        <f>VLOOKUP(C42,'Personal File'!$A$10:$C$15,3,FALSE)</f>
        <v>+0</v>
      </c>
      <c r="E42" s="101" t="str">
        <f t="shared" si="0"/>
        <v>Str (+0)</v>
      </c>
      <c r="F42" s="65" t="s">
        <v>50</v>
      </c>
      <c r="G42" s="65">
        <f t="shared" si="1"/>
        <v>0</v>
      </c>
      <c r="H42" s="71">
        <f t="shared" ca="1" si="2"/>
        <v>10</v>
      </c>
      <c r="I42" s="65">
        <f t="shared" ca="1" si="5"/>
        <v>10</v>
      </c>
      <c r="J42" s="66"/>
    </row>
    <row r="43" spans="1:10" ht="16.8" x14ac:dyDescent="0.3">
      <c r="A43" s="102" t="s">
        <v>46</v>
      </c>
      <c r="B43" s="87">
        <v>0</v>
      </c>
      <c r="C43" s="103" t="s">
        <v>188</v>
      </c>
      <c r="D43" s="104" t="str">
        <f>VLOOKUP(C43,'Personal File'!$A$10:$C$15,3,FALSE)</f>
        <v>+1</v>
      </c>
      <c r="E43" s="105" t="str">
        <f t="shared" si="0"/>
        <v>Dex (+1)</v>
      </c>
      <c r="F43" s="91" t="s">
        <v>50</v>
      </c>
      <c r="G43" s="91">
        <f t="shared" si="1"/>
        <v>1</v>
      </c>
      <c r="H43" s="71">
        <f t="shared" ca="1" si="2"/>
        <v>10</v>
      </c>
      <c r="I43" s="91">
        <f t="shared" ca="1" si="5"/>
        <v>11</v>
      </c>
      <c r="J43" s="92"/>
    </row>
    <row r="44" spans="1:10" ht="16.8" x14ac:dyDescent="0.3">
      <c r="A44" s="106" t="s">
        <v>47</v>
      </c>
      <c r="B44" s="87">
        <v>0</v>
      </c>
      <c r="C44" s="178" t="s">
        <v>192</v>
      </c>
      <c r="D44" s="179" t="str">
        <f>VLOOKUP(C44,'Personal File'!$A$10:$C$15,3,FALSE)</f>
        <v>+0</v>
      </c>
      <c r="E44" s="180" t="str">
        <f t="shared" si="0"/>
        <v>Cha (+0)</v>
      </c>
      <c r="F44" s="91" t="s">
        <v>50</v>
      </c>
      <c r="G44" s="91">
        <f t="shared" si="1"/>
        <v>0</v>
      </c>
      <c r="H44" s="71">
        <f t="shared" ca="1" si="2"/>
        <v>1</v>
      </c>
      <c r="I44" s="91">
        <f t="shared" ca="1" si="5"/>
        <v>1</v>
      </c>
      <c r="J44" s="92"/>
    </row>
    <row r="45" spans="1:10" ht="17.399999999999999" thickBot="1" x14ac:dyDescent="0.35">
      <c r="A45" s="171" t="s">
        <v>48</v>
      </c>
      <c r="B45" s="172">
        <v>0</v>
      </c>
      <c r="C45" s="173" t="s">
        <v>188</v>
      </c>
      <c r="D45" s="174" t="str">
        <f>VLOOKUP(C45,'Personal File'!$A$10:$C$15,3,FALSE)</f>
        <v>+1</v>
      </c>
      <c r="E45" s="175" t="str">
        <f t="shared" si="0"/>
        <v>Dex (+1)</v>
      </c>
      <c r="F45" s="176" t="s">
        <v>50</v>
      </c>
      <c r="G45" s="176">
        <f t="shared" si="1"/>
        <v>1</v>
      </c>
      <c r="H45" s="112">
        <f t="shared" ca="1" si="2"/>
        <v>6</v>
      </c>
      <c r="I45" s="176">
        <f t="shared" ca="1" si="5"/>
        <v>7</v>
      </c>
      <c r="J45" s="177"/>
    </row>
    <row r="46" spans="1:10" ht="16.2" thickTop="1" x14ac:dyDescent="0.3">
      <c r="B46" s="113">
        <f>SUM(B6:B45,B33)</f>
        <v>75</v>
      </c>
      <c r="E46" s="213">
        <f>SUM(E47:E59)</f>
        <v>105</v>
      </c>
      <c r="F46" s="114" t="s">
        <v>51</v>
      </c>
    </row>
    <row r="47" spans="1:10" x14ac:dyDescent="0.3">
      <c r="B47" s="113"/>
      <c r="E47" s="155">
        <f>4*(2+'Personal File'!$C$13)</f>
        <v>28</v>
      </c>
      <c r="F47" s="116" t="s">
        <v>386</v>
      </c>
    </row>
    <row r="48" spans="1:10" x14ac:dyDescent="0.3">
      <c r="B48" s="113"/>
      <c r="E48" s="155">
        <f>2+'Personal File'!$C$13</f>
        <v>7</v>
      </c>
      <c r="F48" s="116" t="s">
        <v>387</v>
      </c>
    </row>
    <row r="49" spans="2:6" x14ac:dyDescent="0.3">
      <c r="B49" s="113"/>
      <c r="E49" s="155">
        <f>2+'Personal File'!$C$13</f>
        <v>7</v>
      </c>
      <c r="F49" s="116" t="s">
        <v>388</v>
      </c>
    </row>
    <row r="50" spans="2:6" x14ac:dyDescent="0.3">
      <c r="B50" s="113"/>
      <c r="E50" s="155">
        <f>2+'Personal File'!$C$13</f>
        <v>7</v>
      </c>
      <c r="F50" s="116" t="s">
        <v>389</v>
      </c>
    </row>
    <row r="51" spans="2:6" x14ac:dyDescent="0.3">
      <c r="E51" s="155">
        <f>2+'Personal File'!$C$13</f>
        <v>7</v>
      </c>
      <c r="F51" s="116" t="s">
        <v>390</v>
      </c>
    </row>
    <row r="52" spans="2:6" x14ac:dyDescent="0.3">
      <c r="E52" s="155">
        <f>2+'Personal File'!$C$13</f>
        <v>7</v>
      </c>
      <c r="F52" s="116" t="s">
        <v>391</v>
      </c>
    </row>
    <row r="53" spans="2:6" x14ac:dyDescent="0.3">
      <c r="E53" s="155">
        <f>2+'Personal File'!$C$13</f>
        <v>7</v>
      </c>
      <c r="F53" s="116" t="s">
        <v>392</v>
      </c>
    </row>
    <row r="54" spans="2:6" x14ac:dyDescent="0.3">
      <c r="E54" s="155">
        <f>2+'Personal File'!$C$13</f>
        <v>7</v>
      </c>
      <c r="F54" s="116" t="s">
        <v>393</v>
      </c>
    </row>
    <row r="55" spans="2:6" x14ac:dyDescent="0.3">
      <c r="E55" s="155">
        <f>2+'Personal File'!$C$13</f>
        <v>7</v>
      </c>
      <c r="F55" s="116" t="s">
        <v>394</v>
      </c>
    </row>
    <row r="56" spans="2:6" x14ac:dyDescent="0.3">
      <c r="E56" s="155">
        <f>2+'Personal File'!$C$13</f>
        <v>7</v>
      </c>
      <c r="F56" s="116" t="s">
        <v>395</v>
      </c>
    </row>
    <row r="57" spans="2:6" x14ac:dyDescent="0.3">
      <c r="E57" s="155">
        <f>2+'Personal File'!$C$13</f>
        <v>7</v>
      </c>
      <c r="F57" s="116" t="s">
        <v>402</v>
      </c>
    </row>
    <row r="58" spans="2:6" x14ac:dyDescent="0.3">
      <c r="E58" s="155">
        <f>2+'Personal File'!$C$13</f>
        <v>7</v>
      </c>
      <c r="F58" s="116" t="s">
        <v>403</v>
      </c>
    </row>
    <row r="59" spans="2:6" x14ac:dyDescent="0.3">
      <c r="E59" s="155"/>
      <c r="F59" s="11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9"/>
  <sheetViews>
    <sheetView showGridLines="0" workbookViewId="0">
      <pane ySplit="2" topLeftCell="A3" activePane="bottomLeft" state="frozen"/>
      <selection activeCell="A3" sqref="A3"/>
      <selection pane="bottomLeft" activeCell="A3" sqref="A3"/>
    </sheetView>
  </sheetViews>
  <sheetFormatPr defaultColWidth="13" defaultRowHeight="16.8" x14ac:dyDescent="0.3"/>
  <cols>
    <col min="1" max="1" width="22.296875" style="348" bestFit="1" customWidth="1"/>
    <col min="2" max="2" width="6.19921875" style="348" bestFit="1" customWidth="1"/>
    <col min="3" max="3" width="13.59765625" style="349" bestFit="1" customWidth="1"/>
    <col min="4" max="4" width="11.296875" style="349" bestFit="1" customWidth="1"/>
    <col min="5" max="5" width="10" style="349" bestFit="1" customWidth="1"/>
    <col min="6" max="6" width="13.19921875" style="350" bestFit="1" customWidth="1"/>
    <col min="7" max="7" width="13.19921875" style="349" bestFit="1" customWidth="1"/>
    <col min="8" max="8" width="20.09765625" style="348" bestFit="1" customWidth="1"/>
    <col min="9" max="9" width="5.5" style="347" bestFit="1" customWidth="1"/>
    <col min="10" max="16384" width="13" style="347"/>
  </cols>
  <sheetData>
    <row r="1" spans="1:9" ht="23.4" thickBot="1" x14ac:dyDescent="0.35">
      <c r="A1" s="380" t="s">
        <v>316</v>
      </c>
      <c r="B1" s="378"/>
      <c r="C1" s="378"/>
      <c r="D1" s="378"/>
      <c r="E1" s="378"/>
      <c r="F1" s="379"/>
      <c r="G1" s="378"/>
      <c r="H1" s="378"/>
    </row>
    <row r="2" spans="1:9" s="377" customFormat="1" ht="17.399999999999999" thickBot="1" x14ac:dyDescent="0.35">
      <c r="A2" s="384" t="s">
        <v>117</v>
      </c>
      <c r="B2" s="385" t="s">
        <v>83</v>
      </c>
      <c r="C2" s="385" t="s">
        <v>116</v>
      </c>
      <c r="D2" s="386" t="s">
        <v>115</v>
      </c>
      <c r="E2" s="386" t="s">
        <v>114</v>
      </c>
      <c r="F2" s="385" t="s">
        <v>113</v>
      </c>
      <c r="G2" s="385" t="s">
        <v>112</v>
      </c>
      <c r="H2" s="424" t="s">
        <v>414</v>
      </c>
      <c r="I2" s="425" t="s">
        <v>415</v>
      </c>
    </row>
    <row r="3" spans="1:9" s="377" customFormat="1" x14ac:dyDescent="0.3">
      <c r="A3" s="359" t="s">
        <v>130</v>
      </c>
      <c r="B3" s="358">
        <v>0</v>
      </c>
      <c r="C3" s="362" t="s">
        <v>111</v>
      </c>
      <c r="D3" s="372" t="s">
        <v>102</v>
      </c>
      <c r="E3" s="219" t="s">
        <v>101</v>
      </c>
      <c r="F3" s="219" t="s">
        <v>109</v>
      </c>
      <c r="G3" s="219" t="s">
        <v>99</v>
      </c>
      <c r="H3" s="204" t="s">
        <v>416</v>
      </c>
      <c r="I3" s="421">
        <v>196</v>
      </c>
    </row>
    <row r="4" spans="1:9" s="377" customFormat="1" x14ac:dyDescent="0.3">
      <c r="A4" s="359" t="s">
        <v>315</v>
      </c>
      <c r="B4" s="358">
        <v>0</v>
      </c>
      <c r="C4" s="362" t="s">
        <v>300</v>
      </c>
      <c r="D4" s="372" t="s">
        <v>102</v>
      </c>
      <c r="E4" s="219" t="s">
        <v>101</v>
      </c>
      <c r="F4" s="219" t="s">
        <v>314</v>
      </c>
      <c r="G4" s="219" t="s">
        <v>241</v>
      </c>
      <c r="H4" s="204" t="s">
        <v>416</v>
      </c>
      <c r="I4" s="423">
        <v>201</v>
      </c>
    </row>
    <row r="5" spans="1:9" s="377" customFormat="1" x14ac:dyDescent="0.3">
      <c r="A5" s="359" t="s">
        <v>118</v>
      </c>
      <c r="B5" s="358">
        <v>0</v>
      </c>
      <c r="C5" s="362" t="s">
        <v>119</v>
      </c>
      <c r="D5" s="372" t="s">
        <v>106</v>
      </c>
      <c r="E5" s="219" t="s">
        <v>101</v>
      </c>
      <c r="F5" s="219" t="s">
        <v>109</v>
      </c>
      <c r="G5" s="219" t="s">
        <v>104</v>
      </c>
      <c r="H5" s="204" t="s">
        <v>416</v>
      </c>
      <c r="I5" s="66">
        <v>217</v>
      </c>
    </row>
    <row r="6" spans="1:9" s="377" customFormat="1" x14ac:dyDescent="0.3">
      <c r="A6" s="359" t="s">
        <v>313</v>
      </c>
      <c r="B6" s="358">
        <v>0</v>
      </c>
      <c r="C6" s="362" t="s">
        <v>300</v>
      </c>
      <c r="D6" s="372" t="s">
        <v>102</v>
      </c>
      <c r="E6" s="219" t="s">
        <v>101</v>
      </c>
      <c r="F6" s="219" t="s">
        <v>93</v>
      </c>
      <c r="G6" s="219" t="s">
        <v>133</v>
      </c>
      <c r="H6" s="204" t="s">
        <v>416</v>
      </c>
      <c r="I6" s="423">
        <v>219</v>
      </c>
    </row>
    <row r="7" spans="1:9" s="377" customFormat="1" x14ac:dyDescent="0.3">
      <c r="A7" s="359" t="s">
        <v>312</v>
      </c>
      <c r="B7" s="358">
        <v>0</v>
      </c>
      <c r="C7" s="362" t="s">
        <v>135</v>
      </c>
      <c r="D7" s="372" t="s">
        <v>102</v>
      </c>
      <c r="E7" s="219" t="s">
        <v>101</v>
      </c>
      <c r="F7" s="219" t="s">
        <v>109</v>
      </c>
      <c r="G7" s="219" t="s">
        <v>99</v>
      </c>
      <c r="H7" s="368" t="s">
        <v>416</v>
      </c>
      <c r="I7" s="422">
        <v>219</v>
      </c>
    </row>
    <row r="8" spans="1:9" s="377" customFormat="1" x14ac:dyDescent="0.3">
      <c r="A8" s="359" t="s">
        <v>110</v>
      </c>
      <c r="B8" s="358">
        <v>0</v>
      </c>
      <c r="C8" s="362" t="s">
        <v>125</v>
      </c>
      <c r="D8" s="372" t="s">
        <v>102</v>
      </c>
      <c r="E8" s="219" t="s">
        <v>101</v>
      </c>
      <c r="F8" s="219" t="s">
        <v>109</v>
      </c>
      <c r="G8" s="219" t="s">
        <v>99</v>
      </c>
      <c r="H8" s="204" t="s">
        <v>416</v>
      </c>
      <c r="I8" s="423">
        <v>223</v>
      </c>
    </row>
    <row r="9" spans="1:9" s="377" customFormat="1" x14ac:dyDescent="0.3">
      <c r="A9" s="359" t="s">
        <v>311</v>
      </c>
      <c r="B9" s="358">
        <v>0</v>
      </c>
      <c r="C9" s="220" t="s">
        <v>103</v>
      </c>
      <c r="D9" s="372" t="s">
        <v>122</v>
      </c>
      <c r="E9" s="219" t="s">
        <v>101</v>
      </c>
      <c r="F9" s="219" t="s">
        <v>109</v>
      </c>
      <c r="G9" s="204" t="s">
        <v>99</v>
      </c>
      <c r="H9" s="204" t="s">
        <v>416</v>
      </c>
      <c r="I9" s="66">
        <v>232</v>
      </c>
    </row>
    <row r="10" spans="1:9" s="377" customFormat="1" x14ac:dyDescent="0.3">
      <c r="A10" s="359" t="s">
        <v>310</v>
      </c>
      <c r="B10" s="358">
        <v>0</v>
      </c>
      <c r="C10" s="362" t="s">
        <v>103</v>
      </c>
      <c r="D10" s="372" t="s">
        <v>238</v>
      </c>
      <c r="E10" s="219" t="s">
        <v>101</v>
      </c>
      <c r="F10" s="219" t="s">
        <v>108</v>
      </c>
      <c r="G10" s="219" t="s">
        <v>139</v>
      </c>
      <c r="H10" s="204" t="s">
        <v>416</v>
      </c>
      <c r="I10" s="423">
        <v>248</v>
      </c>
    </row>
    <row r="11" spans="1:9" x14ac:dyDescent="0.3">
      <c r="A11" s="359" t="s">
        <v>309</v>
      </c>
      <c r="B11" s="358">
        <v>0</v>
      </c>
      <c r="C11" s="362" t="s">
        <v>120</v>
      </c>
      <c r="D11" s="372" t="s">
        <v>102</v>
      </c>
      <c r="E11" s="219" t="s">
        <v>101</v>
      </c>
      <c r="F11" s="219" t="s">
        <v>109</v>
      </c>
      <c r="G11" s="219" t="s">
        <v>8</v>
      </c>
      <c r="H11" s="368" t="s">
        <v>416</v>
      </c>
      <c r="I11" s="422">
        <v>249</v>
      </c>
    </row>
    <row r="12" spans="1:9" x14ac:dyDescent="0.3">
      <c r="A12" s="359" t="s">
        <v>307</v>
      </c>
      <c r="B12" s="358">
        <v>0</v>
      </c>
      <c r="C12" s="362" t="s">
        <v>120</v>
      </c>
      <c r="D12" s="372" t="s">
        <v>102</v>
      </c>
      <c r="E12" s="219" t="s">
        <v>101</v>
      </c>
      <c r="F12" s="219" t="s">
        <v>303</v>
      </c>
      <c r="G12" s="219" t="s">
        <v>99</v>
      </c>
      <c r="H12" s="204" t="s">
        <v>416</v>
      </c>
      <c r="I12" s="423">
        <v>253</v>
      </c>
    </row>
    <row r="13" spans="1:9" x14ac:dyDescent="0.3">
      <c r="A13" s="359" t="s">
        <v>306</v>
      </c>
      <c r="B13" s="358">
        <v>0</v>
      </c>
      <c r="C13" s="362" t="s">
        <v>120</v>
      </c>
      <c r="D13" s="372" t="s">
        <v>166</v>
      </c>
      <c r="E13" s="219" t="s">
        <v>101</v>
      </c>
      <c r="F13" s="219" t="s">
        <v>100</v>
      </c>
      <c r="G13" s="219" t="s">
        <v>139</v>
      </c>
      <c r="H13" s="204" t="s">
        <v>416</v>
      </c>
      <c r="I13" s="66">
        <v>253</v>
      </c>
    </row>
    <row r="14" spans="1:9" x14ac:dyDescent="0.3">
      <c r="A14" s="359" t="s">
        <v>305</v>
      </c>
      <c r="B14" s="358">
        <v>0</v>
      </c>
      <c r="C14" s="362" t="s">
        <v>120</v>
      </c>
      <c r="D14" s="372" t="s">
        <v>166</v>
      </c>
      <c r="E14" s="219" t="s">
        <v>101</v>
      </c>
      <c r="F14" s="219" t="s">
        <v>109</v>
      </c>
      <c r="G14" s="219" t="s">
        <v>99</v>
      </c>
      <c r="H14" s="204" t="s">
        <v>416</v>
      </c>
      <c r="I14" s="423">
        <v>258</v>
      </c>
    </row>
    <row r="15" spans="1:9" x14ac:dyDescent="0.3">
      <c r="A15" s="359" t="s">
        <v>304</v>
      </c>
      <c r="B15" s="358">
        <v>0</v>
      </c>
      <c r="C15" s="362" t="s">
        <v>300</v>
      </c>
      <c r="D15" s="372" t="s">
        <v>102</v>
      </c>
      <c r="E15" s="219" t="s">
        <v>101</v>
      </c>
      <c r="F15" s="219" t="s">
        <v>303</v>
      </c>
      <c r="G15" s="219" t="s">
        <v>161</v>
      </c>
      <c r="H15" s="368" t="s">
        <v>416</v>
      </c>
      <c r="I15" s="422">
        <v>264</v>
      </c>
    </row>
    <row r="16" spans="1:9" x14ac:dyDescent="0.3">
      <c r="A16" s="359" t="s">
        <v>302</v>
      </c>
      <c r="B16" s="358">
        <v>0</v>
      </c>
      <c r="C16" s="376" t="s">
        <v>111</v>
      </c>
      <c r="D16" s="372" t="s">
        <v>102</v>
      </c>
      <c r="E16" s="219" t="s">
        <v>101</v>
      </c>
      <c r="F16" s="219" t="s">
        <v>109</v>
      </c>
      <c r="G16" s="219" t="s">
        <v>99</v>
      </c>
      <c r="H16" s="204" t="s">
        <v>416</v>
      </c>
      <c r="I16" s="423">
        <v>269</v>
      </c>
    </row>
    <row r="17" spans="1:9" x14ac:dyDescent="0.3">
      <c r="A17" s="359" t="s">
        <v>301</v>
      </c>
      <c r="B17" s="358">
        <v>0</v>
      </c>
      <c r="C17" s="376" t="s">
        <v>300</v>
      </c>
      <c r="D17" s="372" t="s">
        <v>166</v>
      </c>
      <c r="E17" s="219" t="s">
        <v>101</v>
      </c>
      <c r="F17" s="219" t="s">
        <v>134</v>
      </c>
      <c r="G17" s="219" t="s">
        <v>139</v>
      </c>
      <c r="H17" s="204" t="s">
        <v>416</v>
      </c>
      <c r="I17" s="66">
        <v>269</v>
      </c>
    </row>
    <row r="18" spans="1:9" x14ac:dyDescent="0.3">
      <c r="A18" s="359" t="s">
        <v>299</v>
      </c>
      <c r="B18" s="358">
        <v>0</v>
      </c>
      <c r="C18" s="362" t="s">
        <v>147</v>
      </c>
      <c r="D18" s="372" t="s">
        <v>138</v>
      </c>
      <c r="E18" s="219" t="s">
        <v>101</v>
      </c>
      <c r="F18" s="219" t="s">
        <v>108</v>
      </c>
      <c r="G18" s="219" t="s">
        <v>254</v>
      </c>
      <c r="H18" s="204" t="s">
        <v>416</v>
      </c>
      <c r="I18" s="423">
        <v>272</v>
      </c>
    </row>
    <row r="19" spans="1:9" x14ac:dyDescent="0.3">
      <c r="A19" s="366" t="s">
        <v>131</v>
      </c>
      <c r="B19" s="365">
        <v>0</v>
      </c>
      <c r="C19" s="375" t="s">
        <v>125</v>
      </c>
      <c r="D19" s="374" t="s">
        <v>106</v>
      </c>
      <c r="E19" s="373" t="s">
        <v>101</v>
      </c>
      <c r="F19" s="373" t="s">
        <v>108</v>
      </c>
      <c r="G19" s="373" t="s">
        <v>107</v>
      </c>
      <c r="H19" s="430" t="s">
        <v>416</v>
      </c>
      <c r="I19" s="431">
        <v>294</v>
      </c>
    </row>
    <row r="20" spans="1:9" x14ac:dyDescent="0.3">
      <c r="A20" s="359" t="s">
        <v>298</v>
      </c>
      <c r="B20" s="358">
        <v>1</v>
      </c>
      <c r="C20" s="200" t="s">
        <v>135</v>
      </c>
      <c r="D20" s="307" t="s">
        <v>106</v>
      </c>
      <c r="E20" s="307" t="s">
        <v>105</v>
      </c>
      <c r="F20" s="198" t="s">
        <v>134</v>
      </c>
      <c r="G20" s="219" t="s">
        <v>133</v>
      </c>
      <c r="H20" s="204" t="s">
        <v>422</v>
      </c>
      <c r="I20" s="423">
        <v>142</v>
      </c>
    </row>
    <row r="21" spans="1:9" x14ac:dyDescent="0.3">
      <c r="A21" s="359" t="s">
        <v>297</v>
      </c>
      <c r="B21" s="358">
        <v>1</v>
      </c>
      <c r="C21" s="200" t="s">
        <v>125</v>
      </c>
      <c r="D21" s="372" t="s">
        <v>166</v>
      </c>
      <c r="E21" s="360" t="s">
        <v>101</v>
      </c>
      <c r="F21" s="198" t="s">
        <v>109</v>
      </c>
      <c r="G21" s="219" t="s">
        <v>107</v>
      </c>
      <c r="H21" s="204" t="s">
        <v>419</v>
      </c>
      <c r="I21" s="66">
        <v>98</v>
      </c>
    </row>
    <row r="22" spans="1:9" x14ac:dyDescent="0.3">
      <c r="A22" s="359" t="s">
        <v>296</v>
      </c>
      <c r="B22" s="358">
        <v>1</v>
      </c>
      <c r="C22" s="362" t="s">
        <v>103</v>
      </c>
      <c r="D22" s="199" t="s">
        <v>102</v>
      </c>
      <c r="E22" s="360" t="s">
        <v>101</v>
      </c>
      <c r="F22" s="201" t="s">
        <v>295</v>
      </c>
      <c r="G22" s="219" t="s">
        <v>99</v>
      </c>
      <c r="H22" s="204" t="s">
        <v>416</v>
      </c>
      <c r="I22" s="423">
        <v>207</v>
      </c>
    </row>
    <row r="23" spans="1:9" x14ac:dyDescent="0.3">
      <c r="A23" s="359" t="s">
        <v>142</v>
      </c>
      <c r="B23" s="358">
        <v>1</v>
      </c>
      <c r="C23" s="200" t="s">
        <v>125</v>
      </c>
      <c r="D23" s="307" t="s">
        <v>102</v>
      </c>
      <c r="E23" s="360" t="s">
        <v>101</v>
      </c>
      <c r="F23" s="198" t="s">
        <v>108</v>
      </c>
      <c r="G23" s="198" t="s">
        <v>99</v>
      </c>
      <c r="H23" s="368" t="s">
        <v>416</v>
      </c>
      <c r="I23" s="422">
        <v>209</v>
      </c>
    </row>
    <row r="24" spans="1:9" x14ac:dyDescent="0.3">
      <c r="A24" s="359" t="s">
        <v>294</v>
      </c>
      <c r="B24" s="358">
        <v>1</v>
      </c>
      <c r="C24" s="220" t="s">
        <v>135</v>
      </c>
      <c r="D24" s="199" t="s">
        <v>138</v>
      </c>
      <c r="E24" s="360" t="s">
        <v>101</v>
      </c>
      <c r="F24" s="204" t="s">
        <v>134</v>
      </c>
      <c r="G24" s="204" t="s">
        <v>139</v>
      </c>
      <c r="H24" s="204" t="s">
        <v>416</v>
      </c>
      <c r="I24" s="423">
        <v>212</v>
      </c>
    </row>
    <row r="25" spans="1:9" x14ac:dyDescent="0.3">
      <c r="A25" s="359" t="s">
        <v>293</v>
      </c>
      <c r="B25" s="358">
        <v>1</v>
      </c>
      <c r="C25" s="200" t="s">
        <v>162</v>
      </c>
      <c r="D25" s="307" t="s">
        <v>106</v>
      </c>
      <c r="E25" s="363" t="s">
        <v>101</v>
      </c>
      <c r="F25" s="198" t="s">
        <v>154</v>
      </c>
      <c r="G25" s="198" t="s">
        <v>99</v>
      </c>
      <c r="H25" s="204" t="s">
        <v>418</v>
      </c>
      <c r="I25" s="66">
        <v>59</v>
      </c>
    </row>
    <row r="26" spans="1:9" x14ac:dyDescent="0.3">
      <c r="A26" s="359" t="s">
        <v>292</v>
      </c>
      <c r="B26" s="358">
        <v>1</v>
      </c>
      <c r="C26" s="200" t="s">
        <v>111</v>
      </c>
      <c r="D26" s="307" t="s">
        <v>122</v>
      </c>
      <c r="E26" s="363" t="s">
        <v>105</v>
      </c>
      <c r="F26" s="198" t="s">
        <v>134</v>
      </c>
      <c r="G26" s="219" t="s">
        <v>107</v>
      </c>
      <c r="H26" s="204" t="s">
        <v>418</v>
      </c>
      <c r="I26" s="423">
        <v>61</v>
      </c>
    </row>
    <row r="27" spans="1:9" x14ac:dyDescent="0.3">
      <c r="A27" s="359" t="s">
        <v>291</v>
      </c>
      <c r="B27" s="358">
        <v>1</v>
      </c>
      <c r="C27" s="200" t="s">
        <v>162</v>
      </c>
      <c r="D27" s="307" t="s">
        <v>102</v>
      </c>
      <c r="E27" s="360" t="s">
        <v>101</v>
      </c>
      <c r="F27" s="198" t="s">
        <v>134</v>
      </c>
      <c r="G27" s="198" t="s">
        <v>139</v>
      </c>
      <c r="H27" s="368" t="s">
        <v>416</v>
      </c>
      <c r="I27" s="422">
        <v>222</v>
      </c>
    </row>
    <row r="28" spans="1:9" x14ac:dyDescent="0.3">
      <c r="A28" s="359" t="s">
        <v>290</v>
      </c>
      <c r="B28" s="358">
        <v>1</v>
      </c>
      <c r="C28" s="200" t="s">
        <v>119</v>
      </c>
      <c r="D28" s="307" t="s">
        <v>289</v>
      </c>
      <c r="E28" s="360" t="s">
        <v>101</v>
      </c>
      <c r="F28" s="204" t="s">
        <v>100</v>
      </c>
      <c r="G28" s="219" t="s">
        <v>107</v>
      </c>
      <c r="H28" s="204" t="s">
        <v>418</v>
      </c>
      <c r="I28" s="423">
        <v>69</v>
      </c>
    </row>
    <row r="29" spans="1:9" x14ac:dyDescent="0.3">
      <c r="A29" s="359" t="s">
        <v>288</v>
      </c>
      <c r="B29" s="358">
        <v>1</v>
      </c>
      <c r="C29" s="200" t="s">
        <v>147</v>
      </c>
      <c r="D29" s="307" t="s">
        <v>122</v>
      </c>
      <c r="E29" s="360" t="s">
        <v>101</v>
      </c>
      <c r="F29" s="198" t="s">
        <v>108</v>
      </c>
      <c r="G29" s="219" t="s">
        <v>234</v>
      </c>
      <c r="H29" s="204" t="s">
        <v>417</v>
      </c>
      <c r="I29" s="66">
        <v>64</v>
      </c>
    </row>
    <row r="30" spans="1:9" x14ac:dyDescent="0.3">
      <c r="A30" s="359" t="s">
        <v>287</v>
      </c>
      <c r="B30" s="358">
        <v>1</v>
      </c>
      <c r="C30" s="200" t="s">
        <v>120</v>
      </c>
      <c r="D30" s="307" t="s">
        <v>106</v>
      </c>
      <c r="E30" s="360" t="s">
        <v>281</v>
      </c>
      <c r="F30" s="198" t="s">
        <v>109</v>
      </c>
      <c r="G30" s="198" t="s">
        <v>133</v>
      </c>
      <c r="H30" s="204" t="s">
        <v>416</v>
      </c>
      <c r="I30" s="423">
        <v>227</v>
      </c>
    </row>
    <row r="31" spans="1:9" x14ac:dyDescent="0.3">
      <c r="A31" s="359" t="s">
        <v>286</v>
      </c>
      <c r="B31" s="358">
        <v>1</v>
      </c>
      <c r="C31" s="200" t="s">
        <v>120</v>
      </c>
      <c r="D31" s="307" t="s">
        <v>102</v>
      </c>
      <c r="E31" s="360" t="s">
        <v>101</v>
      </c>
      <c r="F31" s="204" t="s">
        <v>134</v>
      </c>
      <c r="G31" s="198" t="s">
        <v>133</v>
      </c>
      <c r="H31" s="368" t="s">
        <v>416</v>
      </c>
      <c r="I31" s="422">
        <v>228</v>
      </c>
    </row>
    <row r="32" spans="1:9" x14ac:dyDescent="0.3">
      <c r="A32" s="359" t="s">
        <v>143</v>
      </c>
      <c r="B32" s="358">
        <v>1</v>
      </c>
      <c r="C32" s="200" t="s">
        <v>120</v>
      </c>
      <c r="D32" s="199" t="s">
        <v>122</v>
      </c>
      <c r="E32" s="360" t="s">
        <v>145</v>
      </c>
      <c r="F32" s="198" t="s">
        <v>109</v>
      </c>
      <c r="G32" s="198" t="s">
        <v>107</v>
      </c>
      <c r="H32" s="204" t="s">
        <v>416</v>
      </c>
      <c r="I32" s="423">
        <v>229</v>
      </c>
    </row>
    <row r="33" spans="1:9" x14ac:dyDescent="0.3">
      <c r="A33" s="359" t="s">
        <v>285</v>
      </c>
      <c r="B33" s="358">
        <v>1</v>
      </c>
      <c r="C33" s="362" t="s">
        <v>120</v>
      </c>
      <c r="D33" s="307" t="s">
        <v>106</v>
      </c>
      <c r="E33" s="360" t="s">
        <v>101</v>
      </c>
      <c r="F33" s="201" t="s">
        <v>134</v>
      </c>
      <c r="G33" s="219" t="s">
        <v>254</v>
      </c>
      <c r="H33" s="204" t="s">
        <v>419</v>
      </c>
      <c r="I33" s="66">
        <v>107</v>
      </c>
    </row>
    <row r="34" spans="1:9" x14ac:dyDescent="0.3">
      <c r="A34" s="359" t="s">
        <v>284</v>
      </c>
      <c r="B34" s="358">
        <v>1</v>
      </c>
      <c r="C34" s="200" t="s">
        <v>135</v>
      </c>
      <c r="D34" s="199" t="s">
        <v>122</v>
      </c>
      <c r="E34" s="307" t="s">
        <v>105</v>
      </c>
      <c r="F34" s="201" t="s">
        <v>134</v>
      </c>
      <c r="G34" s="219" t="s">
        <v>104</v>
      </c>
      <c r="H34" s="204" t="s">
        <v>422</v>
      </c>
      <c r="I34" s="423">
        <v>150</v>
      </c>
    </row>
    <row r="35" spans="1:9" x14ac:dyDescent="0.3">
      <c r="A35" s="359" t="s">
        <v>283</v>
      </c>
      <c r="B35" s="358">
        <v>1</v>
      </c>
      <c r="C35" s="200" t="s">
        <v>103</v>
      </c>
      <c r="D35" s="307" t="s">
        <v>102</v>
      </c>
      <c r="E35" s="307" t="s">
        <v>101</v>
      </c>
      <c r="F35" s="198" t="s">
        <v>154</v>
      </c>
      <c r="G35" s="198" t="s">
        <v>133</v>
      </c>
      <c r="H35" s="368" t="s">
        <v>418</v>
      </c>
      <c r="I35" s="422">
        <v>108</v>
      </c>
    </row>
    <row r="36" spans="1:9" x14ac:dyDescent="0.3">
      <c r="A36" s="359" t="s">
        <v>282</v>
      </c>
      <c r="B36" s="358">
        <v>1</v>
      </c>
      <c r="C36" s="362" t="s">
        <v>111</v>
      </c>
      <c r="D36" s="307" t="s">
        <v>106</v>
      </c>
      <c r="E36" s="360" t="s">
        <v>281</v>
      </c>
      <c r="F36" s="204" t="s">
        <v>100</v>
      </c>
      <c r="G36" s="219" t="s">
        <v>99</v>
      </c>
      <c r="H36" s="204" t="s">
        <v>419</v>
      </c>
      <c r="I36" s="423">
        <v>110</v>
      </c>
    </row>
    <row r="37" spans="1:9" x14ac:dyDescent="0.3">
      <c r="A37" s="359" t="s">
        <v>280</v>
      </c>
      <c r="B37" s="358">
        <v>1</v>
      </c>
      <c r="C37" s="200" t="s">
        <v>147</v>
      </c>
      <c r="D37" s="199" t="s">
        <v>122</v>
      </c>
      <c r="E37" s="307" t="s">
        <v>101</v>
      </c>
      <c r="F37" s="204" t="s">
        <v>100</v>
      </c>
      <c r="G37" s="198" t="s">
        <v>133</v>
      </c>
      <c r="H37" s="204" t="s">
        <v>416</v>
      </c>
      <c r="I37" s="66">
        <v>241</v>
      </c>
    </row>
    <row r="38" spans="1:9" x14ac:dyDescent="0.3">
      <c r="A38" s="359" t="s">
        <v>279</v>
      </c>
      <c r="B38" s="358">
        <v>1</v>
      </c>
      <c r="C38" s="220" t="s">
        <v>135</v>
      </c>
      <c r="D38" s="199" t="s">
        <v>102</v>
      </c>
      <c r="E38" s="360" t="s">
        <v>101</v>
      </c>
      <c r="F38" s="198" t="s">
        <v>108</v>
      </c>
      <c r="G38" s="204" t="s">
        <v>99</v>
      </c>
      <c r="H38" s="204" t="s">
        <v>416</v>
      </c>
      <c r="I38" s="423">
        <v>243</v>
      </c>
    </row>
    <row r="39" spans="1:9" x14ac:dyDescent="0.3">
      <c r="A39" s="359" t="s">
        <v>278</v>
      </c>
      <c r="B39" s="358">
        <v>1</v>
      </c>
      <c r="C39" s="200" t="s">
        <v>147</v>
      </c>
      <c r="D39" s="307" t="s">
        <v>106</v>
      </c>
      <c r="E39" s="360" t="s">
        <v>101</v>
      </c>
      <c r="F39" s="198" t="s">
        <v>108</v>
      </c>
      <c r="G39" s="219" t="s">
        <v>139</v>
      </c>
      <c r="H39" s="368" t="s">
        <v>418</v>
      </c>
      <c r="I39" s="422">
        <v>126</v>
      </c>
    </row>
    <row r="40" spans="1:9" x14ac:dyDescent="0.3">
      <c r="A40" s="359" t="s">
        <v>277</v>
      </c>
      <c r="B40" s="358">
        <v>1</v>
      </c>
      <c r="C40" s="220" t="s">
        <v>103</v>
      </c>
      <c r="D40" s="199" t="s">
        <v>102</v>
      </c>
      <c r="E40" s="360" t="s">
        <v>101</v>
      </c>
      <c r="F40" s="198" t="s">
        <v>276</v>
      </c>
      <c r="G40" s="204" t="s">
        <v>99</v>
      </c>
      <c r="H40" s="204" t="s">
        <v>423</v>
      </c>
      <c r="I40" s="423">
        <v>108</v>
      </c>
    </row>
    <row r="41" spans="1:9" x14ac:dyDescent="0.3">
      <c r="A41" s="359" t="s">
        <v>275</v>
      </c>
      <c r="B41" s="358">
        <v>1</v>
      </c>
      <c r="C41" s="220" t="s">
        <v>147</v>
      </c>
      <c r="D41" s="199" t="s">
        <v>122</v>
      </c>
      <c r="E41" s="371" t="s">
        <v>105</v>
      </c>
      <c r="F41" s="204" t="s">
        <v>274</v>
      </c>
      <c r="G41" s="204" t="s">
        <v>107</v>
      </c>
      <c r="H41" s="204" t="s">
        <v>423</v>
      </c>
      <c r="I41" s="66">
        <v>108</v>
      </c>
    </row>
    <row r="42" spans="1:9" x14ac:dyDescent="0.3">
      <c r="A42" s="359" t="s">
        <v>429</v>
      </c>
      <c r="B42" s="358">
        <v>1</v>
      </c>
      <c r="C42" s="203" t="s">
        <v>111</v>
      </c>
      <c r="D42" s="199" t="s">
        <v>106</v>
      </c>
      <c r="E42" s="204" t="s">
        <v>101</v>
      </c>
      <c r="F42" s="219" t="s">
        <v>100</v>
      </c>
      <c r="G42" s="201" t="s">
        <v>99</v>
      </c>
      <c r="H42" s="204" t="s">
        <v>426</v>
      </c>
      <c r="I42" s="423">
        <v>116</v>
      </c>
    </row>
    <row r="43" spans="1:9" x14ac:dyDescent="0.3">
      <c r="A43" s="359" t="s">
        <v>273</v>
      </c>
      <c r="B43" s="358">
        <v>1</v>
      </c>
      <c r="C43" s="220" t="s">
        <v>103</v>
      </c>
      <c r="D43" s="307" t="s">
        <v>102</v>
      </c>
      <c r="E43" s="360" t="s">
        <v>101</v>
      </c>
      <c r="F43" s="219" t="s">
        <v>100</v>
      </c>
      <c r="G43" s="204" t="s">
        <v>139</v>
      </c>
      <c r="H43" s="368" t="s">
        <v>424</v>
      </c>
      <c r="I43" s="422">
        <v>100</v>
      </c>
    </row>
    <row r="44" spans="1:9" x14ac:dyDescent="0.3">
      <c r="A44" s="359" t="s">
        <v>272</v>
      </c>
      <c r="B44" s="358">
        <v>1</v>
      </c>
      <c r="C44" s="200" t="s">
        <v>111</v>
      </c>
      <c r="D44" s="199" t="s">
        <v>166</v>
      </c>
      <c r="E44" s="360" t="s">
        <v>101</v>
      </c>
      <c r="F44" s="198" t="s">
        <v>108</v>
      </c>
      <c r="G44" s="198" t="s">
        <v>234</v>
      </c>
      <c r="H44" s="204" t="s">
        <v>416</v>
      </c>
      <c r="I44" s="423">
        <v>249</v>
      </c>
    </row>
    <row r="45" spans="1:9" x14ac:dyDescent="0.3">
      <c r="A45" s="359" t="s">
        <v>271</v>
      </c>
      <c r="B45" s="358">
        <v>1</v>
      </c>
      <c r="C45" s="200" t="s">
        <v>103</v>
      </c>
      <c r="D45" s="307" t="s">
        <v>102</v>
      </c>
      <c r="E45" s="360" t="s">
        <v>101</v>
      </c>
      <c r="F45" s="204" t="s">
        <v>100</v>
      </c>
      <c r="G45" s="198" t="s">
        <v>99</v>
      </c>
      <c r="H45" s="204" t="s">
        <v>416</v>
      </c>
      <c r="I45" s="66">
        <v>251</v>
      </c>
    </row>
    <row r="46" spans="1:9" x14ac:dyDescent="0.3">
      <c r="A46" s="359" t="s">
        <v>270</v>
      </c>
      <c r="B46" s="358">
        <v>1</v>
      </c>
      <c r="C46" s="200" t="s">
        <v>120</v>
      </c>
      <c r="D46" s="307" t="s">
        <v>225</v>
      </c>
      <c r="E46" s="360" t="s">
        <v>101</v>
      </c>
      <c r="F46" s="198" t="s">
        <v>108</v>
      </c>
      <c r="G46" s="198" t="s">
        <v>133</v>
      </c>
      <c r="H46" s="204" t="s">
        <v>416</v>
      </c>
      <c r="I46" s="423">
        <v>251</v>
      </c>
    </row>
    <row r="47" spans="1:9" x14ac:dyDescent="0.3">
      <c r="A47" s="359" t="s">
        <v>269</v>
      </c>
      <c r="B47" s="358">
        <v>1</v>
      </c>
      <c r="C47" s="200" t="s">
        <v>111</v>
      </c>
      <c r="D47" s="307" t="s">
        <v>102</v>
      </c>
      <c r="E47" s="307" t="s">
        <v>101</v>
      </c>
      <c r="F47" s="198" t="s">
        <v>109</v>
      </c>
      <c r="G47" s="219" t="s">
        <v>99</v>
      </c>
      <c r="H47" s="368" t="s">
        <v>419</v>
      </c>
      <c r="I47" s="422">
        <v>115</v>
      </c>
    </row>
    <row r="48" spans="1:9" x14ac:dyDescent="0.3">
      <c r="A48" s="359" t="s">
        <v>268</v>
      </c>
      <c r="B48" s="358">
        <v>1</v>
      </c>
      <c r="C48" s="200" t="s">
        <v>111</v>
      </c>
      <c r="D48" s="307" t="s">
        <v>102</v>
      </c>
      <c r="E48" s="307" t="s">
        <v>101</v>
      </c>
      <c r="F48" s="198" t="s">
        <v>109</v>
      </c>
      <c r="G48" s="219" t="s">
        <v>99</v>
      </c>
      <c r="H48" s="204" t="s">
        <v>419</v>
      </c>
      <c r="I48" s="423">
        <v>115</v>
      </c>
    </row>
    <row r="49" spans="1:9" x14ac:dyDescent="0.3">
      <c r="A49" s="359" t="s">
        <v>267</v>
      </c>
      <c r="B49" s="358">
        <v>1</v>
      </c>
      <c r="C49" s="200" t="s">
        <v>111</v>
      </c>
      <c r="D49" s="307" t="s">
        <v>102</v>
      </c>
      <c r="E49" s="307" t="s">
        <v>101</v>
      </c>
      <c r="F49" s="198" t="s">
        <v>109</v>
      </c>
      <c r="G49" s="219" t="s">
        <v>99</v>
      </c>
      <c r="H49" s="204" t="s">
        <v>419</v>
      </c>
      <c r="I49" s="66">
        <v>116</v>
      </c>
    </row>
    <row r="50" spans="1:9" x14ac:dyDescent="0.3">
      <c r="A50" s="359" t="s">
        <v>266</v>
      </c>
      <c r="B50" s="358">
        <v>1</v>
      </c>
      <c r="C50" s="220" t="s">
        <v>119</v>
      </c>
      <c r="D50" s="307" t="s">
        <v>122</v>
      </c>
      <c r="E50" s="307" t="s">
        <v>101</v>
      </c>
      <c r="F50" s="198" t="s">
        <v>109</v>
      </c>
      <c r="G50" s="204" t="s">
        <v>137</v>
      </c>
      <c r="H50" s="204" t="s">
        <v>425</v>
      </c>
      <c r="I50" s="423">
        <v>115</v>
      </c>
    </row>
    <row r="51" spans="1:9" x14ac:dyDescent="0.3">
      <c r="A51" s="359" t="s">
        <v>265</v>
      </c>
      <c r="B51" s="358">
        <v>1</v>
      </c>
      <c r="C51" s="200" t="s">
        <v>147</v>
      </c>
      <c r="D51" s="199" t="s">
        <v>138</v>
      </c>
      <c r="E51" s="360" t="s">
        <v>101</v>
      </c>
      <c r="F51" s="198" t="s">
        <v>108</v>
      </c>
      <c r="G51" s="198" t="s">
        <v>133</v>
      </c>
      <c r="H51" s="204" t="s">
        <v>416</v>
      </c>
      <c r="I51" s="433">
        <v>266</v>
      </c>
    </row>
    <row r="52" spans="1:9" x14ac:dyDescent="0.3">
      <c r="A52" s="359" t="s">
        <v>264</v>
      </c>
      <c r="B52" s="358">
        <v>1</v>
      </c>
      <c r="C52" s="220" t="s">
        <v>120</v>
      </c>
      <c r="D52" s="307" t="s">
        <v>102</v>
      </c>
      <c r="E52" s="307" t="s">
        <v>101</v>
      </c>
      <c r="F52" s="204" t="s">
        <v>100</v>
      </c>
      <c r="G52" s="204" t="s">
        <v>254</v>
      </c>
      <c r="H52" s="204" t="s">
        <v>418</v>
      </c>
      <c r="I52" s="423">
        <v>164</v>
      </c>
    </row>
    <row r="53" spans="1:9" x14ac:dyDescent="0.3">
      <c r="A53" s="359" t="s">
        <v>263</v>
      </c>
      <c r="B53" s="358">
        <v>1</v>
      </c>
      <c r="C53" s="200" t="s">
        <v>103</v>
      </c>
      <c r="D53" s="307" t="s">
        <v>166</v>
      </c>
      <c r="E53" s="360" t="s">
        <v>101</v>
      </c>
      <c r="F53" s="198" t="s">
        <v>109</v>
      </c>
      <c r="G53" s="219" t="s">
        <v>99</v>
      </c>
      <c r="H53" s="204" t="s">
        <v>418</v>
      </c>
      <c r="I53" s="66">
        <v>167</v>
      </c>
    </row>
    <row r="54" spans="1:9" x14ac:dyDescent="0.3">
      <c r="A54" s="359" t="s">
        <v>262</v>
      </c>
      <c r="B54" s="358">
        <v>1</v>
      </c>
      <c r="C54" s="220" t="s">
        <v>111</v>
      </c>
      <c r="D54" s="199" t="s">
        <v>106</v>
      </c>
      <c r="E54" s="307" t="s">
        <v>101</v>
      </c>
      <c r="F54" s="198" t="s">
        <v>109</v>
      </c>
      <c r="G54" s="204" t="s">
        <v>107</v>
      </c>
      <c r="H54" s="204" t="s">
        <v>423</v>
      </c>
      <c r="I54" s="423">
        <v>115</v>
      </c>
    </row>
    <row r="55" spans="1:9" x14ac:dyDescent="0.3">
      <c r="A55" s="359" t="s">
        <v>261</v>
      </c>
      <c r="B55" s="358">
        <v>1</v>
      </c>
      <c r="C55" s="370" t="s">
        <v>147</v>
      </c>
      <c r="D55" s="369" t="s">
        <v>148</v>
      </c>
      <c r="E55" s="360" t="s">
        <v>101</v>
      </c>
      <c r="F55" s="368" t="s">
        <v>108</v>
      </c>
      <c r="G55" s="367" t="s">
        <v>139</v>
      </c>
      <c r="H55" s="368" t="s">
        <v>424</v>
      </c>
      <c r="I55" s="422">
        <v>104</v>
      </c>
    </row>
    <row r="56" spans="1:9" x14ac:dyDescent="0.3">
      <c r="A56" s="359" t="s">
        <v>260</v>
      </c>
      <c r="B56" s="358">
        <v>1</v>
      </c>
      <c r="C56" s="200" t="s">
        <v>119</v>
      </c>
      <c r="D56" s="307" t="s">
        <v>102</v>
      </c>
      <c r="E56" s="363" t="s">
        <v>101</v>
      </c>
      <c r="F56" s="198" t="s">
        <v>109</v>
      </c>
      <c r="G56" s="198" t="s">
        <v>99</v>
      </c>
      <c r="H56" s="204" t="s">
        <v>426</v>
      </c>
      <c r="I56" s="423">
        <v>123</v>
      </c>
    </row>
    <row r="57" spans="1:9" x14ac:dyDescent="0.3">
      <c r="A57" s="359" t="s">
        <v>259</v>
      </c>
      <c r="B57" s="358">
        <v>1</v>
      </c>
      <c r="C57" s="200" t="s">
        <v>120</v>
      </c>
      <c r="D57" s="307" t="s">
        <v>102</v>
      </c>
      <c r="E57" s="363" t="s">
        <v>101</v>
      </c>
      <c r="F57" s="198" t="s">
        <v>109</v>
      </c>
      <c r="G57" s="198" t="s">
        <v>99</v>
      </c>
      <c r="H57" s="204" t="s">
        <v>427</v>
      </c>
      <c r="I57" s="66">
        <v>73</v>
      </c>
    </row>
    <row r="58" spans="1:9" x14ac:dyDescent="0.3">
      <c r="A58" s="359" t="s">
        <v>258</v>
      </c>
      <c r="B58" s="358">
        <v>1</v>
      </c>
      <c r="C58" s="200" t="s">
        <v>147</v>
      </c>
      <c r="D58" s="307" t="s">
        <v>102</v>
      </c>
      <c r="E58" s="360" t="s">
        <v>101</v>
      </c>
      <c r="F58" s="198" t="s">
        <v>134</v>
      </c>
      <c r="G58" s="198" t="s">
        <v>133</v>
      </c>
      <c r="H58" s="204" t="s">
        <v>416</v>
      </c>
      <c r="I58" s="423">
        <v>278</v>
      </c>
    </row>
    <row r="59" spans="1:9" x14ac:dyDescent="0.3">
      <c r="A59" s="359" t="s">
        <v>257</v>
      </c>
      <c r="B59" s="358">
        <v>1</v>
      </c>
      <c r="C59" s="200" t="s">
        <v>120</v>
      </c>
      <c r="D59" s="202" t="s">
        <v>102</v>
      </c>
      <c r="E59" s="201" t="s">
        <v>101</v>
      </c>
      <c r="F59" s="219" t="s">
        <v>108</v>
      </c>
      <c r="G59" s="201" t="s">
        <v>107</v>
      </c>
      <c r="H59" s="368" t="s">
        <v>418</v>
      </c>
      <c r="I59" s="422">
        <v>188</v>
      </c>
    </row>
    <row r="60" spans="1:9" x14ac:dyDescent="0.3">
      <c r="A60" s="359" t="s">
        <v>144</v>
      </c>
      <c r="B60" s="358">
        <v>1</v>
      </c>
      <c r="C60" s="200" t="s">
        <v>119</v>
      </c>
      <c r="D60" s="307" t="s">
        <v>138</v>
      </c>
      <c r="E60" s="201" t="s">
        <v>101</v>
      </c>
      <c r="F60" s="204" t="s">
        <v>100</v>
      </c>
      <c r="G60" s="198" t="s">
        <v>133</v>
      </c>
      <c r="H60" s="204" t="s">
        <v>416</v>
      </c>
      <c r="I60" s="423">
        <v>280</v>
      </c>
    </row>
    <row r="61" spans="1:9" x14ac:dyDescent="0.3">
      <c r="A61" s="359" t="s">
        <v>256</v>
      </c>
      <c r="B61" s="358">
        <v>1</v>
      </c>
      <c r="C61" s="220" t="s">
        <v>120</v>
      </c>
      <c r="D61" s="360" t="s">
        <v>122</v>
      </c>
      <c r="E61" s="201" t="s">
        <v>101</v>
      </c>
      <c r="F61" s="198" t="s">
        <v>109</v>
      </c>
      <c r="G61" s="204" t="s">
        <v>99</v>
      </c>
      <c r="H61" s="204" t="s">
        <v>418</v>
      </c>
      <c r="I61" s="66">
        <v>191</v>
      </c>
    </row>
    <row r="62" spans="1:9" x14ac:dyDescent="0.3">
      <c r="A62" s="359" t="s">
        <v>255</v>
      </c>
      <c r="B62" s="358">
        <v>1</v>
      </c>
      <c r="C62" s="220" t="s">
        <v>120</v>
      </c>
      <c r="D62" s="307" t="s">
        <v>138</v>
      </c>
      <c r="E62" s="201" t="s">
        <v>101</v>
      </c>
      <c r="F62" s="204" t="s">
        <v>100</v>
      </c>
      <c r="G62" s="204" t="s">
        <v>254</v>
      </c>
      <c r="H62" s="204" t="s">
        <v>418</v>
      </c>
      <c r="I62" s="423">
        <v>192</v>
      </c>
    </row>
    <row r="63" spans="1:9" x14ac:dyDescent="0.3">
      <c r="A63" s="434" t="s">
        <v>430</v>
      </c>
      <c r="B63" s="358">
        <v>1</v>
      </c>
      <c r="C63" s="220" t="s">
        <v>135</v>
      </c>
      <c r="D63" s="202" t="s">
        <v>102</v>
      </c>
      <c r="E63" s="201" t="s">
        <v>105</v>
      </c>
      <c r="F63" s="204" t="s">
        <v>134</v>
      </c>
      <c r="G63" s="204" t="s">
        <v>104</v>
      </c>
      <c r="H63" s="368"/>
      <c r="I63" s="422"/>
    </row>
    <row r="64" spans="1:9" x14ac:dyDescent="0.3">
      <c r="A64" s="359" t="s">
        <v>253</v>
      </c>
      <c r="B64" s="358">
        <v>1</v>
      </c>
      <c r="C64" s="220" t="s">
        <v>103</v>
      </c>
      <c r="D64" s="202" t="s">
        <v>102</v>
      </c>
      <c r="E64" s="201" t="s">
        <v>101</v>
      </c>
      <c r="F64" s="198" t="s">
        <v>109</v>
      </c>
      <c r="G64" s="204" t="s">
        <v>99</v>
      </c>
      <c r="H64" s="204" t="s">
        <v>418</v>
      </c>
      <c r="I64" s="423">
        <v>195</v>
      </c>
    </row>
    <row r="65" spans="1:9" x14ac:dyDescent="0.3">
      <c r="A65" s="359" t="s">
        <v>252</v>
      </c>
      <c r="B65" s="358">
        <v>1</v>
      </c>
      <c r="C65" s="200" t="s">
        <v>120</v>
      </c>
      <c r="D65" s="202" t="s">
        <v>102</v>
      </c>
      <c r="E65" s="201" t="s">
        <v>101</v>
      </c>
      <c r="F65" s="219" t="s">
        <v>134</v>
      </c>
      <c r="G65" s="201" t="s">
        <v>107</v>
      </c>
      <c r="H65" s="204" t="s">
        <v>418</v>
      </c>
      <c r="I65" s="66">
        <v>198</v>
      </c>
    </row>
    <row r="66" spans="1:9" x14ac:dyDescent="0.3">
      <c r="A66" s="359" t="s">
        <v>251</v>
      </c>
      <c r="B66" s="358">
        <v>1</v>
      </c>
      <c r="C66" s="220" t="s">
        <v>125</v>
      </c>
      <c r="D66" s="307" t="s">
        <v>106</v>
      </c>
      <c r="E66" s="201" t="s">
        <v>101</v>
      </c>
      <c r="F66" s="204" t="s">
        <v>108</v>
      </c>
      <c r="G66" s="201" t="s">
        <v>107</v>
      </c>
      <c r="H66" s="204" t="s">
        <v>418</v>
      </c>
      <c r="I66" s="423">
        <v>202</v>
      </c>
    </row>
    <row r="67" spans="1:9" x14ac:dyDescent="0.3">
      <c r="A67" s="359" t="s">
        <v>250</v>
      </c>
      <c r="B67" s="358">
        <v>1</v>
      </c>
      <c r="C67" s="200" t="s">
        <v>135</v>
      </c>
      <c r="D67" s="307" t="s">
        <v>166</v>
      </c>
      <c r="E67" s="201" t="s">
        <v>101</v>
      </c>
      <c r="F67" s="204" t="s">
        <v>100</v>
      </c>
      <c r="G67" s="201" t="s">
        <v>107</v>
      </c>
      <c r="H67" s="368" t="s">
        <v>418</v>
      </c>
      <c r="I67" s="422">
        <v>219</v>
      </c>
    </row>
    <row r="68" spans="1:9" x14ac:dyDescent="0.3">
      <c r="A68" s="359" t="s">
        <v>249</v>
      </c>
      <c r="B68" s="358">
        <v>1</v>
      </c>
      <c r="C68" s="220" t="s">
        <v>103</v>
      </c>
      <c r="D68" s="307" t="s">
        <v>106</v>
      </c>
      <c r="E68" s="201" t="s">
        <v>101</v>
      </c>
      <c r="F68" s="198" t="s">
        <v>109</v>
      </c>
      <c r="G68" s="201" t="s">
        <v>107</v>
      </c>
      <c r="H68" s="204" t="s">
        <v>418</v>
      </c>
      <c r="I68" s="423">
        <v>219</v>
      </c>
    </row>
    <row r="69" spans="1:9" x14ac:dyDescent="0.3">
      <c r="A69" s="359" t="s">
        <v>248</v>
      </c>
      <c r="B69" s="358">
        <v>1</v>
      </c>
      <c r="C69" s="220" t="s">
        <v>135</v>
      </c>
      <c r="D69" s="307" t="s">
        <v>102</v>
      </c>
      <c r="E69" s="363" t="s">
        <v>101</v>
      </c>
      <c r="F69" s="204" t="s">
        <v>134</v>
      </c>
      <c r="G69" s="204" t="s">
        <v>247</v>
      </c>
      <c r="H69" s="204" t="s">
        <v>423</v>
      </c>
      <c r="I69" s="66">
        <v>121</v>
      </c>
    </row>
    <row r="70" spans="1:9" x14ac:dyDescent="0.3">
      <c r="A70" s="359" t="s">
        <v>129</v>
      </c>
      <c r="B70" s="358">
        <v>1</v>
      </c>
      <c r="C70" s="362" t="s">
        <v>135</v>
      </c>
      <c r="D70" s="199" t="s">
        <v>136</v>
      </c>
      <c r="E70" s="360" t="s">
        <v>101</v>
      </c>
      <c r="F70" s="201" t="s">
        <v>134</v>
      </c>
      <c r="G70" s="219" t="s">
        <v>137</v>
      </c>
      <c r="H70" s="204" t="s">
        <v>416</v>
      </c>
      <c r="I70" s="423">
        <v>296</v>
      </c>
    </row>
    <row r="71" spans="1:9" x14ac:dyDescent="0.3">
      <c r="A71" s="366" t="s">
        <v>246</v>
      </c>
      <c r="B71" s="365">
        <v>1</v>
      </c>
      <c r="C71" s="309" t="s">
        <v>119</v>
      </c>
      <c r="D71" s="310" t="s">
        <v>102</v>
      </c>
      <c r="E71" s="364" t="s">
        <v>101</v>
      </c>
      <c r="F71" s="205" t="s">
        <v>109</v>
      </c>
      <c r="G71" s="311" t="s">
        <v>99</v>
      </c>
      <c r="H71" s="430" t="s">
        <v>426</v>
      </c>
      <c r="I71" s="431">
        <v>128</v>
      </c>
    </row>
    <row r="72" spans="1:9" x14ac:dyDescent="0.3">
      <c r="A72" s="359" t="s">
        <v>245</v>
      </c>
      <c r="B72" s="358">
        <v>2</v>
      </c>
      <c r="C72" s="220" t="s">
        <v>147</v>
      </c>
      <c r="D72" s="307" t="s">
        <v>106</v>
      </c>
      <c r="E72" s="363" t="s">
        <v>101</v>
      </c>
      <c r="F72" s="204" t="s">
        <v>109</v>
      </c>
      <c r="G72" s="204" t="s">
        <v>99</v>
      </c>
      <c r="H72" s="204" t="s">
        <v>423</v>
      </c>
      <c r="I72" s="423">
        <v>96</v>
      </c>
    </row>
    <row r="73" spans="1:9" x14ac:dyDescent="0.3">
      <c r="A73" s="359" t="s">
        <v>244</v>
      </c>
      <c r="B73" s="358">
        <v>2</v>
      </c>
      <c r="C73" s="220" t="s">
        <v>120</v>
      </c>
      <c r="D73" s="307" t="s">
        <v>148</v>
      </c>
      <c r="E73" s="360" t="s">
        <v>101</v>
      </c>
      <c r="F73" s="204" t="s">
        <v>108</v>
      </c>
      <c r="G73" s="204" t="s">
        <v>133</v>
      </c>
      <c r="H73" s="204" t="s">
        <v>416</v>
      </c>
      <c r="I73" s="66">
        <v>203</v>
      </c>
    </row>
    <row r="74" spans="1:9" x14ac:dyDescent="0.3">
      <c r="A74" s="359" t="s">
        <v>243</v>
      </c>
      <c r="B74" s="358">
        <v>2</v>
      </c>
      <c r="C74" s="362" t="s">
        <v>111</v>
      </c>
      <c r="D74" s="199" t="s">
        <v>122</v>
      </c>
      <c r="E74" s="360" t="s">
        <v>105</v>
      </c>
      <c r="F74" s="201" t="s">
        <v>108</v>
      </c>
      <c r="G74" s="219" t="s">
        <v>104</v>
      </c>
      <c r="H74" s="204" t="s">
        <v>419</v>
      </c>
      <c r="I74" s="423">
        <v>99</v>
      </c>
    </row>
    <row r="75" spans="1:9" x14ac:dyDescent="0.3">
      <c r="A75" s="359" t="s">
        <v>242</v>
      </c>
      <c r="B75" s="358">
        <v>2</v>
      </c>
      <c r="C75" s="200" t="s">
        <v>125</v>
      </c>
      <c r="D75" s="307" t="s">
        <v>122</v>
      </c>
      <c r="E75" s="360" t="s">
        <v>101</v>
      </c>
      <c r="F75" s="201" t="s">
        <v>100</v>
      </c>
      <c r="G75" s="198" t="s">
        <v>241</v>
      </c>
      <c r="H75" s="368" t="s">
        <v>416</v>
      </c>
      <c r="I75" s="422">
        <v>206</v>
      </c>
    </row>
    <row r="76" spans="1:9" x14ac:dyDescent="0.3">
      <c r="A76" s="359" t="s">
        <v>240</v>
      </c>
      <c r="B76" s="358">
        <v>2</v>
      </c>
      <c r="C76" s="200" t="s">
        <v>162</v>
      </c>
      <c r="D76" s="307" t="s">
        <v>122</v>
      </c>
      <c r="E76" s="360" t="s">
        <v>101</v>
      </c>
      <c r="F76" s="204" t="s">
        <v>108</v>
      </c>
      <c r="G76" s="198" t="s">
        <v>133</v>
      </c>
      <c r="H76" s="204" t="s">
        <v>416</v>
      </c>
      <c r="I76" s="423">
        <v>206</v>
      </c>
    </row>
    <row r="77" spans="1:9" x14ac:dyDescent="0.3">
      <c r="A77" s="359" t="s">
        <v>132</v>
      </c>
      <c r="B77" s="358">
        <v>2</v>
      </c>
      <c r="C77" s="200" t="s">
        <v>120</v>
      </c>
      <c r="D77" s="199" t="s">
        <v>138</v>
      </c>
      <c r="E77" s="360" t="s">
        <v>101</v>
      </c>
      <c r="F77" s="198" t="s">
        <v>108</v>
      </c>
      <c r="G77" s="198" t="s">
        <v>133</v>
      </c>
      <c r="H77" s="204" t="s">
        <v>416</v>
      </c>
      <c r="I77" s="66">
        <v>207</v>
      </c>
    </row>
    <row r="78" spans="1:9" x14ac:dyDescent="0.3">
      <c r="A78" s="359" t="s">
        <v>239</v>
      </c>
      <c r="B78" s="358">
        <v>2</v>
      </c>
      <c r="C78" s="200" t="s">
        <v>103</v>
      </c>
      <c r="D78" s="199" t="s">
        <v>238</v>
      </c>
      <c r="E78" s="360" t="s">
        <v>101</v>
      </c>
      <c r="F78" s="198" t="s">
        <v>108</v>
      </c>
      <c r="G78" s="198" t="s">
        <v>139</v>
      </c>
      <c r="H78" s="204" t="s">
        <v>416</v>
      </c>
      <c r="I78" s="423">
        <v>216</v>
      </c>
    </row>
    <row r="79" spans="1:9" x14ac:dyDescent="0.3">
      <c r="A79" s="359" t="s">
        <v>237</v>
      </c>
      <c r="B79" s="358">
        <v>2</v>
      </c>
      <c r="C79" s="200" t="s">
        <v>119</v>
      </c>
      <c r="D79" s="199" t="s">
        <v>106</v>
      </c>
      <c r="E79" s="360" t="s">
        <v>101</v>
      </c>
      <c r="F79" s="204" t="s">
        <v>100</v>
      </c>
      <c r="G79" s="198" t="s">
        <v>104</v>
      </c>
      <c r="H79" s="368" t="s">
        <v>416</v>
      </c>
      <c r="I79" s="422">
        <v>217</v>
      </c>
    </row>
    <row r="80" spans="1:9" x14ac:dyDescent="0.3">
      <c r="A80" s="359" t="s">
        <v>236</v>
      </c>
      <c r="B80" s="358">
        <v>2</v>
      </c>
      <c r="C80" s="200" t="s">
        <v>135</v>
      </c>
      <c r="D80" s="307" t="s">
        <v>225</v>
      </c>
      <c r="E80" s="360" t="s">
        <v>101</v>
      </c>
      <c r="F80" s="204" t="s">
        <v>93</v>
      </c>
      <c r="G80" s="198" t="s">
        <v>133</v>
      </c>
      <c r="H80" s="204" t="s">
        <v>416</v>
      </c>
      <c r="I80" s="423">
        <v>220</v>
      </c>
    </row>
    <row r="81" spans="1:9" x14ac:dyDescent="0.3">
      <c r="A81" s="359" t="s">
        <v>235</v>
      </c>
      <c r="B81" s="358">
        <v>2</v>
      </c>
      <c r="C81" s="200" t="s">
        <v>120</v>
      </c>
      <c r="D81" s="307" t="s">
        <v>138</v>
      </c>
      <c r="E81" s="360" t="s">
        <v>101</v>
      </c>
      <c r="F81" s="204" t="s">
        <v>108</v>
      </c>
      <c r="G81" s="198" t="s">
        <v>133</v>
      </c>
      <c r="H81" s="204" t="s">
        <v>416</v>
      </c>
      <c r="I81" s="66">
        <v>225</v>
      </c>
    </row>
    <row r="82" spans="1:9" x14ac:dyDescent="0.3">
      <c r="A82" s="359" t="s">
        <v>244</v>
      </c>
      <c r="B82" s="358">
        <v>2</v>
      </c>
      <c r="C82" s="200" t="s">
        <v>120</v>
      </c>
      <c r="D82" s="307" t="s">
        <v>148</v>
      </c>
      <c r="E82" s="360" t="s">
        <v>101</v>
      </c>
      <c r="F82" s="198" t="s">
        <v>108</v>
      </c>
      <c r="G82" s="198" t="s">
        <v>234</v>
      </c>
      <c r="H82" s="204" t="s">
        <v>416</v>
      </c>
      <c r="I82" s="433">
        <v>203</v>
      </c>
    </row>
    <row r="83" spans="1:9" x14ac:dyDescent="0.3">
      <c r="A83" s="359" t="s">
        <v>233</v>
      </c>
      <c r="B83" s="358">
        <v>2</v>
      </c>
      <c r="C83" s="200" t="s">
        <v>103</v>
      </c>
      <c r="D83" s="307" t="s">
        <v>138</v>
      </c>
      <c r="E83" s="360" t="s">
        <v>101</v>
      </c>
      <c r="F83" s="198" t="s">
        <v>100</v>
      </c>
      <c r="G83" s="198" t="s">
        <v>107</v>
      </c>
      <c r="H83" s="368" t="s">
        <v>416</v>
      </c>
      <c r="I83" s="422">
        <v>232</v>
      </c>
    </row>
    <row r="84" spans="1:9" x14ac:dyDescent="0.3">
      <c r="A84" s="359" t="s">
        <v>232</v>
      </c>
      <c r="B84" s="358">
        <v>2</v>
      </c>
      <c r="C84" s="200" t="s">
        <v>120</v>
      </c>
      <c r="D84" s="307" t="s">
        <v>225</v>
      </c>
      <c r="E84" s="360" t="s">
        <v>101</v>
      </c>
      <c r="F84" s="204" t="s">
        <v>108</v>
      </c>
      <c r="G84" s="198" t="s">
        <v>133</v>
      </c>
      <c r="H84" s="204" t="s">
        <v>416</v>
      </c>
      <c r="I84" s="423">
        <v>233</v>
      </c>
    </row>
    <row r="85" spans="1:9" x14ac:dyDescent="0.3">
      <c r="A85" s="359" t="s">
        <v>231</v>
      </c>
      <c r="B85" s="358">
        <v>2</v>
      </c>
      <c r="C85" s="200" t="s">
        <v>125</v>
      </c>
      <c r="D85" s="307" t="s">
        <v>106</v>
      </c>
      <c r="E85" s="307" t="s">
        <v>101</v>
      </c>
      <c r="F85" s="198" t="s">
        <v>108</v>
      </c>
      <c r="G85" s="198" t="s">
        <v>230</v>
      </c>
      <c r="H85" s="204" t="s">
        <v>416</v>
      </c>
      <c r="I85" s="66">
        <v>235</v>
      </c>
    </row>
    <row r="86" spans="1:9" x14ac:dyDescent="0.3">
      <c r="A86" s="359" t="s">
        <v>229</v>
      </c>
      <c r="B86" s="358">
        <v>2</v>
      </c>
      <c r="C86" s="220" t="s">
        <v>111</v>
      </c>
      <c r="D86" s="199" t="s">
        <v>106</v>
      </c>
      <c r="E86" s="360" t="s">
        <v>101</v>
      </c>
      <c r="F86" s="204" t="s">
        <v>100</v>
      </c>
      <c r="G86" s="204" t="s">
        <v>107</v>
      </c>
      <c r="H86" s="204" t="s">
        <v>416</v>
      </c>
      <c r="I86" s="423">
        <v>236</v>
      </c>
    </row>
    <row r="87" spans="1:9" x14ac:dyDescent="0.3">
      <c r="A87" s="359" t="s">
        <v>228</v>
      </c>
      <c r="B87" s="358">
        <v>2</v>
      </c>
      <c r="C87" s="200" t="s">
        <v>103</v>
      </c>
      <c r="D87" s="361" t="s">
        <v>102</v>
      </c>
      <c r="E87" s="360" t="s">
        <v>101</v>
      </c>
      <c r="F87" s="198" t="s">
        <v>93</v>
      </c>
      <c r="G87" s="198" t="s">
        <v>104</v>
      </c>
      <c r="H87" s="368" t="s">
        <v>416</v>
      </c>
      <c r="I87" s="422">
        <v>238</v>
      </c>
    </row>
    <row r="88" spans="1:9" x14ac:dyDescent="0.3">
      <c r="A88" s="359" t="s">
        <v>227</v>
      </c>
      <c r="B88" s="358">
        <v>2</v>
      </c>
      <c r="C88" s="200" t="s">
        <v>162</v>
      </c>
      <c r="D88" s="199" t="s">
        <v>106</v>
      </c>
      <c r="E88" s="360" t="s">
        <v>101</v>
      </c>
      <c r="F88" s="204" t="s">
        <v>100</v>
      </c>
      <c r="G88" s="198" t="s">
        <v>137</v>
      </c>
      <c r="H88" s="204" t="s">
        <v>416</v>
      </c>
      <c r="I88" s="423">
        <v>242</v>
      </c>
    </row>
    <row r="89" spans="1:9" x14ac:dyDescent="0.3">
      <c r="A89" s="359" t="s">
        <v>226</v>
      </c>
      <c r="B89" s="358">
        <v>2</v>
      </c>
      <c r="C89" s="200" t="s">
        <v>162</v>
      </c>
      <c r="D89" s="307" t="s">
        <v>225</v>
      </c>
      <c r="E89" s="360" t="s">
        <v>101</v>
      </c>
      <c r="F89" s="198" t="s">
        <v>108</v>
      </c>
      <c r="G89" s="198" t="s">
        <v>139</v>
      </c>
      <c r="H89" s="204" t="s">
        <v>416</v>
      </c>
      <c r="I89" s="66">
        <v>245</v>
      </c>
    </row>
    <row r="90" spans="1:9" x14ac:dyDescent="0.3">
      <c r="A90" s="359" t="s">
        <v>224</v>
      </c>
      <c r="B90" s="358">
        <v>2</v>
      </c>
      <c r="C90" s="200" t="s">
        <v>120</v>
      </c>
      <c r="D90" s="199" t="s">
        <v>122</v>
      </c>
      <c r="E90" s="360" t="s">
        <v>101</v>
      </c>
      <c r="F90" s="204" t="s">
        <v>100</v>
      </c>
      <c r="G90" s="198" t="s">
        <v>99</v>
      </c>
      <c r="H90" s="204" t="s">
        <v>416</v>
      </c>
      <c r="I90" s="423">
        <v>246</v>
      </c>
    </row>
    <row r="91" spans="1:9" x14ac:dyDescent="0.3">
      <c r="A91" s="359" t="s">
        <v>223</v>
      </c>
      <c r="B91" s="358">
        <v>2</v>
      </c>
      <c r="C91" s="200" t="s">
        <v>120</v>
      </c>
      <c r="D91" s="199" t="s">
        <v>166</v>
      </c>
      <c r="E91" s="360" t="s">
        <v>101</v>
      </c>
      <c r="F91" s="198" t="s">
        <v>109</v>
      </c>
      <c r="G91" s="198" t="s">
        <v>133</v>
      </c>
      <c r="H91" s="368" t="s">
        <v>416</v>
      </c>
      <c r="I91" s="422">
        <v>248</v>
      </c>
    </row>
    <row r="92" spans="1:9" x14ac:dyDescent="0.3">
      <c r="A92" s="359" t="s">
        <v>222</v>
      </c>
      <c r="B92" s="358">
        <v>2</v>
      </c>
      <c r="C92" s="200" t="s">
        <v>111</v>
      </c>
      <c r="D92" s="307" t="s">
        <v>221</v>
      </c>
      <c r="E92" s="360" t="s">
        <v>101</v>
      </c>
      <c r="F92" s="204" t="s">
        <v>154</v>
      </c>
      <c r="G92" s="198" t="s">
        <v>137</v>
      </c>
      <c r="H92" s="204" t="s">
        <v>416</v>
      </c>
      <c r="I92" s="423">
        <v>253</v>
      </c>
    </row>
    <row r="93" spans="1:9" x14ac:dyDescent="0.3">
      <c r="A93" s="359" t="s">
        <v>220</v>
      </c>
      <c r="B93" s="358">
        <v>2</v>
      </c>
      <c r="C93" s="200" t="s">
        <v>162</v>
      </c>
      <c r="D93" s="199" t="s">
        <v>166</v>
      </c>
      <c r="E93" s="360" t="s">
        <v>101</v>
      </c>
      <c r="F93" s="204" t="s">
        <v>154</v>
      </c>
      <c r="G93" s="198" t="s">
        <v>219</v>
      </c>
      <c r="H93" s="204" t="s">
        <v>416</v>
      </c>
      <c r="I93" s="66">
        <v>254</v>
      </c>
    </row>
    <row r="94" spans="1:9" x14ac:dyDescent="0.3">
      <c r="A94" s="359" t="s">
        <v>218</v>
      </c>
      <c r="B94" s="358">
        <v>2</v>
      </c>
      <c r="C94" s="200" t="s">
        <v>162</v>
      </c>
      <c r="D94" s="307" t="s">
        <v>102</v>
      </c>
      <c r="E94" s="360" t="s">
        <v>101</v>
      </c>
      <c r="F94" s="204" t="s">
        <v>134</v>
      </c>
      <c r="G94" s="198" t="s">
        <v>133</v>
      </c>
      <c r="H94" s="204" t="s">
        <v>416</v>
      </c>
      <c r="I94" s="423">
        <v>254</v>
      </c>
    </row>
    <row r="95" spans="1:9" x14ac:dyDescent="0.3">
      <c r="A95" s="359" t="s">
        <v>217</v>
      </c>
      <c r="B95" s="358">
        <v>2</v>
      </c>
      <c r="C95" s="220" t="s">
        <v>120</v>
      </c>
      <c r="D95" s="199" t="s">
        <v>138</v>
      </c>
      <c r="E95" s="360" t="s">
        <v>101</v>
      </c>
      <c r="F95" s="204" t="s">
        <v>108</v>
      </c>
      <c r="G95" s="204" t="s">
        <v>133</v>
      </c>
      <c r="H95" s="368" t="s">
        <v>416</v>
      </c>
      <c r="I95" s="422">
        <v>259</v>
      </c>
    </row>
    <row r="96" spans="1:9" x14ac:dyDescent="0.3">
      <c r="A96" s="359" t="s">
        <v>216</v>
      </c>
      <c r="B96" s="358">
        <v>2</v>
      </c>
      <c r="C96" s="200" t="s">
        <v>120</v>
      </c>
      <c r="D96" s="307" t="s">
        <v>148</v>
      </c>
      <c r="E96" s="307" t="s">
        <v>101</v>
      </c>
      <c r="F96" s="198" t="s">
        <v>108</v>
      </c>
      <c r="G96" s="198" t="s">
        <v>215</v>
      </c>
      <c r="H96" s="204" t="s">
        <v>416</v>
      </c>
      <c r="I96" s="423">
        <v>274</v>
      </c>
    </row>
    <row r="97" spans="1:9" x14ac:dyDescent="0.3">
      <c r="A97" s="434" t="s">
        <v>214</v>
      </c>
      <c r="B97" s="358">
        <v>2</v>
      </c>
      <c r="C97" s="200" t="s">
        <v>120</v>
      </c>
      <c r="D97" s="307" t="s">
        <v>122</v>
      </c>
      <c r="E97" s="307" t="s">
        <v>428</v>
      </c>
      <c r="F97" s="198" t="s">
        <v>134</v>
      </c>
      <c r="G97" s="198" t="s">
        <v>99</v>
      </c>
      <c r="H97" s="204"/>
      <c r="I97" s="66"/>
    </row>
    <row r="98" spans="1:9" x14ac:dyDescent="0.3">
      <c r="A98" s="359" t="s">
        <v>121</v>
      </c>
      <c r="B98" s="358">
        <v>2</v>
      </c>
      <c r="C98" s="200" t="s">
        <v>111</v>
      </c>
      <c r="D98" s="307" t="s">
        <v>122</v>
      </c>
      <c r="E98" s="307" t="s">
        <v>101</v>
      </c>
      <c r="F98" s="198" t="s">
        <v>108</v>
      </c>
      <c r="G98" s="198" t="s">
        <v>99</v>
      </c>
      <c r="H98" s="204" t="s">
        <v>426</v>
      </c>
      <c r="I98" s="423">
        <v>110</v>
      </c>
    </row>
    <row r="99" spans="1:9" x14ac:dyDescent="0.3">
      <c r="A99" s="359" t="s">
        <v>146</v>
      </c>
      <c r="B99" s="358">
        <v>2</v>
      </c>
      <c r="C99" s="200" t="s">
        <v>147</v>
      </c>
      <c r="D99" s="307" t="s">
        <v>148</v>
      </c>
      <c r="E99" s="307" t="s">
        <v>101</v>
      </c>
      <c r="F99" s="198" t="s">
        <v>108</v>
      </c>
      <c r="G99" s="198" t="s">
        <v>139</v>
      </c>
      <c r="H99" s="368" t="s">
        <v>416</v>
      </c>
      <c r="I99" s="422">
        <v>272</v>
      </c>
    </row>
    <row r="100" spans="1:9" x14ac:dyDescent="0.3">
      <c r="A100" s="359" t="s">
        <v>213</v>
      </c>
      <c r="B100" s="358">
        <v>2</v>
      </c>
      <c r="C100" s="200" t="s">
        <v>103</v>
      </c>
      <c r="D100" s="307" t="s">
        <v>138</v>
      </c>
      <c r="E100" s="307" t="s">
        <v>101</v>
      </c>
      <c r="F100" s="198" t="s">
        <v>109</v>
      </c>
      <c r="G100" s="198" t="s">
        <v>99</v>
      </c>
      <c r="H100" s="204" t="s">
        <v>416</v>
      </c>
      <c r="I100" s="423">
        <v>278</v>
      </c>
    </row>
    <row r="101" spans="1:9" x14ac:dyDescent="0.3">
      <c r="A101" s="359" t="s">
        <v>212</v>
      </c>
      <c r="B101" s="358">
        <v>2</v>
      </c>
      <c r="C101" s="200" t="s">
        <v>120</v>
      </c>
      <c r="D101" s="307" t="s">
        <v>106</v>
      </c>
      <c r="E101" s="307" t="s">
        <v>101</v>
      </c>
      <c r="F101" s="198" t="s">
        <v>108</v>
      </c>
      <c r="G101" s="198" t="s">
        <v>139</v>
      </c>
      <c r="H101" s="204" t="s">
        <v>416</v>
      </c>
      <c r="I101" s="66">
        <v>283</v>
      </c>
    </row>
    <row r="102" spans="1:9" x14ac:dyDescent="0.3">
      <c r="A102" s="359" t="s">
        <v>211</v>
      </c>
      <c r="B102" s="358">
        <v>2</v>
      </c>
      <c r="C102" s="220" t="s">
        <v>103</v>
      </c>
      <c r="D102" s="199" t="s">
        <v>102</v>
      </c>
      <c r="E102" s="357" t="s">
        <v>101</v>
      </c>
      <c r="F102" s="204" t="s">
        <v>109</v>
      </c>
      <c r="G102" s="204" t="s">
        <v>99</v>
      </c>
      <c r="H102" s="204" t="s">
        <v>416</v>
      </c>
      <c r="I102" s="423">
        <v>274</v>
      </c>
    </row>
    <row r="103" spans="1:9" ht="17.399999999999999" thickBot="1" x14ac:dyDescent="0.35">
      <c r="A103" s="356" t="s">
        <v>210</v>
      </c>
      <c r="B103" s="355">
        <v>2</v>
      </c>
      <c r="C103" s="354" t="s">
        <v>135</v>
      </c>
      <c r="D103" s="353" t="s">
        <v>106</v>
      </c>
      <c r="E103" s="352" t="s">
        <v>101</v>
      </c>
      <c r="F103" s="351" t="s">
        <v>100</v>
      </c>
      <c r="G103" s="351" t="s">
        <v>139</v>
      </c>
      <c r="H103" s="428" t="s">
        <v>416</v>
      </c>
      <c r="I103" s="429">
        <v>275</v>
      </c>
    </row>
    <row r="104" spans="1:9" ht="17.399999999999999" thickTop="1" x14ac:dyDescent="0.3"/>
    <row r="105" spans="1:9" x14ac:dyDescent="0.3">
      <c r="H105" s="347"/>
    </row>
    <row r="106" spans="1:9" x14ac:dyDescent="0.3">
      <c r="H106" s="347"/>
    </row>
    <row r="107" spans="1:9" x14ac:dyDescent="0.3">
      <c r="H107" s="347"/>
    </row>
    <row r="108" spans="1:9" x14ac:dyDescent="0.3">
      <c r="H108" s="347"/>
    </row>
    <row r="109" spans="1:9" x14ac:dyDescent="0.3">
      <c r="H109" s="347"/>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6"/>
  <sheetViews>
    <sheetView showGridLines="0" workbookViewId="0">
      <pane ySplit="2" topLeftCell="A3" activePane="bottomLeft" state="frozen"/>
      <selection activeCell="A3" sqref="A3"/>
      <selection pane="bottomLeft" activeCell="A3" sqref="A3"/>
    </sheetView>
  </sheetViews>
  <sheetFormatPr defaultColWidth="13" defaultRowHeight="15.6" x14ac:dyDescent="0.3"/>
  <cols>
    <col min="1" max="1" width="28.69921875" style="348" bestFit="1" customWidth="1"/>
    <col min="2" max="2" width="6.19921875" style="348" bestFit="1" customWidth="1"/>
    <col min="3" max="3" width="13.59765625" style="349" bestFit="1" customWidth="1"/>
    <col min="4" max="4" width="11.8984375" style="349" bestFit="1" customWidth="1"/>
    <col min="5" max="5" width="10.5" style="349" bestFit="1" customWidth="1"/>
    <col min="6" max="6" width="13.19921875" style="349" bestFit="1" customWidth="1"/>
    <col min="7" max="7" width="11.19921875" style="349" bestFit="1" customWidth="1"/>
    <col min="8" max="8" width="21.3984375" style="348" bestFit="1" customWidth="1"/>
    <col min="9" max="9" width="5.5" style="347" bestFit="1" customWidth="1"/>
    <col min="10" max="16384" width="13" style="347"/>
  </cols>
  <sheetData>
    <row r="1" spans="1:10" ht="23.4" thickBot="1" x14ac:dyDescent="0.35">
      <c r="A1" s="380" t="s">
        <v>385</v>
      </c>
      <c r="B1" s="378"/>
      <c r="C1" s="378"/>
      <c r="D1" s="378"/>
      <c r="E1" s="378"/>
      <c r="F1" s="378"/>
      <c r="G1" s="378"/>
      <c r="H1" s="378"/>
    </row>
    <row r="2" spans="1:10" s="377" customFormat="1" ht="17.399999999999999" thickBot="1" x14ac:dyDescent="0.35">
      <c r="A2" s="384" t="s">
        <v>117</v>
      </c>
      <c r="B2" s="385" t="s">
        <v>83</v>
      </c>
      <c r="C2" s="385" t="s">
        <v>116</v>
      </c>
      <c r="D2" s="386" t="s">
        <v>115</v>
      </c>
      <c r="E2" s="386" t="s">
        <v>114</v>
      </c>
      <c r="F2" s="385" t="s">
        <v>113</v>
      </c>
      <c r="G2" s="385" t="s">
        <v>112</v>
      </c>
      <c r="H2" s="424" t="s">
        <v>414</v>
      </c>
      <c r="I2" s="425" t="s">
        <v>415</v>
      </c>
      <c r="J2" s="426"/>
    </row>
    <row r="3" spans="1:10" s="377" customFormat="1" ht="16.8" x14ac:dyDescent="0.3">
      <c r="A3" s="359" t="s">
        <v>384</v>
      </c>
      <c r="B3" s="358">
        <v>2</v>
      </c>
      <c r="C3" s="220" t="s">
        <v>111</v>
      </c>
      <c r="D3" s="199" t="s">
        <v>138</v>
      </c>
      <c r="E3" s="360" t="s">
        <v>281</v>
      </c>
      <c r="F3" s="204" t="s">
        <v>109</v>
      </c>
      <c r="G3" s="204" t="s">
        <v>107</v>
      </c>
      <c r="H3" s="204" t="s">
        <v>416</v>
      </c>
      <c r="I3" s="421">
        <v>286</v>
      </c>
      <c r="J3" s="427"/>
    </row>
    <row r="4" spans="1:10" ht="16.8" x14ac:dyDescent="0.3">
      <c r="A4" s="366" t="s">
        <v>383</v>
      </c>
      <c r="B4" s="365">
        <v>2</v>
      </c>
      <c r="C4" s="249" t="s">
        <v>111</v>
      </c>
      <c r="D4" s="250" t="s">
        <v>225</v>
      </c>
      <c r="E4" s="364" t="s">
        <v>101</v>
      </c>
      <c r="F4" s="205" t="s">
        <v>109</v>
      </c>
      <c r="G4" s="311" t="s">
        <v>107</v>
      </c>
      <c r="H4" s="205" t="s">
        <v>417</v>
      </c>
      <c r="I4" s="432">
        <v>71</v>
      </c>
      <c r="J4" s="427"/>
    </row>
    <row r="5" spans="1:10" ht="16.8" x14ac:dyDescent="0.3">
      <c r="A5" s="359" t="s">
        <v>382</v>
      </c>
      <c r="B5" s="358">
        <v>3</v>
      </c>
      <c r="C5" s="200" t="s">
        <v>135</v>
      </c>
      <c r="D5" s="307" t="s">
        <v>102</v>
      </c>
      <c r="E5" s="360" t="s">
        <v>101</v>
      </c>
      <c r="F5" s="204" t="s">
        <v>134</v>
      </c>
      <c r="G5" s="198" t="s">
        <v>133</v>
      </c>
      <c r="H5" s="204" t="s">
        <v>416</v>
      </c>
      <c r="I5" s="423">
        <v>201</v>
      </c>
      <c r="J5" s="427"/>
    </row>
    <row r="6" spans="1:10" ht="16.8" x14ac:dyDescent="0.3">
      <c r="A6" s="359" t="s">
        <v>381</v>
      </c>
      <c r="B6" s="358">
        <v>3</v>
      </c>
      <c r="C6" s="200" t="s">
        <v>135</v>
      </c>
      <c r="D6" s="307" t="s">
        <v>225</v>
      </c>
      <c r="E6" s="360" t="s">
        <v>101</v>
      </c>
      <c r="F6" s="198" t="s">
        <v>154</v>
      </c>
      <c r="G6" s="198" t="s">
        <v>327</v>
      </c>
      <c r="H6" s="204" t="s">
        <v>416</v>
      </c>
      <c r="I6" s="423">
        <v>209</v>
      </c>
      <c r="J6" s="427"/>
    </row>
    <row r="7" spans="1:10" ht="16.8" x14ac:dyDescent="0.3">
      <c r="A7" s="359" t="s">
        <v>380</v>
      </c>
      <c r="B7" s="358">
        <v>3</v>
      </c>
      <c r="C7" s="200" t="s">
        <v>103</v>
      </c>
      <c r="D7" s="307" t="s">
        <v>102</v>
      </c>
      <c r="E7" s="360" t="s">
        <v>101</v>
      </c>
      <c r="F7" s="198" t="s">
        <v>108</v>
      </c>
      <c r="G7" s="198" t="s">
        <v>139</v>
      </c>
      <c r="H7" s="204" t="s">
        <v>416</v>
      </c>
      <c r="I7" s="423">
        <v>216</v>
      </c>
      <c r="J7" s="427"/>
    </row>
    <row r="8" spans="1:10" ht="16.8" x14ac:dyDescent="0.3">
      <c r="A8" s="359" t="s">
        <v>379</v>
      </c>
      <c r="B8" s="358">
        <v>3</v>
      </c>
      <c r="C8" s="200" t="s">
        <v>119</v>
      </c>
      <c r="D8" s="307" t="s">
        <v>138</v>
      </c>
      <c r="E8" s="360" t="s">
        <v>101</v>
      </c>
      <c r="F8" s="198" t="s">
        <v>109</v>
      </c>
      <c r="G8" s="198" t="s">
        <v>133</v>
      </c>
      <c r="H8" s="204" t="s">
        <v>416</v>
      </c>
      <c r="I8" s="423">
        <v>217</v>
      </c>
      <c r="J8" s="427"/>
    </row>
    <row r="9" spans="1:10" ht="16.8" x14ac:dyDescent="0.3">
      <c r="A9" s="359" t="s">
        <v>164</v>
      </c>
      <c r="B9" s="358">
        <v>3</v>
      </c>
      <c r="C9" s="220" t="s">
        <v>147</v>
      </c>
      <c r="D9" s="199" t="s">
        <v>102</v>
      </c>
      <c r="E9" s="360" t="s">
        <v>101</v>
      </c>
      <c r="F9" s="204" t="s">
        <v>100</v>
      </c>
      <c r="G9" s="204" t="s">
        <v>99</v>
      </c>
      <c r="H9" s="204" t="s">
        <v>416</v>
      </c>
      <c r="I9" s="423">
        <v>223</v>
      </c>
      <c r="J9" s="427"/>
    </row>
    <row r="10" spans="1:10" ht="16.8" x14ac:dyDescent="0.3">
      <c r="A10" s="359" t="s">
        <v>378</v>
      </c>
      <c r="B10" s="358">
        <v>3</v>
      </c>
      <c r="C10" s="200" t="s">
        <v>103</v>
      </c>
      <c r="D10" s="199" t="s">
        <v>106</v>
      </c>
      <c r="E10" s="360" t="s">
        <v>101</v>
      </c>
      <c r="F10" s="204" t="s">
        <v>154</v>
      </c>
      <c r="G10" s="198" t="s">
        <v>99</v>
      </c>
      <c r="H10" s="204" t="s">
        <v>416</v>
      </c>
      <c r="I10" s="423">
        <v>231</v>
      </c>
      <c r="J10" s="427"/>
    </row>
    <row r="11" spans="1:10" ht="16.8" x14ac:dyDescent="0.3">
      <c r="A11" s="359" t="s">
        <v>377</v>
      </c>
      <c r="B11" s="358">
        <v>3</v>
      </c>
      <c r="C11" s="200" t="s">
        <v>120</v>
      </c>
      <c r="D11" s="199" t="s">
        <v>106</v>
      </c>
      <c r="E11" s="360" t="s">
        <v>101</v>
      </c>
      <c r="F11" s="198" t="s">
        <v>109</v>
      </c>
      <c r="G11" s="198" t="s">
        <v>139</v>
      </c>
      <c r="H11" s="204" t="s">
        <v>416</v>
      </c>
      <c r="I11" s="423">
        <v>231</v>
      </c>
      <c r="J11" s="427"/>
    </row>
    <row r="12" spans="1:10" ht="16.8" x14ac:dyDescent="0.3">
      <c r="A12" s="359" t="s">
        <v>376</v>
      </c>
      <c r="B12" s="358">
        <v>3</v>
      </c>
      <c r="C12" s="200" t="s">
        <v>120</v>
      </c>
      <c r="D12" s="307" t="s">
        <v>225</v>
      </c>
      <c r="E12" s="360" t="s">
        <v>101</v>
      </c>
      <c r="F12" s="204" t="s">
        <v>108</v>
      </c>
      <c r="G12" s="198" t="s">
        <v>133</v>
      </c>
      <c r="H12" s="204" t="s">
        <v>416</v>
      </c>
      <c r="I12" s="423">
        <v>232</v>
      </c>
      <c r="J12" s="427"/>
    </row>
    <row r="13" spans="1:10" ht="16.8" x14ac:dyDescent="0.3">
      <c r="A13" s="359" t="s">
        <v>375</v>
      </c>
      <c r="B13" s="358">
        <v>3</v>
      </c>
      <c r="C13" s="370" t="s">
        <v>120</v>
      </c>
      <c r="D13" s="361" t="s">
        <v>225</v>
      </c>
      <c r="E13" s="367" t="s">
        <v>101</v>
      </c>
      <c r="F13" s="367" t="s">
        <v>109</v>
      </c>
      <c r="G13" s="367" t="s">
        <v>234</v>
      </c>
      <c r="H13" s="204" t="s">
        <v>416</v>
      </c>
      <c r="I13" s="435">
        <v>251</v>
      </c>
      <c r="J13" s="427"/>
    </row>
    <row r="14" spans="1:10" ht="16.8" x14ac:dyDescent="0.3">
      <c r="A14" s="359" t="s">
        <v>160</v>
      </c>
      <c r="B14" s="358">
        <v>3</v>
      </c>
      <c r="C14" s="220" t="s">
        <v>120</v>
      </c>
      <c r="D14" s="199" t="s">
        <v>106</v>
      </c>
      <c r="E14" s="360" t="s">
        <v>101</v>
      </c>
      <c r="F14" s="198" t="s">
        <v>109</v>
      </c>
      <c r="G14" s="204" t="s">
        <v>107</v>
      </c>
      <c r="H14" s="204" t="s">
        <v>416</v>
      </c>
      <c r="I14" s="423">
        <v>239</v>
      </c>
      <c r="J14" s="427"/>
    </row>
    <row r="15" spans="1:10" ht="16.8" x14ac:dyDescent="0.3">
      <c r="A15" s="359" t="s">
        <v>149</v>
      </c>
      <c r="B15" s="358">
        <v>3</v>
      </c>
      <c r="C15" s="220" t="s">
        <v>120</v>
      </c>
      <c r="D15" s="199" t="s">
        <v>102</v>
      </c>
      <c r="E15" s="360" t="s">
        <v>101</v>
      </c>
      <c r="F15" s="198" t="s">
        <v>109</v>
      </c>
      <c r="G15" s="198" t="s">
        <v>139</v>
      </c>
      <c r="H15" s="204" t="s">
        <v>416</v>
      </c>
      <c r="I15" s="423">
        <v>246</v>
      </c>
      <c r="J15" s="427"/>
    </row>
    <row r="16" spans="1:10" ht="16.8" x14ac:dyDescent="0.3">
      <c r="A16" s="359" t="s">
        <v>374</v>
      </c>
      <c r="B16" s="358">
        <v>3</v>
      </c>
      <c r="C16" s="220" t="s">
        <v>103</v>
      </c>
      <c r="D16" s="199" t="s">
        <v>138</v>
      </c>
      <c r="E16" s="360" t="s">
        <v>101</v>
      </c>
      <c r="F16" s="198" t="s">
        <v>373</v>
      </c>
      <c r="G16" s="198" t="s">
        <v>372</v>
      </c>
      <c r="H16" s="204" t="s">
        <v>416</v>
      </c>
      <c r="I16" s="423">
        <v>247</v>
      </c>
      <c r="J16" s="427"/>
    </row>
    <row r="17" spans="1:10" ht="16.8" x14ac:dyDescent="0.3">
      <c r="A17" s="359" t="s">
        <v>371</v>
      </c>
      <c r="B17" s="358">
        <v>3</v>
      </c>
      <c r="C17" s="220" t="s">
        <v>103</v>
      </c>
      <c r="D17" s="307" t="s">
        <v>106</v>
      </c>
      <c r="E17" s="360" t="s">
        <v>101</v>
      </c>
      <c r="F17" s="204" t="s">
        <v>370</v>
      </c>
      <c r="G17" s="204" t="s">
        <v>99</v>
      </c>
      <c r="H17" s="204" t="s">
        <v>416</v>
      </c>
      <c r="I17" s="423">
        <v>248</v>
      </c>
      <c r="J17" s="427"/>
    </row>
    <row r="18" spans="1:10" ht="16.8" x14ac:dyDescent="0.3">
      <c r="A18" s="359" t="s">
        <v>369</v>
      </c>
      <c r="B18" s="358">
        <v>3</v>
      </c>
      <c r="C18" s="220" t="s">
        <v>147</v>
      </c>
      <c r="D18" s="307" t="s">
        <v>368</v>
      </c>
      <c r="E18" s="360" t="s">
        <v>101</v>
      </c>
      <c r="F18" s="204" t="s">
        <v>367</v>
      </c>
      <c r="G18" s="204" t="s">
        <v>139</v>
      </c>
      <c r="H18" s="204" t="s">
        <v>416</v>
      </c>
      <c r="I18" s="423">
        <v>250</v>
      </c>
      <c r="J18" s="427"/>
    </row>
    <row r="19" spans="1:10" ht="16.8" x14ac:dyDescent="0.3">
      <c r="A19" s="359" t="s">
        <v>366</v>
      </c>
      <c r="B19" s="358">
        <v>3</v>
      </c>
      <c r="C19" s="200" t="s">
        <v>162</v>
      </c>
      <c r="D19" s="199" t="s">
        <v>166</v>
      </c>
      <c r="E19" s="360" t="s">
        <v>101</v>
      </c>
      <c r="F19" s="204" t="s">
        <v>154</v>
      </c>
      <c r="G19" s="198" t="s">
        <v>137</v>
      </c>
      <c r="H19" s="204" t="s">
        <v>416</v>
      </c>
      <c r="I19" s="423">
        <v>252</v>
      </c>
      <c r="J19" s="427"/>
    </row>
    <row r="20" spans="1:10" ht="16.8" x14ac:dyDescent="0.3">
      <c r="A20" s="359" t="s">
        <v>365</v>
      </c>
      <c r="B20" s="358">
        <v>3</v>
      </c>
      <c r="C20" s="220" t="s">
        <v>125</v>
      </c>
      <c r="D20" s="307" t="s">
        <v>106</v>
      </c>
      <c r="E20" s="360" t="s">
        <v>101</v>
      </c>
      <c r="F20" s="198" t="s">
        <v>109</v>
      </c>
      <c r="G20" s="198" t="s">
        <v>133</v>
      </c>
      <c r="H20" s="204" t="s">
        <v>416</v>
      </c>
      <c r="I20" s="423">
        <v>269</v>
      </c>
      <c r="J20" s="427"/>
    </row>
    <row r="21" spans="1:10" ht="16.8" x14ac:dyDescent="0.3">
      <c r="A21" s="359" t="s">
        <v>364</v>
      </c>
      <c r="B21" s="358">
        <v>3</v>
      </c>
      <c r="C21" s="200" t="s">
        <v>111</v>
      </c>
      <c r="D21" s="307" t="s">
        <v>138</v>
      </c>
      <c r="E21" s="360" t="s">
        <v>101</v>
      </c>
      <c r="F21" s="204" t="s">
        <v>154</v>
      </c>
      <c r="G21" s="198" t="s">
        <v>107</v>
      </c>
      <c r="H21" s="204" t="s">
        <v>416</v>
      </c>
      <c r="I21" s="423">
        <v>280</v>
      </c>
      <c r="J21" s="427"/>
    </row>
    <row r="22" spans="1:10" ht="16.8" x14ac:dyDescent="0.3">
      <c r="A22" s="359" t="s">
        <v>363</v>
      </c>
      <c r="B22" s="358">
        <v>3</v>
      </c>
      <c r="C22" s="200" t="s">
        <v>120</v>
      </c>
      <c r="D22" s="199" t="s">
        <v>106</v>
      </c>
      <c r="E22" s="360" t="s">
        <v>101</v>
      </c>
      <c r="F22" s="198" t="s">
        <v>109</v>
      </c>
      <c r="G22" s="198" t="s">
        <v>107</v>
      </c>
      <c r="H22" s="204" t="s">
        <v>416</v>
      </c>
      <c r="I22" s="423">
        <v>280</v>
      </c>
      <c r="J22" s="427"/>
    </row>
    <row r="23" spans="1:10" ht="16.8" x14ac:dyDescent="0.3">
      <c r="A23" s="359" t="s">
        <v>362</v>
      </c>
      <c r="B23" s="358">
        <v>3</v>
      </c>
      <c r="C23" s="200" t="s">
        <v>111</v>
      </c>
      <c r="D23" s="199" t="s">
        <v>106</v>
      </c>
      <c r="E23" s="360" t="s">
        <v>101</v>
      </c>
      <c r="F23" s="198" t="s">
        <v>100</v>
      </c>
      <c r="G23" s="198" t="s">
        <v>107</v>
      </c>
      <c r="H23" s="204" t="s">
        <v>416</v>
      </c>
      <c r="I23" s="423">
        <v>284</v>
      </c>
      <c r="J23" s="427"/>
    </row>
    <row r="24" spans="1:10" ht="16.8" x14ac:dyDescent="0.3">
      <c r="A24" s="359" t="s">
        <v>361</v>
      </c>
      <c r="B24" s="358">
        <v>3</v>
      </c>
      <c r="C24" s="200" t="s">
        <v>119</v>
      </c>
      <c r="D24" s="307" t="s">
        <v>102</v>
      </c>
      <c r="E24" s="360" t="s">
        <v>101</v>
      </c>
      <c r="F24" s="204" t="s">
        <v>109</v>
      </c>
      <c r="G24" s="198" t="s">
        <v>234</v>
      </c>
      <c r="H24" s="204" t="s">
        <v>416</v>
      </c>
      <c r="I24" s="423">
        <v>285</v>
      </c>
      <c r="J24" s="427"/>
    </row>
    <row r="25" spans="1:10" ht="16.8" x14ac:dyDescent="0.3">
      <c r="A25" s="359" t="s">
        <v>360</v>
      </c>
      <c r="B25" s="358">
        <v>3</v>
      </c>
      <c r="C25" s="203" t="s">
        <v>111</v>
      </c>
      <c r="D25" s="202" t="s">
        <v>225</v>
      </c>
      <c r="E25" s="363" t="s">
        <v>101</v>
      </c>
      <c r="F25" s="204" t="s">
        <v>109</v>
      </c>
      <c r="G25" s="198" t="s">
        <v>107</v>
      </c>
      <c r="H25" s="204" t="s">
        <v>417</v>
      </c>
      <c r="I25" s="423">
        <v>71</v>
      </c>
      <c r="J25" s="427"/>
    </row>
    <row r="26" spans="1:10" ht="16.8" x14ac:dyDescent="0.3">
      <c r="A26" s="359" t="s">
        <v>359</v>
      </c>
      <c r="B26" s="358">
        <v>3</v>
      </c>
      <c r="C26" s="200" t="s">
        <v>135</v>
      </c>
      <c r="D26" s="199" t="s">
        <v>238</v>
      </c>
      <c r="E26" s="360" t="s">
        <v>101</v>
      </c>
      <c r="F26" s="198" t="s">
        <v>108</v>
      </c>
      <c r="G26" s="198" t="s">
        <v>139</v>
      </c>
      <c r="H26" s="204" t="s">
        <v>416</v>
      </c>
      <c r="I26" s="423">
        <v>294</v>
      </c>
      <c r="J26" s="427"/>
    </row>
    <row r="27" spans="1:10" ht="16.8" x14ac:dyDescent="0.3">
      <c r="A27" s="359" t="s">
        <v>141</v>
      </c>
      <c r="B27" s="358">
        <v>3</v>
      </c>
      <c r="C27" s="200" t="s">
        <v>125</v>
      </c>
      <c r="D27" s="199" t="s">
        <v>102</v>
      </c>
      <c r="E27" s="360" t="s">
        <v>101</v>
      </c>
      <c r="F27" s="204" t="s">
        <v>108</v>
      </c>
      <c r="G27" s="204" t="s">
        <v>137</v>
      </c>
      <c r="H27" s="204" t="s">
        <v>416</v>
      </c>
      <c r="I27" s="423">
        <v>298</v>
      </c>
      <c r="J27" s="427"/>
    </row>
    <row r="28" spans="1:10" ht="16.8" x14ac:dyDescent="0.3">
      <c r="A28" s="359" t="s">
        <v>358</v>
      </c>
      <c r="B28" s="358">
        <v>3</v>
      </c>
      <c r="C28" s="200" t="s">
        <v>103</v>
      </c>
      <c r="D28" s="199" t="s">
        <v>138</v>
      </c>
      <c r="E28" s="360" t="s">
        <v>101</v>
      </c>
      <c r="F28" s="204" t="s">
        <v>100</v>
      </c>
      <c r="G28" s="198" t="s">
        <v>107</v>
      </c>
      <c r="H28" s="204" t="s">
        <v>416</v>
      </c>
      <c r="I28" s="423">
        <v>302</v>
      </c>
      <c r="J28" s="427"/>
    </row>
    <row r="29" spans="1:10" ht="16.8" x14ac:dyDescent="0.3">
      <c r="A29" s="366" t="s">
        <v>163</v>
      </c>
      <c r="B29" s="365">
        <v>3</v>
      </c>
      <c r="C29" s="309" t="s">
        <v>147</v>
      </c>
      <c r="D29" s="382" t="s">
        <v>148</v>
      </c>
      <c r="E29" s="381" t="s">
        <v>101</v>
      </c>
      <c r="F29" s="205" t="s">
        <v>108</v>
      </c>
      <c r="G29" s="311" t="s">
        <v>139</v>
      </c>
      <c r="H29" s="205" t="s">
        <v>416</v>
      </c>
      <c r="I29" s="432">
        <v>266</v>
      </c>
      <c r="J29" s="427"/>
    </row>
    <row r="30" spans="1:10" ht="16.8" x14ac:dyDescent="0.3">
      <c r="A30" s="359" t="s">
        <v>357</v>
      </c>
      <c r="B30" s="358">
        <v>4</v>
      </c>
      <c r="C30" s="200" t="s">
        <v>147</v>
      </c>
      <c r="D30" s="199" t="s">
        <v>106</v>
      </c>
      <c r="E30" s="360" t="s">
        <v>327</v>
      </c>
      <c r="F30" s="204" t="s">
        <v>108</v>
      </c>
      <c r="G30" s="198" t="s">
        <v>356</v>
      </c>
      <c r="H30" s="204" t="s">
        <v>416</v>
      </c>
      <c r="I30" s="423">
        <v>231</v>
      </c>
      <c r="J30" s="427"/>
    </row>
    <row r="31" spans="1:10" ht="16.8" x14ac:dyDescent="0.3">
      <c r="A31" s="359" t="s">
        <v>355</v>
      </c>
      <c r="B31" s="358">
        <v>4</v>
      </c>
      <c r="C31" s="200" t="s">
        <v>125</v>
      </c>
      <c r="D31" s="307" t="s">
        <v>106</v>
      </c>
      <c r="E31" s="360" t="s">
        <v>101</v>
      </c>
      <c r="F31" s="198" t="s">
        <v>108</v>
      </c>
      <c r="G31" s="198" t="s">
        <v>99</v>
      </c>
      <c r="H31" s="204" t="s">
        <v>416</v>
      </c>
      <c r="I31" s="423">
        <v>198</v>
      </c>
      <c r="J31" s="427"/>
    </row>
    <row r="32" spans="1:10" ht="16.8" x14ac:dyDescent="0.3">
      <c r="A32" s="359" t="s">
        <v>354</v>
      </c>
      <c r="B32" s="358">
        <v>4</v>
      </c>
      <c r="C32" s="362" t="s">
        <v>135</v>
      </c>
      <c r="D32" s="307" t="s">
        <v>102</v>
      </c>
      <c r="E32" s="219" t="s">
        <v>105</v>
      </c>
      <c r="F32" s="219" t="s">
        <v>134</v>
      </c>
      <c r="G32" s="219" t="s">
        <v>107</v>
      </c>
      <c r="H32" s="204" t="s">
        <v>418</v>
      </c>
      <c r="I32" s="423">
        <v>17</v>
      </c>
      <c r="J32" s="427"/>
    </row>
    <row r="33" spans="1:10" ht="16.8" x14ac:dyDescent="0.3">
      <c r="A33" s="359" t="s">
        <v>353</v>
      </c>
      <c r="B33" s="358">
        <v>4</v>
      </c>
      <c r="C33" s="200" t="s">
        <v>119</v>
      </c>
      <c r="D33" s="199" t="s">
        <v>138</v>
      </c>
      <c r="E33" s="360" t="s">
        <v>101</v>
      </c>
      <c r="F33" s="204" t="s">
        <v>100</v>
      </c>
      <c r="G33" s="198" t="s">
        <v>107</v>
      </c>
      <c r="H33" s="204" t="s">
        <v>416</v>
      </c>
      <c r="I33" s="423">
        <v>212</v>
      </c>
      <c r="J33" s="427"/>
    </row>
    <row r="34" spans="1:10" ht="16.8" x14ac:dyDescent="0.3">
      <c r="A34" s="359" t="s">
        <v>352</v>
      </c>
      <c r="B34" s="358">
        <v>4</v>
      </c>
      <c r="C34" s="200" t="s">
        <v>147</v>
      </c>
      <c r="D34" s="199" t="s">
        <v>102</v>
      </c>
      <c r="E34" s="360" t="s">
        <v>101</v>
      </c>
      <c r="F34" s="204" t="s">
        <v>100</v>
      </c>
      <c r="G34" s="198" t="s">
        <v>133</v>
      </c>
      <c r="H34" s="204" t="s">
        <v>416</v>
      </c>
      <c r="I34" s="423">
        <v>221</v>
      </c>
      <c r="J34" s="427"/>
    </row>
    <row r="35" spans="1:10" ht="16.8" x14ac:dyDescent="0.3">
      <c r="A35" s="359" t="s">
        <v>351</v>
      </c>
      <c r="B35" s="358">
        <v>4</v>
      </c>
      <c r="C35" s="200" t="s">
        <v>125</v>
      </c>
      <c r="D35" s="307" t="s">
        <v>102</v>
      </c>
      <c r="E35" s="360" t="s">
        <v>101</v>
      </c>
      <c r="F35" s="198" t="s">
        <v>109</v>
      </c>
      <c r="G35" s="198" t="s">
        <v>99</v>
      </c>
      <c r="H35" s="204" t="s">
        <v>416</v>
      </c>
      <c r="I35" s="423">
        <v>226</v>
      </c>
      <c r="J35" s="427"/>
    </row>
    <row r="36" spans="1:10" ht="16.8" x14ac:dyDescent="0.3">
      <c r="A36" s="359" t="s">
        <v>350</v>
      </c>
      <c r="B36" s="358">
        <v>4</v>
      </c>
      <c r="C36" s="200" t="s">
        <v>111</v>
      </c>
      <c r="D36" s="307" t="s">
        <v>106</v>
      </c>
      <c r="E36" s="360" t="s">
        <v>101</v>
      </c>
      <c r="F36" s="198" t="s">
        <v>100</v>
      </c>
      <c r="G36" s="198" t="s">
        <v>107</v>
      </c>
      <c r="H36" s="204" t="s">
        <v>416</v>
      </c>
      <c r="I36" s="423">
        <v>228</v>
      </c>
      <c r="J36" s="427"/>
    </row>
    <row r="37" spans="1:10" ht="16.8" x14ac:dyDescent="0.3">
      <c r="A37" s="359" t="s">
        <v>349</v>
      </c>
      <c r="B37" s="358">
        <v>4</v>
      </c>
      <c r="C37" s="200" t="s">
        <v>125</v>
      </c>
      <c r="D37" s="307" t="s">
        <v>106</v>
      </c>
      <c r="E37" s="360" t="s">
        <v>101</v>
      </c>
      <c r="F37" s="204" t="s">
        <v>81</v>
      </c>
      <c r="G37" s="198" t="s">
        <v>107</v>
      </c>
      <c r="H37" s="204" t="s">
        <v>416</v>
      </c>
      <c r="I37" s="423">
        <v>229</v>
      </c>
      <c r="J37" s="427"/>
    </row>
    <row r="38" spans="1:10" ht="16.8" x14ac:dyDescent="0.3">
      <c r="A38" s="359" t="s">
        <v>165</v>
      </c>
      <c r="B38" s="358">
        <v>4</v>
      </c>
      <c r="C38" s="200" t="s">
        <v>103</v>
      </c>
      <c r="D38" s="361" t="s">
        <v>138</v>
      </c>
      <c r="E38" s="360" t="s">
        <v>101</v>
      </c>
      <c r="F38" s="204" t="s">
        <v>134</v>
      </c>
      <c r="G38" s="198" t="s">
        <v>107</v>
      </c>
      <c r="H38" s="204" t="s">
        <v>416</v>
      </c>
      <c r="I38" s="423">
        <v>230</v>
      </c>
      <c r="J38" s="427"/>
    </row>
    <row r="39" spans="1:10" ht="16.8" x14ac:dyDescent="0.3">
      <c r="A39" s="359" t="s">
        <v>348</v>
      </c>
      <c r="B39" s="358">
        <v>4</v>
      </c>
      <c r="C39" s="220" t="s">
        <v>162</v>
      </c>
      <c r="D39" s="199" t="s">
        <v>102</v>
      </c>
      <c r="E39" s="360" t="s">
        <v>101</v>
      </c>
      <c r="F39" s="204" t="s">
        <v>108</v>
      </c>
      <c r="G39" s="204" t="s">
        <v>133</v>
      </c>
      <c r="H39" s="204" t="s">
        <v>416</v>
      </c>
      <c r="I39" s="423">
        <v>245</v>
      </c>
      <c r="J39" s="427"/>
    </row>
    <row r="40" spans="1:10" ht="16.8" x14ac:dyDescent="0.3">
      <c r="A40" s="359" t="s">
        <v>347</v>
      </c>
      <c r="B40" s="358">
        <v>4</v>
      </c>
      <c r="C40" s="200" t="s">
        <v>103</v>
      </c>
      <c r="D40" s="361" t="s">
        <v>138</v>
      </c>
      <c r="E40" s="198" t="s">
        <v>101</v>
      </c>
      <c r="F40" s="367" t="s">
        <v>154</v>
      </c>
      <c r="G40" s="198" t="s">
        <v>346</v>
      </c>
      <c r="H40" s="204" t="s">
        <v>416</v>
      </c>
      <c r="I40" s="423">
        <v>243</v>
      </c>
      <c r="J40" s="427"/>
    </row>
    <row r="41" spans="1:10" ht="16.8" x14ac:dyDescent="0.3">
      <c r="A41" s="359" t="s">
        <v>345</v>
      </c>
      <c r="B41" s="358">
        <v>4</v>
      </c>
      <c r="C41" s="200" t="s">
        <v>147</v>
      </c>
      <c r="D41" s="307" t="s">
        <v>106</v>
      </c>
      <c r="E41" s="360" t="s">
        <v>101</v>
      </c>
      <c r="F41" s="198" t="s">
        <v>303</v>
      </c>
      <c r="G41" s="198" t="s">
        <v>107</v>
      </c>
      <c r="H41" s="204" t="s">
        <v>416</v>
      </c>
      <c r="I41" s="423">
        <v>236</v>
      </c>
      <c r="J41" s="427"/>
    </row>
    <row r="42" spans="1:10" ht="16.8" x14ac:dyDescent="0.3">
      <c r="A42" s="359" t="s">
        <v>344</v>
      </c>
      <c r="B42" s="358">
        <v>4</v>
      </c>
      <c r="C42" s="200" t="s">
        <v>111</v>
      </c>
      <c r="D42" s="307" t="s">
        <v>102</v>
      </c>
      <c r="E42" s="307" t="s">
        <v>101</v>
      </c>
      <c r="F42" s="198" t="s">
        <v>100</v>
      </c>
      <c r="G42" s="198" t="s">
        <v>99</v>
      </c>
      <c r="H42" s="204" t="s">
        <v>419</v>
      </c>
      <c r="I42" s="423">
        <v>116</v>
      </c>
      <c r="J42" s="427"/>
    </row>
    <row r="43" spans="1:10" ht="16.8" x14ac:dyDescent="0.3">
      <c r="A43" s="359" t="s">
        <v>343</v>
      </c>
      <c r="B43" s="358">
        <v>4</v>
      </c>
      <c r="C43" s="200" t="s">
        <v>162</v>
      </c>
      <c r="D43" s="307" t="s">
        <v>102</v>
      </c>
      <c r="E43" s="307" t="s">
        <v>101</v>
      </c>
      <c r="F43" s="198" t="s">
        <v>100</v>
      </c>
      <c r="G43" s="198" t="s">
        <v>99</v>
      </c>
      <c r="H43" s="204" t="s">
        <v>416</v>
      </c>
      <c r="I43" s="423">
        <v>260</v>
      </c>
      <c r="J43" s="427"/>
    </row>
    <row r="44" spans="1:10" ht="16.8" x14ac:dyDescent="0.3">
      <c r="A44" s="359" t="s">
        <v>342</v>
      </c>
      <c r="B44" s="358">
        <v>4</v>
      </c>
      <c r="C44" s="200" t="s">
        <v>120</v>
      </c>
      <c r="D44" s="199" t="s">
        <v>106</v>
      </c>
      <c r="E44" s="360" t="s">
        <v>101</v>
      </c>
      <c r="F44" s="198" t="s">
        <v>108</v>
      </c>
      <c r="G44" s="198" t="s">
        <v>133</v>
      </c>
      <c r="H44" s="204" t="s">
        <v>416</v>
      </c>
      <c r="I44" s="423">
        <v>263</v>
      </c>
      <c r="J44" s="427"/>
    </row>
    <row r="45" spans="1:10" ht="16.8" x14ac:dyDescent="0.3">
      <c r="A45" s="359" t="s">
        <v>341</v>
      </c>
      <c r="B45" s="358">
        <v>4</v>
      </c>
      <c r="C45" s="200" t="s">
        <v>162</v>
      </c>
      <c r="D45" s="307" t="s">
        <v>340</v>
      </c>
      <c r="E45" s="360" t="s">
        <v>101</v>
      </c>
      <c r="F45" s="204" t="s">
        <v>100</v>
      </c>
      <c r="G45" s="198" t="s">
        <v>137</v>
      </c>
      <c r="H45" s="204" t="s">
        <v>416</v>
      </c>
      <c r="I45" s="423">
        <v>268</v>
      </c>
      <c r="J45" s="427"/>
    </row>
    <row r="46" spans="1:10" ht="16.8" x14ac:dyDescent="0.3">
      <c r="A46" s="359" t="s">
        <v>339</v>
      </c>
      <c r="B46" s="358">
        <v>4</v>
      </c>
      <c r="C46" s="200" t="s">
        <v>147</v>
      </c>
      <c r="D46" s="307" t="s">
        <v>102</v>
      </c>
      <c r="E46" s="360" t="s">
        <v>101</v>
      </c>
      <c r="F46" s="198" t="s">
        <v>108</v>
      </c>
      <c r="G46" s="198" t="s">
        <v>99</v>
      </c>
      <c r="H46" s="204" t="s">
        <v>416</v>
      </c>
      <c r="I46" s="423">
        <v>270</v>
      </c>
      <c r="J46" s="427"/>
    </row>
    <row r="47" spans="1:10" ht="16.8" x14ac:dyDescent="0.3">
      <c r="A47" s="359" t="s">
        <v>338</v>
      </c>
      <c r="B47" s="358">
        <v>4</v>
      </c>
      <c r="C47" s="200" t="s">
        <v>135</v>
      </c>
      <c r="D47" s="369" t="s">
        <v>337</v>
      </c>
      <c r="E47" s="198" t="s">
        <v>161</v>
      </c>
      <c r="F47" s="198" t="s">
        <v>137</v>
      </c>
      <c r="G47" s="198" t="s">
        <v>133</v>
      </c>
      <c r="H47" s="204" t="s">
        <v>416</v>
      </c>
      <c r="I47" s="423">
        <v>274</v>
      </c>
      <c r="J47" s="427"/>
    </row>
    <row r="48" spans="1:10" ht="16.8" x14ac:dyDescent="0.3">
      <c r="A48" s="359" t="s">
        <v>336</v>
      </c>
      <c r="B48" s="358">
        <v>4</v>
      </c>
      <c r="C48" s="200" t="s">
        <v>111</v>
      </c>
      <c r="D48" s="307" t="s">
        <v>106</v>
      </c>
      <c r="E48" s="360" t="s">
        <v>101</v>
      </c>
      <c r="F48" s="204" t="s">
        <v>100</v>
      </c>
      <c r="G48" s="198" t="s">
        <v>133</v>
      </c>
      <c r="H48" s="204" t="s">
        <v>416</v>
      </c>
      <c r="I48" s="423">
        <v>281</v>
      </c>
      <c r="J48" s="427"/>
    </row>
    <row r="49" spans="1:10" ht="16.8" x14ac:dyDescent="0.3">
      <c r="A49" s="359" t="s">
        <v>335</v>
      </c>
      <c r="B49" s="358">
        <v>4</v>
      </c>
      <c r="C49" s="200" t="s">
        <v>147</v>
      </c>
      <c r="D49" s="199" t="s">
        <v>106</v>
      </c>
      <c r="E49" s="360" t="s">
        <v>101</v>
      </c>
      <c r="F49" s="198" t="s">
        <v>108</v>
      </c>
      <c r="G49" s="198" t="s">
        <v>139</v>
      </c>
      <c r="H49" s="204" t="s">
        <v>416</v>
      </c>
      <c r="I49" s="423">
        <v>284</v>
      </c>
      <c r="J49" s="427"/>
    </row>
    <row r="50" spans="1:10" ht="16.8" x14ac:dyDescent="0.3">
      <c r="A50" s="359" t="s">
        <v>334</v>
      </c>
      <c r="B50" s="358">
        <v>4</v>
      </c>
      <c r="C50" s="220" t="s">
        <v>111</v>
      </c>
      <c r="D50" s="199" t="s">
        <v>138</v>
      </c>
      <c r="E50" s="360" t="s">
        <v>281</v>
      </c>
      <c r="F50" s="204" t="s">
        <v>109</v>
      </c>
      <c r="G50" s="204" t="s">
        <v>107</v>
      </c>
      <c r="H50" s="204" t="s">
        <v>416</v>
      </c>
      <c r="I50" s="423">
        <v>286</v>
      </c>
      <c r="J50" s="427"/>
    </row>
    <row r="51" spans="1:10" ht="16.8" x14ac:dyDescent="0.3">
      <c r="A51" s="359" t="s">
        <v>333</v>
      </c>
      <c r="B51" s="358">
        <v>4</v>
      </c>
      <c r="C51" s="203" t="s">
        <v>111</v>
      </c>
      <c r="D51" s="202" t="s">
        <v>225</v>
      </c>
      <c r="E51" s="363" t="s">
        <v>101</v>
      </c>
      <c r="F51" s="204" t="s">
        <v>109</v>
      </c>
      <c r="G51" s="198" t="s">
        <v>107</v>
      </c>
      <c r="H51" s="204" t="s">
        <v>417</v>
      </c>
      <c r="I51" s="423">
        <v>72</v>
      </c>
      <c r="J51" s="427"/>
    </row>
    <row r="52" spans="1:10" ht="16.8" x14ac:dyDescent="0.3">
      <c r="A52" s="366" t="s">
        <v>332</v>
      </c>
      <c r="B52" s="365">
        <v>4</v>
      </c>
      <c r="C52" s="375" t="s">
        <v>103</v>
      </c>
      <c r="D52" s="382" t="s">
        <v>138</v>
      </c>
      <c r="E52" s="381" t="s">
        <v>101</v>
      </c>
      <c r="F52" s="311" t="s">
        <v>109</v>
      </c>
      <c r="G52" s="373" t="s">
        <v>139</v>
      </c>
      <c r="H52" s="205" t="s">
        <v>418</v>
      </c>
      <c r="I52" s="432">
        <v>233</v>
      </c>
      <c r="J52" s="427"/>
    </row>
    <row r="53" spans="1:10" ht="16.8" x14ac:dyDescent="0.3">
      <c r="A53" s="359" t="s">
        <v>331</v>
      </c>
      <c r="B53" s="358">
        <v>5</v>
      </c>
      <c r="C53" s="220" t="s">
        <v>120</v>
      </c>
      <c r="D53" s="307" t="s">
        <v>102</v>
      </c>
      <c r="E53" s="198" t="s">
        <v>101</v>
      </c>
      <c r="F53" s="198" t="s">
        <v>109</v>
      </c>
      <c r="G53" s="204" t="s">
        <v>241</v>
      </c>
      <c r="H53" s="204" t="s">
        <v>416</v>
      </c>
      <c r="I53" s="423">
        <v>202</v>
      </c>
      <c r="J53" s="427"/>
    </row>
    <row r="54" spans="1:10" ht="16.8" x14ac:dyDescent="0.3">
      <c r="A54" s="359" t="s">
        <v>330</v>
      </c>
      <c r="B54" s="358">
        <v>5</v>
      </c>
      <c r="C54" s="200" t="s">
        <v>111</v>
      </c>
      <c r="D54" s="307" t="s">
        <v>102</v>
      </c>
      <c r="E54" s="307" t="s">
        <v>101</v>
      </c>
      <c r="F54" s="198" t="s">
        <v>100</v>
      </c>
      <c r="G54" s="198" t="s">
        <v>133</v>
      </c>
      <c r="H54" s="204" t="s">
        <v>416</v>
      </c>
      <c r="I54" s="423">
        <v>210</v>
      </c>
      <c r="J54" s="427"/>
    </row>
    <row r="55" spans="1:10" ht="16.8" x14ac:dyDescent="0.3">
      <c r="A55" s="359" t="s">
        <v>329</v>
      </c>
      <c r="B55" s="358">
        <v>5</v>
      </c>
      <c r="C55" s="200" t="s">
        <v>147</v>
      </c>
      <c r="D55" s="307" t="s">
        <v>225</v>
      </c>
      <c r="E55" s="360" t="s">
        <v>101</v>
      </c>
      <c r="F55" s="198" t="s">
        <v>109</v>
      </c>
      <c r="G55" s="198" t="s">
        <v>99</v>
      </c>
      <c r="H55" s="204" t="s">
        <v>416</v>
      </c>
      <c r="I55" s="423">
        <v>222</v>
      </c>
      <c r="J55" s="427"/>
    </row>
    <row r="56" spans="1:10" ht="16.8" x14ac:dyDescent="0.3">
      <c r="A56" s="359" t="s">
        <v>328</v>
      </c>
      <c r="B56" s="358">
        <v>5</v>
      </c>
      <c r="C56" s="220" t="s">
        <v>162</v>
      </c>
      <c r="D56" s="307" t="s">
        <v>102</v>
      </c>
      <c r="E56" s="307" t="s">
        <v>327</v>
      </c>
      <c r="F56" s="204" t="s">
        <v>326</v>
      </c>
      <c r="G56" s="204" t="s">
        <v>99</v>
      </c>
      <c r="H56" s="204" t="s">
        <v>416</v>
      </c>
      <c r="I56" s="423">
        <v>257</v>
      </c>
      <c r="J56" s="427"/>
    </row>
    <row r="57" spans="1:10" ht="16.8" x14ac:dyDescent="0.3">
      <c r="A57" s="359" t="s">
        <v>325</v>
      </c>
      <c r="B57" s="358">
        <v>5</v>
      </c>
      <c r="C57" s="220" t="s">
        <v>125</v>
      </c>
      <c r="D57" s="202" t="s">
        <v>324</v>
      </c>
      <c r="E57" s="199" t="s">
        <v>254</v>
      </c>
      <c r="F57" s="204" t="s">
        <v>109</v>
      </c>
      <c r="G57" s="204" t="s">
        <v>137</v>
      </c>
      <c r="H57" s="204" t="s">
        <v>420</v>
      </c>
      <c r="I57" s="423">
        <v>131</v>
      </c>
      <c r="J57" s="427"/>
    </row>
    <row r="58" spans="1:10" ht="16.8" x14ac:dyDescent="0.3">
      <c r="A58" s="359" t="s">
        <v>323</v>
      </c>
      <c r="B58" s="358">
        <v>5</v>
      </c>
      <c r="C58" s="362" t="s">
        <v>147</v>
      </c>
      <c r="D58" s="199" t="s">
        <v>106</v>
      </c>
      <c r="E58" s="307" t="s">
        <v>101</v>
      </c>
      <c r="F58" s="198" t="s">
        <v>100</v>
      </c>
      <c r="G58" s="219" t="s">
        <v>234</v>
      </c>
      <c r="H58" s="204" t="s">
        <v>419</v>
      </c>
      <c r="I58" s="423">
        <v>120</v>
      </c>
      <c r="J58" s="427"/>
    </row>
    <row r="59" spans="1:10" ht="16.8" x14ac:dyDescent="0.3">
      <c r="A59" s="359" t="s">
        <v>322</v>
      </c>
      <c r="B59" s="358">
        <v>5</v>
      </c>
      <c r="C59" s="362" t="s">
        <v>147</v>
      </c>
      <c r="D59" s="307" t="s">
        <v>102</v>
      </c>
      <c r="E59" s="360" t="s">
        <v>101</v>
      </c>
      <c r="F59" s="204" t="s">
        <v>109</v>
      </c>
      <c r="G59" s="219" t="s">
        <v>99</v>
      </c>
      <c r="H59" s="204" t="s">
        <v>421</v>
      </c>
      <c r="I59" s="423">
        <v>104</v>
      </c>
      <c r="J59" s="427"/>
    </row>
    <row r="60" spans="1:10" ht="16.8" x14ac:dyDescent="0.3">
      <c r="A60" s="359" t="s">
        <v>321</v>
      </c>
      <c r="B60" s="358">
        <v>5</v>
      </c>
      <c r="C60" s="220" t="s">
        <v>111</v>
      </c>
      <c r="D60" s="307" t="s">
        <v>138</v>
      </c>
      <c r="E60" s="363" t="s">
        <v>281</v>
      </c>
      <c r="F60" s="204" t="s">
        <v>109</v>
      </c>
      <c r="G60" s="204" t="s">
        <v>107</v>
      </c>
      <c r="H60" s="204" t="s">
        <v>416</v>
      </c>
      <c r="I60" s="423">
        <v>286</v>
      </c>
      <c r="J60" s="427"/>
    </row>
    <row r="61" spans="1:10" ht="16.8" x14ac:dyDescent="0.3">
      <c r="A61" s="359" t="s">
        <v>320</v>
      </c>
      <c r="B61" s="358">
        <v>5</v>
      </c>
      <c r="C61" s="370" t="s">
        <v>120</v>
      </c>
      <c r="D61" s="369" t="s">
        <v>138</v>
      </c>
      <c r="E61" s="360" t="s">
        <v>101</v>
      </c>
      <c r="F61" s="368" t="s">
        <v>100</v>
      </c>
      <c r="G61" s="367" t="s">
        <v>137</v>
      </c>
      <c r="H61" s="204" t="s">
        <v>416</v>
      </c>
      <c r="I61" s="423">
        <v>295</v>
      </c>
      <c r="J61" s="427"/>
    </row>
    <row r="62" spans="1:10" ht="16.8" x14ac:dyDescent="0.3">
      <c r="A62" s="359" t="s">
        <v>319</v>
      </c>
      <c r="B62" s="358">
        <v>5</v>
      </c>
      <c r="C62" s="370" t="s">
        <v>103</v>
      </c>
      <c r="D62" s="369" t="s">
        <v>138</v>
      </c>
      <c r="E62" s="360" t="s">
        <v>101</v>
      </c>
      <c r="F62" s="368" t="s">
        <v>100</v>
      </c>
      <c r="G62" s="367" t="s">
        <v>308</v>
      </c>
      <c r="H62" s="204" t="s">
        <v>416</v>
      </c>
      <c r="I62" s="423">
        <v>298</v>
      </c>
      <c r="J62" s="427"/>
    </row>
    <row r="63" spans="1:10" ht="16.8" x14ac:dyDescent="0.3">
      <c r="A63" s="359" t="s">
        <v>318</v>
      </c>
      <c r="B63" s="358">
        <v>5</v>
      </c>
      <c r="C63" s="200" t="s">
        <v>103</v>
      </c>
      <c r="D63" s="307" t="s">
        <v>106</v>
      </c>
      <c r="E63" s="198" t="s">
        <v>101</v>
      </c>
      <c r="F63" s="204" t="s">
        <v>109</v>
      </c>
      <c r="G63" s="198" t="s">
        <v>107</v>
      </c>
      <c r="H63" s="204" t="s">
        <v>416</v>
      </c>
      <c r="I63" s="423">
        <v>298</v>
      </c>
      <c r="J63" s="427"/>
    </row>
    <row r="64" spans="1:10" ht="16.8" x14ac:dyDescent="0.3">
      <c r="A64" s="359" t="s">
        <v>317</v>
      </c>
      <c r="B64" s="358">
        <v>5</v>
      </c>
      <c r="C64" s="200" t="s">
        <v>111</v>
      </c>
      <c r="D64" s="307" t="s">
        <v>138</v>
      </c>
      <c r="E64" s="198" t="s">
        <v>101</v>
      </c>
      <c r="F64" s="204" t="s">
        <v>100</v>
      </c>
      <c r="G64" s="198" t="s">
        <v>99</v>
      </c>
      <c r="H64" s="204" t="s">
        <v>416</v>
      </c>
      <c r="I64" s="423">
        <v>299</v>
      </c>
      <c r="J64" s="427"/>
    </row>
    <row r="65" spans="1:10" ht="16.8" x14ac:dyDescent="0.3">
      <c r="A65" s="366" t="s">
        <v>167</v>
      </c>
      <c r="B65" s="365">
        <v>5</v>
      </c>
      <c r="C65" s="375" t="s">
        <v>125</v>
      </c>
      <c r="D65" s="382" t="s">
        <v>102</v>
      </c>
      <c r="E65" s="381" t="s">
        <v>101</v>
      </c>
      <c r="F65" s="311" t="s">
        <v>81</v>
      </c>
      <c r="G65" s="373" t="s">
        <v>99</v>
      </c>
      <c r="H65" s="205" t="s">
        <v>416</v>
      </c>
      <c r="I65" s="432">
        <v>301</v>
      </c>
      <c r="J65" s="427"/>
    </row>
    <row r="66" spans="1:10" ht="16.8" x14ac:dyDescent="0.3">
      <c r="A66" s="359" t="s">
        <v>408</v>
      </c>
      <c r="B66" s="358">
        <v>6</v>
      </c>
      <c r="C66" s="220" t="s">
        <v>119</v>
      </c>
      <c r="D66" s="307" t="s">
        <v>102</v>
      </c>
      <c r="E66" s="198" t="s">
        <v>101</v>
      </c>
      <c r="F66" s="198" t="s">
        <v>108</v>
      </c>
      <c r="G66" s="204" t="s">
        <v>133</v>
      </c>
      <c r="H66" s="204" t="s">
        <v>416</v>
      </c>
      <c r="I66" s="423">
        <v>240</v>
      </c>
      <c r="J66" s="427"/>
    </row>
    <row r="67" spans="1:10" ht="16.8" x14ac:dyDescent="0.3">
      <c r="A67" s="359" t="s">
        <v>407</v>
      </c>
      <c r="B67" s="358">
        <v>6</v>
      </c>
      <c r="C67" s="220" t="s">
        <v>135</v>
      </c>
      <c r="D67" s="202" t="s">
        <v>106</v>
      </c>
      <c r="E67" s="199" t="s">
        <v>101</v>
      </c>
      <c r="F67" s="204" t="s">
        <v>108</v>
      </c>
      <c r="G67" s="204" t="s">
        <v>133</v>
      </c>
      <c r="H67" s="204" t="s">
        <v>416</v>
      </c>
      <c r="I67" s="423">
        <v>296</v>
      </c>
      <c r="J67" s="427"/>
    </row>
    <row r="68" spans="1:10" ht="16.8" x14ac:dyDescent="0.3">
      <c r="A68" s="359" t="s">
        <v>431</v>
      </c>
      <c r="B68" s="358">
        <v>6</v>
      </c>
      <c r="C68" s="220" t="s">
        <v>147</v>
      </c>
      <c r="D68" s="199" t="s">
        <v>102</v>
      </c>
      <c r="E68" s="204" t="s">
        <v>101</v>
      </c>
      <c r="F68" s="204" t="s">
        <v>100</v>
      </c>
      <c r="G68" s="204" t="s">
        <v>99</v>
      </c>
      <c r="H68" s="204" t="s">
        <v>416</v>
      </c>
      <c r="I68" s="66">
        <v>223</v>
      </c>
      <c r="J68" s="427"/>
    </row>
    <row r="69" spans="1:10" ht="16.8" x14ac:dyDescent="0.3">
      <c r="A69" s="359" t="s">
        <v>432</v>
      </c>
      <c r="B69" s="358">
        <v>6</v>
      </c>
      <c r="C69" s="220" t="s">
        <v>147</v>
      </c>
      <c r="D69" s="199" t="s">
        <v>102</v>
      </c>
      <c r="E69" s="436" t="s">
        <v>101</v>
      </c>
      <c r="F69" s="368" t="s">
        <v>100</v>
      </c>
      <c r="G69" s="204" t="s">
        <v>107</v>
      </c>
      <c r="H69" s="204" t="s">
        <v>433</v>
      </c>
      <c r="I69" s="423">
        <v>104</v>
      </c>
      <c r="J69" s="427"/>
    </row>
    <row r="70" spans="1:10" ht="16.8" x14ac:dyDescent="0.3">
      <c r="A70" s="366" t="s">
        <v>434</v>
      </c>
      <c r="B70" s="365">
        <v>6</v>
      </c>
      <c r="C70" s="420" t="s">
        <v>135</v>
      </c>
      <c r="D70" s="310" t="s">
        <v>106</v>
      </c>
      <c r="E70" s="364" t="s">
        <v>101</v>
      </c>
      <c r="F70" s="205" t="s">
        <v>134</v>
      </c>
      <c r="G70" s="205" t="s">
        <v>107</v>
      </c>
      <c r="H70" s="205" t="s">
        <v>435</v>
      </c>
      <c r="I70" s="432">
        <v>66</v>
      </c>
      <c r="J70" s="427"/>
    </row>
    <row r="71" spans="1:10" ht="16.8" x14ac:dyDescent="0.3">
      <c r="A71" s="496" t="s">
        <v>411</v>
      </c>
      <c r="B71" s="497">
        <v>7</v>
      </c>
      <c r="C71" s="498" t="s">
        <v>111</v>
      </c>
      <c r="D71" s="499" t="s">
        <v>166</v>
      </c>
      <c r="E71" s="500" t="s">
        <v>101</v>
      </c>
      <c r="F71" s="501" t="s">
        <v>109</v>
      </c>
      <c r="G71" s="502" t="s">
        <v>372</v>
      </c>
      <c r="H71" s="503" t="s">
        <v>416</v>
      </c>
      <c r="I71" s="504">
        <v>256</v>
      </c>
      <c r="J71" s="427"/>
    </row>
    <row r="72" spans="1:10" ht="16.8" x14ac:dyDescent="0.3">
      <c r="A72" s="496" t="s">
        <v>436</v>
      </c>
      <c r="B72" s="497">
        <v>7</v>
      </c>
      <c r="C72" s="505" t="s">
        <v>103</v>
      </c>
      <c r="D72" s="506" t="s">
        <v>166</v>
      </c>
      <c r="E72" s="507" t="s">
        <v>101</v>
      </c>
      <c r="F72" s="503" t="s">
        <v>154</v>
      </c>
      <c r="G72" s="503" t="s">
        <v>99</v>
      </c>
      <c r="H72" s="503" t="s">
        <v>418</v>
      </c>
      <c r="I72" s="504">
        <v>164</v>
      </c>
      <c r="J72" s="427"/>
    </row>
    <row r="73" spans="1:10" ht="16.8" x14ac:dyDescent="0.3">
      <c r="A73" s="508" t="s">
        <v>437</v>
      </c>
      <c r="B73" s="509">
        <v>7</v>
      </c>
      <c r="C73" s="510" t="s">
        <v>125</v>
      </c>
      <c r="D73" s="511" t="s">
        <v>106</v>
      </c>
      <c r="E73" s="512" t="s">
        <v>327</v>
      </c>
      <c r="F73" s="513" t="s">
        <v>438</v>
      </c>
      <c r="G73" s="512" t="s">
        <v>137</v>
      </c>
      <c r="H73" s="513" t="s">
        <v>416</v>
      </c>
      <c r="I73" s="514">
        <v>291</v>
      </c>
      <c r="J73" s="427"/>
    </row>
    <row r="74" spans="1:10" ht="16.8" x14ac:dyDescent="0.3">
      <c r="A74" s="496" t="s">
        <v>439</v>
      </c>
      <c r="B74" s="497">
        <v>8</v>
      </c>
      <c r="C74" s="515" t="s">
        <v>147</v>
      </c>
      <c r="D74" s="516" t="s">
        <v>221</v>
      </c>
      <c r="E74" s="517" t="s">
        <v>101</v>
      </c>
      <c r="F74" s="503" t="s">
        <v>108</v>
      </c>
      <c r="G74" s="517" t="s">
        <v>139</v>
      </c>
      <c r="H74" s="503" t="s">
        <v>416</v>
      </c>
      <c r="I74" s="504">
        <v>266</v>
      </c>
      <c r="J74" s="427"/>
    </row>
    <row r="75" spans="1:10" ht="17.399999999999999" thickBot="1" x14ac:dyDescent="0.35">
      <c r="A75" s="518" t="s">
        <v>440</v>
      </c>
      <c r="B75" s="519">
        <v>8</v>
      </c>
      <c r="C75" s="520" t="s">
        <v>111</v>
      </c>
      <c r="D75" s="521" t="s">
        <v>138</v>
      </c>
      <c r="E75" s="522" t="s">
        <v>281</v>
      </c>
      <c r="F75" s="523" t="s">
        <v>109</v>
      </c>
      <c r="G75" s="523" t="s">
        <v>107</v>
      </c>
      <c r="H75" s="523" t="s">
        <v>416</v>
      </c>
      <c r="I75" s="524">
        <v>286</v>
      </c>
      <c r="J75" s="427"/>
    </row>
    <row r="76" spans="1:10"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21E6-F4AC-43F3-832C-92469BD3566F}">
  <dimension ref="A1:Q39"/>
  <sheetViews>
    <sheetView showGridLines="0" workbookViewId="0"/>
  </sheetViews>
  <sheetFormatPr defaultColWidth="9.59765625" defaultRowHeight="16.8" x14ac:dyDescent="0.3"/>
  <cols>
    <col min="1" max="1" width="28.69921875" style="15" bestFit="1" customWidth="1"/>
    <col min="2" max="2" width="6.19921875" style="15" bestFit="1" customWidth="1"/>
    <col min="3" max="3" width="3.5" style="15" bestFit="1" customWidth="1"/>
    <col min="4" max="4" width="4.09765625" style="15" bestFit="1" customWidth="1"/>
    <col min="5" max="5" width="6.296875" style="15" bestFit="1" customWidth="1"/>
    <col min="6" max="6" width="2.09765625" style="15" customWidth="1"/>
    <col min="7" max="7" width="11.59765625" style="15" bestFit="1" customWidth="1"/>
    <col min="8" max="17" width="4.59765625" style="15" customWidth="1"/>
    <col min="18" max="16384" width="9.59765625" style="15"/>
  </cols>
  <sheetData>
    <row r="1" spans="1:17" ht="22.2" thickTop="1" thickBot="1" x14ac:dyDescent="0.35">
      <c r="A1" s="406" t="s">
        <v>404</v>
      </c>
      <c r="B1" s="407"/>
      <c r="C1" s="407"/>
      <c r="D1" s="407"/>
      <c r="E1" s="408"/>
      <c r="G1" s="218"/>
      <c r="H1" s="439" t="s">
        <v>441</v>
      </c>
      <c r="I1" s="440"/>
      <c r="J1" s="440"/>
      <c r="K1" s="440"/>
      <c r="L1" s="440"/>
      <c r="M1" s="440"/>
      <c r="N1" s="440"/>
      <c r="O1" s="440"/>
      <c r="P1" s="440"/>
      <c r="Q1" s="441"/>
    </row>
    <row r="2" spans="1:17" ht="18" thickTop="1" thickBot="1" x14ac:dyDescent="0.35">
      <c r="A2" s="409" t="s">
        <v>117</v>
      </c>
      <c r="B2" s="410" t="s">
        <v>83</v>
      </c>
      <c r="C2" s="411" t="s">
        <v>406</v>
      </c>
      <c r="D2" s="411" t="s">
        <v>97</v>
      </c>
      <c r="E2" s="412" t="s">
        <v>98</v>
      </c>
      <c r="G2" s="218"/>
      <c r="H2" s="442" t="s">
        <v>442</v>
      </c>
      <c r="I2" s="443" t="s">
        <v>443</v>
      </c>
      <c r="J2" s="443" t="s">
        <v>444</v>
      </c>
      <c r="K2" s="443" t="s">
        <v>445</v>
      </c>
      <c r="L2" s="444" t="s">
        <v>446</v>
      </c>
      <c r="M2" s="443" t="s">
        <v>447</v>
      </c>
      <c r="N2" s="443" t="s">
        <v>448</v>
      </c>
      <c r="O2" s="443" t="s">
        <v>449</v>
      </c>
      <c r="P2" s="444" t="s">
        <v>450</v>
      </c>
      <c r="Q2" s="445" t="s">
        <v>451</v>
      </c>
    </row>
    <row r="3" spans="1:17" ht="17.399999999999999" thickTop="1" x14ac:dyDescent="0.3">
      <c r="A3" s="413" t="s">
        <v>313</v>
      </c>
      <c r="B3" s="53">
        <v>0</v>
      </c>
      <c r="C3" s="53">
        <v>0</v>
      </c>
      <c r="D3" s="339">
        <f>10+B3+C3+'Personal File'!$C$13</f>
        <v>15</v>
      </c>
      <c r="E3" s="414" t="s">
        <v>405</v>
      </c>
      <c r="G3" s="446" t="s">
        <v>452</v>
      </c>
      <c r="H3" s="447">
        <v>4</v>
      </c>
      <c r="I3" s="448">
        <v>4</v>
      </c>
      <c r="J3" s="448">
        <v>4</v>
      </c>
      <c r="K3" s="448">
        <v>4</v>
      </c>
      <c r="L3" s="448">
        <v>3</v>
      </c>
      <c r="M3" s="448">
        <v>3</v>
      </c>
      <c r="N3" s="448">
        <v>2</v>
      </c>
      <c r="O3" s="449">
        <v>0</v>
      </c>
      <c r="P3" s="449">
        <v>0</v>
      </c>
      <c r="Q3" s="450">
        <v>0</v>
      </c>
    </row>
    <row r="4" spans="1:17" x14ac:dyDescent="0.3">
      <c r="A4" s="413" t="s">
        <v>307</v>
      </c>
      <c r="B4" s="53">
        <v>0</v>
      </c>
      <c r="C4" s="53">
        <v>0</v>
      </c>
      <c r="D4" s="339">
        <f>10+B4+C4+'Personal File'!$C$13</f>
        <v>15</v>
      </c>
      <c r="E4" s="414" t="s">
        <v>405</v>
      </c>
      <c r="G4" s="451" t="s">
        <v>456</v>
      </c>
      <c r="H4" s="452">
        <v>0</v>
      </c>
      <c r="I4" s="293">
        <v>2</v>
      </c>
      <c r="J4" s="293">
        <v>1</v>
      </c>
      <c r="K4" s="293">
        <v>1</v>
      </c>
      <c r="L4" s="293">
        <v>1</v>
      </c>
      <c r="M4" s="293">
        <v>0</v>
      </c>
      <c r="N4" s="293">
        <v>0</v>
      </c>
      <c r="O4" s="453">
        <v>0</v>
      </c>
      <c r="P4" s="453">
        <v>0</v>
      </c>
      <c r="Q4" s="454">
        <v>0</v>
      </c>
    </row>
    <row r="5" spans="1:17" ht="17.399999999999999" thickBot="1" x14ac:dyDescent="0.35">
      <c r="A5" s="413" t="s">
        <v>306</v>
      </c>
      <c r="B5" s="53">
        <v>0</v>
      </c>
      <c r="C5" s="53">
        <v>0</v>
      </c>
      <c r="D5" s="339">
        <f>10+B5+C5+'Personal File'!$C$13</f>
        <v>15</v>
      </c>
      <c r="E5" s="414" t="s">
        <v>405</v>
      </c>
      <c r="G5" s="455" t="s">
        <v>453</v>
      </c>
      <c r="H5" s="456">
        <f>SUM(H3:H4)</f>
        <v>4</v>
      </c>
      <c r="I5" s="477">
        <f>2*SUM(I3:I4)</f>
        <v>12</v>
      </c>
      <c r="J5" s="457">
        <f>SUM(J3:J4)</f>
        <v>5</v>
      </c>
      <c r="K5" s="457">
        <f>SUM(K3:K4)</f>
        <v>5</v>
      </c>
      <c r="L5" s="457">
        <f t="shared" ref="L5:Q5" si="0">SUM(L3:L4)</f>
        <v>4</v>
      </c>
      <c r="M5" s="457">
        <f t="shared" si="0"/>
        <v>3</v>
      </c>
      <c r="N5" s="457">
        <f t="shared" si="0"/>
        <v>2</v>
      </c>
      <c r="O5" s="458">
        <f t="shared" si="0"/>
        <v>0</v>
      </c>
      <c r="P5" s="458">
        <f t="shared" si="0"/>
        <v>0</v>
      </c>
      <c r="Q5" s="459">
        <f t="shared" si="0"/>
        <v>0</v>
      </c>
    </row>
    <row r="6" spans="1:17" ht="17.399999999999999" thickBot="1" x14ac:dyDescent="0.35">
      <c r="A6" s="415" t="s">
        <v>302</v>
      </c>
      <c r="B6" s="59">
        <v>0</v>
      </c>
      <c r="C6" s="59">
        <v>0</v>
      </c>
      <c r="D6" s="342">
        <f>10+B6+C6+'Personal File'!$C$13</f>
        <v>15</v>
      </c>
      <c r="E6" s="416" t="s">
        <v>405</v>
      </c>
      <c r="G6" s="460" t="s">
        <v>454</v>
      </c>
      <c r="H6" s="461">
        <f>10+LEFT(H2,1)+'Personal File'!$C$13</f>
        <v>15</v>
      </c>
      <c r="I6" s="462">
        <f>10+LEFT(I2,1)+'Personal File'!$C$13</f>
        <v>16</v>
      </c>
      <c r="J6" s="462">
        <f>10+LEFT(J2,1)+'Personal File'!$C$13</f>
        <v>17</v>
      </c>
      <c r="K6" s="462">
        <f>10+LEFT(K2,1)+'Personal File'!$C$13</f>
        <v>18</v>
      </c>
      <c r="L6" s="462">
        <f>10+LEFT(L2,1)+'Personal File'!$C$13</f>
        <v>19</v>
      </c>
      <c r="M6" s="462">
        <f>10+LEFT(M2,1)+'Personal File'!$C$13</f>
        <v>20</v>
      </c>
      <c r="N6" s="462">
        <f>10+LEFT(N2,1)+'Personal File'!$C$13</f>
        <v>21</v>
      </c>
      <c r="O6" s="463">
        <f>10+LEFT(O2,1)+'Personal File'!$C$13</f>
        <v>22</v>
      </c>
      <c r="P6" s="463">
        <f>10+LEFT(P2,1)+'Personal File'!$C$13</f>
        <v>23</v>
      </c>
      <c r="Q6" s="464">
        <f>10+LEFT(Q2,1)+'Personal File'!$C$13</f>
        <v>24</v>
      </c>
    </row>
    <row r="7" spans="1:17" ht="18" thickTop="1" thickBot="1" x14ac:dyDescent="0.35">
      <c r="A7" s="413" t="s">
        <v>296</v>
      </c>
      <c r="B7" s="53">
        <v>1</v>
      </c>
      <c r="C7" s="53">
        <v>1</v>
      </c>
      <c r="D7" s="339">
        <f>10+B7+C7+'Personal File'!$C$13</f>
        <v>17</v>
      </c>
      <c r="E7" s="414" t="s">
        <v>405</v>
      </c>
      <c r="M7" s="48"/>
      <c r="N7" s="48"/>
      <c r="O7" s="48"/>
      <c r="P7" s="48"/>
      <c r="Q7" s="48"/>
    </row>
    <row r="8" spans="1:17" ht="17.399999999999999" thickTop="1" x14ac:dyDescent="0.3">
      <c r="A8" s="413" t="s">
        <v>296</v>
      </c>
      <c r="B8" s="53">
        <v>1</v>
      </c>
      <c r="C8" s="53">
        <v>0</v>
      </c>
      <c r="D8" s="339">
        <f>10+B8+C8+'Personal File'!$C$13</f>
        <v>16</v>
      </c>
      <c r="E8" s="414" t="s">
        <v>405</v>
      </c>
      <c r="G8" s="387" t="s">
        <v>168</v>
      </c>
      <c r="H8" s="472" t="s">
        <v>169</v>
      </c>
      <c r="I8" s="472" t="s">
        <v>455</v>
      </c>
      <c r="J8" s="470"/>
      <c r="K8" s="468"/>
    </row>
    <row r="9" spans="1:17" ht="17.399999999999999" thickBot="1" x14ac:dyDescent="0.35">
      <c r="A9" s="413" t="s">
        <v>142</v>
      </c>
      <c r="B9" s="53">
        <v>1</v>
      </c>
      <c r="C9" s="53">
        <v>0</v>
      </c>
      <c r="D9" s="339">
        <f>10+B9+C9+'Personal File'!$C$13</f>
        <v>16</v>
      </c>
      <c r="E9" s="414" t="s">
        <v>405</v>
      </c>
      <c r="G9" s="319" t="s">
        <v>207</v>
      </c>
      <c r="H9" s="473">
        <f>'Personal File'!E3</f>
        <v>12</v>
      </c>
      <c r="I9" s="474">
        <f>SUM('Personal File'!E3:E4)</f>
        <v>12</v>
      </c>
      <c r="J9" s="471"/>
      <c r="K9" s="469"/>
    </row>
    <row r="10" spans="1:17" ht="17.399999999999999" thickTop="1" x14ac:dyDescent="0.3">
      <c r="A10" s="413" t="s">
        <v>143</v>
      </c>
      <c r="B10" s="53">
        <v>1</v>
      </c>
      <c r="C10" s="53">
        <v>0</v>
      </c>
      <c r="D10" s="339">
        <f>10+B10+C10+'Personal File'!$C$13</f>
        <v>16</v>
      </c>
      <c r="E10" s="414" t="s">
        <v>405</v>
      </c>
    </row>
    <row r="11" spans="1:17" x14ac:dyDescent="0.3">
      <c r="A11" s="413" t="s">
        <v>143</v>
      </c>
      <c r="B11" s="53">
        <v>1</v>
      </c>
      <c r="C11" s="53">
        <v>0</v>
      </c>
      <c r="D11" s="339">
        <f>10+B11+C11+'Personal File'!$C$13</f>
        <v>16</v>
      </c>
      <c r="E11" s="414" t="s">
        <v>405</v>
      </c>
    </row>
    <row r="12" spans="1:17" x14ac:dyDescent="0.3">
      <c r="A12" s="413" t="s">
        <v>272</v>
      </c>
      <c r="B12" s="53">
        <v>1</v>
      </c>
      <c r="C12" s="53">
        <v>0</v>
      </c>
      <c r="D12" s="339">
        <f>10+B12+C12+'Personal File'!$C$13</f>
        <v>16</v>
      </c>
      <c r="E12" s="414" t="s">
        <v>489</v>
      </c>
    </row>
    <row r="13" spans="1:17" x14ac:dyDescent="0.3">
      <c r="A13" s="413" t="s">
        <v>272</v>
      </c>
      <c r="B13" s="53">
        <v>1</v>
      </c>
      <c r="C13" s="53">
        <v>0</v>
      </c>
      <c r="D13" s="339">
        <f>10+B13+C13+'Personal File'!$C$13</f>
        <v>16</v>
      </c>
      <c r="E13" s="414" t="s">
        <v>405</v>
      </c>
    </row>
    <row r="14" spans="1:17" x14ac:dyDescent="0.3">
      <c r="A14" s="413" t="s">
        <v>271</v>
      </c>
      <c r="B14" s="53">
        <v>1</v>
      </c>
      <c r="C14" s="53">
        <v>0</v>
      </c>
      <c r="D14" s="339">
        <f>10+B14+C14+'Personal File'!$C$13</f>
        <v>16</v>
      </c>
      <c r="E14" s="414" t="s">
        <v>489</v>
      </c>
    </row>
    <row r="15" spans="1:17" x14ac:dyDescent="0.3">
      <c r="A15" s="413" t="s">
        <v>271</v>
      </c>
      <c r="B15" s="53">
        <v>1</v>
      </c>
      <c r="C15" s="53">
        <v>0</v>
      </c>
      <c r="D15" s="339">
        <f>10+B15+C15+'Personal File'!$C$13</f>
        <v>16</v>
      </c>
      <c r="E15" s="414" t="s">
        <v>405</v>
      </c>
    </row>
    <row r="16" spans="1:17" x14ac:dyDescent="0.3">
      <c r="A16" s="413" t="s">
        <v>271</v>
      </c>
      <c r="B16" s="53">
        <v>1</v>
      </c>
      <c r="C16" s="53">
        <v>0</v>
      </c>
      <c r="D16" s="339">
        <f>10+B16+C16+'Personal File'!$C$13</f>
        <v>16</v>
      </c>
      <c r="E16" s="414" t="s">
        <v>405</v>
      </c>
    </row>
    <row r="17" spans="1:7" x14ac:dyDescent="0.3">
      <c r="A17" s="413" t="s">
        <v>271</v>
      </c>
      <c r="B17" s="53">
        <v>1</v>
      </c>
      <c r="C17" s="53">
        <v>0</v>
      </c>
      <c r="D17" s="339">
        <f>10+B17+C17+'Personal File'!$C$13</f>
        <v>16</v>
      </c>
      <c r="E17" s="414" t="s">
        <v>405</v>
      </c>
    </row>
    <row r="18" spans="1:7" x14ac:dyDescent="0.3">
      <c r="A18" s="415" t="s">
        <v>271</v>
      </c>
      <c r="B18" s="59">
        <v>1</v>
      </c>
      <c r="C18" s="59">
        <v>1</v>
      </c>
      <c r="D18" s="342">
        <f>10+B18+C18+'Personal File'!$C$13</f>
        <v>17</v>
      </c>
      <c r="E18" s="416" t="s">
        <v>405</v>
      </c>
    </row>
    <row r="19" spans="1:7" x14ac:dyDescent="0.3">
      <c r="A19" s="413" t="s">
        <v>132</v>
      </c>
      <c r="B19" s="53">
        <v>2</v>
      </c>
      <c r="C19" s="53">
        <v>0</v>
      </c>
      <c r="D19" s="339">
        <f>10+B19+C19+'Personal File'!$C$13</f>
        <v>17</v>
      </c>
      <c r="E19" s="414" t="s">
        <v>405</v>
      </c>
    </row>
    <row r="20" spans="1:7" x14ac:dyDescent="0.3">
      <c r="A20" s="413" t="s">
        <v>226</v>
      </c>
      <c r="B20" s="53">
        <v>2</v>
      </c>
      <c r="C20" s="53">
        <v>0</v>
      </c>
      <c r="D20" s="339">
        <f>10+B20+C20+'Personal File'!$C$13</f>
        <v>17</v>
      </c>
      <c r="E20" s="414" t="s">
        <v>405</v>
      </c>
      <c r="G20" s="23"/>
    </row>
    <row r="21" spans="1:7" x14ac:dyDescent="0.3">
      <c r="A21" s="413" t="s">
        <v>224</v>
      </c>
      <c r="B21" s="53">
        <v>2</v>
      </c>
      <c r="C21" s="53">
        <v>0</v>
      </c>
      <c r="D21" s="339">
        <f>10+B21+C21+'Personal File'!$C$13</f>
        <v>17</v>
      </c>
      <c r="E21" s="414" t="s">
        <v>405</v>
      </c>
    </row>
    <row r="22" spans="1:7" x14ac:dyDescent="0.3">
      <c r="A22" s="413" t="s">
        <v>223</v>
      </c>
      <c r="B22" s="53">
        <v>2</v>
      </c>
      <c r="C22" s="53">
        <v>0</v>
      </c>
      <c r="D22" s="339">
        <f>10+B22+C22+'Personal File'!$C$13</f>
        <v>17</v>
      </c>
      <c r="E22" s="414" t="s">
        <v>405</v>
      </c>
    </row>
    <row r="23" spans="1:7" x14ac:dyDescent="0.3">
      <c r="A23" s="415" t="s">
        <v>222</v>
      </c>
      <c r="B23" s="59">
        <v>2</v>
      </c>
      <c r="C23" s="59">
        <v>0</v>
      </c>
      <c r="D23" s="342">
        <f>10+B23+C23+'Personal File'!$C$13</f>
        <v>17</v>
      </c>
      <c r="E23" s="416" t="s">
        <v>405</v>
      </c>
    </row>
    <row r="24" spans="1:7" x14ac:dyDescent="0.3">
      <c r="A24" s="413" t="s">
        <v>164</v>
      </c>
      <c r="B24" s="53">
        <v>3</v>
      </c>
      <c r="C24" s="53">
        <v>0</v>
      </c>
      <c r="D24" s="339">
        <f>10+B24+C24+'Personal File'!$C$13</f>
        <v>18</v>
      </c>
      <c r="E24" s="414" t="s">
        <v>405</v>
      </c>
    </row>
    <row r="25" spans="1:7" x14ac:dyDescent="0.3">
      <c r="A25" s="413" t="s">
        <v>378</v>
      </c>
      <c r="B25" s="53">
        <v>3</v>
      </c>
      <c r="C25" s="53">
        <v>0</v>
      </c>
      <c r="D25" s="339">
        <f>10+B25+C25+'Personal File'!$C$13</f>
        <v>18</v>
      </c>
      <c r="E25" s="414" t="s">
        <v>489</v>
      </c>
    </row>
    <row r="26" spans="1:7" x14ac:dyDescent="0.3">
      <c r="A26" s="413" t="s">
        <v>376</v>
      </c>
      <c r="B26" s="53">
        <v>3</v>
      </c>
      <c r="C26" s="53">
        <v>0</v>
      </c>
      <c r="D26" s="339">
        <f>10+B26+C26+'Personal File'!$C$13</f>
        <v>18</v>
      </c>
      <c r="E26" s="414" t="s">
        <v>405</v>
      </c>
    </row>
    <row r="27" spans="1:7" x14ac:dyDescent="0.3">
      <c r="A27" s="413" t="s">
        <v>160</v>
      </c>
      <c r="B27" s="53">
        <v>3</v>
      </c>
      <c r="C27" s="53">
        <v>0</v>
      </c>
      <c r="D27" s="339">
        <f>10+B27+C27+'Personal File'!$C$13</f>
        <v>18</v>
      </c>
      <c r="E27" s="414" t="s">
        <v>405</v>
      </c>
    </row>
    <row r="28" spans="1:7" x14ac:dyDescent="0.3">
      <c r="A28" s="415" t="s">
        <v>371</v>
      </c>
      <c r="B28" s="59">
        <v>3</v>
      </c>
      <c r="C28" s="59">
        <v>1</v>
      </c>
      <c r="D28" s="342">
        <f>10+B28+C28+'Personal File'!$C$13</f>
        <v>19</v>
      </c>
      <c r="E28" s="416" t="s">
        <v>489</v>
      </c>
    </row>
    <row r="29" spans="1:7" x14ac:dyDescent="0.3">
      <c r="A29" s="413" t="s">
        <v>349</v>
      </c>
      <c r="B29" s="53">
        <v>4</v>
      </c>
      <c r="C29" s="53">
        <v>0</v>
      </c>
      <c r="D29" s="339">
        <f>10+B29+C29+'Personal File'!$C$13</f>
        <v>19</v>
      </c>
      <c r="E29" s="414" t="s">
        <v>405</v>
      </c>
    </row>
    <row r="30" spans="1:7" x14ac:dyDescent="0.3">
      <c r="A30" s="413" t="s">
        <v>339</v>
      </c>
      <c r="B30" s="53">
        <v>4</v>
      </c>
      <c r="C30" s="53">
        <v>1</v>
      </c>
      <c r="D30" s="339">
        <f>10+B30+C30+'Personal File'!$C$13</f>
        <v>20</v>
      </c>
      <c r="E30" s="414" t="s">
        <v>405</v>
      </c>
    </row>
    <row r="31" spans="1:7" x14ac:dyDescent="0.3">
      <c r="A31" s="413" t="s">
        <v>338</v>
      </c>
      <c r="B31" s="53">
        <v>4</v>
      </c>
      <c r="C31" s="53">
        <v>0</v>
      </c>
      <c r="D31" s="339">
        <f>10+B31+C31+'Personal File'!$C$13</f>
        <v>19</v>
      </c>
      <c r="E31" s="414" t="s">
        <v>405</v>
      </c>
    </row>
    <row r="32" spans="1:7" x14ac:dyDescent="0.3">
      <c r="A32" s="415" t="s">
        <v>335</v>
      </c>
      <c r="B32" s="59">
        <v>4</v>
      </c>
      <c r="C32" s="59">
        <v>1</v>
      </c>
      <c r="D32" s="342">
        <f>10+B32+C32+'Personal File'!$C$13</f>
        <v>20</v>
      </c>
      <c r="E32" s="416" t="s">
        <v>405</v>
      </c>
    </row>
    <row r="33" spans="1:5" x14ac:dyDescent="0.3">
      <c r="A33" s="413" t="s">
        <v>330</v>
      </c>
      <c r="B33" s="53">
        <v>5</v>
      </c>
      <c r="C33" s="53">
        <v>0</v>
      </c>
      <c r="D33" s="339">
        <f>10+B33+C33+'Personal File'!$C$13</f>
        <v>20</v>
      </c>
      <c r="E33" s="414" t="s">
        <v>405</v>
      </c>
    </row>
    <row r="34" spans="1:5" x14ac:dyDescent="0.3">
      <c r="A34" s="413" t="s">
        <v>329</v>
      </c>
      <c r="B34" s="53">
        <v>5</v>
      </c>
      <c r="C34" s="53">
        <v>1</v>
      </c>
      <c r="D34" s="339">
        <f>10+B34+C34+'Personal File'!$C$13</f>
        <v>21</v>
      </c>
      <c r="E34" s="414" t="s">
        <v>405</v>
      </c>
    </row>
    <row r="35" spans="1:5" x14ac:dyDescent="0.3">
      <c r="A35" s="415" t="s">
        <v>318</v>
      </c>
      <c r="B35" s="59">
        <v>5</v>
      </c>
      <c r="C35" s="59">
        <v>0</v>
      </c>
      <c r="D35" s="342">
        <f>10+B35+C35+'Personal File'!$C$13</f>
        <v>20</v>
      </c>
      <c r="E35" s="416" t="s">
        <v>405</v>
      </c>
    </row>
    <row r="36" spans="1:5" x14ac:dyDescent="0.3">
      <c r="A36" s="413" t="s">
        <v>408</v>
      </c>
      <c r="B36" s="53">
        <v>6</v>
      </c>
      <c r="C36" s="53">
        <v>0</v>
      </c>
      <c r="D36" s="339">
        <f>10+B36+C36+'Personal File'!$C$13</f>
        <v>21</v>
      </c>
      <c r="E36" s="414" t="s">
        <v>405</v>
      </c>
    </row>
    <row r="37" spans="1:5" x14ac:dyDescent="0.3">
      <c r="A37" s="415" t="s">
        <v>407</v>
      </c>
      <c r="B37" s="59">
        <v>6</v>
      </c>
      <c r="C37" s="59">
        <v>0</v>
      </c>
      <c r="D37" s="342">
        <f>10+B37+C37+'Personal File'!$C$13</f>
        <v>21</v>
      </c>
      <c r="E37" s="416" t="s">
        <v>405</v>
      </c>
    </row>
    <row r="38" spans="1:5" ht="17.399999999999999" thickBot="1" x14ac:dyDescent="0.35">
      <c r="A38" s="465"/>
      <c r="B38" s="466">
        <v>7</v>
      </c>
      <c r="C38" s="466">
        <v>0</v>
      </c>
      <c r="D38" s="467">
        <f>10+B38+C38+'Personal File'!$C$13</f>
        <v>22</v>
      </c>
      <c r="E38" s="417" t="s">
        <v>405</v>
      </c>
    </row>
    <row r="39" spans="1:5" ht="17.399999999999999" thickTop="1" x14ac:dyDescent="0.3"/>
  </sheetData>
  <sortState xmlns:xlrd2="http://schemas.microsoft.com/office/spreadsheetml/2017/richdata2" ref="A3:E37">
    <sortCondition ref="B3:B37"/>
    <sortCondition ref="A3:A37"/>
  </sortState>
  <conditionalFormatting sqref="E3:E38">
    <cfRule type="cellIs" dxfId="9"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workbookViewId="0"/>
  </sheetViews>
  <sheetFormatPr defaultColWidth="9.59765625" defaultRowHeight="16.8" x14ac:dyDescent="0.3"/>
  <cols>
    <col min="1" max="1" width="30.69921875" style="15" bestFit="1" customWidth="1"/>
    <col min="2" max="2" width="3.59765625" style="15" bestFit="1" customWidth="1"/>
    <col min="3" max="3" width="31.69921875" style="15" bestFit="1" customWidth="1"/>
    <col min="4" max="16384" width="9.59765625" style="15"/>
  </cols>
  <sheetData>
    <row r="1" spans="1:3" ht="22.2" thickTop="1" thickBot="1" x14ac:dyDescent="0.35">
      <c r="A1" s="221" t="s">
        <v>70</v>
      </c>
      <c r="C1" s="388" t="s">
        <v>91</v>
      </c>
    </row>
    <row r="2" spans="1:3" x14ac:dyDescent="0.3">
      <c r="A2" s="320" t="s">
        <v>485</v>
      </c>
      <c r="C2" s="316" t="s">
        <v>397</v>
      </c>
    </row>
    <row r="3" spans="1:3" ht="17.399999999999999" thickBot="1" x14ac:dyDescent="0.35">
      <c r="A3" s="418" t="s">
        <v>486</v>
      </c>
      <c r="C3" s="318" t="s">
        <v>473</v>
      </c>
    </row>
    <row r="4" spans="1:3" ht="18" thickTop="1" thickBot="1" x14ac:dyDescent="0.35">
      <c r="A4" s="418" t="s">
        <v>409</v>
      </c>
    </row>
    <row r="5" spans="1:3" ht="22.2" thickTop="1" thickBot="1" x14ac:dyDescent="0.35">
      <c r="A5" s="418" t="s">
        <v>410</v>
      </c>
      <c r="C5" s="389" t="s">
        <v>58</v>
      </c>
    </row>
    <row r="6" spans="1:3" x14ac:dyDescent="0.3">
      <c r="A6" s="418" t="s">
        <v>487</v>
      </c>
      <c r="C6" s="317" t="s">
        <v>467</v>
      </c>
    </row>
    <row r="7" spans="1:3" ht="17.399999999999999" thickBot="1" x14ac:dyDescent="0.35">
      <c r="A7" s="492" t="s">
        <v>488</v>
      </c>
      <c r="C7" s="318" t="s">
        <v>479</v>
      </c>
    </row>
    <row r="8" spans="1:3" ht="18" thickTop="1" thickBot="1" x14ac:dyDescent="0.35">
      <c r="A8" s="23"/>
    </row>
    <row r="9" spans="1:3" ht="22.2" thickTop="1" thickBot="1" x14ac:dyDescent="0.35">
      <c r="A9" s="221" t="s">
        <v>396</v>
      </c>
      <c r="C9" s="390" t="s">
        <v>96</v>
      </c>
    </row>
    <row r="10" spans="1:3" x14ac:dyDescent="0.3">
      <c r="A10" s="320" t="s">
        <v>472</v>
      </c>
      <c r="C10" s="493" t="s">
        <v>471</v>
      </c>
    </row>
    <row r="11" spans="1:3" x14ac:dyDescent="0.3">
      <c r="A11" s="345" t="s">
        <v>208</v>
      </c>
      <c r="C11" s="317" t="s">
        <v>474</v>
      </c>
    </row>
    <row r="12" spans="1:3" ht="17.399999999999999" thickBot="1" x14ac:dyDescent="0.35">
      <c r="A12" s="346" t="s">
        <v>209</v>
      </c>
      <c r="C12" s="318" t="s">
        <v>470</v>
      </c>
    </row>
    <row r="13" spans="1:3" ht="18" thickTop="1" thickBot="1" x14ac:dyDescent="0.35">
      <c r="A13" s="23"/>
    </row>
    <row r="14" spans="1:3" ht="22.2" thickTop="1" thickBot="1" x14ac:dyDescent="0.35">
      <c r="A14" s="221" t="s">
        <v>476</v>
      </c>
    </row>
    <row r="15" spans="1:3" x14ac:dyDescent="0.3">
      <c r="A15" s="494" t="s">
        <v>477</v>
      </c>
    </row>
    <row r="16" spans="1:3" ht="17.399999999999999" thickBot="1" x14ac:dyDescent="0.35">
      <c r="A16" s="495" t="s">
        <v>478</v>
      </c>
    </row>
    <row r="17"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workbookViewId="0"/>
  </sheetViews>
  <sheetFormatPr defaultColWidth="13" defaultRowHeight="15.6" x14ac:dyDescent="0.3"/>
  <cols>
    <col min="1" max="1" width="27.19921875" style="117" bestFit="1" customWidth="1"/>
    <col min="2" max="2" width="8.5" style="117" bestFit="1" customWidth="1"/>
    <col min="3" max="3" width="6.09765625" style="117" bestFit="1" customWidth="1"/>
    <col min="4" max="4" width="6.5" style="117" bestFit="1" customWidth="1"/>
    <col min="5" max="5" width="14.59765625" style="117" bestFit="1" customWidth="1"/>
    <col min="6" max="6" width="9.3984375" style="117" bestFit="1" customWidth="1"/>
    <col min="7" max="7" width="4.3984375" style="117" bestFit="1" customWidth="1"/>
    <col min="8" max="8" width="4.69921875" style="117" bestFit="1" customWidth="1"/>
    <col min="9" max="9" width="5.69921875" style="117" bestFit="1" customWidth="1"/>
    <col min="10" max="10" width="8.796875" style="117" bestFit="1" customWidth="1"/>
    <col min="11" max="11" width="16.59765625" style="117" bestFit="1" customWidth="1"/>
    <col min="12" max="12" width="2.8984375" style="13" customWidth="1"/>
    <col min="13" max="13" width="5.796875" style="13" bestFit="1" customWidth="1"/>
    <col min="14" max="16384" width="13" style="13"/>
  </cols>
  <sheetData>
    <row r="1" spans="1:13" ht="23.4" thickBot="1" x14ac:dyDescent="0.35">
      <c r="A1" s="118" t="s">
        <v>15</v>
      </c>
      <c r="B1" s="118"/>
      <c r="C1" s="118"/>
      <c r="D1" s="118"/>
      <c r="E1" s="118"/>
      <c r="F1" s="118"/>
      <c r="G1" s="118"/>
      <c r="H1" s="118"/>
      <c r="I1" s="118"/>
      <c r="J1" s="118"/>
      <c r="K1" s="118"/>
    </row>
    <row r="2" spans="1:13" ht="16.8" thickTop="1" thickBot="1" x14ac:dyDescent="0.35">
      <c r="A2" s="119" t="s">
        <v>1</v>
      </c>
      <c r="B2" s="120" t="s">
        <v>2</v>
      </c>
      <c r="C2" s="120" t="s">
        <v>18</v>
      </c>
      <c r="D2" s="120" t="s">
        <v>19</v>
      </c>
      <c r="E2" s="121" t="s">
        <v>52</v>
      </c>
      <c r="F2" s="120" t="s">
        <v>16</v>
      </c>
      <c r="G2" s="120" t="s">
        <v>20</v>
      </c>
      <c r="H2" s="122" t="s">
        <v>69</v>
      </c>
      <c r="I2" s="123" t="s">
        <v>74</v>
      </c>
      <c r="J2" s="122" t="s">
        <v>64</v>
      </c>
      <c r="K2" s="124" t="s">
        <v>0</v>
      </c>
      <c r="M2" s="125" t="s">
        <v>82</v>
      </c>
    </row>
    <row r="3" spans="1:13" x14ac:dyDescent="0.3">
      <c r="A3" s="254" t="s">
        <v>468</v>
      </c>
      <c r="B3" s="255" t="s">
        <v>151</v>
      </c>
      <c r="C3" s="256" t="str">
        <f>CONCATENATE('Personal File'!$C$10," + 2")</f>
        <v>+0 + 2</v>
      </c>
      <c r="D3" s="257" t="s">
        <v>71</v>
      </c>
      <c r="E3" s="257" t="s">
        <v>175</v>
      </c>
      <c r="F3" s="308" t="s">
        <v>176</v>
      </c>
      <c r="G3" s="228">
        <v>0.5</v>
      </c>
      <c r="H3" s="251" t="str">
        <f>CONCATENATE("+",'Personal File'!$B$8+'Personal File'!$C$10+D3)</f>
        <v>+8</v>
      </c>
      <c r="I3" s="252">
        <f t="shared" ref="I3:I8" ca="1" si="0">RANDBETWEEN(1,20)</f>
        <v>11</v>
      </c>
      <c r="J3" s="253">
        <f t="shared" ref="J3:J5" ca="1" si="1">I3+H3</f>
        <v>19</v>
      </c>
      <c r="K3" s="304"/>
      <c r="M3" s="260">
        <v>2000</v>
      </c>
    </row>
    <row r="4" spans="1:13" x14ac:dyDescent="0.3">
      <c r="A4" s="207" t="s">
        <v>174</v>
      </c>
      <c r="B4" s="6" t="s">
        <v>151</v>
      </c>
      <c r="C4" s="7" t="str">
        <f>CONCATENATE('Personal File'!$C$10," + 2")</f>
        <v>+0 + 2</v>
      </c>
      <c r="D4" s="8" t="s">
        <v>71</v>
      </c>
      <c r="E4" s="8" t="s">
        <v>175</v>
      </c>
      <c r="F4" s="9" t="s">
        <v>176</v>
      </c>
      <c r="G4" s="258"/>
      <c r="H4" s="12" t="str">
        <f>CONCATENATE("+",'Personal File'!$B$8+'Personal File'!$C$10+D4-5)</f>
        <v>+3</v>
      </c>
      <c r="I4" s="11">
        <f t="shared" ca="1" si="0"/>
        <v>16</v>
      </c>
      <c r="J4" s="5">
        <f t="shared" ca="1" si="1"/>
        <v>19</v>
      </c>
      <c r="K4" s="263"/>
      <c r="M4" s="216" t="s">
        <v>84</v>
      </c>
    </row>
    <row r="5" spans="1:13" x14ac:dyDescent="0.3">
      <c r="A5" s="207" t="s">
        <v>177</v>
      </c>
      <c r="B5" s="6" t="s">
        <v>151</v>
      </c>
      <c r="C5" s="7" t="str">
        <f>CONCATENATE('Personal File'!$C$10," + 2")</f>
        <v>+0 + 2</v>
      </c>
      <c r="D5" s="8" t="s">
        <v>71</v>
      </c>
      <c r="E5" s="8" t="s">
        <v>175</v>
      </c>
      <c r="F5" s="9" t="s">
        <v>176</v>
      </c>
      <c r="G5" s="258"/>
      <c r="H5" s="305" t="str">
        <f>CONCATENATE("+",'Personal File'!$B$8+'Personal File'!$C$10+D5)</f>
        <v>+8</v>
      </c>
      <c r="I5" s="302">
        <f t="shared" ca="1" si="0"/>
        <v>18</v>
      </c>
      <c r="J5" s="303">
        <f t="shared" ca="1" si="1"/>
        <v>26</v>
      </c>
      <c r="K5" s="261"/>
      <c r="M5" s="259" t="s">
        <v>84</v>
      </c>
    </row>
    <row r="6" spans="1:13" x14ac:dyDescent="0.3">
      <c r="A6" s="254" t="s">
        <v>150</v>
      </c>
      <c r="B6" s="255" t="s">
        <v>151</v>
      </c>
      <c r="C6" s="256" t="str">
        <f>'Personal File'!$C$10</f>
        <v>+0</v>
      </c>
      <c r="D6" s="257" t="s">
        <v>50</v>
      </c>
      <c r="E6" s="257" t="s">
        <v>152</v>
      </c>
      <c r="F6" s="227" t="s">
        <v>153</v>
      </c>
      <c r="G6" s="228" t="s">
        <v>84</v>
      </c>
      <c r="H6" s="251" t="str">
        <f>CONCATENATE("+",'Personal File'!$B$8+'Personal File'!$C$10+D6)</f>
        <v>+6</v>
      </c>
      <c r="I6" s="252">
        <f t="shared" ca="1" si="0"/>
        <v>16</v>
      </c>
      <c r="J6" s="253">
        <f t="shared" ref="J6" ca="1" si="2">I6+H6</f>
        <v>22</v>
      </c>
      <c r="K6" s="262"/>
      <c r="M6" s="260" t="s">
        <v>84</v>
      </c>
    </row>
    <row r="7" spans="1:13" x14ac:dyDescent="0.3">
      <c r="A7" s="207" t="s">
        <v>156</v>
      </c>
      <c r="B7" s="6" t="s">
        <v>151</v>
      </c>
      <c r="C7" s="7" t="s">
        <v>155</v>
      </c>
      <c r="D7" s="8" t="s">
        <v>50</v>
      </c>
      <c r="E7" s="8" t="s">
        <v>152</v>
      </c>
      <c r="F7" s="229" t="s">
        <v>153</v>
      </c>
      <c r="G7" s="258"/>
      <c r="H7" s="12" t="str">
        <f>CONCATENATE("+",'Personal File'!$B$8+'Personal File'!$C$10+D7-5)</f>
        <v>+1</v>
      </c>
      <c r="I7" s="11">
        <f t="shared" ca="1" si="0"/>
        <v>19</v>
      </c>
      <c r="J7" s="5">
        <f t="shared" ref="J7" ca="1" si="3">I7+H7</f>
        <v>20</v>
      </c>
      <c r="K7" s="263"/>
      <c r="M7" s="216" t="s">
        <v>84</v>
      </c>
    </row>
    <row r="8" spans="1:13" x14ac:dyDescent="0.3">
      <c r="A8" s="237" t="s">
        <v>157</v>
      </c>
      <c r="B8" s="238" t="s">
        <v>151</v>
      </c>
      <c r="C8" s="239" t="str">
        <f>'Personal File'!$C$10</f>
        <v>+0</v>
      </c>
      <c r="D8" s="240" t="s">
        <v>50</v>
      </c>
      <c r="E8" s="240" t="s">
        <v>152</v>
      </c>
      <c r="F8" s="247" t="s">
        <v>153</v>
      </c>
      <c r="G8" s="241"/>
      <c r="H8" s="248" t="str">
        <f>CONCATENATE("+",'Personal File'!$B$8+'Personal File'!$C$10+D8)</f>
        <v>+6</v>
      </c>
      <c r="I8" s="302">
        <f t="shared" ca="1" si="0"/>
        <v>2</v>
      </c>
      <c r="J8" s="303">
        <f t="shared" ref="J8" ca="1" si="4">I8+H8</f>
        <v>8</v>
      </c>
      <c r="K8" s="261"/>
      <c r="M8" s="259" t="s">
        <v>84</v>
      </c>
    </row>
    <row r="9" spans="1:13" ht="16.2" thickBot="1" x14ac:dyDescent="0.35">
      <c r="A9" s="208" t="s">
        <v>126</v>
      </c>
      <c r="B9" s="209" t="s">
        <v>126</v>
      </c>
      <c r="C9" s="242" t="str">
        <f>CONCATENATE('Personal File'!$C$10," +2")</f>
        <v>+0 +2</v>
      </c>
      <c r="D9" s="243" t="s">
        <v>50</v>
      </c>
      <c r="E9" s="243" t="s">
        <v>84</v>
      </c>
      <c r="F9" s="244" t="s">
        <v>84</v>
      </c>
      <c r="G9" s="210" t="s">
        <v>84</v>
      </c>
      <c r="H9" s="245" t="str">
        <f>CONCATENATE("+",'Personal File'!$B$8+'Personal File'!$C$10+D9)</f>
        <v>+6</v>
      </c>
      <c r="I9" s="211">
        <f ca="1">RANDBETWEEN(1,20)</f>
        <v>11</v>
      </c>
      <c r="J9" s="126">
        <f t="shared" ref="J9" ca="1" si="5">I9+H9</f>
        <v>17</v>
      </c>
      <c r="K9" s="246"/>
      <c r="M9" s="214" t="s">
        <v>84</v>
      </c>
    </row>
    <row r="10" spans="1:13" ht="6" customHeight="1" thickTop="1" thickBot="1" x14ac:dyDescent="0.35">
      <c r="I10" s="115"/>
      <c r="J10" s="115"/>
    </row>
    <row r="11" spans="1:13" ht="16.8" thickTop="1" thickBot="1" x14ac:dyDescent="0.35">
      <c r="A11" s="119" t="s">
        <v>4</v>
      </c>
      <c r="B11" s="120" t="s">
        <v>5</v>
      </c>
      <c r="C11" s="120" t="s">
        <v>18</v>
      </c>
      <c r="D11" s="120" t="s">
        <v>19</v>
      </c>
      <c r="E11" s="121" t="s">
        <v>52</v>
      </c>
      <c r="F11" s="120" t="s">
        <v>6</v>
      </c>
      <c r="G11" s="120" t="s">
        <v>20</v>
      </c>
      <c r="H11" s="122" t="s">
        <v>69</v>
      </c>
      <c r="I11" s="123" t="s">
        <v>74</v>
      </c>
      <c r="J11" s="122" t="s">
        <v>64</v>
      </c>
      <c r="K11" s="124" t="s">
        <v>0</v>
      </c>
      <c r="M11" s="125" t="s">
        <v>82</v>
      </c>
    </row>
    <row r="12" spans="1:13" x14ac:dyDescent="0.3">
      <c r="A12" s="279" t="s">
        <v>123</v>
      </c>
      <c r="B12" s="280" t="s">
        <v>124</v>
      </c>
      <c r="C12" s="281" t="s">
        <v>84</v>
      </c>
      <c r="D12" s="281" t="s">
        <v>50</v>
      </c>
      <c r="E12" s="281" t="s">
        <v>84</v>
      </c>
      <c r="F12" s="282" t="s">
        <v>84</v>
      </c>
      <c r="G12" s="283" t="s">
        <v>84</v>
      </c>
      <c r="H12" s="284" t="str">
        <f>CONCATENATE("+",'Personal File'!$B$8+'Personal File'!$C$11+D12)</f>
        <v>+7</v>
      </c>
      <c r="I12" s="212">
        <f t="shared" ref="I12:I18" ca="1" si="6">RANDBETWEEN(1,20)</f>
        <v>17</v>
      </c>
      <c r="J12" s="277">
        <f t="shared" ref="J12:J16" ca="1" si="7">I12+H12</f>
        <v>24</v>
      </c>
      <c r="K12" s="278"/>
      <c r="M12" s="275" t="s">
        <v>84</v>
      </c>
    </row>
    <row r="13" spans="1:13" x14ac:dyDescent="0.3">
      <c r="A13" s="279" t="s">
        <v>203</v>
      </c>
      <c r="B13" s="280" t="s">
        <v>84</v>
      </c>
      <c r="C13" s="281" t="s">
        <v>84</v>
      </c>
      <c r="D13" s="281" t="s">
        <v>71</v>
      </c>
      <c r="E13" s="281" t="s">
        <v>170</v>
      </c>
      <c r="F13" s="282" t="s">
        <v>84</v>
      </c>
      <c r="G13" s="283" t="s">
        <v>84</v>
      </c>
      <c r="H13" s="284" t="str">
        <f>CONCATENATE("+",'Personal File'!E3+D13)</f>
        <v>+14</v>
      </c>
      <c r="I13" s="11">
        <f t="shared" ca="1" si="6"/>
        <v>6</v>
      </c>
      <c r="J13" s="277">
        <f t="shared" ca="1" si="7"/>
        <v>20</v>
      </c>
      <c r="K13" s="278"/>
      <c r="M13" s="276" t="s">
        <v>84</v>
      </c>
    </row>
    <row r="14" spans="1:13" x14ac:dyDescent="0.3">
      <c r="A14" s="279" t="s">
        <v>204</v>
      </c>
      <c r="B14" s="280" t="s">
        <v>84</v>
      </c>
      <c r="C14" s="281" t="s">
        <v>84</v>
      </c>
      <c r="D14" s="285">
        <f>2+2</f>
        <v>4</v>
      </c>
      <c r="E14" s="281" t="s">
        <v>84</v>
      </c>
      <c r="F14" s="282" t="s">
        <v>84</v>
      </c>
      <c r="G14" s="283" t="s">
        <v>84</v>
      </c>
      <c r="H14" s="284" t="str">
        <f>CONCATENATE("+",'Personal File'!E3+D14)</f>
        <v>+16</v>
      </c>
      <c r="I14" s="11">
        <f t="shared" ca="1" si="6"/>
        <v>20</v>
      </c>
      <c r="J14" s="277">
        <f t="shared" ref="J14" ca="1" si="8">I14+H14</f>
        <v>36</v>
      </c>
      <c r="K14" s="278"/>
      <c r="M14" s="276" t="s">
        <v>84</v>
      </c>
    </row>
    <row r="15" spans="1:13" x14ac:dyDescent="0.3">
      <c r="A15" s="279" t="s">
        <v>164</v>
      </c>
      <c r="B15" s="280" t="s">
        <v>84</v>
      </c>
      <c r="C15" s="281" t="s">
        <v>84</v>
      </c>
      <c r="D15" s="285">
        <f>Spells!H9</f>
        <v>12</v>
      </c>
      <c r="E15" s="281" t="s">
        <v>84</v>
      </c>
      <c r="F15" s="282" t="s">
        <v>84</v>
      </c>
      <c r="G15" s="283" t="s">
        <v>84</v>
      </c>
      <c r="H15" s="284" t="str">
        <f>CONCATENATE("+",D15)</f>
        <v>+12</v>
      </c>
      <c r="I15" s="11">
        <f t="shared" ca="1" si="6"/>
        <v>4</v>
      </c>
      <c r="J15" s="277">
        <f t="shared" ref="J15" ca="1" si="9">I15+H15</f>
        <v>16</v>
      </c>
      <c r="K15" s="278"/>
      <c r="M15" s="276" t="s">
        <v>84</v>
      </c>
    </row>
    <row r="16" spans="1:13" x14ac:dyDescent="0.3">
      <c r="A16" s="207" t="s">
        <v>127</v>
      </c>
      <c r="B16" s="6" t="s">
        <v>80</v>
      </c>
      <c r="C16" s="7" t="s">
        <v>72</v>
      </c>
      <c r="D16" s="8" t="s">
        <v>72</v>
      </c>
      <c r="E16" s="8" t="s">
        <v>92</v>
      </c>
      <c r="F16" s="229" t="s">
        <v>93</v>
      </c>
      <c r="G16" s="10">
        <v>2</v>
      </c>
      <c r="H16" s="12" t="str">
        <f>CONCATENATE("+",'Personal File'!$B$8+'Personal File'!$C$11+D16)</f>
        <v>+8</v>
      </c>
      <c r="I16" s="11">
        <f t="shared" ca="1" si="6"/>
        <v>11</v>
      </c>
      <c r="J16" s="5">
        <f t="shared" ca="1" si="7"/>
        <v>19</v>
      </c>
      <c r="K16" s="263"/>
      <c r="M16" s="216">
        <v>2000</v>
      </c>
    </row>
    <row r="17" spans="1:13" x14ac:dyDescent="0.3">
      <c r="A17" s="207" t="s">
        <v>158</v>
      </c>
      <c r="B17" s="6" t="s">
        <v>80</v>
      </c>
      <c r="C17" s="7" t="s">
        <v>72</v>
      </c>
      <c r="D17" s="8" t="s">
        <v>72</v>
      </c>
      <c r="E17" s="8" t="s">
        <v>92</v>
      </c>
      <c r="F17" s="229" t="s">
        <v>93</v>
      </c>
      <c r="G17" s="258"/>
      <c r="H17" s="12" t="str">
        <f>CONCATENATE("+",'Personal File'!$B$8+'Personal File'!$C$11+D17-5)</f>
        <v>+3</v>
      </c>
      <c r="I17" s="11">
        <f t="shared" ca="1" si="6"/>
        <v>10</v>
      </c>
      <c r="J17" s="5">
        <f t="shared" ref="J17:J18" ca="1" si="10">I17+H17</f>
        <v>13</v>
      </c>
      <c r="K17" s="263"/>
      <c r="M17" s="216" t="s">
        <v>84</v>
      </c>
    </row>
    <row r="18" spans="1:13" ht="16.2" thickBot="1" x14ac:dyDescent="0.35">
      <c r="A18" s="265" t="s">
        <v>159</v>
      </c>
      <c r="B18" s="266" t="s">
        <v>80</v>
      </c>
      <c r="C18" s="267" t="s">
        <v>72</v>
      </c>
      <c r="D18" s="267" t="s">
        <v>72</v>
      </c>
      <c r="E18" s="266" t="s">
        <v>92</v>
      </c>
      <c r="F18" s="267" t="s">
        <v>93</v>
      </c>
      <c r="G18" s="268"/>
      <c r="H18" s="269" t="str">
        <f>CONCATENATE("+",'Personal File'!$B$8+'Personal File'!$C$11+D18)</f>
        <v>+8</v>
      </c>
      <c r="I18" s="270">
        <f t="shared" ca="1" si="6"/>
        <v>12</v>
      </c>
      <c r="J18" s="271">
        <f t="shared" ca="1" si="10"/>
        <v>20</v>
      </c>
      <c r="K18" s="264"/>
      <c r="M18" s="214" t="s">
        <v>84</v>
      </c>
    </row>
    <row r="19" spans="1:13" ht="6" customHeight="1" thickTop="1" thickBot="1" x14ac:dyDescent="0.35">
      <c r="D19" s="127"/>
      <c r="E19" s="127"/>
      <c r="G19" s="128"/>
      <c r="H19" s="128"/>
      <c r="I19" s="128"/>
      <c r="J19" s="128"/>
    </row>
    <row r="20" spans="1:13" ht="16.8" thickTop="1" thickBot="1" x14ac:dyDescent="0.35">
      <c r="A20" s="119" t="s">
        <v>56</v>
      </c>
      <c r="B20" s="120" t="s">
        <v>9</v>
      </c>
      <c r="C20" s="120" t="s">
        <v>23</v>
      </c>
      <c r="D20" s="120" t="s">
        <v>64</v>
      </c>
      <c r="E20" s="120" t="s">
        <v>65</v>
      </c>
      <c r="F20" s="120" t="s">
        <v>66</v>
      </c>
      <c r="G20" s="120" t="s">
        <v>20</v>
      </c>
      <c r="H20" s="129" t="s">
        <v>0</v>
      </c>
      <c r="I20" s="130"/>
      <c r="J20" s="130"/>
      <c r="K20" s="131"/>
      <c r="M20" s="125" t="s">
        <v>82</v>
      </c>
    </row>
    <row r="21" spans="1:13" x14ac:dyDescent="0.3">
      <c r="A21" s="323" t="s">
        <v>469</v>
      </c>
      <c r="B21" s="324">
        <v>5</v>
      </c>
      <c r="C21" s="325" t="s">
        <v>84</v>
      </c>
      <c r="D21" s="324" t="s">
        <v>84</v>
      </c>
      <c r="E21" s="326" t="s">
        <v>84</v>
      </c>
      <c r="F21" s="327" t="s">
        <v>84</v>
      </c>
      <c r="G21" s="328">
        <v>1</v>
      </c>
      <c r="H21" s="329"/>
      <c r="I21" s="330"/>
      <c r="J21" s="330"/>
      <c r="K21" s="331"/>
      <c r="M21" s="260">
        <v>10000</v>
      </c>
    </row>
    <row r="22" spans="1:13" x14ac:dyDescent="0.3">
      <c r="A22" s="207" t="s">
        <v>458</v>
      </c>
      <c r="B22" s="6">
        <v>3</v>
      </c>
      <c r="C22" s="229" t="s">
        <v>84</v>
      </c>
      <c r="D22" s="230" t="s">
        <v>84</v>
      </c>
      <c r="E22" s="231" t="s">
        <v>84</v>
      </c>
      <c r="F22" s="229" t="s">
        <v>84</v>
      </c>
      <c r="G22" s="232">
        <v>0</v>
      </c>
      <c r="H22" s="233"/>
      <c r="I22" s="234"/>
      <c r="J22" s="234"/>
      <c r="K22" s="235"/>
      <c r="M22" s="216">
        <v>8000</v>
      </c>
    </row>
    <row r="23" spans="1:13" x14ac:dyDescent="0.3">
      <c r="A23" s="478" t="s">
        <v>272</v>
      </c>
      <c r="B23" s="479">
        <v>4</v>
      </c>
      <c r="C23" s="480" t="s">
        <v>84</v>
      </c>
      <c r="D23" s="479" t="s">
        <v>84</v>
      </c>
      <c r="E23" s="481" t="s">
        <v>84</v>
      </c>
      <c r="F23" s="480" t="s">
        <v>84</v>
      </c>
      <c r="G23" s="482" t="s">
        <v>84</v>
      </c>
      <c r="H23" s="483"/>
      <c r="I23" s="484"/>
      <c r="J23" s="484"/>
      <c r="K23" s="485"/>
      <c r="M23" s="486" t="s">
        <v>84</v>
      </c>
    </row>
    <row r="24" spans="1:13" ht="16.2" thickBot="1" x14ac:dyDescent="0.35">
      <c r="A24" s="391"/>
      <c r="B24" s="266"/>
      <c r="C24" s="392"/>
      <c r="D24" s="266"/>
      <c r="E24" s="393"/>
      <c r="F24" s="392"/>
      <c r="G24" s="394"/>
      <c r="H24" s="395"/>
      <c r="I24" s="396"/>
      <c r="J24" s="396"/>
      <c r="K24" s="301"/>
      <c r="L24" s="218"/>
      <c r="M24" s="215"/>
    </row>
    <row r="25" spans="1:13" ht="6.75" customHeight="1" thickTop="1" thickBot="1" x14ac:dyDescent="0.35"/>
    <row r="26" spans="1:13" ht="16.8" thickTop="1" thickBot="1" x14ac:dyDescent="0.35">
      <c r="A26" s="115"/>
      <c r="B26" s="115"/>
      <c r="D26" s="187" t="s">
        <v>57</v>
      </c>
      <c r="E26" s="188"/>
      <c r="F26" s="188" t="s">
        <v>3</v>
      </c>
      <c r="G26" s="189" t="s">
        <v>20</v>
      </c>
      <c r="H26" s="189" t="s">
        <v>69</v>
      </c>
      <c r="I26" s="193" t="s">
        <v>0</v>
      </c>
      <c r="J26" s="194"/>
      <c r="K26" s="195"/>
      <c r="M26" s="125" t="s">
        <v>82</v>
      </c>
    </row>
    <row r="27" spans="1:13" ht="16.2" thickBot="1" x14ac:dyDescent="0.35">
      <c r="A27" s="115"/>
      <c r="B27" s="115"/>
      <c r="D27" s="190" t="s">
        <v>94</v>
      </c>
      <c r="E27" s="191"/>
      <c r="F27" s="191">
        <v>40</v>
      </c>
      <c r="G27" s="132">
        <f>F27/20</f>
        <v>2</v>
      </c>
      <c r="H27" s="192" t="s">
        <v>95</v>
      </c>
      <c r="I27" s="196"/>
      <c r="J27" s="197"/>
      <c r="K27" s="186"/>
      <c r="M27" s="215">
        <v>0</v>
      </c>
    </row>
    <row r="28" spans="1:13" ht="16.8" thickTop="1" thickBot="1" x14ac:dyDescent="0.35">
      <c r="A28" s="115"/>
      <c r="B28" s="115"/>
      <c r="M28" s="168"/>
    </row>
    <row r="29" spans="1:13" ht="16.8" thickTop="1" thickBot="1" x14ac:dyDescent="0.35">
      <c r="A29" s="115"/>
      <c r="B29" s="115"/>
      <c r="D29" s="286" t="s">
        <v>171</v>
      </c>
      <c r="E29" s="130"/>
      <c r="F29" s="130"/>
      <c r="G29" s="130"/>
      <c r="H29" s="287" t="s">
        <v>3</v>
      </c>
      <c r="I29" s="287" t="s">
        <v>83</v>
      </c>
      <c r="J29" s="287" t="s">
        <v>172</v>
      </c>
      <c r="K29" s="131" t="s">
        <v>62</v>
      </c>
      <c r="L29" s="218"/>
      <c r="M29" s="288" t="s">
        <v>82</v>
      </c>
    </row>
    <row r="30" spans="1:13" x14ac:dyDescent="0.3">
      <c r="A30" s="115"/>
      <c r="B30" s="115"/>
      <c r="D30" s="289" t="s">
        <v>173</v>
      </c>
      <c r="E30" s="290"/>
      <c r="F30" s="290"/>
      <c r="G30" s="291"/>
      <c r="H30" s="292">
        <v>1</v>
      </c>
      <c r="I30" s="293">
        <v>2</v>
      </c>
      <c r="J30" s="293">
        <v>5</v>
      </c>
      <c r="K30" s="294"/>
      <c r="L30" s="218"/>
      <c r="M30" s="295">
        <f t="shared" ref="M30" si="11">25*H30*I30*J30</f>
        <v>250</v>
      </c>
    </row>
    <row r="31" spans="1:13" ht="16.2" thickBot="1" x14ac:dyDescent="0.35">
      <c r="A31" s="115"/>
      <c r="B31" s="115"/>
      <c r="D31" s="296"/>
      <c r="E31" s="297"/>
      <c r="F31" s="297"/>
      <c r="G31" s="298"/>
      <c r="H31" s="299"/>
      <c r="I31" s="300"/>
      <c r="J31" s="300"/>
      <c r="K31" s="301"/>
      <c r="L31" s="218"/>
      <c r="M31" s="215"/>
    </row>
    <row r="32" spans="1:13" ht="16.2" thickTop="1" x14ac:dyDescent="0.3">
      <c r="A32" s="115"/>
      <c r="B32" s="115"/>
      <c r="M32" s="168"/>
    </row>
    <row r="33" spans="13:13" x14ac:dyDescent="0.3">
      <c r="M33" s="168"/>
    </row>
    <row r="34" spans="13:13" x14ac:dyDescent="0.3">
      <c r="M34" s="168"/>
    </row>
    <row r="35" spans="13:13" x14ac:dyDescent="0.3">
      <c r="M35" s="168"/>
    </row>
    <row r="36" spans="13:13" x14ac:dyDescent="0.3">
      <c r="M36" s="168"/>
    </row>
    <row r="37" spans="13:13" x14ac:dyDescent="0.3">
      <c r="M37" s="168"/>
    </row>
    <row r="38" spans="13:13" x14ac:dyDescent="0.3">
      <c r="M38" s="168"/>
    </row>
    <row r="39" spans="13:13" x14ac:dyDescent="0.3">
      <c r="M39" s="168"/>
    </row>
    <row r="40" spans="13:13" x14ac:dyDescent="0.3">
      <c r="M40" s="168"/>
    </row>
  </sheetData>
  <sortState xmlns:xlrd2="http://schemas.microsoft.com/office/spreadsheetml/2017/richdata2" ref="A6:H7">
    <sortCondition ref="A6:A7"/>
  </sortState>
  <phoneticPr fontId="0" type="noConversion"/>
  <conditionalFormatting sqref="B24">
    <cfRule type="cellIs" dxfId="8" priority="46" operator="greaterThan">
      <formula>0</formula>
    </cfRule>
  </conditionalFormatting>
  <conditionalFormatting sqref="I3:I5">
    <cfRule type="cellIs" dxfId="7" priority="5" operator="greaterThan">
      <formula>17</formula>
    </cfRule>
    <cfRule type="cellIs" dxfId="6" priority="6" operator="equal">
      <formula>1</formula>
    </cfRule>
  </conditionalFormatting>
  <conditionalFormatting sqref="I6:I9">
    <cfRule type="cellIs" dxfId="5" priority="36" operator="equal">
      <formula>20</formula>
    </cfRule>
    <cfRule type="cellIs" dxfId="4" priority="37" operator="equal">
      <formula>1</formula>
    </cfRule>
  </conditionalFormatting>
  <conditionalFormatting sqref="I12:I18">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showGridLines="0" zoomScaleNormal="100" workbookViewId="0"/>
  </sheetViews>
  <sheetFormatPr defaultColWidth="13" defaultRowHeight="15.6" x14ac:dyDescent="0.3"/>
  <cols>
    <col min="1" max="1" width="20.69921875" style="117" bestFit="1" customWidth="1"/>
    <col min="2" max="2" width="4.69921875" style="117" bestFit="1" customWidth="1"/>
    <col min="3" max="3" width="4.69921875" style="128" bestFit="1" customWidth="1"/>
    <col min="4" max="5" width="23.296875" style="13" customWidth="1"/>
    <col min="6" max="6" width="2.09765625" style="117" customWidth="1"/>
    <col min="7" max="7" width="9.296875" style="13" bestFit="1" customWidth="1"/>
    <col min="8" max="16384" width="13" style="13"/>
  </cols>
  <sheetData>
    <row r="1" spans="1:8" ht="23.4" thickBot="1" x14ac:dyDescent="0.35">
      <c r="A1" s="118" t="s">
        <v>59</v>
      </c>
      <c r="B1" s="118"/>
      <c r="C1" s="133"/>
      <c r="D1" s="118"/>
      <c r="E1" s="118"/>
    </row>
    <row r="2" spans="1:8" s="117" customFormat="1" ht="16.8" thickTop="1" thickBot="1" x14ac:dyDescent="0.35">
      <c r="A2" s="134" t="s">
        <v>60</v>
      </c>
      <c r="B2" s="134" t="s">
        <v>3</v>
      </c>
      <c r="C2" s="135" t="s">
        <v>20</v>
      </c>
      <c r="D2" s="136" t="s">
        <v>61</v>
      </c>
      <c r="E2" s="137" t="s">
        <v>62</v>
      </c>
      <c r="G2" s="138" t="s">
        <v>82</v>
      </c>
    </row>
    <row r="3" spans="1:8" x14ac:dyDescent="0.3">
      <c r="A3" s="139" t="s">
        <v>73</v>
      </c>
      <c r="B3" s="140">
        <v>2</v>
      </c>
      <c r="C3" s="141">
        <v>2</v>
      </c>
      <c r="D3" s="142"/>
      <c r="E3" s="143"/>
      <c r="F3" s="115"/>
      <c r="G3" s="222">
        <v>0</v>
      </c>
    </row>
    <row r="4" spans="1:8" x14ac:dyDescent="0.3">
      <c r="A4" s="139" t="s">
        <v>78</v>
      </c>
      <c r="B4" s="140">
        <v>1</v>
      </c>
      <c r="C4" s="141">
        <v>0.5</v>
      </c>
      <c r="D4" s="332"/>
      <c r="E4" s="226"/>
      <c r="F4"/>
      <c r="G4" s="224">
        <v>0</v>
      </c>
    </row>
    <row r="5" spans="1:8" x14ac:dyDescent="0.3">
      <c r="A5" s="139" t="s">
        <v>398</v>
      </c>
      <c r="B5" s="140">
        <v>1</v>
      </c>
      <c r="C5" s="141">
        <v>6</v>
      </c>
      <c r="D5" s="332"/>
      <c r="E5" s="226"/>
      <c r="F5"/>
      <c r="G5" s="224">
        <v>100</v>
      </c>
      <c r="H5" s="218"/>
    </row>
    <row r="6" spans="1:8" x14ac:dyDescent="0.3">
      <c r="A6" s="399" t="s">
        <v>457</v>
      </c>
      <c r="B6" s="475">
        <v>1</v>
      </c>
      <c r="C6" s="141">
        <v>0</v>
      </c>
      <c r="D6" s="476"/>
      <c r="E6" s="226"/>
      <c r="F6" s="218"/>
      <c r="G6" s="224">
        <v>20000</v>
      </c>
      <c r="H6" s="218"/>
    </row>
    <row r="7" spans="1:8" x14ac:dyDescent="0.3">
      <c r="A7" s="399" t="s">
        <v>484</v>
      </c>
      <c r="B7" s="272">
        <v>1</v>
      </c>
      <c r="C7" s="153">
        <v>0</v>
      </c>
      <c r="D7" s="273"/>
      <c r="E7" s="274"/>
      <c r="F7" s="115"/>
      <c r="G7" s="223">
        <v>16000</v>
      </c>
      <c r="H7" s="218"/>
    </row>
    <row r="8" spans="1:8" x14ac:dyDescent="0.3">
      <c r="A8" s="139" t="s">
        <v>400</v>
      </c>
      <c r="B8" s="140">
        <v>1</v>
      </c>
      <c r="C8" s="141">
        <v>0</v>
      </c>
      <c r="D8" s="332"/>
      <c r="E8" s="226"/>
      <c r="F8"/>
      <c r="G8" s="224">
        <v>4000</v>
      </c>
      <c r="H8" s="218"/>
    </row>
    <row r="9" spans="1:8" ht="16.2" thickBot="1" x14ac:dyDescent="0.35">
      <c r="A9" s="146" t="s">
        <v>77</v>
      </c>
      <c r="B9" s="147">
        <v>1</v>
      </c>
      <c r="C9" s="148" t="s">
        <v>79</v>
      </c>
      <c r="D9" s="149"/>
      <c r="E9" s="150"/>
      <c r="G9" s="225">
        <v>0</v>
      </c>
    </row>
    <row r="10" spans="1:8" ht="24" thickTop="1" thickBot="1" x14ac:dyDescent="0.35">
      <c r="A10" s="118" t="s">
        <v>63</v>
      </c>
      <c r="B10" s="151"/>
      <c r="C10" s="151"/>
      <c r="D10" s="118"/>
      <c r="E10" s="152"/>
    </row>
    <row r="11" spans="1:8" ht="16.8" thickTop="1" thickBot="1" x14ac:dyDescent="0.35">
      <c r="A11" s="134" t="s">
        <v>60</v>
      </c>
      <c r="B11" s="134" t="s">
        <v>3</v>
      </c>
      <c r="C11" s="135" t="s">
        <v>20</v>
      </c>
      <c r="D11" s="136" t="s">
        <v>61</v>
      </c>
      <c r="E11" s="137" t="s">
        <v>62</v>
      </c>
      <c r="G11" s="138" t="s">
        <v>82</v>
      </c>
    </row>
    <row r="12" spans="1:8" x14ac:dyDescent="0.3">
      <c r="A12" s="139"/>
      <c r="B12" s="140"/>
      <c r="C12" s="141"/>
      <c r="D12" s="332"/>
      <c r="E12" s="226"/>
      <c r="F12"/>
      <c r="G12" s="224"/>
    </row>
    <row r="13" spans="1:8" x14ac:dyDescent="0.3">
      <c r="A13" s="139"/>
      <c r="B13" s="140"/>
      <c r="C13" s="141"/>
      <c r="D13" s="332"/>
      <c r="E13" s="226"/>
      <c r="F13"/>
      <c r="G13" s="224"/>
    </row>
    <row r="14" spans="1:8" x14ac:dyDescent="0.3">
      <c r="A14" s="139"/>
      <c r="B14" s="140"/>
      <c r="C14" s="141"/>
      <c r="D14" s="332"/>
      <c r="E14" s="226"/>
      <c r="F14"/>
      <c r="G14" s="224"/>
    </row>
    <row r="15" spans="1:8" ht="16.2" thickBot="1" x14ac:dyDescent="0.35">
      <c r="A15" s="146"/>
      <c r="B15" s="147"/>
      <c r="C15" s="148"/>
      <c r="D15" s="154"/>
      <c r="E15" s="150"/>
      <c r="F15" s="115"/>
      <c r="G15" s="225"/>
    </row>
    <row r="16" spans="1:8" ht="24" thickTop="1" thickBot="1" x14ac:dyDescent="0.35">
      <c r="A16" s="118" t="s">
        <v>140</v>
      </c>
      <c r="B16" s="151"/>
      <c r="C16" s="151"/>
      <c r="D16" s="118"/>
      <c r="E16" s="152"/>
      <c r="G16" s="115">
        <v>2000</v>
      </c>
    </row>
    <row r="17" spans="1:7" ht="16.8" thickTop="1" thickBot="1" x14ac:dyDescent="0.35">
      <c r="A17" s="134" t="s">
        <v>60</v>
      </c>
      <c r="B17" s="134" t="s">
        <v>3</v>
      </c>
      <c r="C17" s="135" t="s">
        <v>20</v>
      </c>
      <c r="D17" s="136" t="s">
        <v>61</v>
      </c>
      <c r="E17" s="137" t="s">
        <v>62</v>
      </c>
      <c r="F17" s="115"/>
      <c r="G17" s="138" t="s">
        <v>82</v>
      </c>
    </row>
    <row r="18" spans="1:7" x14ac:dyDescent="0.3">
      <c r="A18" s="236" t="s">
        <v>413</v>
      </c>
      <c r="B18" s="161">
        <v>10</v>
      </c>
      <c r="C18" s="162">
        <f>B18*2</f>
        <v>20</v>
      </c>
      <c r="D18" s="163"/>
      <c r="E18" s="164"/>
      <c r="G18" s="223" t="s">
        <v>84</v>
      </c>
    </row>
    <row r="19" spans="1:7" x14ac:dyDescent="0.3">
      <c r="A19" s="139"/>
      <c r="B19" s="140"/>
      <c r="C19" s="141"/>
      <c r="D19" s="332"/>
      <c r="E19" s="226"/>
      <c r="F19"/>
      <c r="G19" s="224"/>
    </row>
    <row r="20" spans="1:7" x14ac:dyDescent="0.3">
      <c r="A20" s="139"/>
      <c r="B20" s="140"/>
      <c r="C20" s="141"/>
      <c r="D20" s="332"/>
      <c r="E20" s="226"/>
      <c r="F20"/>
      <c r="G20" s="224"/>
    </row>
    <row r="21" spans="1:7" x14ac:dyDescent="0.3">
      <c r="A21" s="139"/>
      <c r="B21" s="140"/>
      <c r="C21" s="141"/>
      <c r="D21" s="332"/>
      <c r="E21" s="226"/>
      <c r="F21"/>
      <c r="G21" s="224"/>
    </row>
    <row r="22" spans="1:7" x14ac:dyDescent="0.3">
      <c r="A22" s="139"/>
      <c r="B22" s="140"/>
      <c r="C22" s="141"/>
      <c r="D22" s="332"/>
      <c r="E22" s="226"/>
      <c r="F22"/>
      <c r="G22" s="224"/>
    </row>
    <row r="23" spans="1:7" ht="16.2" thickBot="1" x14ac:dyDescent="0.35">
      <c r="A23" s="146"/>
      <c r="B23" s="147"/>
      <c r="C23" s="148"/>
      <c r="D23" s="154"/>
      <c r="E23" s="150"/>
      <c r="F23" s="115"/>
      <c r="G23" s="225"/>
    </row>
    <row r="24" spans="1:7" ht="24" thickTop="1" thickBot="1" x14ac:dyDescent="0.35">
      <c r="A24" s="48" t="s">
        <v>205</v>
      </c>
      <c r="B24" s="333">
        <f>C24/250</f>
        <v>0.08</v>
      </c>
      <c r="C24" s="128">
        <f>SUM(C18:C23)</f>
        <v>20</v>
      </c>
      <c r="D24" s="156" t="s">
        <v>483</v>
      </c>
      <c r="E24" s="152"/>
    </row>
    <row r="25" spans="1:7" s="117" customFormat="1" ht="16.8" thickTop="1" thickBot="1" x14ac:dyDescent="0.35">
      <c r="A25" s="134" t="s">
        <v>60</v>
      </c>
      <c r="B25" s="157" t="s">
        <v>3</v>
      </c>
      <c r="C25" s="135" t="s">
        <v>20</v>
      </c>
      <c r="D25" s="134" t="s">
        <v>206</v>
      </c>
      <c r="E25" s="137" t="s">
        <v>62</v>
      </c>
      <c r="G25" s="138" t="s">
        <v>82</v>
      </c>
    </row>
    <row r="26" spans="1:7" x14ac:dyDescent="0.3">
      <c r="A26" s="158"/>
      <c r="B26" s="159"/>
      <c r="C26" s="160"/>
      <c r="D26" s="293"/>
      <c r="E26" s="226"/>
      <c r="G26" s="222"/>
    </row>
    <row r="27" spans="1:7" x14ac:dyDescent="0.3">
      <c r="A27" s="158"/>
      <c r="B27" s="161"/>
      <c r="C27" s="162"/>
      <c r="D27" s="293"/>
      <c r="E27" s="226"/>
      <c r="G27" s="223"/>
    </row>
    <row r="28" spans="1:7" x14ac:dyDescent="0.3">
      <c r="A28" s="167"/>
      <c r="B28" s="144"/>
      <c r="C28" s="145"/>
      <c r="D28" s="293"/>
      <c r="E28" s="226"/>
      <c r="G28" s="223"/>
    </row>
    <row r="29" spans="1:7" x14ac:dyDescent="0.3">
      <c r="A29" s="158"/>
      <c r="B29" s="161"/>
      <c r="C29" s="162"/>
      <c r="D29" s="334"/>
      <c r="E29" s="164"/>
      <c r="G29" s="224"/>
    </row>
    <row r="30" spans="1:7" x14ac:dyDescent="0.3">
      <c r="A30" s="158"/>
      <c r="B30" s="161"/>
      <c r="C30" s="162"/>
      <c r="D30" s="334"/>
      <c r="E30" s="164"/>
      <c r="G30" s="223"/>
    </row>
    <row r="31" spans="1:7" x14ac:dyDescent="0.3">
      <c r="A31" s="158"/>
      <c r="B31" s="161"/>
      <c r="C31" s="162"/>
      <c r="D31" s="334"/>
      <c r="E31" s="164"/>
      <c r="G31" s="223"/>
    </row>
    <row r="32" spans="1:7" x14ac:dyDescent="0.3">
      <c r="A32" s="158"/>
      <c r="B32" s="161"/>
      <c r="C32" s="162"/>
      <c r="D32" s="334"/>
      <c r="E32" s="164"/>
      <c r="G32" s="223"/>
    </row>
    <row r="33" spans="1:7" x14ac:dyDescent="0.3">
      <c r="A33" s="158"/>
      <c r="B33" s="161"/>
      <c r="C33" s="162"/>
      <c r="D33" s="334"/>
      <c r="E33" s="164"/>
      <c r="G33" s="223"/>
    </row>
    <row r="34" spans="1:7" x14ac:dyDescent="0.3">
      <c r="A34" s="158"/>
      <c r="B34" s="161"/>
      <c r="C34" s="162"/>
      <c r="D34" s="334"/>
      <c r="E34" s="164"/>
      <c r="G34" s="224"/>
    </row>
    <row r="35" spans="1:7" ht="16.2" thickBot="1" x14ac:dyDescent="0.35">
      <c r="A35" s="165"/>
      <c r="B35" s="147"/>
      <c r="C35" s="148"/>
      <c r="D35" s="335"/>
      <c r="E35" s="150"/>
      <c r="G35" s="225"/>
    </row>
    <row r="36" spans="1:7" ht="16.2" thickTop="1" x14ac:dyDescent="0.3">
      <c r="B36" s="166"/>
    </row>
    <row r="37" spans="1:7" x14ac:dyDescent="0.3">
      <c r="B37" s="166"/>
      <c r="E37" s="48" t="s">
        <v>128</v>
      </c>
      <c r="F37" s="115"/>
      <c r="G37" s="217">
        <f>SUM(Martial!M3:M31,Equipment!G3:G35)</f>
        <v>64350</v>
      </c>
    </row>
    <row r="38" spans="1:7" x14ac:dyDescent="0.3">
      <c r="B38" s="166"/>
      <c r="E38" s="48" t="s">
        <v>401</v>
      </c>
      <c r="F38" s="115"/>
      <c r="G38" s="217">
        <v>88000</v>
      </c>
    </row>
    <row r="39" spans="1:7" x14ac:dyDescent="0.3">
      <c r="B39" s="166"/>
    </row>
    <row r="40" spans="1:7" x14ac:dyDescent="0.3">
      <c r="B40" s="166"/>
    </row>
    <row r="41" spans="1:7" x14ac:dyDescent="0.3">
      <c r="B41" s="166"/>
    </row>
    <row r="42" spans="1:7" x14ac:dyDescent="0.3">
      <c r="B42" s="166"/>
    </row>
    <row r="43" spans="1:7" x14ac:dyDescent="0.3">
      <c r="B43" s="166"/>
    </row>
    <row r="44" spans="1:7" x14ac:dyDescent="0.3">
      <c r="B44" s="166"/>
    </row>
  </sheetData>
  <sortState xmlns:xlrd2="http://schemas.microsoft.com/office/spreadsheetml/2017/richdata2" ref="A3:D7">
    <sortCondition ref="A3:A7"/>
  </sortState>
  <phoneticPr fontId="0" type="noConversion"/>
  <conditionalFormatting sqref="B24">
    <cfRule type="cellIs" dxfId="1" priority="2" operator="greaterThan">
      <formula>0.99</formula>
    </cfRule>
  </conditionalFormatting>
  <conditionalFormatting sqref="G37:G38">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 1</vt:lpstr>
      <vt:lpstr>Spellbook 2</vt:lpstr>
      <vt:lpstr>Spells</vt:lpstr>
      <vt:lpstr>Feats</vt:lpstr>
      <vt:lpstr>Martial</vt:lpstr>
      <vt:lpstr>Equipment</vt:lpstr>
      <vt:lpstr>'Personal File'!Print_Area</vt:lpstr>
      <vt:lpstr>Skills!Print_Area</vt:lpstr>
      <vt:lpstr>'Spellbook 1'!Print_Area</vt:lpstr>
      <vt:lpstr>'Spellbook 2'!Print_Area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2019-08-04T14:16:00Z</cp:lastPrinted>
  <dcterms:created xsi:type="dcterms:W3CDTF">2000-10-24T15:39:59Z</dcterms:created>
  <dcterms:modified xsi:type="dcterms:W3CDTF">2024-07-03T10:02:35Z</dcterms:modified>
</cp:coreProperties>
</file>