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A\Juegos\FoL\PCs\"/>
    </mc:Choice>
  </mc:AlternateContent>
  <xr:revisionPtr revIDLastSave="0" documentId="13_ncr:1_{1DD2DE94-934E-4F7E-A476-7B16D8FE176F}"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Lurue" sheetId="18" r:id="rId3"/>
    <sheet name="Spells" sheetId="26" r:id="rId4"/>
    <sheet name="Feats" sheetId="20" r:id="rId5"/>
    <sheet name="Martial" sheetId="6" r:id="rId6"/>
    <sheet name="Equipment" sheetId="19" r:id="rId7"/>
    <sheet name="Summon" sheetId="28" r:id="rId8"/>
    <sheet name="XP Awards" sheetId="27" r:id="rId9"/>
  </sheets>
  <externalReferences>
    <externalReference r:id="rId10"/>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2">Lurue!$A$1:$I$37</definedName>
    <definedName name="_xlnm.Print_Area" localSheetId="5">Martial!#REF!</definedName>
    <definedName name="_xlnm.Print_Area" localSheetId="0">'Personal File'!$A$1:$H$59</definedName>
    <definedName name="_xlnm.Print_Area" localSheetId="1">Skills!$A$1:$K$31</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4" l="1"/>
  <c r="H34" i="15"/>
  <c r="D34" i="15"/>
  <c r="E34" i="15" s="1"/>
  <c r="E53" i="15"/>
  <c r="E52" i="15"/>
  <c r="B16" i="4"/>
  <c r="T21" i="26"/>
  <c r="T20" i="26"/>
  <c r="T19" i="26"/>
  <c r="T18" i="26"/>
  <c r="T17" i="26"/>
  <c r="T16" i="26"/>
  <c r="T15" i="26"/>
  <c r="T14" i="26"/>
  <c r="T13" i="26"/>
  <c r="T12" i="26"/>
  <c r="T11" i="26"/>
  <c r="T10" i="26"/>
  <c r="T9" i="26"/>
  <c r="T8" i="26"/>
  <c r="T7" i="26"/>
  <c r="T6" i="26"/>
  <c r="T5" i="26"/>
  <c r="T4" i="26"/>
  <c r="T3" i="26"/>
  <c r="D21" i="26"/>
  <c r="D20" i="26"/>
  <c r="D19" i="26"/>
  <c r="D18" i="26"/>
  <c r="D16" i="26"/>
  <c r="D17" i="26"/>
  <c r="J7" i="26"/>
  <c r="K7" i="26"/>
  <c r="B9" i="4"/>
  <c r="B5" i="15"/>
  <c r="B4" i="15"/>
  <c r="B3" i="15"/>
  <c r="E14" i="4"/>
  <c r="I8" i="6"/>
  <c r="G34" i="15" l="1"/>
  <c r="I34" i="15" s="1"/>
  <c r="I10" i="26"/>
  <c r="G16" i="6" l="1"/>
  <c r="I17" i="6"/>
  <c r="I16" i="6"/>
  <c r="I15" i="6"/>
  <c r="J33" i="6"/>
  <c r="I18" i="6"/>
  <c r="K18" i="26"/>
  <c r="K19" i="26" s="1"/>
  <c r="B12" i="4"/>
  <c r="I5" i="6"/>
  <c r="I4" i="6"/>
  <c r="I3" i="6"/>
  <c r="B14" i="4"/>
  <c r="B13" i="4"/>
  <c r="K20" i="26"/>
  <c r="H33" i="6" l="1"/>
  <c r="H34" i="6"/>
  <c r="J34" i="6" s="1"/>
  <c r="B1" i="27"/>
  <c r="C7" i="27"/>
  <c r="B11" i="27" s="1"/>
  <c r="B13" i="27" s="1"/>
  <c r="B15" i="27" s="1"/>
  <c r="G23" i="19" l="1"/>
  <c r="C23" i="19"/>
  <c r="G30" i="19"/>
  <c r="B47" i="15"/>
  <c r="H13" i="15" l="1"/>
  <c r="H26" i="15"/>
  <c r="F44" i="15"/>
  <c r="F38" i="15"/>
  <c r="F30" i="15"/>
  <c r="F23" i="15"/>
  <c r="F21" i="15"/>
  <c r="F16" i="15"/>
  <c r="F9" i="15"/>
  <c r="F7" i="15"/>
  <c r="F21" i="6" l="1"/>
  <c r="G17" i="19" l="1"/>
  <c r="C17" i="19"/>
  <c r="B21" i="6" l="1"/>
  <c r="H25" i="15" l="1"/>
  <c r="H44" i="15" l="1"/>
  <c r="H43" i="15"/>
  <c r="H42" i="15"/>
  <c r="H41" i="15"/>
  <c r="H40" i="15"/>
  <c r="H39" i="15"/>
  <c r="H38" i="15"/>
  <c r="H37" i="15"/>
  <c r="H36" i="15"/>
  <c r="H35" i="15"/>
  <c r="H33" i="15"/>
  <c r="H32" i="15"/>
  <c r="H31" i="15"/>
  <c r="H30" i="15"/>
  <c r="H29" i="15"/>
  <c r="H28" i="15"/>
  <c r="H27" i="15"/>
  <c r="H24" i="15"/>
  <c r="H23" i="15"/>
  <c r="H22" i="15"/>
  <c r="H21" i="15"/>
  <c r="H20" i="15"/>
  <c r="H19" i="15"/>
  <c r="H18" i="15"/>
  <c r="H17" i="15"/>
  <c r="H16" i="15"/>
  <c r="H15" i="15"/>
  <c r="H14" i="15"/>
  <c r="H12" i="15"/>
  <c r="H11" i="15"/>
  <c r="H10" i="15"/>
  <c r="H9" i="15"/>
  <c r="H8" i="15"/>
  <c r="H7" i="15"/>
  <c r="E60" i="15" l="1"/>
  <c r="H3" i="15" l="1"/>
  <c r="H4" i="15"/>
  <c r="H5" i="15"/>
  <c r="I7" i="6" l="1"/>
  <c r="G37" i="19" l="1"/>
  <c r="I14" i="6" l="1"/>
  <c r="I13" i="6" l="1"/>
  <c r="I12" i="6"/>
  <c r="I9" i="6"/>
  <c r="H13" i="6" l="1"/>
  <c r="J13" i="6" s="1"/>
  <c r="H12" i="6"/>
  <c r="J12" i="6" s="1"/>
  <c r="C9" i="6" l="1"/>
  <c r="I13" i="26" l="1"/>
  <c r="I11" i="26" l="1"/>
  <c r="E12" i="4" l="1"/>
  <c r="I6" i="6" l="1"/>
  <c r="H7" i="26" l="1"/>
  <c r="I7" i="26"/>
  <c r="H45" i="15" l="1"/>
  <c r="C16" i="4" l="1"/>
  <c r="I15" i="26" s="1"/>
  <c r="C15" i="4"/>
  <c r="C14" i="4"/>
  <c r="C13" i="4"/>
  <c r="E13" i="4" s="1"/>
  <c r="C12" i="4"/>
  <c r="C11" i="4"/>
  <c r="H8" i="6" s="1"/>
  <c r="J8" i="6" s="1"/>
  <c r="H18" i="6" l="1"/>
  <c r="J18" i="6" s="1"/>
  <c r="H16" i="6"/>
  <c r="J16" i="6" s="1"/>
  <c r="H17" i="6"/>
  <c r="J17" i="6" s="1"/>
  <c r="H15" i="6"/>
  <c r="J15" i="6" s="1"/>
  <c r="E59" i="15"/>
  <c r="E58" i="15"/>
  <c r="E57" i="15"/>
  <c r="D26" i="15"/>
  <c r="E56" i="15"/>
  <c r="E54" i="15"/>
  <c r="E50" i="15"/>
  <c r="D25" i="15"/>
  <c r="E55" i="15"/>
  <c r="E51" i="15"/>
  <c r="D14" i="26"/>
  <c r="D10" i="26"/>
  <c r="D6" i="26"/>
  <c r="D13" i="26"/>
  <c r="C3" i="6"/>
  <c r="C4" i="6"/>
  <c r="C5" i="6"/>
  <c r="I12" i="26"/>
  <c r="H4" i="6"/>
  <c r="J4" i="6" s="1"/>
  <c r="H3" i="6"/>
  <c r="J3" i="6" s="1"/>
  <c r="H5" i="6"/>
  <c r="J5" i="6" s="1"/>
  <c r="D10" i="15"/>
  <c r="E10" i="15" s="1"/>
  <c r="D3" i="15"/>
  <c r="D15" i="26"/>
  <c r="D4" i="15"/>
  <c r="D21" i="15"/>
  <c r="E21" i="15" s="1"/>
  <c r="D38" i="15"/>
  <c r="E38" i="15" s="1"/>
  <c r="D7" i="15"/>
  <c r="E7" i="15" s="1"/>
  <c r="D30" i="15"/>
  <c r="E30" i="15" s="1"/>
  <c r="D44" i="15"/>
  <c r="E44" i="15" s="1"/>
  <c r="D31" i="15"/>
  <c r="E31" i="15" s="1"/>
  <c r="D46" i="15"/>
  <c r="E46" i="15" s="1"/>
  <c r="D16" i="15"/>
  <c r="E16" i="15" s="1"/>
  <c r="D35" i="15"/>
  <c r="E35" i="15" s="1"/>
  <c r="E16" i="4"/>
  <c r="E15" i="4" s="1"/>
  <c r="D8" i="15"/>
  <c r="E8" i="15" s="1"/>
  <c r="D22" i="15"/>
  <c r="E22" i="15" s="1"/>
  <c r="D18" i="15"/>
  <c r="E18" i="15" s="1"/>
  <c r="D15" i="15"/>
  <c r="E15" i="15" s="1"/>
  <c r="D13" i="15"/>
  <c r="E13" i="15" s="1"/>
  <c r="D19" i="15"/>
  <c r="E19" i="15" s="1"/>
  <c r="D32" i="15"/>
  <c r="E32" i="15" s="1"/>
  <c r="D45" i="15"/>
  <c r="E45" i="15" s="1"/>
  <c r="H9" i="6"/>
  <c r="J9" i="6" s="1"/>
  <c r="D37" i="15"/>
  <c r="E37" i="15" s="1"/>
  <c r="D5" i="15"/>
  <c r="D33" i="15"/>
  <c r="E33" i="15" s="1"/>
  <c r="D20" i="15"/>
  <c r="E20" i="15" s="1"/>
  <c r="D42" i="15"/>
  <c r="E42" i="15" s="1"/>
  <c r="D29" i="15"/>
  <c r="E29" i="15" s="1"/>
  <c r="D41" i="15"/>
  <c r="E41" i="15" s="1"/>
  <c r="D23" i="15"/>
  <c r="E23" i="15" s="1"/>
  <c r="D43" i="15"/>
  <c r="E43" i="15" s="1"/>
  <c r="D9" i="15"/>
  <c r="E9" i="15" s="1"/>
  <c r="E49" i="15"/>
  <c r="E48" i="15"/>
  <c r="D6" i="15"/>
  <c r="E6" i="15" s="1"/>
  <c r="D14" i="15"/>
  <c r="E14" i="15" s="1"/>
  <c r="D28" i="15"/>
  <c r="E28" i="15" s="1"/>
  <c r="D11" i="15"/>
  <c r="E11" i="15" s="1"/>
  <c r="D24" i="15"/>
  <c r="E24" i="15" s="1"/>
  <c r="D17" i="15"/>
  <c r="E17" i="15" s="1"/>
  <c r="D27" i="15"/>
  <c r="E27" i="15" s="1"/>
  <c r="D40" i="15"/>
  <c r="E40" i="15" s="1"/>
  <c r="D12" i="15"/>
  <c r="E12" i="15" s="1"/>
  <c r="D39" i="15"/>
  <c r="E39" i="15" s="1"/>
  <c r="D36" i="15"/>
  <c r="E36" i="15" s="1"/>
  <c r="C6" i="6"/>
  <c r="H7" i="6"/>
  <c r="J7" i="6" s="1"/>
  <c r="C7" i="6"/>
  <c r="H14" i="6"/>
  <c r="J14" i="6" s="1"/>
  <c r="H6" i="6"/>
  <c r="J6" i="6" s="1"/>
  <c r="I14" i="26"/>
  <c r="D8" i="26"/>
  <c r="D9" i="26"/>
  <c r="D12" i="26"/>
  <c r="D5" i="26"/>
  <c r="D4" i="26"/>
  <c r="D11" i="26"/>
  <c r="D7" i="26"/>
  <c r="D3" i="26"/>
  <c r="B10" i="4"/>
  <c r="H46" i="15"/>
  <c r="H6" i="15"/>
  <c r="E25" i="15" l="1"/>
  <c r="G25" i="15"/>
  <c r="I25" i="15" s="1"/>
  <c r="E26" i="15"/>
  <c r="G26" i="15"/>
  <c r="I26" i="15" s="1"/>
  <c r="E3" i="15"/>
  <c r="G3" i="15"/>
  <c r="I3" i="15" s="1"/>
  <c r="E4" i="15"/>
  <c r="G4" i="15"/>
  <c r="I4" i="15" s="1"/>
  <c r="E47" i="15"/>
  <c r="E5" i="15"/>
  <c r="G5" i="15"/>
  <c r="I5" i="15" s="1"/>
  <c r="G27" i="15"/>
  <c r="I27" i="15" s="1"/>
  <c r="G28" i="15"/>
  <c r="I28" i="15" s="1"/>
  <c r="G24" i="15" l="1"/>
  <c r="I24" i="15" l="1"/>
  <c r="G33" i="15" l="1"/>
  <c r="G8" i="15" l="1"/>
  <c r="G6" i="15"/>
  <c r="I6" i="15" s="1"/>
  <c r="G10" i="15"/>
  <c r="G16" i="15"/>
  <c r="G21" i="15"/>
  <c r="G30" i="15"/>
  <c r="I30" i="15" s="1"/>
  <c r="G46" i="15"/>
  <c r="G31" i="15"/>
  <c r="I31" i="15" s="1"/>
  <c r="G41" i="15"/>
  <c r="G19" i="15"/>
  <c r="G7" i="15"/>
  <c r="G17" i="15"/>
  <c r="G22" i="15"/>
  <c r="I33" i="15"/>
  <c r="G32" i="15"/>
  <c r="I32" i="15" s="1"/>
  <c r="G12" i="15"/>
  <c r="G45" i="15"/>
  <c r="G44" i="15"/>
  <c r="G40" i="15"/>
  <c r="G13" i="15"/>
  <c r="I13" i="15" s="1"/>
  <c r="G18" i="15"/>
  <c r="G23" i="15"/>
  <c r="G35" i="15"/>
  <c r="G14" i="15"/>
  <c r="G36" i="15"/>
  <c r="G39" i="15"/>
  <c r="G11" i="15"/>
  <c r="I11" i="15" s="1"/>
  <c r="G9" i="15"/>
  <c r="G15" i="15"/>
  <c r="G20" i="15"/>
  <c r="G29" i="15"/>
  <c r="G37" i="15"/>
  <c r="I37" i="15" s="1"/>
  <c r="G38" i="15"/>
  <c r="G43" i="15"/>
  <c r="I43" i="15" s="1"/>
  <c r="G42" i="15"/>
  <c r="I39" i="15" l="1"/>
  <c r="I12" i="15"/>
  <c r="I44" i="15"/>
  <c r="I9" i="15"/>
  <c r="I23" i="15"/>
  <c r="I7" i="15"/>
  <c r="I29" i="15"/>
  <c r="I15" i="15"/>
  <c r="I35" i="15"/>
  <c r="I18" i="15"/>
  <c r="I17" i="15"/>
  <c r="I19" i="15"/>
  <c r="I16" i="15"/>
  <c r="I42" i="15"/>
  <c r="I38" i="15"/>
  <c r="I14" i="15"/>
  <c r="I45" i="15"/>
  <c r="I46" i="15"/>
  <c r="I21" i="15"/>
  <c r="I36" i="15"/>
  <c r="I40" i="15"/>
  <c r="I20" i="15"/>
  <c r="I41"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00000000-0006-0000-0000-000001000000}">
      <text>
        <r>
          <rPr>
            <i/>
            <sz val="12"/>
            <color indexed="81"/>
            <rFont val="Times New Roman"/>
            <family val="1"/>
          </rPr>
          <t>bless +1
aid +1   haste +1
inspire courage +2
divine favor +1
divine power +?</t>
        </r>
      </text>
    </comment>
    <comment ref="E10" authorId="0" shapeId="0" xr:uid="{B4BC6F86-59D4-4E19-8AAB-A16373A7F590}">
      <text>
        <r>
          <rPr>
            <sz val="12"/>
            <color indexed="81"/>
            <rFont val="Times New Roman"/>
            <family val="1"/>
          </rPr>
          <t>Next level at 91,000 XPs</t>
        </r>
      </text>
    </comment>
    <comment ref="B11" authorId="0" shapeId="0" xr:uid="{00000000-0006-0000-0000-000002000000}">
      <text>
        <r>
          <rPr>
            <i/>
            <sz val="12"/>
            <color indexed="81"/>
            <rFont val="Times New Roman"/>
            <family val="1"/>
          </rPr>
          <t>Healing Belt of Priestly Might +2
luminous armor -2
bull’s strength +4</t>
        </r>
      </text>
    </comment>
    <comment ref="E11" authorId="0" shapeId="0" xr:uid="{7B7397CA-DE5D-42EC-903F-7A02E69AA12F}">
      <text>
        <r>
          <rPr>
            <sz val="12"/>
            <color indexed="81"/>
            <rFont val="Times New Roman"/>
            <family val="1"/>
          </rPr>
          <t>See PHB 162</t>
        </r>
      </text>
    </comment>
    <comment ref="B12" authorId="0" shapeId="0" xr:uid="{EF0FC708-E0F2-44B8-9A00-D37FF04A59DA}">
      <text>
        <r>
          <rPr>
            <sz val="12"/>
            <color indexed="81"/>
            <rFont val="Times New Roman"/>
            <family val="1"/>
          </rPr>
          <t>Gloves of Dexterity +2</t>
        </r>
      </text>
    </comment>
    <comment ref="E13" authorId="0" shapeId="0" xr:uid="{00000000-0006-0000-0000-000004000000}">
      <text>
        <r>
          <rPr>
            <sz val="12"/>
            <color indexed="81"/>
            <rFont val="Times New Roman"/>
            <family val="1"/>
          </rPr>
          <t>[(6 * 6 Cleridc) * 75%]
+ [(6 * 10 Fighter) * 75%]
+ (12 * 1 Con)</t>
        </r>
      </text>
    </comment>
    <comment ref="E14" authorId="0" shapeId="0" xr:uid="{00000000-0006-0000-0000-000005000000}">
      <text>
        <r>
          <rPr>
            <i/>
            <sz val="12"/>
            <color indexed="81"/>
            <rFont val="Times New Roman"/>
            <family val="1"/>
          </rPr>
          <t>Shield of Faith +3
haste +1</t>
        </r>
      </text>
    </comment>
    <comment ref="E15" authorId="0" shapeId="0" xr:uid="{00000000-0006-0000-0000-000007000000}">
      <text>
        <r>
          <rPr>
            <i/>
            <sz val="12"/>
            <color indexed="81"/>
            <rFont val="Times New Roman"/>
            <family val="1"/>
          </rPr>
          <t>Magic Vestment +1</t>
        </r>
      </text>
    </comment>
    <comment ref="B16" authorId="0" shapeId="0" xr:uid="{4F9CED6A-8132-45CA-B245-1505FCF95832}">
      <text>
        <r>
          <rPr>
            <sz val="12"/>
            <color indexed="81"/>
            <rFont val="Times New Roman"/>
            <family val="1"/>
          </rPr>
          <t>Hawkfeather Armor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E79BD44E-6E0F-4C49-8172-7D0E8847EA00}">
      <text>
        <r>
          <rPr>
            <sz val="12"/>
            <color indexed="81"/>
            <rFont val="Times New Roman"/>
            <family val="1"/>
          </rPr>
          <t>Survivor +1</t>
        </r>
      </text>
    </comment>
    <comment ref="F7" authorId="0" shapeId="0" xr:uid="{A439C954-E05D-4925-BA7E-06148CCBEBE5}">
      <text>
        <r>
          <rPr>
            <sz val="12"/>
            <color indexed="81"/>
            <rFont val="Times New Roman"/>
            <family val="1"/>
          </rPr>
          <t>Armor penalty</t>
        </r>
      </text>
    </comment>
    <comment ref="F9" authorId="0" shapeId="0" xr:uid="{AD6651D6-F302-410D-B137-3156D4304682}">
      <text>
        <r>
          <rPr>
            <sz val="12"/>
            <color indexed="81"/>
            <rFont val="Times New Roman"/>
            <family val="1"/>
          </rPr>
          <t>Armor penalty</t>
        </r>
      </text>
    </comment>
    <comment ref="F16" authorId="0" shapeId="0" xr:uid="{903A7634-3C71-4764-AEBA-5A289E670199}">
      <text>
        <r>
          <rPr>
            <sz val="12"/>
            <color indexed="81"/>
            <rFont val="Times New Roman"/>
            <family val="1"/>
          </rPr>
          <t>Armor penalty</t>
        </r>
      </text>
    </comment>
    <comment ref="F20" authorId="0" shapeId="0" xr:uid="{C0F029C6-79B3-4F7D-9722-0B9C4A5B8874}">
      <text>
        <r>
          <rPr>
            <b/>
            <sz val="12"/>
            <color indexed="81"/>
            <rFont val="Times New Roman"/>
            <family val="1"/>
          </rPr>
          <t>Healing Belt of Priestly Might  (7,125gp / Waist / 1 pound / Combined)</t>
        </r>
        <r>
          <rPr>
            <sz val="12"/>
            <color indexed="81"/>
            <rFont val="Times New Roman"/>
            <family val="1"/>
          </rPr>
          <t xml:space="preserve">
A prominent, yet worn, holy symbol adorns this broad leather belt studded with three moonstones. 
This belt features the holy symbol of Lurue. His followers or any Chaotic Good aligned creature can wear the belt safely. Any other creature gains 1 negative level when wearing the belt. The negative level remains for as long as the belt is worn. This negative level never results in actual level loss, but it cannot be overcome in any way (including restoration spells) while the belt is worn. 
While wearing the belt you gain the following (no activation required): 
+1 enhancement bonus to your existing natural armor bonus. (A creature without natural armor has an effective natural armor bonus of +0.) 
+2 enhancement bonus to Strength.
+2 competence bonus on Heal checks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Heals 4d8 points of damage.
MIC 74 &amp; 110</t>
        </r>
      </text>
    </comment>
    <comment ref="F21" authorId="0" shapeId="0" xr:uid="{326D7141-FCBA-42E3-9B84-511B5D9E7CC0}">
      <text>
        <r>
          <rPr>
            <sz val="12"/>
            <color indexed="81"/>
            <rFont val="Times New Roman"/>
            <family val="1"/>
          </rPr>
          <t>Armor penalty</t>
        </r>
      </text>
    </comment>
    <comment ref="F23" authorId="0" shapeId="0" xr:uid="{DBC7FA06-0D66-4AD8-B7BE-94021E379943}">
      <text>
        <r>
          <rPr>
            <sz val="12"/>
            <color indexed="81"/>
            <rFont val="Times New Roman"/>
            <family val="1"/>
          </rPr>
          <t>Armor penalty</t>
        </r>
      </text>
    </comment>
    <comment ref="F29" authorId="0" shapeId="0" xr:uid="{E3D2748D-5F76-4CEE-8AE6-FCCFF5B76AE6}">
      <text>
        <r>
          <rPr>
            <sz val="12"/>
            <color indexed="81"/>
            <rFont val="Times New Roman"/>
            <family val="1"/>
          </rPr>
          <t>Aasimar +2</t>
        </r>
      </text>
    </comment>
    <comment ref="F30" authorId="0" shapeId="0" xr:uid="{5F3F2C36-6B0C-4955-A254-25D87C8786C1}">
      <text>
        <r>
          <rPr>
            <sz val="12"/>
            <color indexed="81"/>
            <rFont val="Times New Roman"/>
            <family val="1"/>
          </rPr>
          <t>Armor penalty</t>
        </r>
      </text>
    </comment>
    <comment ref="F38" authorId="0" shapeId="0" xr:uid="{1DEFA309-D0BC-4365-8753-1B74C4E4E9CC}">
      <text>
        <r>
          <rPr>
            <sz val="12"/>
            <color indexed="81"/>
            <rFont val="Times New Roman"/>
            <family val="1"/>
          </rPr>
          <t>Armor penalty</t>
        </r>
      </text>
    </comment>
    <comment ref="F40" authorId="0" shapeId="0" xr:uid="{00000000-0006-0000-0100-000007000000}">
      <text>
        <r>
          <rPr>
            <sz val="12"/>
            <color indexed="81"/>
            <rFont val="Times New Roman"/>
            <family val="1"/>
          </rPr>
          <t>Synergy bonuses
+2 Know (Arcana)</t>
        </r>
      </text>
    </comment>
    <comment ref="F41" authorId="0" shapeId="0" xr:uid="{270767CB-DF8E-4C40-A3B8-F6B55F43D470}">
      <text>
        <r>
          <rPr>
            <sz val="12"/>
            <color indexed="81"/>
            <rFont val="Times New Roman"/>
            <family val="1"/>
          </rPr>
          <t>Aasimar +2</t>
        </r>
      </text>
    </comment>
    <comment ref="F42" authorId="0" shapeId="0" xr:uid="{3243EBC6-E3AF-44C6-927F-A22715E39719}">
      <text>
        <r>
          <rPr>
            <sz val="12"/>
            <color indexed="81"/>
            <rFont val="Times New Roman"/>
            <family val="1"/>
          </rPr>
          <t>Survivor +1</t>
        </r>
      </text>
    </comment>
    <comment ref="F44" authorId="0" shapeId="0" xr:uid="{83D4DD96-8AE0-42D0-823A-6420F5DAC3BA}">
      <text>
        <r>
          <rPr>
            <sz val="12"/>
            <color indexed="81"/>
            <rFont val="Times New Roman"/>
            <family val="1"/>
          </rPr>
          <t>Armor penalty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00000000-0006-0000-0200-000001000000}">
      <text>
        <r>
          <rPr>
            <sz val="12"/>
            <color indexed="81"/>
            <rFont val="Times New Roman"/>
            <family val="1"/>
          </rPr>
          <t>Phosphorescent moss</t>
        </r>
      </text>
    </comment>
    <comment ref="E11" authorId="0" shapeId="0" xr:uid="{00000000-0006-0000-0200-000002000000}">
      <text>
        <r>
          <rPr>
            <sz val="12"/>
            <color indexed="81"/>
            <rFont val="Times New Roman"/>
            <family val="1"/>
          </rPr>
          <t>Copper wire</t>
        </r>
      </text>
    </comment>
    <comment ref="E13" authorId="0" shapeId="0" xr:uid="{00000000-0006-0000-0200-000003000000}">
      <text>
        <r>
          <rPr>
            <sz val="12"/>
            <color indexed="81"/>
            <rFont val="Times New Roman"/>
            <family val="1"/>
          </rPr>
          <t>Prism, lens, or monocle</t>
        </r>
      </text>
    </comment>
    <comment ref="E14" authorId="0" shapeId="0" xr:uid="{00000000-0006-0000-0200-000004000000}">
      <text>
        <r>
          <rPr>
            <sz val="12"/>
            <color indexed="81"/>
            <rFont val="Times New Roman"/>
            <family val="1"/>
          </rPr>
          <t>Miniature cloak</t>
        </r>
      </text>
    </comment>
    <comment ref="E19" authorId="0" shapeId="0" xr:uid="{00000000-0006-0000-0200-000005000000}">
      <text>
        <r>
          <rPr>
            <sz val="12"/>
            <color indexed="81"/>
            <rFont val="Times New Roman"/>
            <family val="1"/>
          </rPr>
          <t>Pure Water</t>
        </r>
      </text>
    </comment>
    <comment ref="E21" authorId="0" shapeId="0" xr:uid="{00000000-0006-0000-0200-000006000000}">
      <text>
        <r>
          <rPr>
            <sz val="12"/>
            <color indexed="81"/>
            <rFont val="Times New Roman"/>
            <family val="1"/>
          </rPr>
          <t>holy water, holy symbol, 100 XP</t>
        </r>
      </text>
    </comment>
    <comment ref="E23" authorId="0" shapeId="0" xr:uid="{00000000-0006-0000-0200-000007000000}">
      <text>
        <r>
          <rPr>
            <sz val="12"/>
            <color indexed="81"/>
            <rFont val="Times New Roman"/>
            <family val="1"/>
          </rPr>
          <t>Soot &amp; Salt</t>
        </r>
      </text>
    </comment>
    <comment ref="E26" authorId="0" shapeId="0" xr:uid="{00000000-0006-0000-0200-000008000000}">
      <text>
        <r>
          <rPr>
            <sz val="12"/>
            <color indexed="81"/>
            <rFont val="Times New Roman"/>
            <family val="1"/>
          </rPr>
          <t>Bacteria culture</t>
        </r>
      </text>
    </comment>
    <comment ref="E29" authorId="0" shapeId="0" xr:uid="{00000000-0006-0000-0200-000009000000}">
      <text>
        <r>
          <rPr>
            <sz val="12"/>
            <color indexed="81"/>
            <rFont val="Times New Roman"/>
            <family val="1"/>
          </rPr>
          <t>Earth from grave</t>
        </r>
      </text>
    </comment>
    <comment ref="E33" authorId="0" shapeId="0" xr:uid="{00000000-0006-0000-0200-00000A000000}">
      <text>
        <r>
          <rPr>
            <sz val="12"/>
            <color indexed="81"/>
            <rFont val="Times New Roman"/>
            <family val="1"/>
          </rPr>
          <t>powdered black gemstone</t>
        </r>
      </text>
    </comment>
    <comment ref="E42" authorId="0" shapeId="0" xr:uid="{00000000-0006-0000-0200-00000B000000}">
      <text>
        <r>
          <rPr>
            <sz val="12"/>
            <color indexed="81"/>
            <rFont val="Times New Roman"/>
            <family val="1"/>
          </rPr>
          <t>vial with the diluted poison from four separate venomous creatures</t>
        </r>
      </text>
    </comment>
    <comment ref="E44" authorId="0" shapeId="0" xr:uid="{00000000-0006-0000-0200-00000C000000}">
      <text>
        <r>
          <rPr>
            <sz val="12"/>
            <color indexed="81"/>
            <rFont val="Times New Roman"/>
            <family val="1"/>
          </rPr>
          <t>Pinch of dirt</t>
        </r>
      </text>
    </comment>
    <comment ref="E46" authorId="0" shapeId="0" xr:uid="{00000000-0006-0000-0200-00000D000000}">
      <text>
        <r>
          <rPr>
            <sz val="12"/>
            <color indexed="81"/>
            <rFont val="Times New Roman"/>
            <family val="1"/>
          </rPr>
          <t>Imbued weapon</t>
        </r>
      </text>
    </comment>
    <comment ref="E51" authorId="0" shapeId="0" xr:uid="{00000000-0006-0000-0200-00000E000000}">
      <text>
        <r>
          <rPr>
            <sz val="12"/>
            <color indexed="81"/>
            <rFont val="Times New Roman"/>
            <family val="1"/>
          </rPr>
          <t>Powdered silver</t>
        </r>
      </text>
    </comment>
    <comment ref="E56" authorId="0" shapeId="0" xr:uid="{00000000-0006-0000-0200-000010000000}">
      <text>
        <r>
          <rPr>
            <sz val="12"/>
            <color indexed="81"/>
            <rFont val="Times New Roman"/>
            <family val="1"/>
          </rPr>
          <t>Parchment w/ holy text</t>
        </r>
      </text>
    </comment>
    <comment ref="E58" authorId="0" shapeId="0" xr:uid="{00000000-0006-0000-0200-000013000000}">
      <text>
        <r>
          <rPr>
            <sz val="12"/>
            <rFont val="Times New Roman"/>
            <family val="1"/>
          </rPr>
          <t>Bag and candle</t>
        </r>
      </text>
    </comment>
    <comment ref="E59" authorId="0" shapeId="0" xr:uid="{00000000-0006-0000-0200-000014000000}">
      <text/>
    </comment>
    <comment ref="E65" authorId="0" shapeId="0" xr:uid="{00000000-0006-0000-0200-000016000000}">
      <text>
        <r>
          <rPr>
            <sz val="12"/>
            <color indexed="81"/>
            <rFont val="Times New Roman"/>
            <family val="1"/>
          </rPr>
          <t>Crystal lens</t>
        </r>
      </text>
    </comment>
    <comment ref="E66" authorId="0" shapeId="0" xr:uid="{00000000-0006-0000-0200-000017000000}">
      <text>
        <r>
          <rPr>
            <sz val="12"/>
            <color indexed="81"/>
            <rFont val="Times New Roman"/>
            <family val="1"/>
          </rPr>
          <t>25 gp of sticks and bones</t>
        </r>
      </text>
    </comment>
    <comment ref="E75" authorId="0" shapeId="0" xr:uid="{00000000-0006-0000-0200-000018000000}">
      <text>
        <r>
          <rPr>
            <sz val="12"/>
            <color indexed="81"/>
            <rFont val="Times New Roman"/>
            <family val="1"/>
          </rPr>
          <t>Small thorn</t>
        </r>
      </text>
    </comment>
    <comment ref="E76" authorId="0" shapeId="0" xr:uid="{00000000-0006-0000-0200-000019000000}">
      <text>
        <r>
          <rPr>
            <sz val="12"/>
            <color indexed="81"/>
            <rFont val="Times New Roman"/>
            <family val="1"/>
          </rPr>
          <t>Bull-shit or bull-hair</t>
        </r>
      </text>
    </comment>
    <comment ref="E78" authorId="0" shapeId="0" xr:uid="{00000000-0006-0000-0200-00001A000000}">
      <text>
        <r>
          <rPr>
            <sz val="12"/>
            <color indexed="81"/>
            <rFont val="Times New Roman"/>
            <family val="1"/>
          </rPr>
          <t>Pinch of cat fur</t>
        </r>
      </text>
    </comment>
    <comment ref="E82" authorId="0" shapeId="0" xr:uid="{00000000-0006-0000-0200-00001B000000}">
      <text>
        <r>
          <rPr>
            <sz val="12"/>
            <color indexed="81"/>
            <rFont val="Times New Roman"/>
            <family val="1"/>
          </rPr>
          <t>Holy water, silver dust.</t>
        </r>
      </text>
    </comment>
    <comment ref="E84" authorId="0" shapeId="0" xr:uid="{00000000-0006-0000-0200-00001C000000}">
      <text/>
    </comment>
    <comment ref="E88" authorId="0" shapeId="0" xr:uid="{00000000-0006-0000-0200-00001D000000}">
      <text/>
    </comment>
    <comment ref="E93" authorId="0" shapeId="0" xr:uid="{00000000-0006-0000-0200-00001E000000}">
      <text>
        <r>
          <rPr>
            <sz val="12"/>
            <color indexed="81"/>
            <rFont val="Times New Roman"/>
            <family val="1"/>
          </rPr>
          <t>Eagle feathers or droppings</t>
        </r>
      </text>
    </comment>
    <comment ref="E97" authorId="0" shapeId="0" xr:uid="{00000000-0006-0000-0200-00001F000000}">
      <text>
        <r>
          <rPr>
            <sz val="12"/>
            <color indexed="81"/>
            <rFont val="Times New Roman"/>
            <family val="1"/>
          </rPr>
          <t>Snake scales</t>
        </r>
      </text>
    </comment>
    <comment ref="E100" authorId="0" shapeId="0" xr:uid="{00000000-0006-0000-0200-000021000000}">
      <text>
        <r>
          <rPr>
            <sz val="12"/>
            <color indexed="81"/>
            <rFont val="Times New Roman"/>
            <family val="1"/>
          </rPr>
          <t>small mint leaf</t>
        </r>
      </text>
    </comment>
    <comment ref="E102" authorId="0" shapeId="0" xr:uid="{00000000-0006-0000-0200-000022000000}">
      <text>
        <r>
          <rPr>
            <sz val="12"/>
            <color indexed="81"/>
            <rFont val="Times New Roman"/>
            <family val="1"/>
          </rPr>
          <t>Iron or holy symbol</t>
        </r>
      </text>
    </comment>
    <comment ref="E105" authorId="0" shapeId="0" xr:uid="{00000000-0006-0000-0200-000023000000}">
      <text>
        <r>
          <rPr>
            <sz val="12"/>
            <color indexed="81"/>
            <rFont val="Times New Roman"/>
            <family val="1"/>
          </rPr>
          <t>A tiny iron statuette of a devil or imp, plus either a drop of the intended victim’s blood or one personal article belonging to the intended victim.</t>
        </r>
      </text>
    </comment>
    <comment ref="E113" authorId="0" shapeId="0" xr:uid="{00000000-0006-0000-0200-000024000000}">
      <text>
        <r>
          <rPr>
            <sz val="12"/>
            <color indexed="81"/>
            <rFont val="Times New Roman"/>
            <family val="1"/>
          </rPr>
          <t>Feathers or pinch of owl droppings</t>
        </r>
      </text>
    </comment>
    <comment ref="E114" authorId="0" shapeId="0" xr:uid="{00000000-0006-0000-0200-000025000000}">
      <text>
        <r>
          <rPr>
            <sz val="12"/>
            <color indexed="81"/>
            <rFont val="Times New Roman"/>
            <family val="1"/>
          </rPr>
          <t>Silver wire knot</t>
        </r>
      </text>
    </comment>
    <comment ref="E119" authorId="0" shapeId="0" xr:uid="{00000000-0006-0000-0200-000027000000}">
      <text/>
    </comment>
    <comment ref="E120" authorId="0" shapeId="0" xr:uid="{00000000-0006-0000-0200-000028000000}">
      <text>
        <r>
          <rPr>
            <sz val="12"/>
            <color indexed="81"/>
            <rFont val="Times New Roman"/>
            <family val="1"/>
          </rPr>
          <t>25 gp of sticks and bones</t>
        </r>
      </text>
    </comment>
    <comment ref="E123" authorId="0" shapeId="0" xr:uid="{00000000-0006-0000-0200-000029000000}">
      <text>
        <r>
          <rPr>
            <sz val="12"/>
            <color indexed="81"/>
            <rFont val="Times New Roman"/>
            <family val="1"/>
          </rPr>
          <t>Musical Instrument</t>
        </r>
      </text>
    </comment>
    <comment ref="A125" authorId="0" shapeId="0" xr:uid="{00000000-0006-0000-0200-00002A000000}">
      <text>
        <r>
          <rPr>
            <sz val="12"/>
            <rFont val="Times New Roman"/>
            <family val="1"/>
          </rPr>
          <t>Cleric level 2nd
Planning level 4th</t>
        </r>
      </text>
    </comment>
    <comment ref="E128" authorId="0" shapeId="0" xr:uid="{00000000-0006-0000-0200-00002B000000}">
      <text>
        <r>
          <rPr>
            <sz val="12"/>
            <rFont val="Times New Roman"/>
            <family val="1"/>
          </rPr>
          <t>Bag and candle</t>
        </r>
      </text>
    </comment>
    <comment ref="E129" authorId="0" shapeId="0" xr:uid="{00000000-0006-0000-0200-00002C000000}">
      <text/>
    </comment>
    <comment ref="E134" authorId="0" shapeId="0" xr:uid="{00000000-0006-0000-0200-00002D000000}">
      <text/>
    </comment>
    <comment ref="E135" authorId="0" shapeId="0" xr:uid="{00000000-0006-0000-0200-00002E000000}">
      <text>
        <r>
          <rPr>
            <sz val="12"/>
            <color indexed="81"/>
            <rFont val="Times New Roman"/>
            <family val="1"/>
          </rPr>
          <t>vial of water</t>
        </r>
      </text>
    </comment>
    <comment ref="E136" authorId="0" shapeId="0" xr:uid="{00000000-0006-0000-0200-000030000000}">
      <text>
        <r>
          <rPr>
            <sz val="12"/>
            <color indexed="81"/>
            <rFont val="Times New Roman"/>
            <family val="1"/>
          </rPr>
          <t>Stone earth from home plane</t>
        </r>
      </text>
    </comment>
    <comment ref="E138" authorId="0" shapeId="0" xr:uid="{00000000-0006-0000-0200-000031000000}">
      <text>
        <r>
          <rPr>
            <sz val="12"/>
            <color indexed="81"/>
            <rFont val="Times New Roman"/>
            <family val="1"/>
          </rPr>
          <t>ruby dust &amp; blood</t>
        </r>
      </text>
    </comment>
    <comment ref="E145" authorId="0" shapeId="0" xr:uid="{00000000-0006-0000-0200-000032000000}">
      <text>
        <r>
          <rPr>
            <sz val="12"/>
            <color indexed="81"/>
            <rFont val="Times New Roman"/>
            <family val="1"/>
          </rPr>
          <t>Small horn (hearing) or glass eye (seeing)</t>
        </r>
      </text>
    </comment>
    <comment ref="E148" authorId="0" shapeId="0" xr:uid="{00000000-0006-0000-0200-000033000000}">
      <text>
        <r>
          <rPr>
            <sz val="12"/>
            <color indexed="81"/>
            <rFont val="Times New Roman"/>
            <family val="1"/>
          </rPr>
          <t>Phosphorous, sulfur, or other combustible powder</t>
        </r>
      </text>
    </comment>
    <comment ref="E156" authorId="0" shapeId="0" xr:uid="{00000000-0006-0000-0200-000034000000}">
      <text>
        <r>
          <rPr>
            <sz val="12"/>
            <color indexed="81"/>
            <rFont val="Times New Roman"/>
            <family val="1"/>
          </rPr>
          <t>magic potion</t>
        </r>
      </text>
    </comment>
    <comment ref="E157" authorId="0" shapeId="0" xr:uid="{00000000-0006-0000-0200-000035000000}">
      <text>
        <r>
          <rPr>
            <sz val="12"/>
            <color indexed="81"/>
            <rFont val="Times New Roman"/>
            <family val="1"/>
          </rPr>
          <t>phosphorous</t>
        </r>
      </text>
    </comment>
    <comment ref="E160" authorId="0" shapeId="0" xr:uid="{00000000-0006-0000-0200-000036000000}">
      <text>
        <r>
          <rPr>
            <sz val="12"/>
            <color indexed="81"/>
            <rFont val="Times New Roman"/>
            <family val="1"/>
          </rPr>
          <t>Dumathoin symbol</t>
        </r>
      </text>
    </comment>
    <comment ref="E167" authorId="0" shapeId="0" xr:uid="{00000000-0006-0000-0200-000037000000}">
      <text>
        <r>
          <rPr>
            <sz val="12"/>
            <color indexed="81"/>
            <rFont val="Times New Roman"/>
            <family val="1"/>
          </rPr>
          <t>pebble found in a node</t>
        </r>
      </text>
    </comment>
    <comment ref="E168" authorId="0" shapeId="0" xr:uid="{00000000-0006-0000-0200-000038000000}">
      <text>
        <r>
          <rPr>
            <sz val="12"/>
            <color indexed="81"/>
            <rFont val="Times New Roman"/>
            <family val="1"/>
          </rPr>
          <t>Holy symbol</t>
        </r>
      </text>
    </comment>
    <comment ref="E169" authorId="0" shapeId="0" xr:uid="{00000000-0006-0000-0200-000039000000}">
      <text>
        <r>
          <rPr>
            <sz val="12"/>
            <color indexed="81"/>
            <rFont val="Times New Roman"/>
            <family val="1"/>
          </rPr>
          <t>Metal object with which to outline circle</t>
        </r>
      </text>
    </comment>
    <comment ref="E173" authorId="0" shapeId="0" xr:uid="{00000000-0006-0000-0200-00003B000000}">
      <text>
        <r>
          <rPr>
            <sz val="12"/>
            <color indexed="81"/>
            <rFont val="Times New Roman"/>
            <family val="1"/>
          </rPr>
          <t>Chameleon skin</t>
        </r>
      </text>
    </comment>
    <comment ref="E182" authorId="0" shapeId="0" xr:uid="{00000000-0006-0000-0200-00003C000000}">
      <text>
        <r>
          <rPr>
            <sz val="12"/>
            <color indexed="81"/>
            <rFont val="Times New Roman"/>
            <family val="1"/>
          </rPr>
          <t>small dagger</t>
        </r>
      </text>
    </comment>
    <comment ref="E186" authorId="0" shapeId="0" xr:uid="{00000000-0006-0000-0200-00003E000000}">
      <text/>
    </comment>
    <comment ref="E188" authorId="0" shapeId="0" xr:uid="{00000000-0006-0000-0200-00003F000000}">
      <text>
        <r>
          <rPr>
            <sz val="12"/>
            <rFont val="Times New Roman"/>
            <family val="1"/>
          </rPr>
          <t>Bag and candle</t>
        </r>
      </text>
    </comment>
    <comment ref="E189" authorId="0" shapeId="0" xr:uid="{00000000-0006-0000-0200-000040000000}">
      <text>
        <r>
          <rPr>
            <sz val="12"/>
            <color indexed="81"/>
            <rFont val="Times New Roman"/>
            <family val="1"/>
          </rPr>
          <t>A tiny bag, a small (not lit) candle, and a carved bone from any humanoid.</t>
        </r>
      </text>
    </comment>
    <comment ref="E193" authorId="0" shapeId="0" xr:uid="{00000000-0006-0000-0200-000043000000}">
      <text/>
    </comment>
    <comment ref="E194" authorId="0" shapeId="0" xr:uid="{00000000-0006-0000-0200-000044000000}">
      <text/>
    </comment>
    <comment ref="E195" authorId="0" shapeId="0" xr:uid="{00000000-0006-0000-0200-000045000000}">
      <text/>
    </comment>
    <comment ref="E201" authorId="0" shapeId="0" xr:uid="{00000000-0006-0000-0200-000047000000}">
      <text>
        <r>
          <rPr>
            <sz val="12"/>
            <color indexed="81"/>
            <rFont val="Times New Roman"/>
            <family val="1"/>
          </rPr>
          <t>Flawless, 250-GP gemstone</t>
        </r>
      </text>
    </comment>
    <comment ref="E202" authorId="0" shapeId="0" xr:uid="{00000000-0006-0000-0200-000048000000}">
      <text>
        <r>
          <rPr>
            <sz val="12"/>
            <color indexed="81"/>
            <rFont val="Times New Roman"/>
            <family val="1"/>
          </rPr>
          <t>bird of prey talon</t>
        </r>
      </text>
    </comment>
    <comment ref="E208" authorId="0" shapeId="0" xr:uid="{00000000-0006-0000-0200-000049000000}">
      <text/>
    </comment>
    <comment ref="E213" authorId="0" shapeId="0" xr:uid="{00000000-0006-0000-0200-00004A000000}">
      <text>
        <r>
          <rPr>
            <sz val="12"/>
            <color indexed="81"/>
            <rFont val="Times New Roman"/>
            <family val="1"/>
          </rPr>
          <t>Item distasteful to target</t>
        </r>
      </text>
    </comment>
    <comment ref="E214" authorId="0" shapeId="0" xr:uid="{00000000-0006-0000-0200-00004B000000}">
      <text>
        <r>
          <rPr>
            <sz val="12"/>
            <color indexed="81"/>
            <rFont val="Times New Roman"/>
            <family val="1"/>
          </rPr>
          <t>Herbal inhalant applied under nostrils, smoked, or imbibed</t>
        </r>
      </text>
    </comment>
    <comment ref="E220" authorId="0" shapeId="0" xr:uid="{00000000-0006-0000-0200-00004C000000}">
      <text/>
    </comment>
    <comment ref="E228" authorId="0" shapeId="0" xr:uid="{00000000-0006-0000-0200-00004D000000}">
      <text>
        <r>
          <rPr>
            <sz val="12"/>
            <color indexed="81"/>
            <rFont val="Times New Roman"/>
            <family val="1"/>
          </rPr>
          <t>Item distasteful to target</t>
        </r>
      </text>
    </comment>
    <comment ref="E231" authorId="0" shapeId="0" xr:uid="{00000000-0006-0000-0200-00004E000000}">
      <text>
        <r>
          <rPr>
            <sz val="12"/>
            <color indexed="81"/>
            <rFont val="Times New Roman"/>
            <family val="1"/>
          </rPr>
          <t>Charcoal</t>
        </r>
      </text>
    </comment>
    <comment ref="E237" authorId="0" shapeId="0" xr:uid="{00000000-0006-0000-0200-000050000000}">
      <text/>
    </comment>
    <comment ref="E238" authorId="0" shapeId="0" xr:uid="{00000000-0006-0000-0200-000051000000}">
      <text>
        <r>
          <rPr>
            <sz val="12"/>
            <color indexed="81"/>
            <rFont val="Times New Roman"/>
            <family val="1"/>
          </rPr>
          <t>dandelion fluff and herbs</t>
        </r>
      </text>
    </comment>
    <comment ref="E239" authorId="0" shapeId="0" xr:uid="{00000000-0006-0000-0200-000052000000}">
      <text>
        <r>
          <rPr>
            <sz val="12"/>
            <color indexed="81"/>
            <rFont val="Times New Roman"/>
            <family val="1"/>
          </rPr>
          <t>Vial of holy water</t>
        </r>
      </text>
    </comment>
    <comment ref="E242" authorId="0" shapeId="0" xr:uid="{00000000-0006-0000-0200-000053000000}">
      <text/>
    </comment>
    <comment ref="E243" authorId="0" shapeId="0" xr:uid="{00000000-0006-0000-0200-000054000000}">
      <text>
        <r>
          <rPr>
            <sz val="12"/>
            <color indexed="81"/>
            <rFont val="Times New Roman"/>
            <family val="1"/>
          </rPr>
          <t>Parchment w/ holy text</t>
        </r>
      </text>
    </comment>
    <comment ref="A249" authorId="0" shapeId="0" xr:uid="{00000000-0006-0000-0200-000055000000}">
      <text>
        <r>
          <rPr>
            <sz val="12"/>
            <rFont val="Times New Roman"/>
            <family val="1"/>
          </rPr>
          <t>Cleric level 2nd
Planning level 4th</t>
        </r>
      </text>
    </comment>
    <comment ref="E250" authorId="0" shapeId="0" xr:uid="{00000000-0006-0000-0200-000056000000}">
      <text>
        <r>
          <rPr>
            <sz val="12"/>
            <rFont val="Times New Roman"/>
            <family val="1"/>
          </rPr>
          <t>Bag and candle</t>
        </r>
      </text>
    </comment>
    <comment ref="E252" authorId="0" shapeId="0" xr:uid="{00000000-0006-0000-0200-000057000000}">
      <text>
        <r>
          <rPr>
            <sz val="12"/>
            <color indexed="81"/>
            <rFont val="Times New Roman"/>
            <family val="1"/>
          </rPr>
          <t>A tiny bag, a small (not lit) candle, and a carved bone from any humanoid.</t>
        </r>
      </text>
    </comment>
    <comment ref="E253" authorId="0" shapeId="0" xr:uid="{00000000-0006-0000-0200-000058000000}">
      <text>
        <r>
          <rPr>
            <sz val="12"/>
            <color indexed="81"/>
            <rFont val="Times New Roman"/>
            <family val="1"/>
          </rPr>
          <t>flask of wine and loaf of bread</t>
        </r>
      </text>
    </comment>
    <comment ref="E255" authorId="0" shapeId="0" xr:uid="{00000000-0006-0000-0200-000059000000}">
      <text/>
    </comment>
    <comment ref="E257" authorId="0" shapeId="0" xr:uid="{00000000-0006-0000-0200-00005A000000}">
      <text>
        <r>
          <rPr>
            <sz val="12"/>
            <color indexed="81"/>
            <rFont val="Times New Roman"/>
            <family val="1"/>
          </rPr>
          <t>25 GPs' worth of powdered silver</t>
        </r>
      </text>
    </comment>
    <comment ref="E258" authorId="0" shapeId="0" xr:uid="{00000000-0006-0000-0200-00005B000000}">
      <text>
        <r>
          <rPr>
            <sz val="12"/>
            <color indexed="81"/>
            <rFont val="Times New Roman"/>
            <family val="1"/>
          </rPr>
          <t>handful of sand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I14" authorId="0" shapeId="0" xr:uid="{A9B48B25-5116-4F6F-9B8E-83CEEC38741F}">
      <text>
        <r>
          <rPr>
            <b/>
            <sz val="12"/>
            <color indexed="81"/>
            <rFont val="Times New Roman"/>
            <family val="1"/>
          </rPr>
          <t xml:space="preserve">Slot:  </t>
        </r>
        <r>
          <rPr>
            <sz val="12"/>
            <color indexed="81"/>
            <rFont val="Times New Roman"/>
            <family val="1"/>
          </rPr>
          <t>Throat
This silver holy symbol, shaped like a unicorn’s head, has a diamond for the eye.  
The diamond in the unicorn’s eye glows when undead are within 30’ of the amulet wearer.  While wearing the amulet, each undead creature within 30’ of you is treated as if it had 4 fewer Hit Dice (minimum 1 HD) for the purpose of Turn or Rebuke Undead checks.
In-house Item</t>
        </r>
      </text>
    </comment>
    <comment ref="I15" authorId="0" shapeId="0" xr:uid="{B6F616D6-83F7-4903-AEC0-EE10DB1CAE40}">
      <text>
        <r>
          <rPr>
            <sz val="12"/>
            <color indexed="81"/>
            <rFont val="Times New Roman"/>
            <family val="1"/>
          </rPr>
          <t xml:space="preserve">You can turn or rebuke creatures more often than normal.
</t>
        </r>
        <r>
          <rPr>
            <b/>
            <sz val="12"/>
            <color indexed="81"/>
            <rFont val="Times New Roman"/>
            <family val="1"/>
          </rPr>
          <t>Prerequisite:</t>
        </r>
        <r>
          <rPr>
            <sz val="12"/>
            <color indexed="81"/>
            <rFont val="Times New Roman"/>
            <family val="1"/>
          </rPr>
          <t xml:space="preserve">  Ability to turn or rebuke creatures.
</t>
        </r>
        <r>
          <rPr>
            <b/>
            <sz val="12"/>
            <color indexed="81"/>
            <rFont val="Times New Roman"/>
            <family val="1"/>
          </rPr>
          <t>Benefit:</t>
        </r>
        <r>
          <rPr>
            <sz val="12"/>
            <color indexed="81"/>
            <rFont val="Times New Roman"/>
            <family val="1"/>
          </rPr>
          <t xml:space="preserve">  Each time you take this feat, you can use your ability to turn or rebuke creatures four more times per day than normal.  If you have the ability to turn or rebuke more than one kind of creature (such as a good-aligned cleric with access to the Fire domain, who can turn undead and water creatures and can also rebuke fire creatures), each of your turning or rebuking abilities gains four additional uses per day.
</t>
        </r>
        <r>
          <rPr>
            <b/>
            <sz val="12"/>
            <color indexed="81"/>
            <rFont val="Times New Roman"/>
            <family val="1"/>
          </rPr>
          <t>Normal:</t>
        </r>
        <r>
          <rPr>
            <sz val="12"/>
            <color indexed="81"/>
            <rFont val="Times New Roman"/>
            <family val="1"/>
          </rPr>
          <t xml:space="preserve">  Without this feat, a character can typically turn or rebuke undead (or other creatures) a number of times per day equal to 3 + his or her Charisma modifier.
</t>
        </r>
        <r>
          <rPr>
            <b/>
            <sz val="12"/>
            <color indexed="81"/>
            <rFont val="Times New Roman"/>
            <family val="1"/>
          </rPr>
          <t>Special:</t>
        </r>
        <r>
          <rPr>
            <sz val="12"/>
            <color indexed="81"/>
            <rFont val="Times New Roman"/>
            <family val="1"/>
          </rPr>
          <t xml:space="preserve">  You can gain Extra Turning multiple times. Its effects stack. Each time you take the feat, you can use each of your turning or rebuking abilities four additional times per day.
From Undeath Domain
PHB 94</t>
        </r>
      </text>
    </comment>
    <comment ref="K18" authorId="0" shapeId="0" xr:uid="{1AA2D61F-7BA8-47D7-AE86-1DCD9BB8AA80}">
      <text>
        <r>
          <rPr>
            <sz val="12"/>
            <color indexed="81"/>
            <rFont val="Times New Roman"/>
            <family val="1"/>
          </rPr>
          <t>Practiced Spellcaster +4</t>
        </r>
      </text>
    </comment>
    <comment ref="K19" authorId="0" shapeId="0" xr:uid="{56BA8F0F-3559-4421-B7C7-D02643DCFF9F}">
      <text>
        <r>
          <rPr>
            <sz val="12"/>
            <color indexed="81"/>
            <rFont val="Times New Roman"/>
            <family val="1"/>
          </rPr>
          <t>Belt and Ring</t>
        </r>
      </text>
    </comment>
    <comment ref="K20" authorId="0" shapeId="0" xr:uid="{8E02E045-1C71-4A5F-AD55-4DEDAE2AD154}">
      <text>
        <r>
          <rPr>
            <sz val="12"/>
            <color indexed="81"/>
            <rFont val="Times New Roman"/>
            <family val="1"/>
          </rPr>
          <t>Improved Turning +1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9D96C5AA-D23E-4CCB-BCD5-46A93AF8BF1E}">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A3" authorId="0" shapeId="0" xr:uid="{0BF3B1C2-ECBD-4FB1-BC05-83E3EB5569B5}">
      <text>
        <r>
          <rPr>
            <sz val="12"/>
            <color indexed="81"/>
            <rFont val="Times New Roman"/>
            <family val="1"/>
          </rPr>
          <t xml:space="preserve">Your people thrive in regions that others find uninhabitable, and excel at uncovering the secrets of the wilderness and surviving to tell the tale.
</t>
        </r>
        <r>
          <rPr>
            <b/>
            <sz val="12"/>
            <color indexed="81"/>
            <rFont val="Times New Roman"/>
            <family val="1"/>
          </rPr>
          <t xml:space="preserve">Benefit:  </t>
        </r>
        <r>
          <rPr>
            <sz val="12"/>
            <color indexed="81"/>
            <rFont val="Times New Roman"/>
            <family val="1"/>
          </rPr>
          <t>You get a +1 bonus on Fortitude saves and a +1 bonus on all Wilderness Lore checks.
FRCS 39</t>
        </r>
      </text>
    </comment>
    <comment ref="C3" authorId="0" shapeId="0" xr:uid="{4D8CBE19-2DBC-4F21-BA9B-CA74C6818A19}">
      <text>
        <r>
          <rPr>
            <sz val="12"/>
            <color indexed="81"/>
            <rFont val="Times New Roman"/>
            <family val="1"/>
          </rPr>
          <t xml:space="preserve">You are skilled at dodging past opponents and avoiding blows.
</t>
        </r>
        <r>
          <rPr>
            <b/>
            <sz val="12"/>
            <color indexed="81"/>
            <rFont val="Times New Roman"/>
            <family val="1"/>
          </rPr>
          <t xml:space="preserve">Prerequisites:  </t>
        </r>
        <r>
          <rPr>
            <sz val="12"/>
            <color indexed="81"/>
            <rFont val="Times New Roman"/>
            <family val="1"/>
          </rPr>
          <t xml:space="preserve">Dex 13, Dodge.
</t>
        </r>
        <r>
          <rPr>
            <b/>
            <sz val="12"/>
            <color indexed="81"/>
            <rFont val="Times New Roman"/>
            <family val="1"/>
          </rPr>
          <t xml:space="preserve">Benefit:  </t>
        </r>
        <r>
          <rPr>
            <sz val="12"/>
            <color indexed="81"/>
            <rFont val="Times New Roman"/>
            <family val="1"/>
          </rPr>
          <t xml:space="preserve">You get a +4 dodge bonus to Armor Class against attacks of opportunity caused when you move out of or within a threatened area.  A condition that makes you lose your Dexterity bonus to Armor Class (if any) also makes you lose dodge bonuses.  Dodge bonuses (such as this one and a dwarf’s racial bonus on dodge attempts against giants) stack with each other, unlike most types of bonuses.
</t>
        </r>
        <r>
          <rPr>
            <b/>
            <sz val="12"/>
            <color indexed="81"/>
            <rFont val="Times New Roman"/>
            <family val="1"/>
          </rPr>
          <t xml:space="preserve">Special: </t>
        </r>
        <r>
          <rPr>
            <sz val="12"/>
            <color indexed="81"/>
            <rFont val="Times New Roman"/>
            <family val="1"/>
          </rPr>
          <t>A fighter may select Mobility as one of his fighter bonus feats (see page 38).
PHB 98</t>
        </r>
      </text>
    </comment>
    <comment ref="A4" authorId="0" shapeId="0" xr:uid="{6FC4D9BD-D7F0-4981-8BCA-721A6D2A8837}">
      <text>
        <r>
          <rPr>
            <sz val="12"/>
            <color indexed="81"/>
            <rFont val="Times New Roman"/>
            <family val="1"/>
          </rPr>
          <t xml:space="preserve">You can turn or rebuke creatures more often than normal.
</t>
        </r>
        <r>
          <rPr>
            <b/>
            <sz val="12"/>
            <color indexed="81"/>
            <rFont val="Times New Roman"/>
            <family val="1"/>
          </rPr>
          <t>Prerequisite:</t>
        </r>
        <r>
          <rPr>
            <sz val="12"/>
            <color indexed="81"/>
            <rFont val="Times New Roman"/>
            <family val="1"/>
          </rPr>
          <t xml:space="preserve">  Ability to turn or rebuke creatures.
</t>
        </r>
        <r>
          <rPr>
            <b/>
            <sz val="12"/>
            <color indexed="81"/>
            <rFont val="Times New Roman"/>
            <family val="1"/>
          </rPr>
          <t>Benefit:</t>
        </r>
        <r>
          <rPr>
            <sz val="12"/>
            <color indexed="81"/>
            <rFont val="Times New Roman"/>
            <family val="1"/>
          </rPr>
          <t xml:space="preserve">  Each time you take this feat, you can use your ability to turn or rebuke creatures four more times per day than normal.  If you have the ability to turn or rebuke more than one kind of creature (such as a good-aligned cleric with access to the Fire domain, who can turn undead and water creatures and can also rebuke fire creatures), each of your turning or rebuking abilities gains four additional uses per day.
</t>
        </r>
        <r>
          <rPr>
            <b/>
            <sz val="12"/>
            <color indexed="81"/>
            <rFont val="Times New Roman"/>
            <family val="1"/>
          </rPr>
          <t>Normal:</t>
        </r>
        <r>
          <rPr>
            <sz val="12"/>
            <color indexed="81"/>
            <rFont val="Times New Roman"/>
            <family val="1"/>
          </rPr>
          <t xml:space="preserve">  Without this feat, a character can typically turn or rebuke undead (or other creatures) a number of times per day equal to 3 + his or her Charisma modifier.
</t>
        </r>
        <r>
          <rPr>
            <b/>
            <sz val="12"/>
            <color indexed="81"/>
            <rFont val="Times New Roman"/>
            <family val="1"/>
          </rPr>
          <t>Special:</t>
        </r>
        <r>
          <rPr>
            <sz val="12"/>
            <color indexed="81"/>
            <rFont val="Times New Roman"/>
            <family val="1"/>
          </rPr>
          <t xml:space="preserve">  You can gain Extra Turning multiple times. Its effects stack. Each time you take the feat, you can use each of your turning or rebuking abilities four additional times per day.
From Undeath Domain
PHB 94</t>
        </r>
      </text>
    </comment>
    <comment ref="C4" authorId="0" shapeId="0" xr:uid="{901A2BD8-C406-405D-83C8-D66FF3FB5B3E}">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Special:</t>
        </r>
        <r>
          <rPr>
            <sz val="12"/>
            <color indexed="81"/>
            <rFont val="Times New Roman"/>
            <family val="1"/>
          </rPr>
          <t xml:space="preserve"> A fighter may select Quick Draw as one of his fighter bonus feats (see page 38).
PHB 98</t>
        </r>
      </text>
    </comment>
    <comment ref="A5" authorId="0" shapeId="0" xr:uid="{9737CEC9-8566-434F-A436-02B3F3192B70}">
      <text>
        <r>
          <rPr>
            <sz val="12"/>
            <color indexed="81"/>
            <rFont val="Times New Roman"/>
            <family val="1"/>
          </rPr>
          <t xml:space="preserve">Your turning or rebuking attempts are more powerful than normal.
</t>
        </r>
        <r>
          <rPr>
            <b/>
            <sz val="12"/>
            <color indexed="81"/>
            <rFont val="Times New Roman"/>
            <family val="1"/>
          </rPr>
          <t xml:space="preserve">Prerequisite:  </t>
        </r>
        <r>
          <rPr>
            <sz val="12"/>
            <color indexed="81"/>
            <rFont val="Times New Roman"/>
            <family val="1"/>
          </rPr>
          <t xml:space="preserve">Ability to turn or rebuke creatures.
</t>
        </r>
        <r>
          <rPr>
            <b/>
            <sz val="12"/>
            <color indexed="81"/>
            <rFont val="Times New Roman"/>
            <family val="1"/>
          </rPr>
          <t xml:space="preserve">Benefit:  </t>
        </r>
        <r>
          <rPr>
            <sz val="12"/>
            <color indexed="81"/>
            <rFont val="Times New Roman"/>
            <family val="1"/>
          </rPr>
          <t>You turn or rebuke creatures as if you were one level higher than you are in the class that grants you the ability.
DMG 96</t>
        </r>
      </text>
    </comment>
    <comment ref="C5" authorId="0" shapeId="0" xr:uid="{1DB59EFB-B87E-474C-B20D-D6B09540F031}">
      <text>
        <r>
          <rPr>
            <sz val="12"/>
            <color indexed="81"/>
            <rFont val="Times New Roman"/>
            <family val="1"/>
          </rPr>
          <t xml:space="preserve">You are trained in fast melee attacks and fancy footwork.
</t>
        </r>
        <r>
          <rPr>
            <b/>
            <sz val="12"/>
            <color indexed="81"/>
            <rFont val="Times New Roman"/>
            <family val="1"/>
          </rPr>
          <t xml:space="preserve">Prerequisites: </t>
        </r>
        <r>
          <rPr>
            <sz val="12"/>
            <color indexed="81"/>
            <rFont val="Times New Roman"/>
            <family val="1"/>
          </rPr>
          <t xml:space="preserve">Dex 13, Dodge, Mobility, base attack bonus +4.
</t>
        </r>
        <r>
          <rPr>
            <b/>
            <sz val="12"/>
            <color indexed="81"/>
            <rFont val="Times New Roman"/>
            <family val="1"/>
          </rPr>
          <t xml:space="preserve">Benefit: </t>
        </r>
        <r>
          <rPr>
            <sz val="12"/>
            <color indexed="81"/>
            <rFont val="Times New Roman"/>
            <family val="1"/>
          </rPr>
          <t xml:space="preserve">When using the attack action with a melee weapon, you can move both before and after the attack, provided that your total distance moved is not greater than your speed.  Moving in this way does not provoke an attack of opportunity from the defender you attack, though it might provoke attacks of opportunity from other creatures, if appropriate.  You can’t use this feat if you are wearing heavy armor.
You must move at least 5 feet both before and after you make your attack in order to utilize the benefits of Spring Attack.
</t>
        </r>
        <r>
          <rPr>
            <b/>
            <sz val="12"/>
            <color indexed="81"/>
            <rFont val="Times New Roman"/>
            <family val="1"/>
          </rPr>
          <t xml:space="preserve">Special: </t>
        </r>
        <r>
          <rPr>
            <sz val="12"/>
            <color indexed="81"/>
            <rFont val="Times New Roman"/>
            <family val="1"/>
          </rPr>
          <t>A fighter may select Spring Attack as one of his fighter bonus feats (see page 38).
PHB 100</t>
        </r>
      </text>
    </comment>
    <comment ref="A6" authorId="0" shapeId="0" xr:uid="{84D9EB20-DBC9-407F-89E7-1AD235B66BCC}">
      <text>
        <r>
          <rPr>
            <sz val="12"/>
            <color indexed="81"/>
            <rFont val="Times New Roman"/>
            <family val="1"/>
          </rPr>
          <t xml:space="preserve">You are trained at using your combat skill for defense as well as offense.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 xml:space="preserve">When you use the attack action or the full attack action in melee, you can take a penalty of as much as –5 on your attack roll and add the same number (+5 or less) as a dodge bonus to your Armor Class.  This number may not exceed your base attack bonus.  The changes to attack rolls and Armor Class last until your next action.
</t>
        </r>
        <r>
          <rPr>
            <b/>
            <sz val="12"/>
            <color indexed="81"/>
            <rFont val="Times New Roman"/>
            <family val="1"/>
          </rPr>
          <t xml:space="preserve">Normal: </t>
        </r>
        <r>
          <rPr>
            <sz val="12"/>
            <color indexed="81"/>
            <rFont val="Times New Roman"/>
            <family val="1"/>
          </rPr>
          <t>A character without the Combat Expertise feat can fight defensively while using the attack or full attack action to take a –4 penalty on attack rolls and gain a +2 dodge bonus to Armor Class.  
PHB 92</t>
        </r>
      </text>
    </comment>
    <comment ref="C6" authorId="0" shapeId="0" xr:uid="{A3520860-E80E-4CBC-B553-44311D4297E6}">
      <text>
        <r>
          <rPr>
            <sz val="12"/>
            <color indexed="81"/>
            <rFont val="Times New Roman"/>
            <family val="1"/>
          </rPr>
          <t xml:space="preserve">You can strike nearby opponents in an amazing, spinning attack.
</t>
        </r>
        <r>
          <rPr>
            <b/>
            <sz val="12"/>
            <color indexed="81"/>
            <rFont val="Times New Roman"/>
            <family val="1"/>
          </rPr>
          <t xml:space="preserve">Prerequisites:  </t>
        </r>
        <r>
          <rPr>
            <sz val="12"/>
            <color indexed="81"/>
            <rFont val="Times New Roman"/>
            <family val="1"/>
          </rPr>
          <t xml:space="preserve">Dex 13, Int 13, Combat Expertise, Dodge, Mobility, Spring Attack, base attack bonus +4.
</t>
        </r>
        <r>
          <rPr>
            <b/>
            <sz val="12"/>
            <color indexed="81"/>
            <rFont val="Times New Roman"/>
            <family val="1"/>
          </rPr>
          <t xml:space="preserve">Benefit:  </t>
        </r>
        <r>
          <rPr>
            <sz val="12"/>
            <color indexed="81"/>
            <rFont val="Times New Roman"/>
            <family val="1"/>
          </rPr>
          <t xml:space="preserve">When you use the full attack action, you can give up your regular attacks and instead make one melee attack at your full base attack bonus against each opponent within reach.
When you use the Whirlwind Attack feat, you also forfeit any bonus or extra attacks granted by other feats, spells, or abilities (suchas the Cleave feat or the haste spell).
</t>
        </r>
        <r>
          <rPr>
            <b/>
            <sz val="12"/>
            <color indexed="81"/>
            <rFont val="Times New Roman"/>
            <family val="1"/>
          </rPr>
          <t xml:space="preserve">Special:  </t>
        </r>
        <r>
          <rPr>
            <sz val="12"/>
            <color indexed="81"/>
            <rFont val="Times New Roman"/>
            <family val="1"/>
          </rPr>
          <t>A fighter may select Whirlwind Attack as one of his fighter bonus feats.
PHB 102</t>
        </r>
      </text>
    </comment>
    <comment ref="A7" authorId="0" shapeId="0" xr:uid="{45E01819-7A17-4786-9DA6-FE1597151A6C}">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8" authorId="0" shapeId="0" xr:uid="{1947E25A-BA55-426F-AD71-5DD1159D1D99}">
      <text>
        <r>
          <rPr>
            <sz val="12"/>
            <rFont val="Times New Roman"/>
            <family val="1"/>
          </rPr>
          <t xml:space="preserve">You can turn or rebuke undead with a moment’s thought.
</t>
        </r>
        <r>
          <rPr>
            <b/>
            <sz val="12"/>
            <color indexed="81"/>
            <rFont val="Times New Roman"/>
            <family val="1"/>
          </rPr>
          <t xml:space="preserve">Prerequisite: </t>
        </r>
        <r>
          <rPr>
            <sz val="12"/>
            <rFont val="Times New Roman"/>
            <family val="1"/>
          </rPr>
          <t xml:space="preserve">Ability to turn or rebuke undead.
</t>
        </r>
        <r>
          <rPr>
            <b/>
            <sz val="12"/>
            <color indexed="81"/>
            <rFont val="Times New Roman"/>
            <family val="1"/>
          </rPr>
          <t xml:space="preserve">Benefit: </t>
        </r>
        <r>
          <rPr>
            <sz val="12"/>
            <rFont val="Times New Roman"/>
            <family val="1"/>
          </rPr>
          <t>You can turn or rebuke undead as a free action.  You may still make only one turning attempt per round.
Complete Divine 84</t>
        </r>
      </text>
    </comment>
    <comment ref="C9" authorId="0" shapeId="0" xr:uid="{03A863A5-374E-44A0-976D-98AB303CD777}">
      <text>
        <r>
          <rPr>
            <b/>
            <sz val="12"/>
            <color indexed="81"/>
            <rFont val="Times New Roman"/>
            <family val="1"/>
          </rPr>
          <t>Animal Domain Spells</t>
        </r>
        <r>
          <rPr>
            <sz val="12"/>
            <color indexed="81"/>
            <rFont val="Times New Roman"/>
            <family val="1"/>
          </rPr>
          <t xml:space="preserve">
</t>
        </r>
        <r>
          <rPr>
            <b/>
            <sz val="12"/>
            <color indexed="81"/>
            <rFont val="Times New Roman"/>
            <family val="1"/>
          </rPr>
          <t xml:space="preserve">1 Calm Animals: </t>
        </r>
        <r>
          <rPr>
            <sz val="12"/>
            <color indexed="81"/>
            <rFont val="Times New Roman"/>
            <family val="1"/>
          </rPr>
          <t xml:space="preserve">Calms (2d4 + level) HD of animals.
</t>
        </r>
        <r>
          <rPr>
            <b/>
            <sz val="12"/>
            <color indexed="81"/>
            <rFont val="Times New Roman"/>
            <family val="1"/>
          </rPr>
          <t xml:space="preserve">2 Hold Animal: </t>
        </r>
        <r>
          <rPr>
            <sz val="12"/>
            <color indexed="81"/>
            <rFont val="Times New Roman"/>
            <family val="1"/>
          </rPr>
          <t xml:space="preserve">Paralyzes one animal for 1 round/level.
</t>
        </r>
        <r>
          <rPr>
            <b/>
            <sz val="12"/>
            <color indexed="81"/>
            <rFont val="Times New Roman"/>
            <family val="1"/>
          </rPr>
          <t xml:space="preserve">3 Dominate Animal: </t>
        </r>
        <r>
          <rPr>
            <sz val="12"/>
            <color indexed="81"/>
            <rFont val="Times New Roman"/>
            <family val="1"/>
          </rPr>
          <t xml:space="preserve">Subject animal obeys silent mental commands.
</t>
        </r>
        <r>
          <rPr>
            <b/>
            <sz val="12"/>
            <color indexed="81"/>
            <rFont val="Times New Roman"/>
            <family val="1"/>
          </rPr>
          <t xml:space="preserve">4 Summon Nature’s Ally IV: </t>
        </r>
        <r>
          <rPr>
            <sz val="12"/>
            <color indexed="81"/>
            <rFont val="Times New Roman"/>
            <family val="1"/>
          </rPr>
          <t xml:space="preserve">Calls </t>
        </r>
        <r>
          <rPr>
            <b/>
            <sz val="12"/>
            <color indexed="81"/>
            <rFont val="Times New Roman"/>
            <family val="1"/>
          </rPr>
          <t xml:space="preserve">Animal </t>
        </r>
        <r>
          <rPr>
            <sz val="12"/>
            <color indexed="81"/>
            <rFont val="Times New Roman"/>
            <family val="1"/>
          </rPr>
          <t xml:space="preserve">to fight.
</t>
        </r>
        <r>
          <rPr>
            <b/>
            <sz val="12"/>
            <color indexed="81"/>
            <rFont val="Times New Roman"/>
            <family val="1"/>
          </rPr>
          <t xml:space="preserve">5 Commune with Nature: </t>
        </r>
        <r>
          <rPr>
            <sz val="12"/>
            <color indexed="81"/>
            <rFont val="Times New Roman"/>
            <family val="1"/>
          </rPr>
          <t xml:space="preserve">Learn about terrain for 1 mile/level.
</t>
        </r>
        <r>
          <rPr>
            <b/>
            <sz val="12"/>
            <color indexed="81"/>
            <rFont val="Times New Roman"/>
            <family val="1"/>
          </rPr>
          <t xml:space="preserve">6 Antilife Shell: </t>
        </r>
        <r>
          <rPr>
            <sz val="12"/>
            <color indexed="81"/>
            <rFont val="Times New Roman"/>
            <family val="1"/>
          </rPr>
          <t xml:space="preserve">10’ field hedges out living creatures.
</t>
        </r>
        <r>
          <rPr>
            <b/>
            <sz val="12"/>
            <color indexed="81"/>
            <rFont val="Times New Roman"/>
            <family val="1"/>
          </rPr>
          <t xml:space="preserve">7 Animal Shapes: </t>
        </r>
        <r>
          <rPr>
            <sz val="12"/>
            <color indexed="81"/>
            <rFont val="Times New Roman"/>
            <family val="1"/>
          </rPr>
          <t xml:space="preserve">One ally/level polymorphs into chosen animal.
</t>
        </r>
        <r>
          <rPr>
            <b/>
            <sz val="12"/>
            <color indexed="81"/>
            <rFont val="Times New Roman"/>
            <family val="1"/>
          </rPr>
          <t xml:space="preserve">8 Summon Nature’s Ally VIII: </t>
        </r>
        <r>
          <rPr>
            <sz val="12"/>
            <color indexed="81"/>
            <rFont val="Times New Roman"/>
            <family val="1"/>
          </rPr>
          <t xml:space="preserve">Calls </t>
        </r>
        <r>
          <rPr>
            <b/>
            <sz val="12"/>
            <color indexed="81"/>
            <rFont val="Times New Roman"/>
            <family val="1"/>
          </rPr>
          <t xml:space="preserve">Animal </t>
        </r>
        <r>
          <rPr>
            <sz val="12"/>
            <color indexed="81"/>
            <rFont val="Times New Roman"/>
            <family val="1"/>
          </rPr>
          <t xml:space="preserve">to fight.
</t>
        </r>
        <r>
          <rPr>
            <b/>
            <sz val="12"/>
            <color indexed="81"/>
            <rFont val="Times New Roman"/>
            <family val="1"/>
          </rPr>
          <t xml:space="preserve">9 Shapechange: </t>
        </r>
        <r>
          <rPr>
            <sz val="12"/>
            <color indexed="81"/>
            <rFont val="Times New Roman"/>
            <family val="1"/>
          </rPr>
          <t>Transforms you into any creature, and change forms once per round.</t>
        </r>
      </text>
    </comment>
    <comment ref="C11" authorId="0" shapeId="0" xr:uid="{192E7C3D-A9D5-4B13-8660-E8BBDB277F18}">
      <text>
        <r>
          <rPr>
            <b/>
            <sz val="12"/>
            <color indexed="81"/>
            <rFont val="Times New Roman"/>
            <family val="1"/>
          </rPr>
          <t xml:space="preserve">Healing Domain Spells
1 Cure Light Wounds: </t>
        </r>
        <r>
          <rPr>
            <sz val="12"/>
            <color indexed="81"/>
            <rFont val="Times New Roman"/>
            <family val="1"/>
          </rPr>
          <t xml:space="preserve">Cures 1d8 damage +1/level (max +5).
</t>
        </r>
        <r>
          <rPr>
            <b/>
            <sz val="12"/>
            <color indexed="81"/>
            <rFont val="Times New Roman"/>
            <family val="1"/>
          </rPr>
          <t xml:space="preserve">2 Cure Moderate Wounds: </t>
        </r>
        <r>
          <rPr>
            <sz val="12"/>
            <color indexed="81"/>
            <rFont val="Times New Roman"/>
            <family val="1"/>
          </rPr>
          <t xml:space="preserve">Cures 2d8 damage +1/level (max +10).
</t>
        </r>
        <r>
          <rPr>
            <b/>
            <sz val="12"/>
            <color indexed="81"/>
            <rFont val="Times New Roman"/>
            <family val="1"/>
          </rPr>
          <t xml:space="preserve">3 Cure Serious Wounds: </t>
        </r>
        <r>
          <rPr>
            <sz val="12"/>
            <color indexed="81"/>
            <rFont val="Times New Roman"/>
            <family val="1"/>
          </rPr>
          <t xml:space="preserve">Cures 3d8 damage +1/level (max +15).
</t>
        </r>
        <r>
          <rPr>
            <b/>
            <sz val="12"/>
            <color indexed="81"/>
            <rFont val="Times New Roman"/>
            <family val="1"/>
          </rPr>
          <t xml:space="preserve">4 Cure Critical Wounds: </t>
        </r>
        <r>
          <rPr>
            <sz val="12"/>
            <color indexed="81"/>
            <rFont val="Times New Roman"/>
            <family val="1"/>
          </rPr>
          <t xml:space="preserve">Cures 4d8 damage +1/level (max +20).
</t>
        </r>
        <r>
          <rPr>
            <b/>
            <sz val="12"/>
            <color indexed="81"/>
            <rFont val="Times New Roman"/>
            <family val="1"/>
          </rPr>
          <t xml:space="preserve">5 Cure Light Wounds, Mass: </t>
        </r>
        <r>
          <rPr>
            <sz val="12"/>
            <color indexed="81"/>
            <rFont val="Times New Roman"/>
            <family val="1"/>
          </rPr>
          <t xml:space="preserve">Cures 1d8 damage +1/level (max +25) for many creatures.
</t>
        </r>
        <r>
          <rPr>
            <b/>
            <sz val="12"/>
            <color indexed="81"/>
            <rFont val="Times New Roman"/>
            <family val="1"/>
          </rPr>
          <t xml:space="preserve">6 Heal: </t>
        </r>
        <r>
          <rPr>
            <sz val="12"/>
            <color indexed="81"/>
            <rFont val="Times New Roman"/>
            <family val="1"/>
          </rPr>
          <t xml:space="preserve">Cures 10 points/level of damage, all diseases and mental conditions.
</t>
        </r>
        <r>
          <rPr>
            <b/>
            <sz val="12"/>
            <color indexed="81"/>
            <rFont val="Times New Roman"/>
            <family val="1"/>
          </rPr>
          <t xml:space="preserve">7 Regenerate: </t>
        </r>
        <r>
          <rPr>
            <sz val="12"/>
            <color indexed="81"/>
            <rFont val="Times New Roman"/>
            <family val="1"/>
          </rPr>
          <t xml:space="preserve">Subject’s severed limbs grow back, cures 4d8 damage +1/level (max +35).
</t>
        </r>
        <r>
          <rPr>
            <b/>
            <sz val="12"/>
            <color indexed="81"/>
            <rFont val="Times New Roman"/>
            <family val="1"/>
          </rPr>
          <t xml:space="preserve">8 Cure Critical Wounds, Mass: </t>
        </r>
        <r>
          <rPr>
            <sz val="12"/>
            <color indexed="81"/>
            <rFont val="Times New Roman"/>
            <family val="1"/>
          </rPr>
          <t xml:space="preserve">Cures 4d8 damage +1/level (max +40) for many creatures.
</t>
        </r>
        <r>
          <rPr>
            <b/>
            <sz val="12"/>
            <color indexed="81"/>
            <rFont val="Times New Roman"/>
            <family val="1"/>
          </rPr>
          <t xml:space="preserve">9 Heal, Mass: </t>
        </r>
        <r>
          <rPr>
            <sz val="12"/>
            <color indexed="81"/>
            <rFont val="Times New Roman"/>
            <family val="1"/>
          </rPr>
          <t>As heal, but with several subjects.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3" authorId="0" shapeId="0" xr:uid="{00000000-0006-0000-0500-000004000000}">
      <text>
        <r>
          <rPr>
            <sz val="12"/>
            <color indexed="81"/>
            <rFont val="Times New Roman"/>
            <family val="1"/>
          </rPr>
          <t>Inquisition Domain</t>
        </r>
      </text>
    </comment>
    <comment ref="D20" authorId="0" shapeId="0" xr:uid="{00000000-0006-0000-0500-000005000000}">
      <text>
        <r>
          <rPr>
            <sz val="12"/>
            <color indexed="81"/>
            <rFont val="Times New Roman"/>
            <family val="1"/>
          </rPr>
          <t>Balance, Climb, Escape Artist, Hide, Jump, Move Silently, Sleight of Hand, Tumble.</t>
        </r>
      </text>
    </comment>
    <comment ref="A21" authorId="0" shapeId="0" xr:uid="{D856F37E-7291-4DF2-A4F6-2AB277C7B6AF}">
      <text>
        <r>
          <rPr>
            <b/>
            <sz val="12"/>
            <color indexed="81"/>
            <rFont val="Times New Roman"/>
            <family val="1"/>
          </rPr>
          <t xml:space="preserve">Price (Item Level): </t>
        </r>
        <r>
          <rPr>
            <sz val="12"/>
            <color indexed="81"/>
            <rFont val="Times New Roman"/>
            <family val="1"/>
          </rPr>
          <t xml:space="preserve">12,175 gp (13th)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20 lb.
This suit of armor is covered by a layer of gigantic golden feathers that seem to shimmer in even the dimmest light.
While wearing this +1 studded leather armor, you gain a continuous +5 competence bonus on Spot checks.  In addition, the armor has two other special abilities.
Once per day, you can activate the armor to gain a +4 enhancement bonus to your Charisma for 9 minutes.
Three times per day, you can cause the armor to sprout wings, allowing you to fly at a speed of 60 feet (good maneuverability) for 5 rounds.
The special properties of a suit of hawkfeather armor function normally while you are in wild shape (although it does not grant its armor bonus to AC).  This armor includes no metal parts, and thus druids are not prohibited from wearing it.
MIC 18</t>
        </r>
      </text>
    </comment>
    <comment ref="A23" authorId="0" shapeId="0" xr:uid="{8C4A9354-E7DE-4B5A-8760-4D6D3A181C83}">
      <text>
        <r>
          <rPr>
            <b/>
            <sz val="12"/>
            <color indexed="81"/>
            <rFont val="Times New Roman"/>
            <family val="1"/>
          </rPr>
          <t xml:space="preserve">Price (Item Level): </t>
        </r>
        <r>
          <rPr>
            <sz val="12"/>
            <color indexed="81"/>
            <rFont val="Times New Roman"/>
            <family val="1"/>
          </rPr>
          <t xml:space="preserve">4,165 gp (9th)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evocation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5 lb.
This buckler is set with numerous polished green stones: one at its center, and the rest in concentric rings around it. The center stone is the smallest, with larger stones in each ring toward the buckler’s edge.
By speaking the command word, you can transform this +1 buckler into a 5-foot-by-5-foot vertical wall of force. The wall persists for 1 minute or until you speak a second command word to return the buckler to its normal condition.
The wall of force ability functions three times per day.
MIC 16</t>
        </r>
      </text>
    </comment>
    <comment ref="A25" authorId="0" shapeId="0" xr:uid="{01567F48-DA5B-4645-B834-92F7BDC09892}">
      <text>
        <r>
          <rPr>
            <b/>
            <sz val="12"/>
            <color indexed="81"/>
            <rFont val="Times New Roman"/>
            <family val="1"/>
          </rPr>
          <t>Healing Belt of Priestly Might  (7,125gp / Waist / 1 pound / Combined)</t>
        </r>
        <r>
          <rPr>
            <sz val="12"/>
            <color indexed="81"/>
            <rFont val="Times New Roman"/>
            <family val="1"/>
          </rPr>
          <t xml:space="preserve">
A prominent, yet worn, holy symbol adorns this broad leather belt studded with three moonstones. 
This belt features the holy symbol of Lurue. His followers or any Chaotic Good aligned creature can wear the belt safely. Any other creature gains 1 negative level when wearing the belt. The negative level remains for as long as the belt is worn. This negative level never results in actual level loss, but it cannot be overcome in any way (including restoration spells) while the belt is worn. 
While wearing the belt you gain the following (no activation required): 
+1 enhancement bonus to your existing natural armor bonus. (A creature without natural armor has an effective natural armor bonus of +0.) 
+2 enhancement bonus to Strength.
+2 competence bonus on Heal checks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Heals 4d8 points of damage.
MIC 74 &amp; 110</t>
        </r>
      </text>
    </comment>
    <comment ref="G28" authorId="0" shapeId="0" xr:uid="{98CF8BFB-D893-47C1-8A6D-83C86785BBDA}">
      <text>
        <r>
          <rPr>
            <b/>
            <sz val="12"/>
            <color indexed="81"/>
            <rFont val="Times New Roman"/>
            <family val="1"/>
          </rPr>
          <t xml:space="preserve">Price (Item Level): </t>
        </r>
        <r>
          <rPr>
            <sz val="12"/>
            <color indexed="81"/>
            <rFont val="Times New Roman"/>
            <family val="1"/>
          </rPr>
          <t xml:space="preserve">1,600 gp (5th)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 xml:space="preserve">Activation: </t>
        </r>
        <r>
          <rPr>
            <sz val="12"/>
            <color indexed="81"/>
            <rFont val="Times New Roman"/>
            <family val="1"/>
          </rPr>
          <t xml:space="preserve">Standard (manipulation)
</t>
        </r>
        <r>
          <rPr>
            <b/>
            <sz val="12"/>
            <color indexed="81"/>
            <rFont val="Times New Roman"/>
            <family val="1"/>
          </rPr>
          <t xml:space="preserve">Weight: </t>
        </r>
        <r>
          <rPr>
            <sz val="12"/>
            <color indexed="81"/>
            <rFont val="Times New Roman"/>
            <family val="1"/>
          </rPr>
          <t>—
This vial holds a light gray liquid. Curling layers of lighter and darker colors within it give
the impression of wrinkles and folds.
Drinking rhino elixir causes your skin to thicken and turn gray, granting you a +3 enhancement bonus to your existing natural armor bonus. (A creature without natural armor has an effective natural armor bonus of +0.) In addition, you gain a +1 bonus on melee damage rolls. These
effects last for 12 hours.
MIC 179</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C394FFBB-BF4C-4D9E-9E71-CFC180A7E8ED}">
      <text>
        <r>
          <rPr>
            <b/>
            <sz val="12"/>
            <color indexed="81"/>
            <rFont val="Times New Roman"/>
            <family val="1"/>
          </rPr>
          <t xml:space="preserve">Slot:  </t>
        </r>
        <r>
          <rPr>
            <sz val="12"/>
            <color indexed="81"/>
            <rFont val="Times New Roman"/>
            <family val="1"/>
          </rPr>
          <t>Throat
This silver holy symbol, shaped like a unicorn’s head, has a diamond for the eye.  
The diamond in the unicorn’s eye glows when undead are within 30’ of the amulet wearer.  While wearing the amulet, each undead creature within 30’ of you is treated as if it had 4 fewer Hit Dice (minimum 1 HD) for the purpose of Turn or Rebuke Undead checks.
In-house Item</t>
        </r>
      </text>
    </comment>
    <comment ref="A7" authorId="0" shapeId="0" xr:uid="{F7FAAD89-A9EE-41F2-9D7F-BF178CB56492}">
      <text>
        <r>
          <rPr>
            <b/>
            <sz val="12"/>
            <color indexed="81"/>
            <rFont val="Times New Roman"/>
            <family val="1"/>
          </rPr>
          <t xml:space="preserve">Price (Item Level): </t>
        </r>
        <r>
          <rPr>
            <sz val="12"/>
            <color indexed="81"/>
            <rFont val="Times New Roman"/>
            <family val="1"/>
          </rPr>
          <t xml:space="preserve">3,500 gp (8th)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 xml:space="preserve">—
This steel ring glimmers with a faint golden light.
A ring of mystic healing provides a boost to your healing spells. When casting cure spells, you gain a +1 competence bonus to your caster level. This is a continuous effect and requires no activation. In addition, this ring has 3 charges, which are renewed each day at dawn. Spending 1 or more charges grants a bonus to the damage healed by the next cure spell you cast before the end of your turn.
</t>
        </r>
        <r>
          <rPr>
            <b/>
            <sz val="12"/>
            <color indexed="81"/>
            <rFont val="Times New Roman"/>
            <family val="1"/>
          </rPr>
          <t xml:space="preserve">1 charge: </t>
        </r>
        <r>
          <rPr>
            <sz val="12"/>
            <color indexed="81"/>
            <rFont val="Times New Roman"/>
            <family val="1"/>
          </rPr>
          <t xml:space="preserve">+2d6 points of healing.
</t>
        </r>
        <r>
          <rPr>
            <b/>
            <sz val="12"/>
            <color indexed="81"/>
            <rFont val="Times New Roman"/>
            <family val="1"/>
          </rPr>
          <t xml:space="preserve">2 charges: </t>
        </r>
        <r>
          <rPr>
            <sz val="12"/>
            <color indexed="81"/>
            <rFont val="Times New Roman"/>
            <family val="1"/>
          </rPr>
          <t xml:space="preserve">+3d6 points of healing.
</t>
        </r>
        <r>
          <rPr>
            <b/>
            <sz val="12"/>
            <color indexed="81"/>
            <rFont val="Times New Roman"/>
            <family val="1"/>
          </rPr>
          <t xml:space="preserve">3 charges: </t>
        </r>
        <r>
          <rPr>
            <sz val="12"/>
            <color indexed="81"/>
            <rFont val="Times New Roman"/>
            <family val="1"/>
          </rPr>
          <t>+4d6 points of healing.
MIC 126</t>
        </r>
      </text>
    </comment>
    <comment ref="A9" authorId="0" shapeId="0" xr:uid="{3266FF49-6220-4514-988D-160CFDA40BFB}">
      <text>
        <r>
          <rPr>
            <b/>
            <sz val="12"/>
            <color indexed="81"/>
            <rFont val="Times New Roman"/>
            <family val="1"/>
          </rPr>
          <t xml:space="preserve">Price (Item Level): </t>
        </r>
        <r>
          <rPr>
            <sz val="12"/>
            <color indexed="81"/>
            <rFont val="Times New Roman"/>
            <family val="1"/>
          </rPr>
          <t xml:space="preserve">800 gp (3rd)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2 lb.
This silver vestment is set with a circle of nine semiprecious gemstones surrounding a raised, silver hemisphere.
While wearing an ephod of authority, your effective cleric level is treated as one higher than your actual level for the purpose of turning (but not rebuking or commanding) undead.
MIC 215</t>
        </r>
      </text>
    </comment>
    <comment ref="A10" authorId="0" shapeId="0" xr:uid="{F3D88DFF-59AD-4804-B57E-E124DC5A13D7}">
      <text>
        <r>
          <rPr>
            <b/>
            <sz val="12"/>
            <color indexed="81"/>
            <rFont val="Times New Roman"/>
            <family val="1"/>
          </rPr>
          <t xml:space="preserve">Price (Item Level): </t>
        </r>
        <r>
          <rPr>
            <sz val="12"/>
            <color indexed="81"/>
            <rFont val="Times New Roman"/>
            <family val="1"/>
          </rPr>
          <t xml:space="preserve">1,400 gp (5th)
</t>
        </r>
        <r>
          <rPr>
            <b/>
            <sz val="12"/>
            <color indexed="81"/>
            <rFont val="Times New Roman"/>
            <family val="1"/>
          </rPr>
          <t xml:space="preserve">Body Slot: </t>
        </r>
        <r>
          <rPr>
            <sz val="12"/>
            <color indexed="81"/>
            <rFont val="Times New Roman"/>
            <family val="1"/>
          </rPr>
          <t xml:space="preserve">Face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Standard (mental)
</t>
        </r>
        <r>
          <rPr>
            <b/>
            <sz val="12"/>
            <color indexed="81"/>
            <rFont val="Times New Roman"/>
            <family val="1"/>
          </rPr>
          <t xml:space="preserve">Weight: </t>
        </r>
        <r>
          <rPr>
            <sz val="12"/>
            <color indexed="81"/>
            <rFont val="Times New Roman"/>
            <family val="1"/>
          </rPr>
          <t xml:space="preserve">—
These two small, concave glass discs have a translucent silver sheen to them.  You can activate lenses of revelation to perceive the true nature of any creature in sight. Activating the lenses creates a faint aura for 1 round around the target creature (visible only to you) of a particular color based on its nature:
</t>
        </r>
        <r>
          <rPr>
            <b/>
            <sz val="12"/>
            <color indexed="81"/>
            <rFont val="Times New Roman"/>
            <family val="1"/>
          </rPr>
          <t xml:space="preserve">Evil Outsider: </t>
        </r>
        <r>
          <rPr>
            <sz val="12"/>
            <color indexed="81"/>
            <rFont val="Times New Roman"/>
            <family val="1"/>
          </rPr>
          <t xml:space="preserve">Red.
</t>
        </r>
        <r>
          <rPr>
            <b/>
            <sz val="12"/>
            <color indexed="81"/>
            <rFont val="Times New Roman"/>
            <family val="1"/>
          </rPr>
          <t xml:space="preserve">Undead: </t>
        </r>
        <r>
          <rPr>
            <sz val="12"/>
            <color indexed="81"/>
            <rFont val="Times New Roman"/>
            <family val="1"/>
          </rPr>
          <t xml:space="preserve">Bone-white.
</t>
        </r>
        <r>
          <rPr>
            <b/>
            <sz val="12"/>
            <color indexed="81"/>
            <rFont val="Times New Roman"/>
            <family val="1"/>
          </rPr>
          <t xml:space="preserve">Any Other: </t>
        </r>
        <r>
          <rPr>
            <sz val="12"/>
            <color indexed="81"/>
            <rFont val="Times New Roman"/>
            <family val="1"/>
          </rPr>
          <t>Green.
Any effect that would defeat a detect evil spell or effect also masks a creature from lenses of revelation.
MIC 215</t>
        </r>
      </text>
    </comment>
    <comment ref="A11" authorId="0" shapeId="0" xr:uid="{A079918C-1BAC-4170-93E1-FE9C6D8E5270}">
      <text>
        <r>
          <rPr>
            <b/>
            <sz val="12"/>
            <color indexed="81"/>
            <rFont val="Times New Roman"/>
            <family val="1"/>
          </rPr>
          <t xml:space="preserve">Price (Item Level): </t>
        </r>
        <r>
          <rPr>
            <sz val="12"/>
            <color indexed="81"/>
            <rFont val="Times New Roman"/>
            <family val="1"/>
          </rPr>
          <t xml:space="preserve">3,000 gp (7th)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6th
</t>
        </r>
        <r>
          <rPr>
            <b/>
            <sz val="12"/>
            <color indexed="81"/>
            <rFont val="Times New Roman"/>
            <family val="1"/>
          </rPr>
          <t xml:space="preserve">Aura: </t>
        </r>
        <r>
          <rPr>
            <sz val="12"/>
            <color indexed="81"/>
            <rFont val="Times New Roman"/>
            <family val="1"/>
          </rPr>
          <t xml:space="preserve">Moderate; (DC 18) evocation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silver cord is worn about the body as a belt.
A cord of favor grants you a +5 competence bonus on Sense Motive checks. This is a continuous effect and requires no activation.
In addition, three times per day you can activate the cord and sacrifi ce a prepared divine spell or divine spell slot of 1st level or higher to use divine favor (as the spell), using your own caster level or that of the cord, whichever is higher.
MIC 215</t>
        </r>
      </text>
    </comment>
    <comment ref="A12" authorId="0" shapeId="0" xr:uid="{EC150818-B70B-490D-A4B1-8373FC457A29}">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This ornate platinum badge is set with two large cabochon aquamarines.
When you activate a badge of glory, the next melee attack you make on the same turn against an evil creature deals an extra 1 point of damage per two character levels. A badge of glory functions two times per day.
If you have the smite evil class feature, the extra damage granted by a badge of glory is instead equal to that granted by your smite evil ability (or 1 point per two levels, whichever is greater).
MIC 215</t>
        </r>
      </text>
    </comment>
    <comment ref="A13" authorId="0" shapeId="0" xr:uid="{A73D5B62-A280-4C4A-8FF2-44BBDCA6971E}">
      <text>
        <r>
          <rPr>
            <b/>
            <sz val="12"/>
            <color indexed="81"/>
            <rFont val="Times New Roman"/>
            <family val="1"/>
          </rPr>
          <t xml:space="preserve">Price (Item Level): </t>
        </r>
        <r>
          <rPr>
            <sz val="12"/>
            <color indexed="81"/>
            <rFont val="Times New Roman"/>
            <family val="1"/>
          </rPr>
          <t xml:space="preserve">6,500 gp (10th)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This small black leather box attaches to two leather straps worn around the brow. Inside the box is a parchment of sacred prayers.
A phylactery of virtue allows you to better resist the life-draining powers wielded by minions of undeath. You gain a +2 morale bonus on saves against energy drain, death effects, and negative energy effects (such as infl ict spells or chill touch).  This is a continuous effect and requires no activation.
In addition, two times per day you can activate the phylactery and sacrifice a prepared divine spell or divine spell slot of 4th level or higher to use death ward (as the spell), using your own caster level or that of the phylactery, whichever is higher.
MIC 215</t>
        </r>
      </text>
    </comment>
    <comment ref="A14" authorId="0" shapeId="0" xr:uid="{C2C39AE5-19AD-4D96-B89B-8802959119EE}">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2 lb.
These heavy leather boots bear thick copper bands just above the ankle.
When activated, boots of the battle charger allow you to make a charge attack as a standard action (rather than a full-round action), though the charge only includes movement up to your speed (rather than double your speed). You must make the charge attack in the round you activate the boots, or the effect is lost.
If you also wear a magic item that grants an enhancement bonus to your Dexterity score, you can move across difficult terrain and through squares occupied by allies when making a charge after activating the boots.
You can use this ability two times per day.
MIC 76
</t>
        </r>
      </text>
    </comment>
    <comment ref="A21" authorId="0" shapeId="0" xr:uid="{00000000-0006-0000-0600-000005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32" authorId="0" shapeId="0" xr:uid="{5B2D5578-2FB1-4FDA-9715-3910D6CC2A97}">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 xml:space="preserve">Craft Wondrous Item,
create food and water.
</t>
        </r>
        <r>
          <rPr>
            <b/>
            <sz val="12"/>
            <color indexed="81"/>
            <rFont val="Times New Roman"/>
            <family val="1"/>
          </rPr>
          <t xml:space="preserve">Cost to Create:  </t>
        </r>
        <r>
          <rPr>
            <sz val="12"/>
            <color indexed="81"/>
            <rFont val="Times New Roman"/>
            <family val="1"/>
          </rPr>
          <t>175 gp, 14 XP, 1 day.
MIC 160</t>
        </r>
      </text>
    </comment>
  </commentList>
</comments>
</file>

<file path=xl/sharedStrings.xml><?xml version="1.0" encoding="utf-8"?>
<sst xmlns="http://schemas.openxmlformats.org/spreadsheetml/2006/main" count="3280" uniqueCount="830">
  <si>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</si>
  <si>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</si>
  <si>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</si>
  <si>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</si>
  <si>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</si>
  <si>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</si>
  <si>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</si>
  <si>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</si>
  <si>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</si>
  <si>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</si>
  <si>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</si>
  <si>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</si>
  <si>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</si>
  <si>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</si>
  <si>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</si>
  <si>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</si>
  <si>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</si>
  <si>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</si>
  <si>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</si>
  <si>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</si>
  <si>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</si>
  <si>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</si>
  <si>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</si>
  <si>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</si>
  <si>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</si>
  <si>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</si>
  <si>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</si>
  <si>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</si>
  <si>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</si>
  <si>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</si>
  <si>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</si>
  <si>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</si>
  <si>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</si>
  <si>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</si>
  <si>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</si>
  <si>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</si>
  <si>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</si>
  <si>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</si>
  <si>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</si>
  <si>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</si>
  <si>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</si>
  <si>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</si>
  <si>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</si>
  <si>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</si>
  <si>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</si>
  <si>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</si>
  <si>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</si>
  <si>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</si>
  <si>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</si>
  <si>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</si>
  <si>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</si>
  <si>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</si>
  <si>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</si>
  <si>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</si>
  <si>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</si>
  <si>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</si>
  <si>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</si>
  <si>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</si>
  <si>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</si>
  <si>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</si>
  <si>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</si>
  <si>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</si>
  <si>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</si>
  <si>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</si>
  <si>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</si>
  <si>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</si>
  <si>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</si>
  <si>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</si>
  <si>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</si>
  <si>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</si>
  <si>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</si>
  <si>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</si>
  <si>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</si>
  <si>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</si>
  <si>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</si>
  <si>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</si>
  <si>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</si>
  <si>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</si>
  <si>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</si>
  <si>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</si>
  <si>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</si>
  <si>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</si>
  <si>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</si>
  <si>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</si>
  <si>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</si>
  <si>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Speak Language</t>
  </si>
  <si>
    <t>Divination</t>
  </si>
  <si>
    <t>Cure Light Wounds</t>
  </si>
  <si>
    <t>Endure Elements</t>
  </si>
  <si>
    <t>24 hours</t>
  </si>
  <si>
    <t>Obscuring Mist</t>
  </si>
  <si>
    <t>1 day/lvl</t>
  </si>
  <si>
    <t>30’ radius</t>
  </si>
  <si>
    <t>400’ + 40’/lvl</t>
  </si>
  <si>
    <t>Longstrider</t>
  </si>
  <si>
    <t>Sleight of Hand</t>
  </si>
  <si>
    <t>Survival</t>
  </si>
  <si>
    <t>Class Features</t>
  </si>
  <si>
    <t>DC</t>
  </si>
  <si>
    <t>Weapon Proficiencies</t>
  </si>
  <si>
    <t>Atk</t>
  </si>
  <si>
    <t>Components</t>
  </si>
  <si>
    <t>Casting</t>
  </si>
  <si>
    <t>V S</t>
  </si>
  <si>
    <t>1 SA</t>
  </si>
  <si>
    <t>1 hr/lvl</t>
  </si>
  <si>
    <t>V S DF</t>
  </si>
  <si>
    <t>V S M</t>
  </si>
  <si>
    <t>Bull’s Strength</t>
  </si>
  <si>
    <t>V S M/DF</t>
  </si>
  <si>
    <t>Delay Poison</t>
  </si>
  <si>
    <t>100’ + 10’/lvl</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</si>
  <si>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</si>
  <si>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</si>
  <si>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</si>
  <si>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</si>
  <si>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</si>
  <si>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</si>
  <si>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</si>
  <si>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</si>
  <si>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</si>
  <si>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</si>
  <si>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</si>
  <si>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</si>
  <si>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</si>
  <si>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</si>
  <si>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</si>
  <si>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</si>
  <si>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</si>
  <si>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</si>
  <si>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</si>
  <si>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</si>
  <si>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</si>
  <si>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</si>
  <si>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Cure Minor Wounds</t>
  </si>
  <si>
    <t>Detect Magic</t>
  </si>
  <si>
    <t>Guidance</t>
  </si>
  <si>
    <t>Mending</t>
  </si>
  <si>
    <t>Read Magic</t>
  </si>
  <si>
    <t>Resistance</t>
  </si>
  <si>
    <t>Permanent</t>
  </si>
  <si>
    <t>1st</t>
  </si>
  <si>
    <t>2nd</t>
  </si>
  <si>
    <t>3rd</t>
  </si>
  <si>
    <t>4th</t>
  </si>
  <si>
    <t>5th</t>
  </si>
  <si>
    <t>6th</t>
  </si>
  <si>
    <t>Spells per Day</t>
  </si>
  <si>
    <t>Spell Level</t>
  </si>
  <si>
    <t>0th</t>
  </si>
  <si>
    <t>7th</t>
  </si>
  <si>
    <t>Wisdom Bonus</t>
  </si>
  <si>
    <t>Total Divine</t>
  </si>
  <si>
    <t>Feats</t>
  </si>
  <si>
    <t>Roll</t>
  </si>
  <si>
    <t>Skill/Save</t>
  </si>
  <si>
    <t>30’</t>
  </si>
  <si>
    <t>50’</t>
  </si>
  <si>
    <t>Cleric Spells</t>
  </si>
  <si>
    <t>cleric 1</t>
  </si>
  <si>
    <t>cleric 2</t>
  </si>
  <si>
    <t>cleric 3</t>
  </si>
  <si>
    <t>Aid</t>
  </si>
  <si>
    <t>Shield of Faith</t>
  </si>
  <si>
    <t>Domain</t>
  </si>
  <si>
    <t>Transmutation</t>
  </si>
  <si>
    <t>Message</t>
  </si>
  <si>
    <t>Purify Food &amp; Drink</t>
  </si>
  <si>
    <t>0’</t>
  </si>
  <si>
    <t>1d4 rnds</t>
  </si>
  <si>
    <t>Command</t>
  </si>
  <si>
    <t>Detect Undead</t>
  </si>
  <si>
    <t>Divine Favor</t>
  </si>
  <si>
    <t>Doom</t>
  </si>
  <si>
    <t>Entropic Shield</t>
  </si>
  <si>
    <t>Impede</t>
  </si>
  <si>
    <t>Enchantment</t>
  </si>
  <si>
    <t>Magic Weapon</t>
  </si>
  <si>
    <t>V S F/DF</t>
  </si>
  <si>
    <t>Sanctuary</t>
  </si>
  <si>
    <t>Summon Monster I</t>
  </si>
  <si>
    <t>Analyze Portal</t>
  </si>
  <si>
    <t>Bewildering Substitution</t>
  </si>
  <si>
    <t>Illusion</t>
  </si>
  <si>
    <t>Bewildering Visions</t>
  </si>
  <si>
    <t>Calm Emotions</t>
  </si>
  <si>
    <t>Conduit of Life</t>
  </si>
  <si>
    <t>Darkness</t>
  </si>
  <si>
    <t>V M/DF</t>
  </si>
  <si>
    <t>Desecrate</t>
  </si>
  <si>
    <t>Enthrall</t>
  </si>
  <si>
    <t>Find Traps</t>
  </si>
  <si>
    <t>Hold Person</t>
  </si>
  <si>
    <t>Lore of the Gods</t>
  </si>
  <si>
    <t>Make Whole</t>
  </si>
  <si>
    <t>Remove Paralysis</t>
  </si>
  <si>
    <t>Shatter</t>
  </si>
  <si>
    <t>Shield Other</t>
  </si>
  <si>
    <t>Silence</t>
  </si>
  <si>
    <t>Sound Burst</t>
  </si>
  <si>
    <t>Spiritual Weapon</t>
  </si>
  <si>
    <t>Substitute Domain</t>
  </si>
  <si>
    <t>Summon Monster II</t>
  </si>
  <si>
    <t>Turn Anathema</t>
  </si>
  <si>
    <t>Undetectable Alignment</t>
  </si>
  <si>
    <t>Zone of Truth</t>
  </si>
  <si>
    <t>Bestow Curse</t>
  </si>
  <si>
    <t>Bolster Aura</t>
  </si>
  <si>
    <t>Continual Flame</t>
  </si>
  <si>
    <t>Create Food &amp; Water</t>
  </si>
  <si>
    <t>Deeper Darkness</t>
  </si>
  <si>
    <t>Deific Bastion</t>
  </si>
  <si>
    <t>Footsteps of the Divine</t>
  </si>
  <si>
    <t>Glyph of Warding</t>
  </si>
  <si>
    <t>Discharge</t>
  </si>
  <si>
    <t>Invisibility Purge</t>
  </si>
  <si>
    <t>Light of Wisdom</t>
  </si>
  <si>
    <t>Locate Object</t>
  </si>
  <si>
    <t>M</t>
  </si>
  <si>
    <t>10’ radius</t>
  </si>
  <si>
    <t>Magic Vestment</t>
  </si>
  <si>
    <t>Obscure Object</t>
  </si>
  <si>
    <t>8 hours</t>
  </si>
  <si>
    <t>Prayer</t>
  </si>
  <si>
    <t>Rem. Blind/Deafness</t>
  </si>
  <si>
    <t>Remove Curse</t>
  </si>
  <si>
    <t>Searing Light</t>
  </si>
  <si>
    <t>Subdue Aura</t>
  </si>
  <si>
    <t>Summon Monster III</t>
  </si>
  <si>
    <t>Tongues</t>
  </si>
  <si>
    <t>Water Walk</t>
  </si>
  <si>
    <t>Turn Undead +2</t>
  </si>
  <si>
    <t>Domain Powers</t>
  </si>
  <si>
    <t>Knowledge:  Religion</t>
  </si>
  <si>
    <t>Summon Holy Symbol</t>
  </si>
  <si>
    <t>1d20 Roll</t>
  </si>
  <si>
    <t>2d6 Roll</t>
  </si>
  <si>
    <t>Turns/Day</t>
  </si>
  <si>
    <t>Turn Check</t>
  </si>
  <si>
    <t>Turn Dmg.</t>
  </si>
  <si>
    <t>Turns Used</t>
  </si>
  <si>
    <t>Max HD Turned</t>
  </si>
  <si>
    <t>Domain Spell</t>
  </si>
  <si>
    <t>2</t>
  </si>
  <si>
    <t>Turning Undead</t>
  </si>
  <si>
    <t>Male</t>
  </si>
  <si>
    <t>Inquisition</t>
  </si>
  <si>
    <t>Perform:  [type]</t>
  </si>
  <si>
    <t>Knowledge:  Arcana</t>
  </si>
  <si>
    <t>Knowledge:  The Planes</t>
  </si>
  <si>
    <t>human</t>
  </si>
  <si>
    <t>Value</t>
  </si>
  <si>
    <t>1d8</t>
  </si>
  <si>
    <t>Spell Component Pouch</t>
  </si>
  <si>
    <t>Healing Kit</t>
  </si>
  <si>
    <t>Total Equity:</t>
  </si>
  <si>
    <t>Mass Aid</t>
  </si>
  <si>
    <t>20’</t>
  </si>
  <si>
    <t>-</t>
  </si>
  <si>
    <t>x2</t>
  </si>
  <si>
    <t>Close Wounds</t>
  </si>
  <si>
    <t>Immed</t>
  </si>
  <si>
    <t>Traveler’s Outfit</t>
  </si>
  <si>
    <t>eight</t>
  </si>
  <si>
    <t>Grapple, Unarmed Strike</t>
  </si>
  <si>
    <t>1d3</t>
  </si>
  <si>
    <t>Bludgeon</t>
  </si>
  <si>
    <t>Ebon Eyes</t>
  </si>
  <si>
    <t>Race</t>
  </si>
  <si>
    <t>Class</t>
  </si>
  <si>
    <t>Sex</t>
  </si>
  <si>
    <t>AC</t>
  </si>
  <si>
    <t>Nightshield</t>
  </si>
  <si>
    <t>Effective Caster Level:</t>
  </si>
  <si>
    <t>Effective Turning Level:</t>
  </si>
  <si>
    <t>Common, Celestial, Abyssal</t>
  </si>
  <si>
    <t>Weapon of the Deity</t>
  </si>
  <si>
    <t>Spell Compendium</t>
  </si>
  <si>
    <t>Aerial Alacrity</t>
  </si>
  <si>
    <t>Air Walk</t>
  </si>
  <si>
    <t>Aligned Aura</t>
  </si>
  <si>
    <t>Assay Resistance</t>
  </si>
  <si>
    <t>Assay Spell Resistance</t>
  </si>
  <si>
    <t>Astral Hospice</t>
  </si>
  <si>
    <t>Beast Claws</t>
  </si>
  <si>
    <t>Blindsight</t>
  </si>
  <si>
    <t>Castigate</t>
  </si>
  <si>
    <t>Celestial Brilliance</t>
  </si>
  <si>
    <t>Confound</t>
  </si>
  <si>
    <t>Conjure Ice Beast IV</t>
  </si>
  <si>
    <t>Control Water</t>
  </si>
  <si>
    <t>Cure Critical Wounds</t>
  </si>
  <si>
    <t>Dampen Magic</t>
  </si>
  <si>
    <t>Dimensional Anchor</t>
  </si>
  <si>
    <t>Discern Lies</t>
  </si>
  <si>
    <t>Dismissal</t>
  </si>
  <si>
    <t>Divine Power</t>
  </si>
  <si>
    <t>Divine Storm</t>
  </si>
  <si>
    <t>Dragon Blight</t>
  </si>
  <si>
    <t>Dust to Dust</t>
  </si>
  <si>
    <t>Focus Touchstone Energy</t>
  </si>
  <si>
    <t>Freedom of Movement</t>
  </si>
  <si>
    <t>Giant Vermin</t>
  </si>
  <si>
    <t>Greater Status</t>
  </si>
  <si>
    <t>Harrier</t>
  </si>
  <si>
    <t>Holy Transformation, Lesser</t>
  </si>
  <si>
    <t>Imbue w Spell Ability</t>
  </si>
  <si>
    <t>Light of Purity</t>
  </si>
  <si>
    <t>Magic Weapon, Greater</t>
  </si>
  <si>
    <t>Moral Façade</t>
  </si>
  <si>
    <t>Nchaser’s Glowing Orb</t>
  </si>
  <si>
    <t>Neutralize Poison</t>
  </si>
  <si>
    <t>Planar Ally, Lesser</t>
  </si>
  <si>
    <t>Planar Tolerance</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</si>
  <si>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</si>
  <si>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</si>
  <si>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</si>
  <si>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</si>
  <si>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</si>
  <si>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</si>
  <si>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</si>
  <si>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</si>
  <si>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</si>
  <si>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</si>
  <si>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</si>
  <si>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</si>
  <si>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</si>
  <si>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</si>
  <si>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Summon Monster IV</t>
  </si>
  <si>
    <t>Summon Undead IV</t>
  </si>
  <si>
    <t>Sustain</t>
  </si>
  <si>
    <t>Sword of Conscience</t>
  </si>
  <si>
    <t>Unfailing Endurance</t>
  </si>
  <si>
    <t>Wall of Good</t>
  </si>
  <si>
    <t>Wall of Sand</t>
  </si>
  <si>
    <t>Weather Eye</t>
  </si>
  <si>
    <t>Swift</t>
  </si>
  <si>
    <t>Races of the Wild</t>
  </si>
  <si>
    <t>PHB</t>
  </si>
  <si>
    <t>20’ or 60’</t>
  </si>
  <si>
    <t>Complete Champion</t>
  </si>
  <si>
    <t>Complete Arcane</t>
  </si>
  <si>
    <t>Planar Handbook</t>
  </si>
  <si>
    <t>Defenders of the Faith</t>
  </si>
  <si>
    <t>Magic of Faerûn</t>
  </si>
  <si>
    <t>Book of Exalted Deeds</t>
  </si>
  <si>
    <t>Frostburn</t>
  </si>
  <si>
    <t>Dragons of Faerûn</t>
  </si>
  <si>
    <t>V S DF0 min</t>
  </si>
  <si>
    <t>Player’s Guide to Faerûn</t>
  </si>
  <si>
    <t>Unapproachable East</t>
  </si>
  <si>
    <t>S</t>
  </si>
  <si>
    <t>Champions of Valor</t>
  </si>
  <si>
    <t>10+1 rnd/lvl</t>
  </si>
  <si>
    <t>12 hours</t>
  </si>
  <si>
    <t>Libris Mortis</t>
  </si>
  <si>
    <t>6 hrs/lvl</t>
  </si>
  <si>
    <t>V DF</t>
  </si>
  <si>
    <t>Conc. + 1/lvl</t>
  </si>
  <si>
    <t>1+1 mile/lvl</t>
  </si>
  <si>
    <t>Reference</t>
  </si>
  <si>
    <t>Page</t>
  </si>
  <si>
    <t>Comprehend Languages</t>
  </si>
  <si>
    <t>Owl’s Wisdom</t>
  </si>
  <si>
    <t>Daily Spells</t>
  </si>
  <si>
    <t>Amanuensis</t>
  </si>
  <si>
    <t>Virtue</t>
  </si>
  <si>
    <t>Bane</t>
  </si>
  <si>
    <t>PHB II</t>
  </si>
  <si>
    <t>Bless</t>
  </si>
  <si>
    <t>Bless Water</t>
  </si>
  <si>
    <t>Blood Wind</t>
  </si>
  <si>
    <t>Savage Species</t>
  </si>
  <si>
    <t>Burial Blessing</t>
  </si>
  <si>
    <t>V S M XP</t>
  </si>
  <si>
    <t>Conjure Ice Beast I</t>
  </si>
  <si>
    <t>Curse Water</t>
  </si>
  <si>
    <t>Detect Animals/Plants</t>
  </si>
  <si>
    <t>Detect C/E/G/L</t>
  </si>
  <si>
    <t>40’</t>
  </si>
  <si>
    <t>Divine Inspiration</t>
  </si>
  <si>
    <t>Sacrifice</t>
  </si>
  <si>
    <t>Eyes of the Avoral</t>
  </si>
  <si>
    <t>V S F DF</t>
  </si>
  <si>
    <t>Grave Strike</t>
  </si>
  <si>
    <t>Complete Adventurer</t>
  </si>
  <si>
    <t>Guiding Light</t>
  </si>
  <si>
    <t>Healthful Rest</t>
  </si>
  <si>
    <t>Hide from Undead</t>
  </si>
  <si>
    <t>Ironguts</t>
  </si>
  <si>
    <t>Light of Lunia</t>
  </si>
  <si>
    <t>Magic Stone</t>
  </si>
  <si>
    <t>30 minutes</t>
  </si>
  <si>
    <t>Nimbus of Light</t>
  </si>
  <si>
    <t>Complete Divine</t>
  </si>
  <si>
    <t>Omen of Peril</t>
  </si>
  <si>
    <t>V F</t>
  </si>
  <si>
    <t>Remove Fear</t>
  </si>
  <si>
    <t>Resist Planar Alignment</t>
  </si>
  <si>
    <t>Spell Flower</t>
  </si>
  <si>
    <t>S M</t>
  </si>
  <si>
    <t>Summon Undead I</t>
  </si>
  <si>
    <t>Twilight Luck</t>
  </si>
  <si>
    <t>V Abstinence</t>
  </si>
  <si>
    <t>Vigor, Lesser</t>
  </si>
  <si>
    <t>Vision of Heaven</t>
  </si>
  <si>
    <t>Align Weapon</t>
  </si>
  <si>
    <t>Manual of the Planes</t>
  </si>
  <si>
    <t>Augury</t>
  </si>
  <si>
    <t>Avoid Planar Effects</t>
  </si>
  <si>
    <t>Ayailla’s Radiant Burst</t>
  </si>
  <si>
    <t>V S Sacr.</t>
  </si>
  <si>
    <t>Bear’s Endurance</t>
  </si>
  <si>
    <t>Benediction</t>
  </si>
  <si>
    <t>Body Blades</t>
  </si>
  <si>
    <t>Brambles</t>
  </si>
  <si>
    <t>Cat’s Grace</t>
  </si>
  <si>
    <t>Conjure Ice Beast II</t>
  </si>
  <si>
    <t>Consecrate</t>
  </si>
  <si>
    <t>Deific Vengeance</t>
  </si>
  <si>
    <t>Divine Flame</t>
  </si>
  <si>
    <t>15’</t>
  </si>
  <si>
    <t>Divine Insight</t>
  </si>
  <si>
    <t>Divine Zephyr</t>
  </si>
  <si>
    <t>Eagle’s Splendor</t>
  </si>
  <si>
    <t>Ease Pain</t>
  </si>
  <si>
    <t>S DF</t>
  </si>
  <si>
    <t>Estanna’s Stew</t>
  </si>
  <si>
    <t>Filter</t>
  </si>
  <si>
    <t>Tome &amp; Blood</t>
  </si>
  <si>
    <t>Gaze Screen</t>
  </si>
  <si>
    <t>Healing Lorecall</t>
  </si>
  <si>
    <t>Interfaith Blessing</t>
  </si>
  <si>
    <t>Knife Spray</t>
  </si>
  <si>
    <t>Lastai’s Caress</t>
  </si>
  <si>
    <t>Lesser Telepathic Bond</t>
  </si>
  <si>
    <t>Light of Faith</t>
  </si>
  <si>
    <t>Locate Touchstone</t>
  </si>
  <si>
    <t>Luminous Armor</t>
  </si>
  <si>
    <t>Master Cavalier</t>
  </si>
  <si>
    <t>Portal Well</t>
  </si>
  <si>
    <t>Remove Addiction</t>
  </si>
  <si>
    <t>Resist Energy</t>
  </si>
  <si>
    <t>Restoration, Lesser</t>
  </si>
  <si>
    <t>Soul Ward</t>
  </si>
  <si>
    <t>Status</t>
  </si>
  <si>
    <t>Stay the Hand</t>
  </si>
  <si>
    <t>Summon Undead II</t>
  </si>
  <si>
    <t>Sweet Water</t>
  </si>
  <si>
    <t>Wave of Grief</t>
  </si>
  <si>
    <t>Air Breathing</t>
  </si>
  <si>
    <t>S M/DF</t>
  </si>
  <si>
    <t>Stormwrack</t>
  </si>
  <si>
    <t>Attune Form</t>
  </si>
  <si>
    <t>Bladebane</t>
  </si>
  <si>
    <t>Blessed Aim</t>
  </si>
  <si>
    <t>Blessed Sight</t>
  </si>
  <si>
    <t>Briar Web</t>
  </si>
  <si>
    <t>Chain of Eyes</t>
  </si>
  <si>
    <t>Circle Dance</t>
  </si>
  <si>
    <t>Cloak of Bravery</t>
  </si>
  <si>
    <t>Conjure Ice Beast III</t>
  </si>
  <si>
    <t>Curse of the Brute</t>
  </si>
  <si>
    <t>Energize Potion</t>
  </si>
  <si>
    <t>Flame of Faith</t>
  </si>
  <si>
    <t>Forest Eyes</t>
  </si>
  <si>
    <t>Unlimited</t>
  </si>
  <si>
    <t>Heart’s Ease</t>
  </si>
  <si>
    <t>Hesitate</t>
  </si>
  <si>
    <t>1 IA</t>
  </si>
  <si>
    <t>Inspired Aim</t>
  </si>
  <si>
    <t>Invoke the Cerulean Sign</t>
  </si>
  <si>
    <t>Lords of Madness</t>
  </si>
  <si>
    <t>Locate Node</t>
  </si>
  <si>
    <t>1 mile/lvl</t>
  </si>
  <si>
    <t>Champions of Ruin</t>
  </si>
  <si>
    <t>Protection from Energy</t>
  </si>
  <si>
    <t>Refreshment</t>
  </si>
  <si>
    <t>Remove Nausea</t>
  </si>
  <si>
    <t>Resist Energy, Mass</t>
  </si>
  <si>
    <t>Ring of Blades</t>
  </si>
  <si>
    <t>Slashing Darkness</t>
  </si>
  <si>
    <t>Spikes</t>
  </si>
  <si>
    <t>Summon Undead III</t>
  </si>
  <si>
    <t>Sword Stream</t>
  </si>
  <si>
    <t>Vigor</t>
  </si>
  <si>
    <t>Vigor, Mass, Lesser</t>
  </si>
  <si>
    <t>Shield of Faith, Mass</t>
  </si>
  <si>
    <t>Protection from C/E/G</t>
  </si>
  <si>
    <t>Magic Circle v C/E/G</t>
  </si>
  <si>
    <t>Holy Smite</t>
  </si>
  <si>
    <t>Clairaudience/voyance</t>
  </si>
  <si>
    <t>+4 vs. Disguise</t>
  </si>
  <si>
    <t>Bypass Spell Resistance</t>
  </si>
  <si>
    <t>Ranged Touch Attack</t>
  </si>
  <si>
    <t>Age</t>
  </si>
  <si>
    <t>q</t>
  </si>
  <si>
    <t>Scrolls and Potions</t>
  </si>
  <si>
    <t>CLev</t>
  </si>
  <si>
    <t>Grapple, Unarmed Strike, 2nd Attack</t>
  </si>
  <si>
    <r>
      <t xml:space="preserve">+1 </t>
    </r>
    <r>
      <rPr>
        <i/>
        <sz val="13"/>
        <rFont val="Times New Roman"/>
        <family val="1"/>
      </rPr>
      <t>haste</t>
    </r>
  </si>
  <si>
    <t>Craft:  [type]</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</si>
  <si>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</si>
  <si>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</si>
  <si>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</si>
  <si>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</si>
  <si>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</si>
  <si>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</si>
  <si>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</si>
  <si>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</si>
  <si>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</si>
  <si>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</si>
  <si>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</si>
  <si>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</si>
  <si>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</si>
  <si>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</si>
  <si>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</si>
  <si>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</si>
  <si>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</si>
  <si>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</si>
  <si>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Atonement</t>
  </si>
  <si>
    <t>Break Enchantment</t>
  </si>
  <si>
    <t>Condemnation</t>
  </si>
  <si>
    <t>Dance of the Unicorn</t>
  </si>
  <si>
    <t>Dispel Cold</t>
  </si>
  <si>
    <t>Dispel Evil</t>
  </si>
  <si>
    <t>Dispel Fire</t>
  </si>
  <si>
    <t>Divine Retribution</t>
  </si>
  <si>
    <t>Mana Flux</t>
  </si>
  <si>
    <t>Spell Theft</t>
  </si>
  <si>
    <t>Telepathy Block</t>
  </si>
  <si>
    <t>Call Zelekhut</t>
  </si>
  <si>
    <t>Conjure Ice Beast V</t>
  </si>
  <si>
    <t>Darts of Life</t>
  </si>
  <si>
    <t>Door of Decay</t>
  </si>
  <si>
    <t>Frostbite</t>
  </si>
  <si>
    <t>Healing Circle</t>
  </si>
  <si>
    <t>Insect Plague</t>
  </si>
  <si>
    <t>Invest Heavy Protection</t>
  </si>
  <si>
    <t>Magic Convalescence</t>
  </si>
  <si>
    <t>Summon Bralani Eladrin</t>
  </si>
  <si>
    <t>Summon Monster V</t>
  </si>
  <si>
    <t>Summon Undead V</t>
  </si>
  <si>
    <t>Vigor, Greater</t>
  </si>
  <si>
    <t>Wall of Stone</t>
  </si>
  <si>
    <t>Warding Gems</t>
  </si>
  <si>
    <t>Commune</t>
  </si>
  <si>
    <t>Sacred Guardian</t>
  </si>
  <si>
    <t>Scrying</t>
  </si>
  <si>
    <t>True Seeing</t>
  </si>
  <si>
    <t>Bewildering Mischance</t>
  </si>
  <si>
    <t>Chaav’s Laugh</t>
  </si>
  <si>
    <t>Command, Greater</t>
  </si>
  <si>
    <t>Mark of Sin</t>
  </si>
  <si>
    <t>Morality Undone</t>
  </si>
  <si>
    <t>Righteous Wrath of the Faithful</t>
  </si>
  <si>
    <t>Blistering Radiance</t>
  </si>
  <si>
    <t>Boreal Wind</t>
  </si>
  <si>
    <t>Curtain of Light</t>
  </si>
  <si>
    <t>Dragon Breath</t>
  </si>
  <si>
    <t>Flame Strike</t>
  </si>
  <si>
    <t>Hallow</t>
  </si>
  <si>
    <t>Radiance</t>
  </si>
  <si>
    <t>Stalwart Pact</t>
  </si>
  <si>
    <t>Unhallow</t>
  </si>
  <si>
    <t>Bear’s Heart</t>
  </si>
  <si>
    <t>Bebilith Blessing</t>
  </si>
  <si>
    <t>Convert Wand</t>
  </si>
  <si>
    <t>Disrupting Weapon</t>
  </si>
  <si>
    <t>Divine Agility</t>
  </si>
  <si>
    <t>Etherealness, Swift</t>
  </si>
  <si>
    <t>Fire in the Blood</t>
  </si>
  <si>
    <t>Greater Stone Shape</t>
  </si>
  <si>
    <t>Hibernal Healing</t>
  </si>
  <si>
    <t>Meteoric Strike</t>
  </si>
  <si>
    <t>Pass through Ice</t>
  </si>
  <si>
    <t>Righteous Might</t>
  </si>
  <si>
    <t>Subvert Planar Essence</t>
  </si>
  <si>
    <t>Surge of Fortune</t>
  </si>
  <si>
    <t>Swift Etherealness</t>
  </si>
  <si>
    <t>Zone of Peace</t>
  </si>
  <si>
    <t>Cure Light Wounds, Mass</t>
  </si>
  <si>
    <t>Antilife Shell</t>
  </si>
  <si>
    <t>Banishment</t>
  </si>
  <si>
    <t>Dispel Magic, Greater</t>
  </si>
  <si>
    <t>Energy Immunity</t>
  </si>
  <si>
    <t>Exalted Raiment</t>
  </si>
  <si>
    <t>Forbiddance</t>
  </si>
  <si>
    <t>Ghost Trap</t>
  </si>
  <si>
    <t>Glyph of Warding, Greater</t>
  </si>
  <si>
    <t>Light of Courage</t>
  </si>
  <si>
    <t>Cometfall</t>
  </si>
  <si>
    <t>Conjure Ice Beast VI</t>
  </si>
  <si>
    <t>Create Undead</t>
  </si>
  <si>
    <t>Heroes’ Feast</t>
  </si>
  <si>
    <t>Planar Ally</t>
  </si>
  <si>
    <t>Planar Exchange</t>
  </si>
  <si>
    <t>Summon Babau Demon</t>
  </si>
  <si>
    <t>Summon Monster VI</t>
  </si>
  <si>
    <t>Summon Undead VI</t>
  </si>
  <si>
    <t>Valiant Steed</t>
  </si>
  <si>
    <t>Vigorous Circle</t>
  </si>
  <si>
    <t>Word of Recall</t>
  </si>
  <si>
    <t>Eyes of the Oracle</t>
  </si>
  <si>
    <t>Find the Path</t>
  </si>
  <si>
    <t>Cloak of Hate</t>
  </si>
  <si>
    <t>Geas/Quest</t>
  </si>
  <si>
    <t>Blade Barrier</t>
  </si>
  <si>
    <t>Ice Rift</t>
  </si>
  <si>
    <t>Spiritual Guardian</t>
  </si>
  <si>
    <t>Storm of Shards</t>
  </si>
  <si>
    <t>Weight of Sin</t>
  </si>
  <si>
    <t>Zealot Pact</t>
  </si>
  <si>
    <t>Algid Enhancement</t>
  </si>
  <si>
    <t>Animate Objects</t>
  </si>
  <si>
    <t>Bear’s Endurance, Mass</t>
  </si>
  <si>
    <t>Bull’s Strength, Mass</t>
  </si>
  <si>
    <t>Cat’s Grace, Mass</t>
  </si>
  <si>
    <t>Chasing Perfection</t>
  </si>
  <si>
    <t>Eagle’s Splendor, Mass</t>
  </si>
  <si>
    <t>Mantle of the Icy Soul</t>
  </si>
  <si>
    <t>Owl’s Wisdom, Mass</t>
  </si>
  <si>
    <t>Touch of Adamantine</t>
  </si>
  <si>
    <t>Visage of the Deity</t>
  </si>
  <si>
    <t>Wind Walk</t>
  </si>
  <si>
    <t>Cure Moderate Wounds, Mass</t>
  </si>
  <si>
    <t>V S M F DF XP</t>
  </si>
  <si>
    <t>Complete Scoundrel</t>
  </si>
  <si>
    <t>V S DF XP</t>
  </si>
  <si>
    <t>see text</t>
  </si>
  <si>
    <t>V S M DF XP</t>
  </si>
  <si>
    <t>V S Celestial</t>
  </si>
  <si>
    <t>V S M/DF F</t>
  </si>
  <si>
    <t>Special</t>
  </si>
  <si>
    <t>V S Sacrifice</t>
  </si>
  <si>
    <t>V S M DF</t>
  </si>
  <si>
    <t>Heroes of Horror</t>
  </si>
  <si>
    <t>Drow of the Underdark</t>
  </si>
  <si>
    <t>V S Frostfell</t>
  </si>
  <si>
    <t>Cityscape</t>
  </si>
  <si>
    <t>V DF Sacrifice</t>
  </si>
  <si>
    <t>6 FR</t>
  </si>
  <si>
    <t>10 rds +1/lvl</t>
  </si>
  <si>
    <t>Dragon Magic</t>
  </si>
  <si>
    <t>3 FR</t>
  </si>
  <si>
    <t>5’</t>
  </si>
  <si>
    <t>V S Coldfire</t>
  </si>
  <si>
    <t>Heal?</t>
  </si>
  <si>
    <t>50’ Rope</t>
  </si>
  <si>
    <t>Night Clothes</t>
  </si>
  <si>
    <t>Heward’s Handy Haversack</t>
  </si>
  <si>
    <t>cleric 4</t>
  </si>
  <si>
    <t>Tore</t>
  </si>
  <si>
    <t>Stoneblood</t>
  </si>
  <si>
    <t>Played by Ed</t>
  </si>
  <si>
    <t>Fighter</t>
  </si>
  <si>
    <t>6’ 2”</t>
  </si>
  <si>
    <t>240 lbs</t>
  </si>
  <si>
    <t>Neverwinter</t>
  </si>
  <si>
    <t>Lurue</t>
  </si>
  <si>
    <t>Human:  Dodge</t>
  </si>
  <si>
    <t>1st:  Extra Turning</t>
  </si>
  <si>
    <t>3rd:  Improved Turning</t>
  </si>
  <si>
    <t>Fighter 1:  Mobility</t>
  </si>
  <si>
    <t>Fighter 2:  Quick Draw</t>
  </si>
  <si>
    <t>fighter 2</t>
  </si>
  <si>
    <t>fighter 3</t>
  </si>
  <si>
    <t>fighter 1</t>
  </si>
  <si>
    <t>Profession:  Cook</t>
  </si>
  <si>
    <t>Spells Granted by Lurue</t>
  </si>
  <si>
    <t>Treated as light armor</t>
  </si>
  <si>
    <t>Everlasting Rations</t>
  </si>
  <si>
    <t>Flint and Steel</t>
  </si>
  <si>
    <t>Magic Bedroll</t>
  </si>
  <si>
    <t>Blessed Bandages</t>
  </si>
  <si>
    <t>Mess Kit</t>
  </si>
  <si>
    <t>Cloak, Fur</t>
  </si>
  <si>
    <t>Tabard w/Lurue’s Holy Symbol</t>
  </si>
  <si>
    <t>Soft Equity Ceiling:</t>
  </si>
  <si>
    <t>XP</t>
  </si>
  <si>
    <t>Chaotic Good</t>
  </si>
  <si>
    <t>All Armor and Shields</t>
  </si>
  <si>
    <t>Simple and Martial Weapons</t>
  </si>
  <si>
    <t>Healing</t>
  </si>
  <si>
    <t>Cast Healing spells at +1 CL</t>
  </si>
  <si>
    <t>1</t>
  </si>
  <si>
    <t>Knowledge:  History</t>
  </si>
  <si>
    <t>Animal</t>
  </si>
  <si>
    <t>Knowledge:  Nature</t>
  </si>
  <si>
    <t>Animal Domain</t>
  </si>
  <si>
    <r>
      <rPr>
        <i/>
        <sz val="13"/>
        <color rgb="FF0000FF"/>
        <rFont val="Times New Roman"/>
        <family val="1"/>
      </rPr>
      <t xml:space="preserve">Speak with Animals </t>
    </r>
    <r>
      <rPr>
        <sz val="13"/>
        <color indexed="12"/>
        <rFont val="Times New Roman"/>
        <family val="1"/>
      </rPr>
      <t>1/ day</t>
    </r>
  </si>
  <si>
    <t>Gold Coins</t>
  </si>
  <si>
    <t>Calm Animals</t>
  </si>
  <si>
    <t>Hold Animal</t>
  </si>
  <si>
    <t>Character:</t>
  </si>
  <si>
    <t>%</t>
  </si>
  <si>
    <t>Attention to spelling &amp; punctuation; consistent use of past tense, third person</t>
  </si>
  <si>
    <t>Excellent</t>
  </si>
  <si>
    <t>Thoroughness and clarity</t>
  </si>
  <si>
    <t>Level-appropriate use of skills, feats, limitations, and other features</t>
  </si>
  <si>
    <t>Convincing role-playing and character development</t>
  </si>
  <si>
    <t>Consistency with other characters’ actions and setting description</t>
  </si>
  <si>
    <t>Missed Posts</t>
  </si>
  <si>
    <t>Maximum award for this segment</t>
  </si>
  <si>
    <t xml:space="preserve"> Character award for this segment</t>
  </si>
  <si>
    <t>Extra XPs</t>
  </si>
  <si>
    <t>Previous XP Balance</t>
  </si>
  <si>
    <t>Current XP Balance</t>
  </si>
  <si>
    <t>Cleric of Lurue</t>
  </si>
  <si>
    <t>Regional:  Survivor</t>
  </si>
  <si>
    <t>6th:  Combat Expertise</t>
  </si>
  <si>
    <t>100’</t>
  </si>
  <si>
    <t>x3</t>
  </si>
  <si>
    <t>Spiritual Weapon (Shortspear)</t>
  </si>
  <si>
    <t>1d6</t>
  </si>
  <si>
    <t>Piercing</t>
  </si>
  <si>
    <t>Tomorrow’s Spells</t>
  </si>
  <si>
    <t>9th:  Practiced Spellcaster</t>
  </si>
  <si>
    <t>Fighter 3:  Spring Attack</t>
  </si>
  <si>
    <t>fighter 4</t>
  </si>
  <si>
    <t>fighter 5</t>
  </si>
  <si>
    <t>Wish List</t>
  </si>
  <si>
    <t>Cooking Items</t>
  </si>
  <si>
    <t xml:space="preserve">Summon Monster II </t>
  </si>
  <si>
    <t>Pots, pans, and utensils (3 gp)</t>
  </si>
  <si>
    <r>
      <t xml:space="preserve">Longsword, </t>
    </r>
    <r>
      <rPr>
        <i/>
        <sz val="12"/>
        <rFont val="Times New Roman"/>
        <family val="1"/>
      </rPr>
      <t>haste</t>
    </r>
  </si>
  <si>
    <t>Longsword, 2nd Attack</t>
  </si>
  <si>
    <t>Slashing</t>
  </si>
  <si>
    <t>19-20/x2</t>
  </si>
  <si>
    <t>1d8+1</t>
  </si>
  <si>
    <t>*</t>
  </si>
  <si>
    <t>Everfull Mug</t>
  </si>
  <si>
    <t>Ring of Mystic Healing</t>
  </si>
  <si>
    <t>Gloves of Dexterity +2</t>
  </si>
  <si>
    <t>Healing Belt of Priestly Might</t>
  </si>
  <si>
    <t>Boots of the Battle Charger</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</si>
  <si>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</si>
  <si>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Cure Spells</t>
  </si>
  <si>
    <t>SL</t>
  </si>
  <si>
    <t>Mod+</t>
  </si>
  <si>
    <t>CL+</t>
  </si>
  <si>
    <t>Effective Healer Level:</t>
  </si>
  <si>
    <t>HPs</t>
  </si>
  <si>
    <t>3 / 2x 1d4+4 &amp; 1d8+2</t>
  </si>
  <si>
    <t>CG</t>
  </si>
  <si>
    <t>MM</t>
  </si>
  <si>
    <t>Celestial Hippogriff *</t>
  </si>
  <si>
    <t>3 / 2x 1d6+6 &amp; 1d4+4</t>
  </si>
  <si>
    <t>NG</t>
  </si>
  <si>
    <t>D #358</t>
  </si>
  <si>
    <t>Celestial Heavy Horse *</t>
  </si>
  <si>
    <t>3 / 2x 1d4+5 &amp; 1d8+2</t>
  </si>
  <si>
    <t>Celestial Lion</t>
  </si>
  <si>
    <t>3 / 2x 1d4+2 &amp; 1d6+1</t>
  </si>
  <si>
    <t>Celestial Dire Badger</t>
  </si>
  <si>
    <t>3 / 2x 1d6+4 &amp; 1d8+2</t>
  </si>
  <si>
    <t>LG</t>
  </si>
  <si>
    <t>Celestial Giant Owl</t>
  </si>
  <si>
    <t>3 / 2x 1d4+4 &amp; 1d6+2</t>
  </si>
  <si>
    <t>Celestial Black Bear</t>
  </si>
  <si>
    <t xml:space="preserve">3 / 2x 1d6+4 &amp; 1d8+2 </t>
  </si>
  <si>
    <t>Celestial Giant Eagle</t>
  </si>
  <si>
    <t>1 / 1d8+9</t>
  </si>
  <si>
    <t>Celestial Bison</t>
  </si>
  <si>
    <t>#Att/Dmg</t>
  </si>
  <si>
    <t>HP</t>
  </si>
  <si>
    <t>Align.</t>
  </si>
  <si>
    <t>Stat Book</t>
  </si>
  <si>
    <t>Source</t>
  </si>
  <si>
    <t>Creature</t>
  </si>
  <si>
    <t>1 / 2d4</t>
  </si>
  <si>
    <t>Celestial Porpoise</t>
  </si>
  <si>
    <t>1 / 1d4-3</t>
  </si>
  <si>
    <t xml:space="preserve">Celestial Owl </t>
  </si>
  <si>
    <t>1 / 1d6+3</t>
  </si>
  <si>
    <t>Celestial Riding Dog *</t>
  </si>
  <si>
    <t>1 / 1d3-4</t>
  </si>
  <si>
    <t>Celestial Monkey</t>
  </si>
  <si>
    <t>1 / 1d4+1</t>
  </si>
  <si>
    <t>Celestial Giant Bombardier Beetle</t>
  </si>
  <si>
    <t>Celestial Giant Fire Beetle</t>
  </si>
  <si>
    <t>1 / 1d4+Poison</t>
  </si>
  <si>
    <t>Celestial Giant Bee</t>
  </si>
  <si>
    <t>Celestial Dog *</t>
  </si>
  <si>
    <t>3 / 2x 1d4 &amp; 1d4</t>
  </si>
  <si>
    <t>Celestial Eagle *</t>
  </si>
  <si>
    <t>3 / 2x 1d2-1 &amp; 1d3-1</t>
  </si>
  <si>
    <t>Celestial Badger</t>
  </si>
  <si>
    <t xml:space="preserve">Summon Monster I </t>
  </si>
  <si>
    <t xml:space="preserve">Summon Monster III </t>
  </si>
  <si>
    <t xml:space="preserve">Summon Monster IV </t>
  </si>
  <si>
    <t>House</t>
  </si>
  <si>
    <t>MoF</t>
  </si>
  <si>
    <t>Aarakocra</t>
  </si>
  <si>
    <t>2 / 1d4-1</t>
  </si>
  <si>
    <t>Green Warder</t>
  </si>
  <si>
    <t>2 / 1D4+2</t>
  </si>
  <si>
    <t>Longbow, 2nd Shot</t>
  </si>
  <si>
    <t>Silver Holy Symbol of Defiance</t>
  </si>
  <si>
    <t>Good</t>
  </si>
  <si>
    <t>Barricade Buckler Shield</t>
  </si>
  <si>
    <t>Crystal of Arrow Deflection</t>
  </si>
  <si>
    <t>+5vs. Ranged Attacks</t>
  </si>
  <si>
    <t>Longsword of Frost</t>
  </si>
  <si>
    <t>Frostbiter</t>
  </si>
  <si>
    <t>Hawkfeather Armor</t>
  </si>
  <si>
    <t>Longbow +1</t>
  </si>
  <si>
    <t>Rhino Elixir</t>
  </si>
  <si>
    <t>Potion of Bull’s Strength</t>
  </si>
  <si>
    <t>Flask 1</t>
  </si>
  <si>
    <t>Flask 2</t>
  </si>
  <si>
    <t>fighter 6</t>
  </si>
  <si>
    <t>Fighter 4:  Whirlwind Attack</t>
  </si>
  <si>
    <t>Dominate Animal</t>
  </si>
  <si>
    <t>Summon Nature’s Ally IV</t>
  </si>
  <si>
    <t>Commune with Nature</t>
  </si>
  <si>
    <t>five</t>
  </si>
  <si>
    <t>Celestial Riding Dog, Bite</t>
  </si>
  <si>
    <t>Ephod of Authority</t>
  </si>
  <si>
    <t>Human</t>
  </si>
  <si>
    <t>Protection from Evil</t>
  </si>
  <si>
    <t>Average</t>
  </si>
  <si>
    <t>12th:  Quicken Turning</t>
  </si>
  <si>
    <t>cleric 5</t>
  </si>
  <si>
    <t>cleric 6</t>
  </si>
  <si>
    <t>Profession:  Sailor</t>
  </si>
  <si>
    <t>Lenses of Revelation</t>
  </si>
  <si>
    <t>Cord of Favor</t>
  </si>
  <si>
    <t>Badge of Glory</t>
  </si>
  <si>
    <t>Phylactery of Virtue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</si>
</sst>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78" x14ac:knownFonts="1">
    <font>
      <sz val="12"/>
      <name val="Times New Roman"/>
    </font>
    <font>
      <sz val="12"/>
      <color theme="1"/>
      <name val="Times New Roman"/>
      <family val="2"/>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sz val="12"/>
      <color rgb="FF0000FF"/>
      <name val="Times New Roman"/>
      <family val="1"/>
    </font>
    <font>
      <sz val="13"/>
      <color rgb="FFFF0000"/>
      <name val="Times New Roman"/>
      <family val="1"/>
    </font>
    <font>
      <i/>
      <sz val="12"/>
      <color indexed="81"/>
      <name val="Times New Roman"/>
      <family val="1"/>
    </font>
    <font>
      <i/>
      <sz val="12"/>
      <name val="Times New Roman"/>
      <family val="1"/>
    </font>
    <font>
      <i/>
      <sz val="13"/>
      <name val="Times New Roman"/>
      <family val="1"/>
    </font>
    <font>
      <sz val="13"/>
      <color rgb="FF9999FF"/>
      <name val="Times New Roman"/>
      <family val="1"/>
    </font>
    <font>
      <b/>
      <sz val="13"/>
      <color rgb="FF9999FF"/>
      <name val="Times New Roman"/>
      <family val="1"/>
    </font>
    <font>
      <i/>
      <sz val="17"/>
      <name val="Times New Roman"/>
      <family val="1"/>
    </font>
    <font>
      <sz val="13"/>
      <color rgb="FF9966FF"/>
      <name val="Times New Roman"/>
      <family val="1"/>
    </font>
    <font>
      <i/>
      <sz val="18"/>
      <color rgb="FF9966FF"/>
      <name val="Times New Roman"/>
      <family val="1"/>
    </font>
    <font>
      <b/>
      <sz val="13"/>
      <color rgb="FF9966FF"/>
      <name val="Times New Roman"/>
      <family val="1"/>
    </font>
    <font>
      <sz val="12"/>
      <color theme="0"/>
      <name val="Times New Roman"/>
      <family val="1"/>
    </font>
    <font>
      <i/>
      <sz val="13"/>
      <color rgb="FF0000FF"/>
      <name val="Times New Roman"/>
      <family val="1"/>
    </font>
    <font>
      <b/>
      <sz val="12"/>
      <color rgb="FFFF33CC"/>
      <name val="Times New Roman"/>
      <family val="1"/>
    </font>
    <font>
      <b/>
      <sz val="12"/>
      <color theme="1"/>
      <name val="Times New Roman"/>
      <family val="1"/>
    </font>
    <font>
      <b/>
      <sz val="14"/>
      <name val="Times New Roman"/>
      <family val="1"/>
    </font>
    <font>
      <sz val="14"/>
      <name val="Times New Roman"/>
      <family val="1"/>
    </font>
    <font>
      <b/>
      <sz val="14"/>
      <color theme="1"/>
      <name val="Times New Roman"/>
      <family val="1"/>
    </font>
    <font>
      <sz val="14"/>
      <color theme="1"/>
      <name val="Times New Roman"/>
      <family val="1"/>
    </font>
    <font>
      <b/>
      <sz val="13"/>
      <color rgb="FF00B0F0"/>
      <name val="Times New Roman"/>
      <family val="1"/>
    </font>
    <font>
      <b/>
      <sz val="13"/>
      <color theme="9" tint="0.39997558519241921"/>
      <name val="Times New Roman"/>
      <family val="1"/>
    </font>
  </fonts>
  <fills count="2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66FF33"/>
        <bgColor indexed="64"/>
      </patternFill>
    </fill>
    <fill>
      <patternFill patternType="solid">
        <fgColor rgb="FFCCFFCC"/>
        <bgColor indexed="55"/>
      </patternFill>
    </fill>
    <fill>
      <patternFill patternType="solid">
        <fgColor rgb="FF9966FF"/>
        <bgColor indexed="64"/>
      </patternFill>
    </fill>
    <fill>
      <patternFill patternType="solid">
        <fgColor rgb="FF00CC66"/>
        <bgColor indexed="64"/>
      </patternFill>
    </fill>
    <fill>
      <patternFill patternType="solid">
        <fgColor rgb="FFFF33CC"/>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00FF00"/>
        <bgColor indexed="64"/>
      </patternFill>
    </fill>
    <fill>
      <patternFill patternType="solid">
        <fgColor rgb="FF00FFFF"/>
        <bgColor indexed="64"/>
      </patternFill>
    </fill>
  </fills>
  <borders count="14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top style="hair">
        <color indexed="64"/>
      </top>
      <bottom style="double">
        <color indexed="64"/>
      </bottom>
      <diagonal/>
    </border>
    <border>
      <left style="hair">
        <color indexed="64"/>
      </left>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diagonal/>
    </border>
    <border>
      <left style="thin">
        <color indexed="64"/>
      </left>
      <right style="thin">
        <color indexed="64"/>
      </right>
      <top style="double">
        <color indexed="64"/>
      </top>
      <bottom style="medium">
        <color indexed="64"/>
      </bottom>
      <diagonal/>
    </border>
    <border>
      <left style="hair">
        <color indexed="64"/>
      </left>
      <right/>
      <top/>
      <bottom style="hair">
        <color indexed="64"/>
      </bottom>
      <diagonal/>
    </border>
    <border>
      <left/>
      <right style="hair">
        <color indexed="64"/>
      </right>
      <top style="medium">
        <color indexed="64"/>
      </top>
      <bottom style="hair">
        <color indexed="64"/>
      </bottom>
      <diagonal/>
    </border>
    <border>
      <left/>
      <right/>
      <top/>
      <bottom style="thin">
        <color indexed="64"/>
      </bottom>
      <diagonal/>
    </border>
    <border>
      <left style="double">
        <color indexed="64"/>
      </left>
      <right style="double">
        <color indexed="64"/>
      </right>
      <top/>
      <bottom/>
      <diagonal/>
    </border>
    <border>
      <left/>
      <right/>
      <top style="medium">
        <color indexed="64"/>
      </top>
      <bottom style="hair">
        <color indexed="64"/>
      </bottom>
      <diagonal/>
    </border>
    <border>
      <left/>
      <right style="hair">
        <color indexed="64"/>
      </right>
      <top/>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hair">
        <color indexed="64"/>
      </bottom>
      <diagonal/>
    </border>
  </borders>
  <cellStyleXfs count="15">
    <xf numFmtId="0" fontId="0" fillId="0" borderId="0"/>
    <xf numFmtId="0" fontId="33" fillId="0" borderId="0" applyNumberFormat="0" applyFill="0" applyBorder="0" applyAlignment="0" applyProtection="0">
      <alignment vertical="top"/>
      <protection locked="0"/>
    </xf>
    <xf numFmtId="9" fontId="3" fillId="0" borderId="0" applyFont="0" applyFill="0" applyBorder="0" applyAlignment="0" applyProtection="0"/>
    <xf numFmtId="9" fontId="6" fillId="0" borderId="0" applyFont="0" applyFill="0" applyBorder="0" applyAlignment="0" applyProtection="0"/>
    <xf numFmtId="0" fontId="39" fillId="0" borderId="0"/>
    <xf numFmtId="0" fontId="3" fillId="0" borderId="0"/>
    <xf numFmtId="0" fontId="42" fillId="0" borderId="0"/>
    <xf numFmtId="0" fontId="3" fillId="0" borderId="0"/>
    <xf numFmtId="0" fontId="3" fillId="0" borderId="0"/>
    <xf numFmtId="0" fontId="2" fillId="0" borderId="0"/>
    <xf numFmtId="9" fontId="3" fillId="0" borderId="0" applyFont="0" applyFill="0" applyBorder="0" applyAlignment="0" applyProtection="0"/>
    <xf numFmtId="0" fontId="3" fillId="0" borderId="0"/>
    <xf numFmtId="0" fontId="3" fillId="0" borderId="0"/>
    <xf numFmtId="0" fontId="39" fillId="0" borderId="0"/>
    <xf numFmtId="0" fontId="1" fillId="0" borderId="0"/>
  </cellStyleXfs>
  <cellXfs count="585">
    <xf numFmtId="0" fontId="0" fillId="0" borderId="0" xfId="0"/>
    <xf numFmtId="9" fontId="8" fillId="0" borderId="27" xfId="2" applyFont="1" applyFill="1" applyBorder="1" applyAlignment="1">
      <alignment horizontal="center" vertical="center" shrinkToFit="1"/>
    </xf>
    <xf numFmtId="0" fontId="13" fillId="3" borderId="43" xfId="0" applyFont="1" applyFill="1" applyBorder="1" applyAlignment="1">
      <alignment horizontal="center" vertical="center" wrapText="1"/>
    </xf>
    <xf numFmtId="0" fontId="5" fillId="0" borderId="0" xfId="0" applyFont="1" applyAlignment="1">
      <alignment vertical="center"/>
    </xf>
    <xf numFmtId="0" fontId="8" fillId="0" borderId="27" xfId="2" applyNumberFormat="1" applyFont="1" applyFill="1" applyBorder="1" applyAlignment="1">
      <alignment horizontal="center" vertical="center" shrinkToFit="1"/>
    </xf>
    <xf numFmtId="9" fontId="8" fillId="0" borderId="27" xfId="2" applyFont="1" applyBorder="1" applyAlignment="1">
      <alignment horizontal="center" vertical="center" shrinkToFit="1"/>
    </xf>
    <xf numFmtId="9" fontId="8" fillId="0" borderId="14" xfId="2" applyFont="1" applyFill="1" applyBorder="1" applyAlignment="1">
      <alignment horizontal="center" vertical="center" shrinkToFit="1"/>
    </xf>
    <xf numFmtId="0" fontId="8" fillId="10" borderId="26" xfId="8" applyFont="1" applyFill="1" applyBorder="1" applyAlignment="1">
      <alignment horizontal="center" vertical="center"/>
    </xf>
    <xf numFmtId="9" fontId="8" fillId="0" borderId="26" xfId="2" applyFont="1" applyBorder="1" applyAlignment="1">
      <alignment horizontal="center" vertical="center" shrinkToFit="1"/>
    </xf>
    <xf numFmtId="0" fontId="8" fillId="0" borderId="27" xfId="2" applyNumberFormat="1" applyFont="1" applyBorder="1" applyAlignment="1">
      <alignment horizontal="center" vertical="center" shrinkToFit="1"/>
    </xf>
    <xf numFmtId="9" fontId="8" fillId="0" borderId="26" xfId="2" applyFont="1" applyFill="1" applyBorder="1" applyAlignment="1">
      <alignment horizontal="center" vertical="center" shrinkToFit="1"/>
    </xf>
    <xf numFmtId="0" fontId="8" fillId="0" borderId="14" xfId="2" applyNumberFormat="1" applyFont="1" applyFill="1" applyBorder="1" applyAlignment="1">
      <alignment horizontal="center" vertical="center" shrinkToFit="1"/>
    </xf>
    <xf numFmtId="0" fontId="5" fillId="0" borderId="76" xfId="0" applyFont="1" applyBorder="1" applyAlignment="1">
      <alignment horizontal="right" vertical="center"/>
    </xf>
    <xf numFmtId="0" fontId="5" fillId="0" borderId="78" xfId="0" applyFont="1" applyBorder="1" applyAlignment="1">
      <alignment horizontal="right" vertical="center"/>
    </xf>
    <xf numFmtId="0" fontId="5" fillId="0" borderId="97" xfId="0" applyFont="1" applyBorder="1" applyAlignment="1">
      <alignment horizontal="right" vertical="center"/>
    </xf>
    <xf numFmtId="0" fontId="5" fillId="0" borderId="99" xfId="0" applyFont="1" applyBorder="1" applyAlignment="1">
      <alignment horizontal="right" vertical="center"/>
    </xf>
    <xf numFmtId="0" fontId="8" fillId="0" borderId="61" xfId="0" applyFont="1" applyBorder="1" applyAlignment="1">
      <alignment horizontal="centerContinuous" vertical="center"/>
    </xf>
    <xf numFmtId="0" fontId="37" fillId="2" borderId="68" xfId="0" applyFont="1" applyFill="1" applyBorder="1" applyAlignment="1">
      <alignment horizontal="right" vertical="center"/>
    </xf>
    <xf numFmtId="0" fontId="38" fillId="2" borderId="69" xfId="0" applyFont="1" applyFill="1" applyBorder="1" applyAlignment="1">
      <alignment horizontal="left" vertical="center"/>
    </xf>
    <xf numFmtId="0" fontId="21" fillId="2" borderId="69" xfId="0" applyFont="1" applyFill="1" applyBorder="1" applyAlignment="1">
      <alignment horizontal="left" vertical="center"/>
    </xf>
    <xf numFmtId="0" fontId="5" fillId="2" borderId="69" xfId="0" applyFont="1" applyFill="1" applyBorder="1" applyAlignment="1">
      <alignment horizontal="centerContinuous" vertical="center"/>
    </xf>
    <xf numFmtId="0" fontId="6" fillId="2" borderId="69" xfId="0" applyFont="1" applyFill="1" applyBorder="1" applyAlignment="1">
      <alignment horizontal="centerContinuous" vertical="center"/>
    </xf>
    <xf numFmtId="0" fontId="36" fillId="2" borderId="70" xfId="1" applyFont="1" applyFill="1" applyBorder="1" applyAlignment="1" applyProtection="1">
      <alignment horizontal="right" vertical="center"/>
    </xf>
    <xf numFmtId="0" fontId="6" fillId="0" borderId="0" xfId="0" applyFont="1" applyAlignment="1">
      <alignment vertical="center"/>
    </xf>
    <xf numFmtId="0" fontId="7" fillId="0" borderId="1" xfId="0" applyFont="1" applyBorder="1" applyAlignment="1">
      <alignment horizontal="right" vertical="center"/>
    </xf>
    <xf numFmtId="0" fontId="8" fillId="0" borderId="0" xfId="0" applyFont="1" applyAlignment="1">
      <alignment horizontal="centerContinuous" vertical="center"/>
    </xf>
    <xf numFmtId="0" fontId="7" fillId="0" borderId="0" xfId="0" applyFont="1" applyAlignment="1">
      <alignment horizontal="right" vertical="center"/>
    </xf>
    <xf numFmtId="0" fontId="8" fillId="0" borderId="0" xfId="0" applyFont="1" applyAlignment="1">
      <alignment horizontal="center" vertical="center"/>
    </xf>
    <xf numFmtId="0" fontId="0" fillId="0" borderId="0" xfId="0" applyAlignment="1">
      <alignment vertical="center"/>
    </xf>
    <xf numFmtId="0" fontId="8" fillId="0" borderId="2" xfId="0" applyFont="1" applyBorder="1" applyAlignment="1">
      <alignment horizontal="left" vertical="center"/>
    </xf>
    <xf numFmtId="0" fontId="7" fillId="4" borderId="73" xfId="0" applyFont="1" applyFill="1" applyBorder="1" applyAlignment="1">
      <alignment horizontal="right" vertical="center"/>
    </xf>
    <xf numFmtId="0" fontId="7" fillId="4" borderId="95" xfId="0" applyFont="1" applyFill="1" applyBorder="1" applyAlignment="1">
      <alignment horizontal="right" vertical="center"/>
    </xf>
    <xf numFmtId="0" fontId="8" fillId="0" borderId="0" xfId="0" applyFont="1" applyAlignment="1">
      <alignment horizontal="left" vertical="center"/>
    </xf>
    <xf numFmtId="0" fontId="9" fillId="2" borderId="13" xfId="0" applyFont="1" applyFill="1" applyBorder="1" applyAlignment="1">
      <alignment horizontal="right" vertical="center"/>
    </xf>
    <xf numFmtId="0" fontId="26" fillId="0" borderId="14" xfId="0" applyFont="1" applyBorder="1" applyAlignment="1">
      <alignment horizontal="center" vertical="center"/>
    </xf>
    <xf numFmtId="0" fontId="9" fillId="4" borderId="58" xfId="0" applyFont="1" applyFill="1" applyBorder="1" applyAlignment="1">
      <alignment horizontal="right" vertical="center"/>
    </xf>
    <xf numFmtId="0" fontId="14"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9" fillId="4" borderId="56" xfId="0" applyFont="1" applyFill="1" applyBorder="1" applyAlignment="1">
      <alignment horizontal="right" vertical="center"/>
    </xf>
    <xf numFmtId="0" fontId="10"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43" fillId="2" borderId="4" xfId="0" applyFont="1" applyFill="1" applyBorder="1" applyAlignment="1">
      <alignment horizontal="right" vertical="center"/>
    </xf>
    <xf numFmtId="0" fontId="12" fillId="4" borderId="56" xfId="0" applyFont="1" applyFill="1" applyBorder="1" applyAlignment="1">
      <alignment horizontal="right" vertical="center"/>
    </xf>
    <xf numFmtId="0" fontId="23" fillId="2" borderId="4" xfId="0" applyFont="1" applyFill="1" applyBorder="1" applyAlignment="1">
      <alignment horizontal="right" vertical="center"/>
    </xf>
    <xf numFmtId="0" fontId="15" fillId="2" borderId="15" xfId="0" applyFont="1" applyFill="1" applyBorder="1" applyAlignment="1">
      <alignment horizontal="right" vertical="center"/>
    </xf>
    <xf numFmtId="49" fontId="26" fillId="0" borderId="25" xfId="0" applyNumberFormat="1" applyFont="1" applyBorder="1" applyAlignment="1">
      <alignment horizontal="center" vertical="center"/>
    </xf>
    <xf numFmtId="0" fontId="12" fillId="4" borderId="57" xfId="0" applyFont="1" applyFill="1" applyBorder="1" applyAlignment="1">
      <alignment horizontal="right" vertical="center"/>
    </xf>
    <xf numFmtId="0" fontId="4" fillId="0" borderId="1"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17" fillId="0" borderId="2"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 xfId="0" applyFont="1" applyBorder="1" applyAlignment="1">
      <alignment vertical="center"/>
    </xf>
    <xf numFmtId="0" fontId="8" fillId="0" borderId="0" xfId="0" applyFont="1" applyAlignment="1">
      <alignment vertical="center"/>
    </xf>
    <xf numFmtId="0" fontId="8" fillId="0" borderId="2"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5" fillId="0" borderId="0" xfId="0" applyFont="1" applyAlignment="1">
      <alignment horizontal="right" vertical="center"/>
    </xf>
    <xf numFmtId="0" fontId="6" fillId="0" borderId="0" xfId="0" applyFont="1" applyAlignment="1">
      <alignment horizontal="left" vertical="center"/>
    </xf>
    <xf numFmtId="0" fontId="17" fillId="0" borderId="0" xfId="0" applyFont="1" applyAlignment="1">
      <alignment horizontal="centerContinuous" vertical="center"/>
    </xf>
    <xf numFmtId="0" fontId="20" fillId="0" borderId="0" xfId="0" applyFont="1" applyAlignment="1">
      <alignment vertical="center"/>
    </xf>
    <xf numFmtId="0" fontId="32" fillId="0" borderId="0" xfId="0" applyFont="1" applyAlignment="1">
      <alignment vertical="center"/>
    </xf>
    <xf numFmtId="0" fontId="30" fillId="0" borderId="0" xfId="0" applyFont="1" applyAlignment="1">
      <alignment vertical="center"/>
    </xf>
    <xf numFmtId="0" fontId="29" fillId="0" borderId="0" xfId="0" applyFont="1" applyAlignment="1">
      <alignment vertical="center"/>
    </xf>
    <xf numFmtId="0" fontId="31" fillId="0" borderId="0" xfId="0" applyFont="1" applyAlignment="1">
      <alignment vertical="center"/>
    </xf>
    <xf numFmtId="0" fontId="8" fillId="10" borderId="52" xfId="8" applyFont="1" applyFill="1" applyBorder="1" applyAlignment="1">
      <alignment horizontal="center" vertical="center"/>
    </xf>
    <xf numFmtId="9" fontId="8" fillId="0" borderId="52" xfId="2" applyFont="1" applyFill="1" applyBorder="1" applyAlignment="1">
      <alignment horizontal="center" vertical="center" shrinkToFit="1"/>
    </xf>
    <xf numFmtId="0" fontId="5" fillId="0" borderId="5" xfId="0" applyFont="1" applyBorder="1" applyAlignment="1">
      <alignment horizontal="centerContinuous" vertical="center"/>
    </xf>
    <xf numFmtId="0" fontId="8" fillId="0" borderId="26" xfId="0" applyFont="1" applyBorder="1" applyAlignment="1">
      <alignment horizontal="center" vertical="center"/>
    </xf>
    <xf numFmtId="49" fontId="8" fillId="0" borderId="26" xfId="0" applyNumberFormat="1" applyFont="1" applyBorder="1" applyAlignment="1">
      <alignment horizontal="center" vertical="center"/>
    </xf>
    <xf numFmtId="0" fontId="35" fillId="8" borderId="28" xfId="2" applyNumberFormat="1" applyFont="1" applyFill="1" applyBorder="1" applyAlignment="1">
      <alignment horizontal="center" vertical="center" shrinkToFit="1"/>
    </xf>
    <xf numFmtId="0" fontId="8" fillId="0" borderId="52" xfId="0" applyFont="1" applyBorder="1" applyAlignment="1">
      <alignment horizontal="center" vertical="center"/>
    </xf>
    <xf numFmtId="49" fontId="8" fillId="0" borderId="52" xfId="0" applyNumberFormat="1" applyFont="1" applyBorder="1" applyAlignment="1">
      <alignment horizontal="center" vertical="center"/>
    </xf>
    <xf numFmtId="0" fontId="35" fillId="8" borderId="39" xfId="2" applyNumberFormat="1" applyFont="1" applyFill="1" applyBorder="1" applyAlignment="1">
      <alignment horizontal="center" vertical="center" shrinkToFit="1"/>
    </xf>
    <xf numFmtId="0" fontId="54" fillId="0" borderId="89" xfId="0" applyFont="1" applyBorder="1" applyAlignment="1">
      <alignment horizontal="centerContinuous" vertical="center"/>
    </xf>
    <xf numFmtId="0" fontId="57" fillId="0" borderId="90" xfId="0" applyFont="1" applyBorder="1" applyAlignment="1">
      <alignment horizontal="centerContinuous" vertical="center"/>
    </xf>
    <xf numFmtId="0" fontId="5" fillId="0" borderId="93" xfId="0" applyFont="1" applyBorder="1" applyAlignment="1">
      <alignment vertical="center"/>
    </xf>
    <xf numFmtId="0" fontId="3" fillId="0" borderId="100" xfId="0" applyFont="1" applyBorder="1" applyAlignment="1">
      <alignment horizontal="center" vertical="center"/>
    </xf>
    <xf numFmtId="49" fontId="3" fillId="0" borderId="93" xfId="0" applyNumberFormat="1" applyFont="1" applyBorder="1" applyAlignment="1">
      <alignment vertical="center"/>
    </xf>
    <xf numFmtId="0" fontId="3" fillId="0" borderId="98" xfId="0" applyFont="1" applyBorder="1" applyAlignment="1">
      <alignment vertical="center"/>
    </xf>
    <xf numFmtId="0" fontId="3" fillId="0" borderId="96" xfId="0" applyFont="1" applyBorder="1" applyAlignment="1">
      <alignment vertical="center"/>
    </xf>
    <xf numFmtId="49" fontId="3" fillId="0" borderId="94" xfId="0" applyNumberFormat="1" applyFont="1" applyBorder="1" applyAlignment="1">
      <alignment vertical="center"/>
    </xf>
    <xf numFmtId="0" fontId="3" fillId="14" borderId="83" xfId="0" applyFont="1" applyFill="1" applyBorder="1" applyAlignment="1">
      <alignment horizontal="center" vertical="center"/>
    </xf>
    <xf numFmtId="0" fontId="4" fillId="0" borderId="0" xfId="0" applyFont="1" applyAlignment="1">
      <alignment horizontal="centerContinuous" vertical="center"/>
    </xf>
    <xf numFmtId="0" fontId="51" fillId="0" borderId="35" xfId="0" applyFont="1" applyBorder="1" applyAlignment="1">
      <alignment horizontal="centerContinuous" vertical="center"/>
    </xf>
    <xf numFmtId="0" fontId="27" fillId="0" borderId="41" xfId="0" applyFont="1" applyBorder="1" applyAlignment="1">
      <alignment horizontal="centerContinuous" vertical="center"/>
    </xf>
    <xf numFmtId="0" fontId="55" fillId="0" borderId="41" xfId="0" applyFont="1" applyBorder="1" applyAlignment="1">
      <alignment horizontal="center" vertical="center" shrinkToFit="1"/>
    </xf>
    <xf numFmtId="0" fontId="56" fillId="13" borderId="35" xfId="0" applyFont="1" applyFill="1" applyBorder="1" applyAlignment="1">
      <alignment horizontal="centerContinuous" vertical="center"/>
    </xf>
    <xf numFmtId="0" fontId="27" fillId="0" borderId="87" xfId="0" applyFont="1" applyBorder="1" applyAlignment="1">
      <alignment horizontal="centerContinuous" vertical="center" shrinkToFit="1"/>
    </xf>
    <xf numFmtId="0" fontId="27" fillId="0" borderId="61" xfId="0" applyFont="1" applyBorder="1" applyAlignment="1">
      <alignment horizontal="center" vertical="center" shrinkToFit="1"/>
    </xf>
    <xf numFmtId="0" fontId="27" fillId="0" borderId="60" xfId="0" quotePrefix="1" applyFont="1" applyBorder="1" applyAlignment="1">
      <alignment horizontal="center" vertical="center" shrinkToFit="1"/>
    </xf>
    <xf numFmtId="0" fontId="8" fillId="0" borderId="54" xfId="0" applyFont="1" applyBorder="1" applyAlignment="1">
      <alignment horizontal="centerContinuous" vertical="center"/>
    </xf>
    <xf numFmtId="0" fontId="8" fillId="0" borderId="60" xfId="0" applyFont="1" applyBorder="1" applyAlignment="1">
      <alignment horizontal="centerContinuous" vertical="center"/>
    </xf>
    <xf numFmtId="164" fontId="4" fillId="0" borderId="0" xfId="0" applyNumberFormat="1" applyFont="1" applyAlignment="1">
      <alignment horizontal="centerContinuous" vertical="center"/>
    </xf>
    <xf numFmtId="0" fontId="6" fillId="0" borderId="0" xfId="0" applyFont="1" applyAlignment="1">
      <alignment horizontal="center" vertical="center"/>
    </xf>
    <xf numFmtId="0" fontId="22" fillId="3" borderId="42" xfId="0" applyFont="1" applyFill="1" applyBorder="1" applyAlignment="1">
      <alignment horizontal="center" vertical="center"/>
    </xf>
    <xf numFmtId="164" fontId="22" fillId="3" borderId="43" xfId="0" applyNumberFormat="1" applyFont="1" applyFill="1" applyBorder="1" applyAlignment="1">
      <alignment horizontal="center" vertical="center"/>
    </xf>
    <xf numFmtId="0" fontId="22" fillId="3" borderId="42" xfId="0" applyFont="1" applyFill="1" applyBorder="1" applyAlignment="1">
      <alignment horizontal="right" vertical="center"/>
    </xf>
    <xf numFmtId="0" fontId="22" fillId="3" borderId="44" xfId="0" applyFont="1" applyFill="1" applyBorder="1" applyAlignment="1">
      <alignment vertical="center"/>
    </xf>
    <xf numFmtId="0" fontId="3" fillId="0" borderId="0" xfId="0" applyFont="1" applyAlignment="1">
      <alignment horizontal="center" vertical="center"/>
    </xf>
    <xf numFmtId="0" fontId="3" fillId="0" borderId="81" xfId="0" applyFont="1" applyBorder="1" applyAlignment="1">
      <alignment horizontal="center" vertical="center" shrinkToFit="1"/>
    </xf>
    <xf numFmtId="164" fontId="3" fillId="0" borderId="45" xfId="0" applyNumberFormat="1" applyFont="1" applyBorder="1" applyAlignment="1">
      <alignment horizontal="center" vertical="center" shrinkToFit="1"/>
    </xf>
    <xf numFmtId="0" fontId="6" fillId="0" borderId="45" xfId="0" applyFont="1" applyBorder="1" applyAlignment="1">
      <alignment horizontal="left" vertical="center"/>
    </xf>
    <xf numFmtId="0" fontId="6" fillId="0" borderId="46" xfId="0" applyFont="1" applyBorder="1" applyAlignment="1">
      <alignment horizontal="left" vertical="center" shrinkToFit="1"/>
    </xf>
    <xf numFmtId="0" fontId="3" fillId="0" borderId="84" xfId="0" applyFont="1" applyBorder="1" applyAlignment="1">
      <alignment horizontal="center" vertical="center" shrinkToFit="1"/>
    </xf>
    <xf numFmtId="0" fontId="6" fillId="0" borderId="85" xfId="0" applyFont="1" applyBorder="1" applyAlignment="1">
      <alignment horizontal="center" vertical="center" shrinkToFit="1"/>
    </xf>
    <xf numFmtId="164" fontId="3" fillId="0" borderId="85" xfId="0" applyNumberFormat="1" applyFont="1" applyBorder="1" applyAlignment="1">
      <alignment horizontal="center" vertical="center" shrinkToFit="1"/>
    </xf>
    <xf numFmtId="0" fontId="6" fillId="0" borderId="85" xfId="0" applyFont="1" applyBorder="1" applyAlignment="1">
      <alignment horizontal="left" vertical="center"/>
    </xf>
    <xf numFmtId="0" fontId="6" fillId="0" borderId="86" xfId="0" applyFont="1" applyBorder="1" applyAlignment="1">
      <alignment horizontal="left" vertical="center" shrinkToFit="1"/>
    </xf>
    <xf numFmtId="0" fontId="3" fillId="0" borderId="82" xfId="0" applyFont="1" applyBorder="1" applyAlignment="1">
      <alignment horizontal="center" vertical="center" shrinkToFit="1"/>
    </xf>
    <xf numFmtId="0" fontId="3" fillId="0" borderId="47" xfId="0" applyFont="1" applyBorder="1" applyAlignment="1">
      <alignment horizontal="center" vertical="center" shrinkToFit="1"/>
    </xf>
    <xf numFmtId="164" fontId="3" fillId="0" borderId="47" xfId="0" applyNumberFormat="1" applyFont="1" applyBorder="1" applyAlignment="1">
      <alignment horizontal="center" vertical="center" shrinkToFit="1"/>
    </xf>
    <xf numFmtId="0" fontId="6" fillId="0" borderId="47" xfId="0" applyFont="1" applyBorder="1" applyAlignment="1">
      <alignment horizontal="left" vertical="center"/>
    </xf>
    <xf numFmtId="0" fontId="6" fillId="0" borderId="48" xfId="0" applyFont="1" applyBorder="1" applyAlignment="1">
      <alignment horizontal="left" vertical="center" shrinkToFit="1"/>
    </xf>
    <xf numFmtId="164" fontId="4" fillId="0" borderId="0" xfId="0" applyNumberFormat="1" applyFont="1" applyAlignment="1">
      <alignment horizontal="centerContinuous" vertical="center" shrinkToFit="1"/>
    </xf>
    <xf numFmtId="0" fontId="4" fillId="0" borderId="0" xfId="0" applyFont="1" applyAlignment="1">
      <alignment horizontal="centerContinuous" vertical="center" shrinkToFit="1"/>
    </xf>
    <xf numFmtId="0" fontId="3" fillId="0" borderId="45" xfId="0" applyFont="1" applyBorder="1" applyAlignment="1">
      <alignment horizontal="center" vertical="center" shrinkToFit="1"/>
    </xf>
    <xf numFmtId="164" fontId="6" fillId="0" borderId="47" xfId="0" applyNumberFormat="1" applyFont="1" applyBorder="1" applyAlignment="1">
      <alignment horizontal="center" vertical="center" shrinkToFit="1"/>
    </xf>
    <xf numFmtId="164" fontId="6" fillId="0" borderId="0" xfId="0" applyNumberFormat="1" applyFont="1" applyAlignment="1">
      <alignment horizontal="center" vertical="center"/>
    </xf>
    <xf numFmtId="0" fontId="22" fillId="11" borderId="16" xfId="0" applyFont="1" applyFill="1" applyBorder="1" applyAlignment="1">
      <alignment horizontal="center" vertical="center"/>
    </xf>
    <xf numFmtId="0" fontId="22" fillId="11" borderId="17" xfId="0" applyFont="1" applyFill="1" applyBorder="1" applyAlignment="1">
      <alignment horizontal="center" vertical="center"/>
    </xf>
    <xf numFmtId="49" fontId="22" fillId="11" borderId="17" xfId="0" applyNumberFormat="1" applyFont="1" applyFill="1" applyBorder="1" applyAlignment="1">
      <alignment horizontal="center" vertical="center"/>
    </xf>
    <xf numFmtId="0" fontId="22" fillId="11" borderId="20" xfId="0" applyFont="1" applyFill="1" applyBorder="1" applyAlignment="1">
      <alignment horizontal="center" vertical="center"/>
    </xf>
    <xf numFmtId="0" fontId="49" fillId="12" borderId="20" xfId="0" applyFont="1" applyFill="1" applyBorder="1" applyAlignment="1">
      <alignment horizontal="center" vertical="center"/>
    </xf>
    <xf numFmtId="0" fontId="22" fillId="11" borderId="18" xfId="0" applyFont="1" applyFill="1" applyBorder="1" applyAlignment="1">
      <alignment horizontal="center" vertical="center"/>
    </xf>
    <xf numFmtId="0" fontId="6" fillId="0" borderId="0" xfId="0" applyFont="1" applyAlignment="1">
      <alignment horizontal="centerContinuous" vertical="center"/>
    </xf>
    <xf numFmtId="0" fontId="22" fillId="11" borderId="20" xfId="0" applyFont="1" applyFill="1" applyBorder="1" applyAlignment="1">
      <alignment horizontal="centerContinuous" vertical="center"/>
    </xf>
    <xf numFmtId="0" fontId="22" fillId="11" borderId="75" xfId="0" applyFont="1" applyFill="1" applyBorder="1" applyAlignment="1">
      <alignment horizontal="centerContinuous" vertical="center"/>
    </xf>
    <xf numFmtId="0" fontId="22" fillId="11" borderId="55" xfId="0" applyFont="1" applyFill="1" applyBorder="1" applyAlignment="1">
      <alignment horizontal="centerContinuous" vertical="center"/>
    </xf>
    <xf numFmtId="0" fontId="22" fillId="11" borderId="19" xfId="0" applyFont="1" applyFill="1" applyBorder="1" applyAlignment="1">
      <alignment horizontal="centerContinuous" vertical="center"/>
    </xf>
    <xf numFmtId="0" fontId="8" fillId="0" borderId="0" xfId="0" quotePrefix="1" applyFont="1" applyAlignment="1">
      <alignment vertical="center"/>
    </xf>
    <xf numFmtId="1" fontId="50" fillId="12" borderId="47" xfId="0" applyNumberFormat="1" applyFont="1" applyFill="1" applyBorder="1" applyAlignment="1">
      <alignment horizontal="center" vertical="center"/>
    </xf>
    <xf numFmtId="0" fontId="22" fillId="11" borderId="35" xfId="0" applyFont="1" applyFill="1" applyBorder="1" applyAlignment="1">
      <alignment horizontal="center" vertical="center"/>
    </xf>
    <xf numFmtId="164" fontId="22" fillId="3" borderId="35" xfId="0" applyNumberFormat="1" applyFont="1" applyFill="1" applyBorder="1" applyAlignment="1">
      <alignment horizontal="center" vertical="center"/>
    </xf>
    <xf numFmtId="0" fontId="3" fillId="0" borderId="45" xfId="0" applyFont="1" applyBorder="1" applyAlignment="1">
      <alignment horizontal="center" vertical="center"/>
    </xf>
    <xf numFmtId="0" fontId="3" fillId="0" borderId="85" xfId="0" applyFont="1" applyBorder="1" applyAlignment="1">
      <alignment horizontal="center" vertical="center" shrinkToFit="1"/>
    </xf>
    <xf numFmtId="1" fontId="8" fillId="0" borderId="12" xfId="0" applyNumberFormat="1" applyFont="1" applyBorder="1" applyAlignment="1">
      <alignment horizontal="center" vertical="center"/>
    </xf>
    <xf numFmtId="0" fontId="8" fillId="0" borderId="26" xfId="5" applyFont="1" applyBorder="1" applyAlignment="1">
      <alignment horizontal="center" vertical="center" shrinkToFit="1"/>
    </xf>
    <xf numFmtId="9" fontId="8" fillId="0" borderId="51" xfId="2" applyFont="1" applyFill="1" applyBorder="1" applyAlignment="1">
      <alignment horizontal="center" vertical="center" shrinkToFit="1"/>
    </xf>
    <xf numFmtId="9" fontId="8" fillId="0" borderId="53" xfId="2" applyFont="1" applyFill="1" applyBorder="1" applyAlignment="1">
      <alignment horizontal="center" vertical="center" shrinkToFit="1"/>
    </xf>
    <xf numFmtId="0" fontId="8" fillId="0" borderId="53" xfId="2" applyNumberFormat="1" applyFont="1" applyFill="1" applyBorder="1" applyAlignment="1">
      <alignment horizontal="center" vertical="center" shrinkToFit="1"/>
    </xf>
    <xf numFmtId="1" fontId="3" fillId="0" borderId="61" xfId="0" applyNumberFormat="1" applyFont="1" applyBorder="1" applyAlignment="1">
      <alignment horizontal="center" vertical="center" shrinkToFit="1"/>
    </xf>
    <xf numFmtId="1" fontId="3" fillId="0" borderId="54" xfId="0" applyNumberFormat="1" applyFont="1" applyBorder="1" applyAlignment="1">
      <alignment horizontal="center" vertical="center" shrinkToFit="1"/>
    </xf>
    <xf numFmtId="1" fontId="6" fillId="0" borderId="0" xfId="0" applyNumberFormat="1" applyFont="1" applyAlignment="1">
      <alignment vertical="center"/>
    </xf>
    <xf numFmtId="1" fontId="22" fillId="3" borderId="35" xfId="0" applyNumberFormat="1" applyFont="1" applyFill="1" applyBorder="1" applyAlignment="1">
      <alignment horizontal="center" vertical="center"/>
    </xf>
    <xf numFmtId="1" fontId="6" fillId="0" borderId="0" xfId="0" applyNumberFormat="1" applyFont="1" applyAlignment="1">
      <alignment horizontal="center" vertical="center"/>
    </xf>
    <xf numFmtId="0" fontId="3" fillId="0" borderId="46" xfId="0" applyFont="1" applyBorder="1" applyAlignment="1">
      <alignment horizontal="left" vertical="center" shrinkToFit="1"/>
    </xf>
    <xf numFmtId="1" fontId="3" fillId="0" borderId="102" xfId="0" applyNumberFormat="1" applyFont="1" applyBorder="1" applyAlignment="1">
      <alignment horizontal="center" vertical="center"/>
    </xf>
    <xf numFmtId="49" fontId="3" fillId="0" borderId="103" xfId="0" applyNumberFormat="1" applyFont="1" applyBorder="1" applyAlignment="1">
      <alignment horizontal="center" vertical="center"/>
    </xf>
    <xf numFmtId="1" fontId="50" fillId="12" borderId="45" xfId="0" applyNumberFormat="1" applyFont="1" applyFill="1" applyBorder="1" applyAlignment="1">
      <alignment horizontal="center" vertical="center"/>
    </xf>
    <xf numFmtId="0" fontId="3" fillId="0" borderId="0" xfId="0" applyFont="1" applyAlignment="1">
      <alignment vertical="center"/>
    </xf>
    <xf numFmtId="165" fontId="3" fillId="0" borderId="0" xfId="0" applyNumberFormat="1" applyFont="1" applyAlignment="1">
      <alignment horizontal="center" vertical="center"/>
    </xf>
    <xf numFmtId="1" fontId="8" fillId="0" borderId="29" xfId="0" applyNumberFormat="1" applyFont="1" applyBorder="1" applyAlignment="1">
      <alignment horizontal="center" vertical="center"/>
    </xf>
    <xf numFmtId="0" fontId="3" fillId="0" borderId="110" xfId="0" applyFont="1" applyBorder="1" applyAlignment="1">
      <alignment horizontal="center" vertical="center"/>
    </xf>
    <xf numFmtId="164" fontId="3" fillId="10" borderId="110" xfId="0" applyNumberFormat="1" applyFont="1" applyFill="1" applyBorder="1" applyAlignment="1">
      <alignment horizontal="center" vertical="center"/>
    </xf>
    <xf numFmtId="1" fontId="3" fillId="10" borderId="87" xfId="0" applyNumberFormat="1" applyFont="1" applyFill="1" applyBorder="1" applyAlignment="1">
      <alignment horizontal="center" vertical="center"/>
    </xf>
    <xf numFmtId="1" fontId="3" fillId="0" borderId="87" xfId="0" applyNumberFormat="1" applyFont="1" applyBorder="1" applyAlignment="1">
      <alignment horizontal="center" vertical="center"/>
    </xf>
    <xf numFmtId="0" fontId="7" fillId="4" borderId="11" xfId="0" applyFont="1" applyFill="1" applyBorder="1" applyAlignment="1">
      <alignment horizontal="right" vertical="center"/>
    </xf>
    <xf numFmtId="49" fontId="8" fillId="0" borderId="112" xfId="0" applyNumberFormat="1" applyFont="1" applyBorder="1" applyAlignment="1">
      <alignment horizontal="centerContinuous" vertical="center"/>
    </xf>
    <xf numFmtId="0" fontId="3" fillId="0" borderId="113" xfId="0" applyFont="1" applyBorder="1" applyAlignment="1">
      <alignment horizontal="centerContinuous" vertical="center"/>
    </xf>
    <xf numFmtId="0" fontId="6" fillId="0" borderId="47" xfId="0" applyFont="1" applyBorder="1" applyAlignment="1">
      <alignment horizontal="center" vertical="center" shrinkToFit="1"/>
    </xf>
    <xf numFmtId="0" fontId="8" fillId="0" borderId="114" xfId="5" applyFont="1" applyBorder="1" applyAlignment="1">
      <alignment horizontal="center" vertical="center" shrinkToFit="1"/>
    </xf>
    <xf numFmtId="9" fontId="8" fillId="0" borderId="115" xfId="2" applyFont="1" applyBorder="1" applyAlignment="1">
      <alignment horizontal="center" vertical="center" shrinkToFit="1"/>
    </xf>
    <xf numFmtId="0" fontId="8" fillId="0" borderId="115" xfId="2" applyNumberFormat="1"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4" xfId="0" applyFont="1" applyBorder="1" applyAlignment="1">
      <alignment horizontal="center" vertical="center" shrinkToFit="1"/>
    </xf>
    <xf numFmtId="9" fontId="8" fillId="0" borderId="27" xfId="10" applyFont="1" applyFill="1" applyBorder="1" applyAlignment="1">
      <alignment horizontal="center" vertical="center" shrinkToFit="1"/>
    </xf>
    <xf numFmtId="9" fontId="8" fillId="0" borderId="26" xfId="10" applyFont="1" applyFill="1" applyBorder="1" applyAlignment="1">
      <alignment horizontal="center" vertical="center" shrinkToFit="1"/>
    </xf>
    <xf numFmtId="0" fontId="8" fillId="0" borderId="27" xfId="10" applyNumberFormat="1" applyFont="1" applyFill="1" applyBorder="1" applyAlignment="1">
      <alignment horizontal="center" vertical="center" shrinkToFit="1"/>
    </xf>
    <xf numFmtId="0" fontId="8" fillId="0" borderId="28" xfId="0" applyFont="1" applyBorder="1" applyAlignment="1">
      <alignment horizontal="center" vertical="center"/>
    </xf>
    <xf numFmtId="0" fontId="8" fillId="0" borderId="28" xfId="0" applyFont="1" applyBorder="1" applyAlignment="1">
      <alignment horizontal="center" vertical="center" shrinkToFit="1"/>
    </xf>
    <xf numFmtId="0" fontId="8" fillId="0" borderId="14" xfId="2" applyNumberFormat="1" applyFont="1" applyBorder="1" applyAlignment="1">
      <alignment horizontal="center" vertical="center" shrinkToFit="1"/>
    </xf>
    <xf numFmtId="0" fontId="8" fillId="0" borderId="27" xfId="5" applyFont="1" applyBorder="1" applyAlignment="1">
      <alignment horizontal="center" vertical="center"/>
    </xf>
    <xf numFmtId="0" fontId="8" fillId="0" borderId="28" xfId="5" applyFont="1" applyBorder="1" applyAlignment="1">
      <alignment horizontal="center" vertical="center"/>
    </xf>
    <xf numFmtId="0" fontId="8" fillId="10" borderId="51" xfId="8" applyFont="1" applyFill="1" applyBorder="1" applyAlignment="1">
      <alignment horizontal="center" vertical="center"/>
    </xf>
    <xf numFmtId="0" fontId="8" fillId="0" borderId="53" xfId="0" applyFont="1" applyBorder="1" applyAlignment="1">
      <alignment horizontal="center" vertical="center" shrinkToFit="1"/>
    </xf>
    <xf numFmtId="1" fontId="50" fillId="12" borderId="118" xfId="0" applyNumberFormat="1" applyFont="1" applyFill="1" applyBorder="1" applyAlignment="1">
      <alignment horizontal="center" vertical="center"/>
    </xf>
    <xf numFmtId="0" fontId="3" fillId="16" borderId="80" xfId="0" applyFont="1" applyFill="1" applyBorder="1" applyAlignment="1">
      <alignment horizontal="center" vertical="center"/>
    </xf>
    <xf numFmtId="0" fontId="3" fillId="16" borderId="50" xfId="0" applyFont="1" applyFill="1" applyBorder="1" applyAlignment="1">
      <alignment horizontal="center" vertical="center"/>
    </xf>
    <xf numFmtId="49" fontId="3" fillId="16" borderId="50" xfId="0" applyNumberFormat="1" applyFont="1" applyFill="1" applyBorder="1" applyAlignment="1">
      <alignment horizontal="center" vertical="center"/>
    </xf>
    <xf numFmtId="0" fontId="3" fillId="16" borderId="49" xfId="0" applyFont="1" applyFill="1" applyBorder="1" applyAlignment="1">
      <alignment horizontal="center" vertical="center"/>
    </xf>
    <xf numFmtId="0" fontId="3" fillId="16" borderId="61" xfId="0" applyFont="1" applyFill="1" applyBorder="1" applyAlignment="1">
      <alignment horizontal="center" vertical="center"/>
    </xf>
    <xf numFmtId="0" fontId="3" fillId="16" borderId="109" xfId="0" applyFont="1" applyFill="1" applyBorder="1" applyAlignment="1">
      <alignment horizontal="center" vertical="center"/>
    </xf>
    <xf numFmtId="0" fontId="3" fillId="16" borderId="110" xfId="0" applyFont="1" applyFill="1" applyBorder="1" applyAlignment="1">
      <alignment horizontal="center" vertical="center"/>
    </xf>
    <xf numFmtId="49" fontId="3" fillId="16" borderId="110" xfId="0" applyNumberFormat="1" applyFont="1" applyFill="1" applyBorder="1" applyAlignment="1">
      <alignment horizontal="center" vertical="center"/>
    </xf>
    <xf numFmtId="0" fontId="3" fillId="16" borderId="111" xfId="0" applyFont="1" applyFill="1" applyBorder="1" applyAlignment="1">
      <alignment horizontal="center" vertical="center"/>
    </xf>
    <xf numFmtId="0" fontId="3" fillId="16" borderId="45" xfId="0" applyFont="1" applyFill="1" applyBorder="1" applyAlignment="1">
      <alignment horizontal="center" vertical="center"/>
    </xf>
    <xf numFmtId="1" fontId="3" fillId="16" borderId="45" xfId="0" applyNumberFormat="1" applyFont="1" applyFill="1" applyBorder="1" applyAlignment="1">
      <alignment horizontal="center" vertical="center"/>
    </xf>
    <xf numFmtId="0" fontId="3" fillId="16" borderId="117" xfId="0" applyFont="1" applyFill="1" applyBorder="1" applyAlignment="1">
      <alignment horizontal="center" vertical="center"/>
    </xf>
    <xf numFmtId="0" fontId="3" fillId="16" borderId="118" xfId="0" applyFont="1" applyFill="1" applyBorder="1" applyAlignment="1">
      <alignment horizontal="center" vertical="center"/>
    </xf>
    <xf numFmtId="1" fontId="3" fillId="16" borderId="118" xfId="0" applyNumberFormat="1" applyFont="1" applyFill="1" applyBorder="1" applyAlignment="1">
      <alignment horizontal="center" vertical="center"/>
    </xf>
    <xf numFmtId="0" fontId="3" fillId="16" borderId="119" xfId="0" applyFont="1" applyFill="1" applyBorder="1" applyAlignment="1">
      <alignment horizontal="center" vertical="center"/>
    </xf>
    <xf numFmtId="0" fontId="3" fillId="16" borderId="60" xfId="0" applyFont="1" applyFill="1" applyBorder="1" applyAlignment="1">
      <alignment horizontal="center" vertical="center"/>
    </xf>
    <xf numFmtId="0" fontId="3" fillId="0" borderId="84" xfId="0" applyFont="1" applyBorder="1" applyAlignment="1">
      <alignment horizontal="center" vertical="center"/>
    </xf>
    <xf numFmtId="0" fontId="3" fillId="16" borderId="82" xfId="0" applyFont="1" applyFill="1" applyBorder="1" applyAlignment="1">
      <alignment horizontal="center" vertical="center" shrinkToFit="1"/>
    </xf>
    <xf numFmtId="0" fontId="3" fillId="0" borderId="85" xfId="0" applyFont="1" applyBorder="1" applyAlignment="1">
      <alignment horizontal="center" vertical="center"/>
    </xf>
    <xf numFmtId="0" fontId="3" fillId="16" borderId="47" xfId="0" applyFont="1" applyFill="1" applyBorder="1" applyAlignment="1">
      <alignment horizontal="center" vertical="center"/>
    </xf>
    <xf numFmtId="49" fontId="3" fillId="0" borderId="85" xfId="2" applyNumberFormat="1" applyFont="1" applyBorder="1" applyAlignment="1">
      <alignment horizontal="center" vertical="center"/>
    </xf>
    <xf numFmtId="49" fontId="3" fillId="16" borderId="47" xfId="0" applyNumberFormat="1" applyFont="1" applyFill="1" applyBorder="1" applyAlignment="1">
      <alignment horizontal="center" vertical="center"/>
    </xf>
    <xf numFmtId="164" fontId="6" fillId="0" borderId="85" xfId="0" applyNumberFormat="1" applyFont="1" applyBorder="1" applyAlignment="1">
      <alignment horizontal="center" vertical="center"/>
    </xf>
    <xf numFmtId="164" fontId="3" fillId="16" borderId="47" xfId="0" applyNumberFormat="1" applyFont="1" applyFill="1" applyBorder="1" applyAlignment="1">
      <alignment horizontal="center" vertical="center"/>
    </xf>
    <xf numFmtId="1" fontId="3" fillId="16" borderId="47" xfId="0" applyNumberFormat="1" applyFont="1" applyFill="1" applyBorder="1" applyAlignment="1">
      <alignment horizontal="center" vertical="center"/>
    </xf>
    <xf numFmtId="0" fontId="3" fillId="0" borderId="86" xfId="0" quotePrefix="1" applyFont="1" applyBorder="1" applyAlignment="1">
      <alignment horizontal="center" vertical="center"/>
    </xf>
    <xf numFmtId="0" fontId="3" fillId="16" borderId="48" xfId="0" quotePrefix="1" applyFont="1" applyFill="1" applyBorder="1" applyAlignment="1">
      <alignment horizontal="center" vertical="center"/>
    </xf>
    <xf numFmtId="1" fontId="3" fillId="16" borderId="54" xfId="0" applyNumberFormat="1" applyFont="1" applyFill="1" applyBorder="1" applyAlignment="1">
      <alignment horizontal="center" vertical="center"/>
    </xf>
    <xf numFmtId="1" fontId="50" fillId="12" borderId="110" xfId="0" applyNumberFormat="1" applyFont="1" applyFill="1" applyBorder="1" applyAlignment="1">
      <alignment horizontal="center" vertical="center"/>
    </xf>
    <xf numFmtId="1" fontId="3" fillId="0" borderId="110" xfId="0" applyNumberFormat="1" applyFont="1" applyBorder="1" applyAlignment="1">
      <alignment horizontal="center" vertical="center"/>
    </xf>
    <xf numFmtId="1" fontId="3" fillId="10" borderId="61" xfId="0" applyNumberFormat="1" applyFont="1" applyFill="1" applyBorder="1" applyAlignment="1">
      <alignment horizontal="center" vertical="center"/>
    </xf>
    <xf numFmtId="49" fontId="3" fillId="0" borderId="85" xfId="0" applyNumberFormat="1" applyFont="1" applyBorder="1" applyAlignment="1">
      <alignment horizontal="center" vertical="center"/>
    </xf>
    <xf numFmtId="164" fontId="3" fillId="0" borderId="85" xfId="0" applyNumberFormat="1" applyFont="1" applyBorder="1" applyAlignment="1">
      <alignment horizontal="center" vertical="center"/>
    </xf>
    <xf numFmtId="1" fontId="50" fillId="12" borderId="85" xfId="0" applyNumberFormat="1" applyFont="1" applyFill="1" applyBorder="1" applyAlignment="1">
      <alignment horizontal="center" vertical="center"/>
    </xf>
    <xf numFmtId="1" fontId="3" fillId="0" borderId="85" xfId="0" applyNumberFormat="1" applyFont="1" applyBorder="1" applyAlignment="1">
      <alignment horizontal="center" vertical="center"/>
    </xf>
    <xf numFmtId="0" fontId="3" fillId="0" borderId="120" xfId="0" applyFont="1" applyBorder="1" applyAlignment="1">
      <alignment horizontal="center" vertical="center"/>
    </xf>
    <xf numFmtId="164" fontId="3" fillId="10" borderId="120" xfId="0" applyNumberFormat="1" applyFont="1" applyFill="1" applyBorder="1" applyAlignment="1">
      <alignment horizontal="center" vertical="center"/>
    </xf>
    <xf numFmtId="1" fontId="50" fillId="12" borderId="120" xfId="0" applyNumberFormat="1" applyFont="1" applyFill="1" applyBorder="1" applyAlignment="1">
      <alignment horizontal="center" vertical="center"/>
    </xf>
    <xf numFmtId="1" fontId="3" fillId="0" borderId="120" xfId="0" applyNumberFormat="1" applyFont="1" applyBorder="1" applyAlignment="1">
      <alignment horizontal="center" vertical="center"/>
    </xf>
    <xf numFmtId="0" fontId="3" fillId="0" borderId="121" xfId="0" quotePrefix="1" applyFont="1" applyBorder="1" applyAlignment="1">
      <alignment horizontal="center" vertical="center"/>
    </xf>
    <xf numFmtId="0" fontId="52" fillId="0" borderId="35" xfId="0" applyFont="1" applyBorder="1" applyAlignment="1">
      <alignment horizontal="centerContinuous" vertical="center"/>
    </xf>
    <xf numFmtId="0" fontId="53" fillId="0" borderId="35" xfId="0" applyFont="1" applyBorder="1" applyAlignment="1">
      <alignment horizontal="centerContinuous" vertical="center"/>
    </xf>
    <xf numFmtId="0" fontId="22" fillId="11" borderId="123" xfId="0" applyFont="1" applyFill="1" applyBorder="1" applyAlignment="1">
      <alignment horizontal="center" vertical="center"/>
    </xf>
    <xf numFmtId="1" fontId="22" fillId="11" borderId="35" xfId="0" applyNumberFormat="1" applyFont="1" applyFill="1" applyBorder="1" applyAlignment="1">
      <alignment horizontal="center" vertical="center"/>
    </xf>
    <xf numFmtId="0" fontId="3" fillId="0" borderId="93" xfId="0" applyFont="1" applyBorder="1" applyAlignment="1">
      <alignment horizontal="centerContinuous" vertical="center" shrinkToFit="1"/>
    </xf>
    <xf numFmtId="0" fontId="22" fillId="0" borderId="76" xfId="0" applyFont="1" applyBorder="1" applyAlignment="1">
      <alignment horizontal="centerContinuous" vertical="center"/>
    </xf>
    <xf numFmtId="0" fontId="22" fillId="0" borderId="62" xfId="0" applyFont="1" applyBorder="1" applyAlignment="1">
      <alignment horizontal="centerContinuous" vertical="center"/>
    </xf>
    <xf numFmtId="0" fontId="3" fillId="0" borderId="108" xfId="0" applyFont="1" applyBorder="1" applyAlignment="1">
      <alignment horizontal="center" vertical="center"/>
    </xf>
    <xf numFmtId="0" fontId="3" fillId="0" borderId="77" xfId="0" applyFont="1" applyBorder="1" applyAlignment="1">
      <alignment horizontal="centerContinuous" vertical="center"/>
    </xf>
    <xf numFmtId="0" fontId="3" fillId="0" borderId="94" xfId="0" applyFont="1" applyBorder="1" applyAlignment="1">
      <alignment horizontal="centerContinuous" vertical="center" shrinkToFit="1"/>
    </xf>
    <xf numFmtId="0" fontId="3" fillId="0" borderId="78" xfId="0" applyFont="1" applyBorder="1" applyAlignment="1">
      <alignment horizontal="centerContinuous" vertical="center"/>
    </xf>
    <xf numFmtId="0" fontId="3" fillId="0" borderId="67" xfId="0" applyFont="1" applyBorder="1" applyAlignment="1">
      <alignment horizontal="centerContinuous" vertical="center"/>
    </xf>
    <xf numFmtId="49" fontId="3" fillId="0" borderId="107" xfId="0" applyNumberFormat="1" applyFont="1" applyBorder="1" applyAlignment="1">
      <alignment horizontal="center" vertical="center"/>
    </xf>
    <xf numFmtId="49" fontId="3" fillId="0" borderId="47" xfId="0" applyNumberFormat="1" applyFont="1" applyBorder="1" applyAlignment="1">
      <alignment horizontal="center" vertical="center"/>
    </xf>
    <xf numFmtId="0" fontId="3" fillId="0" borderId="79" xfId="0" applyFont="1" applyBorder="1" applyAlignment="1">
      <alignment horizontal="centerContinuous" vertical="center"/>
    </xf>
    <xf numFmtId="1" fontId="3" fillId="0" borderId="54" xfId="0" applyNumberFormat="1" applyFont="1" applyBorder="1" applyAlignment="1">
      <alignment horizontal="center" vertical="center"/>
    </xf>
    <xf numFmtId="0" fontId="3" fillId="0" borderId="122" xfId="0" applyFont="1" applyBorder="1" applyAlignment="1">
      <alignment horizontal="center" vertical="center"/>
    </xf>
    <xf numFmtId="49" fontId="3" fillId="0" borderId="120" xfId="2" applyNumberFormat="1" applyFont="1" applyFill="1" applyBorder="1" applyAlignment="1">
      <alignment horizontal="center" vertical="center"/>
    </xf>
    <xf numFmtId="0" fontId="8" fillId="0" borderId="53" xfId="2" applyNumberFormat="1" applyFont="1" applyBorder="1" applyAlignment="1">
      <alignment horizontal="center" vertical="center" shrinkToFit="1"/>
    </xf>
    <xf numFmtId="49" fontId="5" fillId="0" borderId="0" xfId="0" applyNumberFormat="1"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3" fillId="0" borderId="124" xfId="0" applyFont="1" applyBorder="1" applyAlignment="1">
      <alignment horizontal="left" vertical="center"/>
    </xf>
    <xf numFmtId="0" fontId="3" fillId="0" borderId="111" xfId="0" applyFont="1" applyBorder="1" applyAlignment="1">
      <alignment horizontal="left" vertical="center" shrinkToFit="1"/>
    </xf>
    <xf numFmtId="0" fontId="3" fillId="0" borderId="93" xfId="0" applyFont="1" applyBorder="1" applyAlignment="1">
      <alignment horizontal="center" vertical="center" shrinkToFit="1"/>
    </xf>
    <xf numFmtId="1" fontId="3" fillId="0" borderId="45" xfId="0" applyNumberFormat="1" applyFont="1" applyBorder="1" applyAlignment="1">
      <alignment horizontal="center" vertical="center" shrinkToFit="1"/>
    </xf>
    <xf numFmtId="0" fontId="3" fillId="0" borderId="108" xfId="0" applyFont="1" applyBorder="1" applyAlignment="1">
      <alignment horizontal="left" vertical="center"/>
    </xf>
    <xf numFmtId="1" fontId="3" fillId="0" borderId="41" xfId="0" applyNumberFormat="1" applyFont="1" applyBorder="1" applyAlignment="1">
      <alignment horizontal="center" vertical="center" shrinkToFit="1"/>
    </xf>
    <xf numFmtId="0" fontId="3" fillId="0" borderId="0" xfId="0" applyFont="1" applyAlignment="1">
      <alignment horizontal="center" vertical="center" shrinkToFit="1"/>
    </xf>
    <xf numFmtId="0" fontId="64" fillId="0" borderId="0" xfId="0" applyFont="1" applyAlignment="1">
      <alignment vertical="center"/>
    </xf>
    <xf numFmtId="0" fontId="25" fillId="0" borderId="24" xfId="0" applyFont="1" applyBorder="1" applyAlignment="1">
      <alignment horizontal="centerContinuous" vertical="center"/>
    </xf>
    <xf numFmtId="0" fontId="13" fillId="3" borderId="71" xfId="0" applyFont="1" applyFill="1" applyBorder="1" applyAlignment="1">
      <alignment horizontal="centerContinuous" vertical="center"/>
    </xf>
    <xf numFmtId="0" fontId="13" fillId="3" borderId="43" xfId="0" applyFont="1" applyFill="1" applyBorder="1" applyAlignment="1">
      <alignment horizontal="center" vertical="center"/>
    </xf>
    <xf numFmtId="0" fontId="48" fillId="12" borderId="42" xfId="0" applyFont="1" applyFill="1" applyBorder="1" applyAlignment="1">
      <alignment horizontal="center" vertical="center"/>
    </xf>
    <xf numFmtId="0" fontId="13" fillId="3" borderId="72" xfId="0" applyFont="1" applyFill="1" applyBorder="1" applyAlignment="1">
      <alignment horizontal="center" vertical="center"/>
    </xf>
    <xf numFmtId="0" fontId="46" fillId="0" borderId="1" xfId="0" applyFont="1" applyBorder="1" applyAlignment="1">
      <alignment vertical="center"/>
    </xf>
    <xf numFmtId="0" fontId="7" fillId="0" borderId="26" xfId="0" applyFont="1" applyBorder="1" applyAlignment="1">
      <alignment horizontal="center" vertical="center"/>
    </xf>
    <xf numFmtId="0" fontId="55" fillId="0" borderId="26" xfId="0" applyFont="1" applyBorder="1" applyAlignment="1">
      <alignment horizontal="center" vertical="center"/>
    </xf>
    <xf numFmtId="0" fontId="47" fillId="0" borderId="26" xfId="0" applyFont="1" applyBorder="1" applyAlignment="1">
      <alignment horizontal="center" vertical="center"/>
    </xf>
    <xf numFmtId="1" fontId="8" fillId="0" borderId="26" xfId="0" applyNumberFormat="1" applyFont="1" applyBorder="1" applyAlignment="1">
      <alignment horizontal="center" vertical="center"/>
    </xf>
    <xf numFmtId="0" fontId="44" fillId="12" borderId="27" xfId="0" applyFont="1" applyFill="1" applyBorder="1" applyAlignment="1">
      <alignment horizontal="center" vertical="center"/>
    </xf>
    <xf numFmtId="0" fontId="8" fillId="0" borderId="28" xfId="0" quotePrefix="1" applyFont="1" applyBorder="1" applyAlignment="1">
      <alignment horizontal="center" vertical="center"/>
    </xf>
    <xf numFmtId="0" fontId="63" fillId="0" borderId="1" xfId="0" applyFont="1" applyBorder="1" applyAlignment="1">
      <alignment vertical="center"/>
    </xf>
    <xf numFmtId="0" fontId="62" fillId="0" borderId="26" xfId="0" applyFont="1" applyBorder="1" applyAlignment="1">
      <alignment horizontal="center" vertical="center"/>
    </xf>
    <xf numFmtId="0" fontId="14" fillId="0" borderId="27" xfId="0" applyFont="1" applyBorder="1" applyAlignment="1">
      <alignment horizontal="center" vertical="center"/>
    </xf>
    <xf numFmtId="0" fontId="47" fillId="0" borderId="36" xfId="0" applyFont="1" applyBorder="1" applyAlignment="1">
      <alignment vertical="center"/>
    </xf>
    <xf numFmtId="0" fontId="7" fillId="0" borderId="52" xfId="0" applyFont="1" applyBorder="1" applyAlignment="1">
      <alignment horizontal="center" vertical="center"/>
    </xf>
    <xf numFmtId="0" fontId="48" fillId="0" borderId="52" xfId="0" applyFont="1" applyBorder="1" applyAlignment="1">
      <alignment horizontal="center" vertical="center"/>
    </xf>
    <xf numFmtId="1" fontId="8" fillId="0" borderId="52" xfId="0" applyNumberFormat="1" applyFont="1" applyBorder="1" applyAlignment="1">
      <alignment horizontal="center" vertical="center"/>
    </xf>
    <xf numFmtId="0" fontId="44" fillId="12" borderId="52" xfId="0" applyFont="1" applyFill="1" applyBorder="1" applyAlignment="1">
      <alignment horizontal="center" vertical="center"/>
    </xf>
    <xf numFmtId="0" fontId="8" fillId="0" borderId="39" xfId="0" quotePrefix="1" applyFont="1" applyBorder="1" applyAlignment="1">
      <alignment horizontal="center" vertical="center"/>
    </xf>
    <xf numFmtId="0" fontId="12" fillId="0" borderId="1" xfId="0" applyFont="1" applyBorder="1" applyAlignment="1">
      <alignment vertical="center"/>
    </xf>
    <xf numFmtId="49" fontId="18" fillId="0" borderId="26" xfId="0" applyNumberFormat="1" applyFont="1" applyBorder="1" applyAlignment="1">
      <alignment horizontal="center" vertical="center"/>
    </xf>
    <xf numFmtId="0" fontId="18" fillId="0" borderId="27" xfId="0" applyFont="1" applyBorder="1" applyAlignment="1">
      <alignment horizontal="center" vertical="center"/>
    </xf>
    <xf numFmtId="0" fontId="12" fillId="0" borderId="27" xfId="0" applyFont="1" applyBorder="1" applyAlignment="1">
      <alignment horizontal="center" vertical="center"/>
    </xf>
    <xf numFmtId="0" fontId="8" fillId="0" borderId="27" xfId="0" applyFont="1" applyBorder="1" applyAlignment="1">
      <alignment horizontal="center" vertical="center"/>
    </xf>
    <xf numFmtId="49" fontId="8" fillId="0" borderId="27" xfId="0" applyNumberFormat="1" applyFont="1" applyBorder="1" applyAlignment="1">
      <alignment horizontal="center" vertical="center"/>
    </xf>
    <xf numFmtId="49" fontId="62" fillId="0" borderId="26" xfId="0" applyNumberFormat="1" applyFont="1" applyBorder="1" applyAlignment="1">
      <alignment horizontal="center" vertical="center"/>
    </xf>
    <xf numFmtId="0" fontId="62" fillId="0" borderId="27" xfId="0" applyFont="1" applyBorder="1" applyAlignment="1">
      <alignment horizontal="center" vertical="center"/>
    </xf>
    <xf numFmtId="0" fontId="63" fillId="0" borderId="27" xfId="0" applyFont="1" applyBorder="1" applyAlignment="1">
      <alignment horizontal="center" vertical="center"/>
    </xf>
    <xf numFmtId="0" fontId="15" fillId="9" borderId="1" xfId="0" applyFont="1" applyFill="1" applyBorder="1" applyAlignment="1">
      <alignment vertical="center"/>
    </xf>
    <xf numFmtId="0" fontId="8" fillId="9" borderId="26" xfId="0" applyFont="1" applyFill="1" applyBorder="1" applyAlignment="1">
      <alignment horizontal="center" vertical="center"/>
    </xf>
    <xf numFmtId="49" fontId="24" fillId="9" borderId="26" xfId="0" applyNumberFormat="1" applyFont="1" applyFill="1" applyBorder="1" applyAlignment="1">
      <alignment horizontal="center" vertical="center"/>
    </xf>
    <xf numFmtId="0" fontId="24" fillId="9" borderId="27" xfId="0" applyFont="1" applyFill="1" applyBorder="1" applyAlignment="1">
      <alignment horizontal="center" vertical="center"/>
    </xf>
    <xf numFmtId="0" fontId="15" fillId="9" borderId="27" xfId="0" applyFont="1" applyFill="1" applyBorder="1" applyAlignment="1">
      <alignment horizontal="center" vertical="center"/>
    </xf>
    <xf numFmtId="49" fontId="8" fillId="9" borderId="27" xfId="0" applyNumberFormat="1" applyFont="1" applyFill="1" applyBorder="1" applyAlignment="1">
      <alignment horizontal="center" vertical="center"/>
    </xf>
    <xf numFmtId="0" fontId="8" fillId="9" borderId="28" xfId="0" quotePrefix="1" applyFont="1" applyFill="1" applyBorder="1" applyAlignment="1">
      <alignment horizontal="center" vertical="center"/>
    </xf>
    <xf numFmtId="0" fontId="11" fillId="7" borderId="1" xfId="0" applyFont="1" applyFill="1" applyBorder="1" applyAlignment="1">
      <alignment vertical="center"/>
    </xf>
    <xf numFmtId="0" fontId="8" fillId="7" borderId="26" xfId="0" applyFont="1" applyFill="1" applyBorder="1" applyAlignment="1">
      <alignment horizontal="center" vertical="center"/>
    </xf>
    <xf numFmtId="49" fontId="27" fillId="7" borderId="26" xfId="0" applyNumberFormat="1" applyFont="1" applyFill="1" applyBorder="1" applyAlignment="1">
      <alignment horizontal="center" vertical="center"/>
    </xf>
    <xf numFmtId="0" fontId="27" fillId="7" borderId="27" xfId="0" applyFont="1" applyFill="1" applyBorder="1" applyAlignment="1">
      <alignment horizontal="center" vertical="center"/>
    </xf>
    <xf numFmtId="0" fontId="11" fillId="7" borderId="27" xfId="0" applyFont="1" applyFill="1" applyBorder="1" applyAlignment="1">
      <alignment horizontal="center" vertical="center"/>
    </xf>
    <xf numFmtId="49" fontId="8" fillId="7" borderId="27" xfId="0" applyNumberFormat="1" applyFont="1" applyFill="1" applyBorder="1" applyAlignment="1">
      <alignment horizontal="center" vertical="center"/>
    </xf>
    <xf numFmtId="0" fontId="8" fillId="7" borderId="28" xfId="0" quotePrefix="1" applyFont="1" applyFill="1" applyBorder="1" applyAlignment="1">
      <alignment horizontal="center" vertical="center"/>
    </xf>
    <xf numFmtId="0" fontId="12" fillId="5" borderId="1" xfId="0" applyFont="1" applyFill="1" applyBorder="1" applyAlignment="1">
      <alignment vertical="center"/>
    </xf>
    <xf numFmtId="0" fontId="8" fillId="5" borderId="26" xfId="0" applyFont="1" applyFill="1" applyBorder="1" applyAlignment="1">
      <alignment horizontal="center" vertical="center"/>
    </xf>
    <xf numFmtId="49" fontId="18" fillId="5" borderId="26" xfId="0" applyNumberFormat="1" applyFont="1" applyFill="1" applyBorder="1" applyAlignment="1">
      <alignment horizontal="center" vertical="center"/>
    </xf>
    <xf numFmtId="0" fontId="18" fillId="5" borderId="27" xfId="0" applyFont="1" applyFill="1" applyBorder="1" applyAlignment="1">
      <alignment horizontal="center" vertical="center"/>
    </xf>
    <xf numFmtId="0" fontId="12" fillId="5" borderId="27" xfId="0" applyFont="1" applyFill="1" applyBorder="1" applyAlignment="1">
      <alignment horizontal="center" vertical="center"/>
    </xf>
    <xf numFmtId="49" fontId="8" fillId="5" borderId="27" xfId="0" applyNumberFormat="1" applyFont="1" applyFill="1" applyBorder="1" applyAlignment="1">
      <alignment horizontal="center" vertical="center"/>
    </xf>
    <xf numFmtId="0" fontId="8" fillId="5" borderId="28" xfId="0" quotePrefix="1" applyFont="1" applyFill="1" applyBorder="1" applyAlignment="1">
      <alignment horizontal="center" vertical="center"/>
    </xf>
    <xf numFmtId="0" fontId="15" fillId="0" borderId="1" xfId="0" applyFont="1" applyBorder="1" applyAlignment="1">
      <alignment vertical="center"/>
    </xf>
    <xf numFmtId="49" fontId="24" fillId="0" borderId="26" xfId="0" applyNumberFormat="1" applyFont="1" applyBorder="1" applyAlignment="1">
      <alignment horizontal="center" vertical="center"/>
    </xf>
    <xf numFmtId="0" fontId="24" fillId="0" borderId="27" xfId="0" applyFont="1" applyBorder="1" applyAlignment="1">
      <alignment horizontal="center" vertical="center"/>
    </xf>
    <xf numFmtId="0" fontId="15" fillId="0" borderId="27" xfId="0" applyFont="1" applyBorder="1" applyAlignment="1">
      <alignment horizontal="center" vertical="center"/>
    </xf>
    <xf numFmtId="0" fontId="12" fillId="6" borderId="1" xfId="0" applyFont="1" applyFill="1" applyBorder="1" applyAlignment="1">
      <alignment vertical="center"/>
    </xf>
    <xf numFmtId="0" fontId="8" fillId="6" borderId="26" xfId="0" applyFont="1" applyFill="1" applyBorder="1" applyAlignment="1">
      <alignment horizontal="center" vertical="center"/>
    </xf>
    <xf numFmtId="49" fontId="18" fillId="6" borderId="26" xfId="0" applyNumberFormat="1" applyFont="1" applyFill="1" applyBorder="1" applyAlignment="1">
      <alignment horizontal="center" vertical="center"/>
    </xf>
    <xf numFmtId="0" fontId="18" fillId="6" borderId="27" xfId="0" applyFont="1" applyFill="1" applyBorder="1" applyAlignment="1">
      <alignment horizontal="center" vertical="center"/>
    </xf>
    <xf numFmtId="0" fontId="12" fillId="6" borderId="27" xfId="0" applyFont="1" applyFill="1" applyBorder="1" applyAlignment="1">
      <alignment horizontal="center" vertical="center"/>
    </xf>
    <xf numFmtId="49" fontId="8" fillId="6" borderId="27" xfId="0" applyNumberFormat="1" applyFont="1" applyFill="1" applyBorder="1" applyAlignment="1">
      <alignment horizontal="center" vertical="center"/>
    </xf>
    <xf numFmtId="0" fontId="8" fillId="6" borderId="28" xfId="0" quotePrefix="1" applyFont="1" applyFill="1" applyBorder="1" applyAlignment="1">
      <alignment horizontal="center" vertical="center"/>
    </xf>
    <xf numFmtId="0" fontId="23" fillId="7" borderId="1" xfId="0" applyFont="1" applyFill="1" applyBorder="1" applyAlignment="1">
      <alignment vertical="center"/>
    </xf>
    <xf numFmtId="49" fontId="28" fillId="7" borderId="26" xfId="0" applyNumberFormat="1" applyFont="1" applyFill="1" applyBorder="1" applyAlignment="1">
      <alignment horizontal="center" vertical="center"/>
    </xf>
    <xf numFmtId="0" fontId="28" fillId="7" borderId="27" xfId="0" applyFont="1" applyFill="1" applyBorder="1" applyAlignment="1">
      <alignment horizontal="center" vertical="center"/>
    </xf>
    <xf numFmtId="0" fontId="23" fillId="7" borderId="27" xfId="0" applyFont="1" applyFill="1" applyBorder="1" applyAlignment="1">
      <alignment horizontal="center" vertical="center"/>
    </xf>
    <xf numFmtId="0" fontId="12" fillId="7" borderId="1" xfId="0" applyFont="1" applyFill="1" applyBorder="1" applyAlignment="1">
      <alignment vertical="center"/>
    </xf>
    <xf numFmtId="49" fontId="18" fillId="7" borderId="26" xfId="0" applyNumberFormat="1" applyFont="1" applyFill="1" applyBorder="1" applyAlignment="1">
      <alignment horizontal="center" vertical="center"/>
    </xf>
    <xf numFmtId="0" fontId="18" fillId="7" borderId="27" xfId="0" applyFont="1" applyFill="1" applyBorder="1" applyAlignment="1">
      <alignment horizontal="center" vertical="center"/>
    </xf>
    <xf numFmtId="0" fontId="12" fillId="7" borderId="27" xfId="0" applyFont="1" applyFill="1" applyBorder="1" applyAlignment="1">
      <alignment horizontal="center" vertical="center"/>
    </xf>
    <xf numFmtId="0" fontId="23" fillId="0" borderId="1" xfId="0" applyFont="1" applyBorder="1" applyAlignment="1">
      <alignment vertical="center"/>
    </xf>
    <xf numFmtId="49" fontId="28" fillId="0" borderId="26" xfId="0" applyNumberFormat="1" applyFont="1" applyBorder="1" applyAlignment="1">
      <alignment horizontal="center" vertical="center"/>
    </xf>
    <xf numFmtId="0" fontId="28" fillId="0" borderId="27" xfId="0" applyFont="1" applyBorder="1" applyAlignment="1">
      <alignment horizontal="center" vertical="center"/>
    </xf>
    <xf numFmtId="0" fontId="23" fillId="0" borderId="27" xfId="0" applyFont="1" applyBorder="1" applyAlignment="1">
      <alignment horizontal="center" vertical="center"/>
    </xf>
    <xf numFmtId="0" fontId="63" fillId="5" borderId="1" xfId="0" applyFont="1" applyFill="1" applyBorder="1" applyAlignment="1">
      <alignment vertical="center"/>
    </xf>
    <xf numFmtId="49" fontId="62" fillId="5" borderId="26" xfId="0" applyNumberFormat="1" applyFont="1" applyFill="1" applyBorder="1" applyAlignment="1">
      <alignment horizontal="center" vertical="center"/>
    </xf>
    <xf numFmtId="0" fontId="62" fillId="5" borderId="27" xfId="0" applyFont="1" applyFill="1" applyBorder="1" applyAlignment="1">
      <alignment horizontal="center" vertical="center"/>
    </xf>
    <xf numFmtId="0" fontId="63" fillId="5" borderId="27" xfId="0" applyFont="1" applyFill="1" applyBorder="1" applyAlignment="1">
      <alignment horizontal="center" vertical="center"/>
    </xf>
    <xf numFmtId="49" fontId="28" fillId="9" borderId="26" xfId="0" applyNumberFormat="1" applyFont="1" applyFill="1" applyBorder="1" applyAlignment="1">
      <alignment horizontal="center" vertical="center"/>
    </xf>
    <xf numFmtId="0" fontId="28" fillId="9" borderId="27" xfId="0" applyFont="1" applyFill="1" applyBorder="1" applyAlignment="1">
      <alignment horizontal="center" vertical="center"/>
    </xf>
    <xf numFmtId="0" fontId="23" fillId="9" borderId="27" xfId="0" applyFont="1" applyFill="1" applyBorder="1" applyAlignment="1">
      <alignment horizontal="center" vertical="center"/>
    </xf>
    <xf numFmtId="49" fontId="8" fillId="15" borderId="27" xfId="0" applyNumberFormat="1" applyFont="1" applyFill="1" applyBorder="1" applyAlignment="1">
      <alignment horizontal="center" vertical="center"/>
    </xf>
    <xf numFmtId="0" fontId="63" fillId="9" borderId="1" xfId="0" applyFont="1" applyFill="1" applyBorder="1" applyAlignment="1">
      <alignment vertical="center"/>
    </xf>
    <xf numFmtId="49" fontId="62" fillId="9" borderId="26" xfId="0" applyNumberFormat="1" applyFont="1" applyFill="1" applyBorder="1" applyAlignment="1">
      <alignment horizontal="center" vertical="center"/>
    </xf>
    <xf numFmtId="0" fontId="62" fillId="9" borderId="27" xfId="0" applyFont="1" applyFill="1" applyBorder="1" applyAlignment="1">
      <alignment horizontal="center" vertical="center"/>
    </xf>
    <xf numFmtId="0" fontId="63" fillId="9" borderId="27" xfId="0" applyFont="1" applyFill="1" applyBorder="1" applyAlignment="1">
      <alignment horizontal="center" vertical="center"/>
    </xf>
    <xf numFmtId="0" fontId="12" fillId="9" borderId="1" xfId="0" applyFont="1" applyFill="1" applyBorder="1" applyAlignment="1">
      <alignment vertical="center"/>
    </xf>
    <xf numFmtId="49" fontId="18" fillId="9" borderId="26" xfId="0" applyNumberFormat="1" applyFont="1" applyFill="1" applyBorder="1" applyAlignment="1">
      <alignment horizontal="center" vertical="center"/>
    </xf>
    <xf numFmtId="0" fontId="18" fillId="9" borderId="27" xfId="0" applyFont="1" applyFill="1" applyBorder="1" applyAlignment="1">
      <alignment horizontal="center" vertical="center"/>
    </xf>
    <xf numFmtId="0" fontId="12" fillId="9" borderId="27" xfId="0" applyFont="1" applyFill="1" applyBorder="1" applyAlignment="1">
      <alignment horizontal="center" vertical="center"/>
    </xf>
    <xf numFmtId="0" fontId="12" fillId="10" borderId="1" xfId="0" applyFont="1" applyFill="1" applyBorder="1" applyAlignment="1">
      <alignment vertical="center"/>
    </xf>
    <xf numFmtId="0" fontId="8" fillId="10" borderId="26" xfId="0" applyFont="1" applyFill="1" applyBorder="1" applyAlignment="1">
      <alignment horizontal="center" vertical="center"/>
    </xf>
    <xf numFmtId="49" fontId="18" fillId="10" borderId="26" xfId="0" applyNumberFormat="1" applyFont="1" applyFill="1" applyBorder="1" applyAlignment="1">
      <alignment horizontal="center" vertical="center"/>
    </xf>
    <xf numFmtId="0" fontId="18" fillId="10" borderId="27" xfId="0" applyFont="1" applyFill="1" applyBorder="1" applyAlignment="1">
      <alignment horizontal="center" vertical="center"/>
    </xf>
    <xf numFmtId="0" fontId="12" fillId="10" borderId="27" xfId="0" applyFont="1" applyFill="1" applyBorder="1" applyAlignment="1">
      <alignment horizontal="center" vertical="center"/>
    </xf>
    <xf numFmtId="49" fontId="8" fillId="10" borderId="27" xfId="0" applyNumberFormat="1" applyFont="1" applyFill="1" applyBorder="1" applyAlignment="1">
      <alignment horizontal="center" vertical="center"/>
    </xf>
    <xf numFmtId="0" fontId="8" fillId="10" borderId="28" xfId="0" quotePrefix="1" applyFont="1" applyFill="1" applyBorder="1" applyAlignment="1">
      <alignment horizontal="center" vertical="center"/>
    </xf>
    <xf numFmtId="0" fontId="63" fillId="4" borderId="1" xfId="0" applyFont="1" applyFill="1" applyBorder="1" applyAlignment="1">
      <alignment vertical="center"/>
    </xf>
    <xf numFmtId="0" fontId="8" fillId="4" borderId="26" xfId="0" applyFont="1" applyFill="1" applyBorder="1" applyAlignment="1">
      <alignment horizontal="center" vertical="center"/>
    </xf>
    <xf numFmtId="49" fontId="62" fillId="4" borderId="26" xfId="0" applyNumberFormat="1" applyFont="1" applyFill="1" applyBorder="1" applyAlignment="1">
      <alignment horizontal="center" vertical="center"/>
    </xf>
    <xf numFmtId="0" fontId="62" fillId="4" borderId="27" xfId="0" applyFont="1" applyFill="1" applyBorder="1" applyAlignment="1">
      <alignment horizontal="center" vertical="center"/>
    </xf>
    <xf numFmtId="0" fontId="63" fillId="4" borderId="27" xfId="0" applyFont="1" applyFill="1" applyBorder="1" applyAlignment="1">
      <alignment horizontal="center" vertical="center"/>
    </xf>
    <xf numFmtId="0" fontId="8" fillId="4" borderId="28" xfId="0" quotePrefix="1" applyFont="1" applyFill="1" applyBorder="1" applyAlignment="1">
      <alignment horizontal="center" vertical="center"/>
    </xf>
    <xf numFmtId="0" fontId="15" fillId="5" borderId="1" xfId="0" applyFont="1" applyFill="1" applyBorder="1" applyAlignment="1">
      <alignment vertical="center"/>
    </xf>
    <xf numFmtId="49" fontId="24" fillId="5" borderId="26" xfId="0" applyNumberFormat="1" applyFont="1" applyFill="1" applyBorder="1" applyAlignment="1">
      <alignment horizontal="center" vertical="center"/>
    </xf>
    <xf numFmtId="0" fontId="24" fillId="5" borderId="27" xfId="0" applyFont="1" applyFill="1" applyBorder="1" applyAlignment="1">
      <alignment horizontal="center" vertical="center"/>
    </xf>
    <xf numFmtId="0" fontId="15" fillId="5" borderId="27" xfId="0" applyFont="1" applyFill="1" applyBorder="1" applyAlignment="1">
      <alignment horizontal="center" vertical="center"/>
    </xf>
    <xf numFmtId="0" fontId="44" fillId="12" borderId="51" xfId="0" applyFont="1" applyFill="1" applyBorder="1" applyAlignment="1">
      <alignment horizontal="center" vertical="center"/>
    </xf>
    <xf numFmtId="0" fontId="5" fillId="0" borderId="0" xfId="0" applyFont="1" applyAlignment="1">
      <alignment horizontal="left" vertical="center"/>
    </xf>
    <xf numFmtId="1" fontId="17" fillId="0" borderId="0" xfId="0" applyNumberFormat="1" applyFont="1" applyAlignment="1">
      <alignment vertical="center"/>
    </xf>
    <xf numFmtId="0" fontId="8" fillId="0" borderId="26" xfId="8" applyFont="1" applyBorder="1" applyAlignment="1">
      <alignment horizontal="center" vertical="center"/>
    </xf>
    <xf numFmtId="0" fontId="8" fillId="0" borderId="116" xfId="0" applyFont="1" applyBorder="1" applyAlignment="1">
      <alignment horizontal="center" vertical="center"/>
    </xf>
    <xf numFmtId="0" fontId="8" fillId="0" borderId="52" xfId="8" applyFont="1" applyBorder="1" applyAlignment="1">
      <alignment horizontal="center" vertical="center"/>
    </xf>
    <xf numFmtId="0" fontId="8" fillId="0" borderId="39" xfId="0" applyFont="1" applyBorder="1" applyAlignment="1">
      <alignment horizontal="center" vertical="center"/>
    </xf>
    <xf numFmtId="0" fontId="8" fillId="0" borderId="28" xfId="8" applyFont="1" applyBorder="1" applyAlignment="1">
      <alignment horizontal="center" vertical="center"/>
    </xf>
    <xf numFmtId="0" fontId="8" fillId="0" borderId="40" xfId="0" applyFont="1" applyBorder="1" applyAlignment="1">
      <alignment horizontal="center" vertical="center"/>
    </xf>
    <xf numFmtId="0" fontId="35" fillId="8" borderId="40" xfId="2" applyNumberFormat="1" applyFont="1" applyFill="1" applyBorder="1" applyAlignment="1">
      <alignment horizontal="center" vertical="center" shrinkToFit="1"/>
    </xf>
    <xf numFmtId="0" fontId="7" fillId="0" borderId="33" xfId="0" applyFont="1" applyBorder="1" applyAlignment="1">
      <alignment horizontal="centerContinuous" vertical="center"/>
    </xf>
    <xf numFmtId="0" fontId="7" fillId="0" borderId="34" xfId="0" applyFont="1" applyBorder="1" applyAlignment="1">
      <alignment horizontal="centerContinuous" vertical="center"/>
    </xf>
    <xf numFmtId="0" fontId="40" fillId="0" borderId="0" xfId="0" applyFont="1" applyAlignment="1">
      <alignment horizontal="centerContinuous" vertical="center"/>
    </xf>
    <xf numFmtId="0" fontId="3" fillId="0" borderId="6" xfId="0" applyFont="1" applyBorder="1" applyAlignment="1">
      <alignment horizontal="centerContinuous" vertical="center"/>
    </xf>
    <xf numFmtId="0" fontId="3" fillId="0" borderId="7" xfId="0" applyFont="1" applyBorder="1" applyAlignment="1">
      <alignment horizontal="centerContinuous"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66" xfId="0" applyFont="1" applyBorder="1" applyAlignment="1">
      <alignment horizontal="righ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5" fillId="0" borderId="41" xfId="0" applyFont="1" applyBorder="1" applyAlignment="1">
      <alignment horizontal="right" vertical="center"/>
    </xf>
    <xf numFmtId="0" fontId="3" fillId="0" borderId="62" xfId="0" applyFont="1" applyBorder="1" applyAlignment="1">
      <alignment horizontal="center" vertical="center"/>
    </xf>
    <xf numFmtId="0" fontId="5" fillId="0" borderId="54" xfId="0" applyFont="1" applyBorder="1" applyAlignment="1">
      <alignment horizontal="right" vertical="center"/>
    </xf>
    <xf numFmtId="0" fontId="7" fillId="17" borderId="29" xfId="0" applyFont="1" applyFill="1" applyBorder="1" applyAlignment="1">
      <alignment horizontal="center" vertical="center"/>
    </xf>
    <xf numFmtId="0" fontId="27" fillId="0" borderId="54" xfId="0" applyFont="1" applyBorder="1" applyAlignment="1">
      <alignment horizontal="centerContinuous" vertical="center"/>
    </xf>
    <xf numFmtId="0" fontId="55" fillId="0" borderId="59" xfId="0" applyFont="1" applyBorder="1" applyAlignment="1">
      <alignment horizontal="center" vertical="center" shrinkToFit="1"/>
    </xf>
    <xf numFmtId="0" fontId="58" fillId="0" borderId="54" xfId="0" applyFont="1" applyBorder="1" applyAlignment="1">
      <alignment horizontal="center" vertical="center" shrinkToFit="1"/>
    </xf>
    <xf numFmtId="0" fontId="9" fillId="9" borderId="1" xfId="0" applyFont="1" applyFill="1" applyBorder="1" applyAlignment="1">
      <alignment vertical="center"/>
    </xf>
    <xf numFmtId="49" fontId="19" fillId="9" borderId="26" xfId="0" applyNumberFormat="1" applyFont="1" applyFill="1" applyBorder="1" applyAlignment="1">
      <alignment horizontal="center" vertical="center"/>
    </xf>
    <xf numFmtId="0" fontId="19" fillId="9" borderId="27" xfId="0" applyFont="1" applyFill="1" applyBorder="1" applyAlignment="1">
      <alignment horizontal="center" vertical="center"/>
    </xf>
    <xf numFmtId="0" fontId="9" fillId="9" borderId="27" xfId="0" applyFont="1" applyFill="1" applyBorder="1" applyAlignment="1">
      <alignment horizontal="center" vertical="center"/>
    </xf>
    <xf numFmtId="0" fontId="13" fillId="18" borderId="21" xfId="0" applyFont="1" applyFill="1" applyBorder="1" applyAlignment="1">
      <alignment horizontal="centerContinuous" vertical="center"/>
    </xf>
    <xf numFmtId="0" fontId="13" fillId="18" borderId="22" xfId="0" applyFont="1" applyFill="1" applyBorder="1" applyAlignment="1">
      <alignment horizontal="center" vertical="center"/>
    </xf>
    <xf numFmtId="0" fontId="13" fillId="18" borderId="23" xfId="0" applyFont="1" applyFill="1" applyBorder="1" applyAlignment="1">
      <alignment horizontal="centerContinuous" vertical="center"/>
    </xf>
    <xf numFmtId="0" fontId="65" fillId="0" borderId="1" xfId="8" applyFont="1" applyBorder="1" applyAlignment="1">
      <alignment horizontal="center" vertical="center" shrinkToFit="1"/>
    </xf>
    <xf numFmtId="0" fontId="65" fillId="0" borderId="36" xfId="8" applyFont="1" applyBorder="1" applyAlignment="1">
      <alignment horizontal="center" vertical="center" shrinkToFit="1"/>
    </xf>
    <xf numFmtId="0" fontId="65" fillId="0" borderId="8" xfId="8" applyFont="1" applyBorder="1" applyAlignment="1">
      <alignment horizontal="center" vertical="center" shrinkToFit="1"/>
    </xf>
    <xf numFmtId="0" fontId="66" fillId="0" borderId="24" xfId="0" applyFont="1" applyBorder="1" applyAlignment="1">
      <alignment horizontal="centerContinuous" vertical="center"/>
    </xf>
    <xf numFmtId="0" fontId="13" fillId="18" borderId="36" xfId="0" applyFont="1" applyFill="1" applyBorder="1" applyAlignment="1">
      <alignment horizontal="centerContinuous" vertical="center"/>
    </xf>
    <xf numFmtId="0" fontId="13" fillId="18" borderId="37" xfId="0" applyFont="1" applyFill="1" applyBorder="1" applyAlignment="1">
      <alignment horizontal="center" vertical="center"/>
    </xf>
    <xf numFmtId="0" fontId="13" fillId="18" borderId="38" xfId="0" applyFont="1" applyFill="1" applyBorder="1" applyAlignment="1">
      <alignment horizontal="center" vertical="center"/>
    </xf>
    <xf numFmtId="0" fontId="41" fillId="18" borderId="67" xfId="0" applyFont="1" applyFill="1" applyBorder="1" applyAlignment="1">
      <alignment horizontal="center" vertical="center"/>
    </xf>
    <xf numFmtId="0" fontId="41" fillId="18" borderId="47" xfId="0" applyFont="1" applyFill="1" applyBorder="1" applyAlignment="1">
      <alignment horizontal="center" vertical="center"/>
    </xf>
    <xf numFmtId="0" fontId="41" fillId="18" borderId="48" xfId="0" applyFont="1" applyFill="1" applyBorder="1" applyAlignment="1">
      <alignment horizontal="center" vertical="center"/>
    </xf>
    <xf numFmtId="0" fontId="50" fillId="18" borderId="93" xfId="0" applyFont="1" applyFill="1" applyBorder="1" applyAlignment="1">
      <alignment vertical="center"/>
    </xf>
    <xf numFmtId="49" fontId="50" fillId="18" borderId="91" xfId="0" applyNumberFormat="1" applyFont="1" applyFill="1" applyBorder="1" applyAlignment="1">
      <alignment vertical="center"/>
    </xf>
    <xf numFmtId="0" fontId="66" fillId="0" borderId="32" xfId="0" applyFont="1" applyBorder="1" applyAlignment="1">
      <alignment horizontal="centerContinuous" vertical="center"/>
    </xf>
    <xf numFmtId="0" fontId="66" fillId="0" borderId="0" xfId="0" applyFont="1" applyAlignment="1">
      <alignment horizontal="centerContinuous" vertical="center"/>
    </xf>
    <xf numFmtId="0" fontId="66" fillId="0" borderId="88" xfId="0" applyFont="1" applyBorder="1" applyAlignment="1">
      <alignment horizontal="centerContinuous" vertical="center"/>
    </xf>
    <xf numFmtId="0" fontId="65" fillId="0" borderId="1" xfId="0" applyFont="1" applyBorder="1" applyAlignment="1">
      <alignment horizontal="center" vertical="center" shrinkToFit="1"/>
    </xf>
    <xf numFmtId="0" fontId="65" fillId="0" borderId="36" xfId="0" applyFont="1" applyBorder="1" applyAlignment="1">
      <alignment horizontal="center" vertical="center" shrinkToFit="1"/>
    </xf>
    <xf numFmtId="0" fontId="6" fillId="0" borderId="125" xfId="0" applyFont="1" applyBorder="1" applyAlignment="1">
      <alignment horizontal="centerContinuous" vertical="center"/>
    </xf>
    <xf numFmtId="49" fontId="3" fillId="0" borderId="50" xfId="0" applyNumberFormat="1" applyFont="1" applyBorder="1" applyAlignment="1">
      <alignment horizontal="center" vertical="center"/>
    </xf>
    <xf numFmtId="0" fontId="3" fillId="0" borderId="94" xfId="0" applyFont="1" applyBorder="1" applyAlignment="1">
      <alignment horizontal="centerContinuous" vertical="center"/>
    </xf>
    <xf numFmtId="0" fontId="6" fillId="0" borderId="67" xfId="0" applyFont="1" applyBorder="1" applyAlignment="1">
      <alignment horizontal="centerContinuous" vertical="center"/>
    </xf>
    <xf numFmtId="0" fontId="3" fillId="0" borderId="85" xfId="0" quotePrefix="1" applyFont="1" applyBorder="1" applyAlignment="1">
      <alignment horizontal="center" vertical="center" wrapText="1"/>
    </xf>
    <xf numFmtId="1" fontId="6" fillId="0" borderId="85" xfId="0" applyNumberFormat="1" applyFont="1" applyBorder="1" applyAlignment="1">
      <alignment horizontal="center" vertical="center"/>
    </xf>
    <xf numFmtId="0" fontId="3" fillId="0" borderId="109" xfId="0" applyFont="1" applyBorder="1" applyAlignment="1">
      <alignment horizontal="center" vertical="center"/>
    </xf>
    <xf numFmtId="0" fontId="3" fillId="0" borderId="110" xfId="0" quotePrefix="1" applyFont="1" applyBorder="1" applyAlignment="1">
      <alignment horizontal="center" vertical="center" wrapText="1"/>
    </xf>
    <xf numFmtId="49" fontId="3" fillId="0" borderId="110" xfId="2" applyNumberFormat="1" applyFont="1" applyBorder="1" applyAlignment="1">
      <alignment horizontal="center" vertical="center"/>
    </xf>
    <xf numFmtId="0" fontId="3" fillId="0" borderId="110" xfId="0" applyFont="1" applyBorder="1" applyAlignment="1">
      <alignment horizontal="center" vertical="center" shrinkToFit="1"/>
    </xf>
    <xf numFmtId="0" fontId="3" fillId="0" borderId="111" xfId="0" quotePrefix="1" applyFont="1" applyBorder="1" applyAlignment="1">
      <alignment horizontal="center" vertical="center"/>
    </xf>
    <xf numFmtId="2" fontId="3" fillId="0" borderId="61" xfId="0" applyNumberFormat="1" applyFont="1" applyBorder="1" applyAlignment="1">
      <alignment horizontal="center" vertical="center" shrinkToFit="1"/>
    </xf>
    <xf numFmtId="165" fontId="6" fillId="0" borderId="0" xfId="0" applyNumberFormat="1" applyFont="1" applyAlignment="1">
      <alignment vertical="center"/>
    </xf>
    <xf numFmtId="49" fontId="8" fillId="0" borderId="74" xfId="0" applyNumberFormat="1" applyFont="1" applyBorder="1" applyAlignment="1">
      <alignment horizontal="center" vertical="center"/>
    </xf>
    <xf numFmtId="0" fontId="7" fillId="4" borderId="31" xfId="0" applyFont="1" applyFill="1" applyBorder="1" applyAlignment="1">
      <alignment horizontal="right" vertical="center"/>
    </xf>
    <xf numFmtId="3" fontId="8" fillId="0" borderId="12" xfId="0" applyNumberFormat="1" applyFont="1" applyBorder="1" applyAlignment="1">
      <alignment horizontal="center" vertical="center"/>
    </xf>
    <xf numFmtId="0" fontId="41" fillId="18" borderId="76" xfId="0" applyFont="1" applyFill="1" applyBorder="1" applyAlignment="1">
      <alignment horizontal="right" vertical="center"/>
    </xf>
    <xf numFmtId="0" fontId="68" fillId="18" borderId="102" xfId="0" applyFont="1" applyFill="1" applyBorder="1" applyAlignment="1">
      <alignment horizontal="center" vertical="center"/>
    </xf>
    <xf numFmtId="0" fontId="41" fillId="18" borderId="92" xfId="0" applyFont="1" applyFill="1" applyBorder="1" applyAlignment="1">
      <alignment horizontal="right" vertical="center"/>
    </xf>
    <xf numFmtId="0" fontId="68" fillId="18" borderId="101" xfId="0" applyFont="1" applyFill="1" applyBorder="1" applyAlignment="1">
      <alignment horizontal="center" vertical="center"/>
    </xf>
    <xf numFmtId="0" fontId="3" fillId="10" borderId="64" xfId="0" applyFont="1" applyFill="1" applyBorder="1" applyAlignment="1">
      <alignment horizontal="center" vertical="center"/>
    </xf>
    <xf numFmtId="0" fontId="3" fillId="10" borderId="65" xfId="0" applyFont="1" applyFill="1" applyBorder="1" applyAlignment="1">
      <alignment horizontal="center" vertical="center"/>
    </xf>
    <xf numFmtId="0" fontId="3" fillId="10" borderId="45" xfId="0" applyFont="1" applyFill="1" applyBorder="1" applyAlignment="1">
      <alignment horizontal="center" vertical="center"/>
    </xf>
    <xf numFmtId="0" fontId="3" fillId="10" borderId="46" xfId="0" applyFont="1" applyFill="1" applyBorder="1" applyAlignment="1">
      <alignment horizontal="center" vertical="center"/>
    </xf>
    <xf numFmtId="0" fontId="8" fillId="0" borderId="51" xfId="0" applyFont="1" applyBorder="1" applyAlignment="1">
      <alignment horizontal="center" vertical="center"/>
    </xf>
    <xf numFmtId="49" fontId="8" fillId="0" borderId="51" xfId="0" applyNumberFormat="1" applyFont="1" applyBorder="1" applyAlignment="1">
      <alignment horizontal="center" vertical="center"/>
    </xf>
    <xf numFmtId="0" fontId="63" fillId="0" borderId="8" xfId="0" applyFont="1" applyBorder="1" applyAlignment="1">
      <alignment vertical="center"/>
    </xf>
    <xf numFmtId="49" fontId="62" fillId="0" borderId="51" xfId="0" applyNumberFormat="1" applyFont="1" applyBorder="1" applyAlignment="1">
      <alignment horizontal="center" vertical="center"/>
    </xf>
    <xf numFmtId="0" fontId="62" fillId="0" borderId="53" xfId="0" applyFont="1" applyBorder="1" applyAlignment="1">
      <alignment horizontal="center" vertical="center"/>
    </xf>
    <xf numFmtId="0" fontId="63" fillId="0" borderId="53" xfId="0" applyFont="1" applyBorder="1" applyAlignment="1">
      <alignment horizontal="center" vertical="center"/>
    </xf>
    <xf numFmtId="49" fontId="8" fillId="0" borderId="53" xfId="0" applyNumberFormat="1" applyFont="1" applyBorder="1" applyAlignment="1">
      <alignment horizontal="center" vertical="center"/>
    </xf>
    <xf numFmtId="0" fontId="8" fillId="0" borderId="40" xfId="0" quotePrefix="1" applyFont="1" applyBorder="1" applyAlignment="1">
      <alignment horizontal="center" vertical="center"/>
    </xf>
    <xf numFmtId="2" fontId="3" fillId="0" borderId="45" xfId="0" applyNumberFormat="1" applyFont="1" applyBorder="1" applyAlignment="1">
      <alignment horizontal="center" vertical="center" shrinkToFit="1"/>
    </xf>
    <xf numFmtId="2" fontId="3" fillId="0" borderId="124" xfId="0" applyNumberFormat="1" applyFont="1" applyBorder="1" applyAlignment="1">
      <alignment horizontal="left" vertical="center"/>
    </xf>
    <xf numFmtId="2" fontId="3" fillId="0" borderId="111" xfId="0" applyNumberFormat="1" applyFont="1" applyBorder="1" applyAlignment="1">
      <alignment horizontal="left" vertical="center" shrinkToFit="1"/>
    </xf>
    <xf numFmtId="2" fontId="3" fillId="0" borderId="0" xfId="0" applyNumberFormat="1" applyFont="1" applyAlignment="1">
      <alignment horizontal="center" vertical="center"/>
    </xf>
    <xf numFmtId="2" fontId="6" fillId="0" borderId="45" xfId="0" applyNumberFormat="1" applyFont="1" applyBorder="1" applyAlignment="1">
      <alignment horizontal="center" vertical="center" shrinkToFit="1"/>
    </xf>
    <xf numFmtId="0" fontId="5" fillId="0" borderId="0" xfId="5" applyFont="1" applyAlignment="1">
      <alignment horizontal="right" vertical="center"/>
    </xf>
    <xf numFmtId="0" fontId="5" fillId="0" borderId="0" xfId="5" applyFont="1" applyAlignment="1">
      <alignment horizontal="center" vertical="center"/>
    </xf>
    <xf numFmtId="9" fontId="5" fillId="0" borderId="0" xfId="10" applyFont="1" applyAlignment="1">
      <alignment horizontal="center" vertical="center"/>
    </xf>
    <xf numFmtId="0" fontId="3" fillId="0" borderId="0" xfId="5" applyAlignment="1">
      <alignment vertical="center"/>
    </xf>
    <xf numFmtId="0" fontId="3" fillId="0" borderId="0" xfId="5" applyAlignment="1">
      <alignment horizontal="right" vertical="center"/>
    </xf>
    <xf numFmtId="0" fontId="3" fillId="0" borderId="0" xfId="5" applyAlignment="1">
      <alignment horizontal="center" vertical="center"/>
    </xf>
    <xf numFmtId="9" fontId="3" fillId="0" borderId="0" xfId="10" applyAlignment="1">
      <alignment horizontal="center" vertical="center"/>
    </xf>
    <xf numFmtId="1" fontId="3" fillId="0" borderId="0" xfId="5" applyNumberFormat="1" applyAlignment="1">
      <alignment horizontal="center" vertical="center"/>
    </xf>
    <xf numFmtId="1" fontId="3" fillId="0" borderId="126" xfId="5" applyNumberFormat="1" applyBorder="1" applyAlignment="1">
      <alignment horizontal="center" vertical="center"/>
    </xf>
    <xf numFmtId="0" fontId="5" fillId="0" borderId="0" xfId="5" applyFont="1" applyAlignment="1">
      <alignment vertical="center"/>
    </xf>
    <xf numFmtId="1" fontId="5" fillId="0" borderId="0" xfId="5" applyNumberFormat="1" applyFont="1" applyAlignment="1">
      <alignment horizontal="center" vertical="center"/>
    </xf>
    <xf numFmtId="49" fontId="3" fillId="0" borderId="104" xfId="0" applyNumberFormat="1" applyFont="1" applyBorder="1" applyAlignment="1">
      <alignment horizontal="center" vertical="center"/>
    </xf>
    <xf numFmtId="0" fontId="67" fillId="0" borderId="36" xfId="0" applyFont="1" applyBorder="1" applyAlignment="1">
      <alignment horizontal="center" vertical="center" shrinkToFit="1"/>
    </xf>
    <xf numFmtId="0" fontId="67" fillId="0" borderId="8" xfId="0" applyFont="1" applyBorder="1" applyAlignment="1">
      <alignment horizontal="center" vertical="center" shrinkToFit="1"/>
    </xf>
    <xf numFmtId="0" fontId="27" fillId="0" borderId="87" xfId="0" applyFont="1" applyBorder="1" applyAlignment="1">
      <alignment horizontal="centerContinuous" vertical="center"/>
    </xf>
    <xf numFmtId="0" fontId="58" fillId="0" borderId="41" xfId="0" applyFont="1" applyBorder="1" applyAlignment="1">
      <alignment horizontal="center" vertical="center" shrinkToFit="1"/>
    </xf>
    <xf numFmtId="1" fontId="3" fillId="10" borderId="127" xfId="0" applyNumberFormat="1" applyFont="1" applyFill="1" applyBorder="1" applyAlignment="1">
      <alignment horizontal="center" vertical="center"/>
    </xf>
    <xf numFmtId="0" fontId="8" fillId="16" borderId="3" xfId="0" quotePrefix="1" applyFont="1" applyFill="1" applyBorder="1" applyAlignment="1">
      <alignment horizontal="center" vertical="center"/>
    </xf>
    <xf numFmtId="49" fontId="18" fillId="0" borderId="39" xfId="0" applyNumberFormat="1" applyFont="1" applyBorder="1" applyAlignment="1">
      <alignment horizontal="center" shrinkToFit="1"/>
    </xf>
    <xf numFmtId="0" fontId="22" fillId="18" borderId="19" xfId="0" applyFont="1" applyFill="1" applyBorder="1" applyAlignment="1">
      <alignment horizontal="centerContinuous" vertical="center"/>
    </xf>
    <xf numFmtId="0" fontId="22" fillId="18" borderId="17" xfId="0" applyFont="1" applyFill="1" applyBorder="1" applyAlignment="1">
      <alignment horizontal="center" vertical="center"/>
    </xf>
    <xf numFmtId="0" fontId="22" fillId="18" borderId="20" xfId="0" applyFont="1" applyFill="1" applyBorder="1" applyAlignment="1">
      <alignment horizontal="center" vertical="center"/>
    </xf>
    <xf numFmtId="0" fontId="22" fillId="18" borderId="75" xfId="0" applyFont="1" applyFill="1" applyBorder="1" applyAlignment="1">
      <alignment horizontal="centerContinuous" vertical="center"/>
    </xf>
    <xf numFmtId="0" fontId="6" fillId="0" borderId="128" xfId="0" applyFont="1" applyBorder="1" applyAlignment="1">
      <alignment horizontal="centerContinuous" vertical="center"/>
    </xf>
    <xf numFmtId="0" fontId="6" fillId="0" borderId="78" xfId="0" applyFont="1" applyBorder="1" applyAlignment="1">
      <alignment horizontal="centerContinuous" vertical="center"/>
    </xf>
    <xf numFmtId="0" fontId="3" fillId="0" borderId="50" xfId="0" applyFont="1" applyBorder="1" applyAlignment="1">
      <alignment horizontal="center" vertical="center"/>
    </xf>
    <xf numFmtId="0" fontId="3" fillId="0" borderId="47" xfId="0" applyFont="1" applyBorder="1" applyAlignment="1">
      <alignment horizontal="center" vertical="center"/>
    </xf>
    <xf numFmtId="0" fontId="3" fillId="0" borderId="1" xfId="0" applyFont="1" applyBorder="1" applyAlignment="1">
      <alignment horizontal="centerContinuous" vertical="center"/>
    </xf>
    <xf numFmtId="0" fontId="6" fillId="0" borderId="129" xfId="0" applyFont="1" applyBorder="1" applyAlignment="1">
      <alignment horizontal="centerContinuous" vertical="center"/>
    </xf>
    <xf numFmtId="49" fontId="3" fillId="0" borderId="120" xfId="0" applyNumberFormat="1" applyFont="1" applyBorder="1" applyAlignment="1">
      <alignment horizontal="center" vertical="center"/>
    </xf>
    <xf numFmtId="0" fontId="22" fillId="18" borderId="18" xfId="0" applyFont="1" applyFill="1" applyBorder="1" applyAlignment="1">
      <alignment horizontal="centerContinuous" vertical="center"/>
    </xf>
    <xf numFmtId="0" fontId="70" fillId="0" borderId="2" xfId="0" applyFont="1" applyBorder="1" applyAlignment="1">
      <alignment horizontal="centerContinuous" vertical="center"/>
    </xf>
    <xf numFmtId="0" fontId="70" fillId="0" borderId="79" xfId="0" applyFont="1" applyBorder="1" applyAlignment="1">
      <alignment horizontal="centerContinuous" vertical="center"/>
    </xf>
    <xf numFmtId="0" fontId="3" fillId="0" borderId="130" xfId="0" applyFont="1" applyBorder="1" applyAlignment="1">
      <alignment horizontal="centerContinuous" vertical="center"/>
    </xf>
    <xf numFmtId="0" fontId="70" fillId="0" borderId="131" xfId="0" applyFont="1" applyBorder="1" applyAlignment="1">
      <alignment horizontal="centerContinuous" vertical="center"/>
    </xf>
    <xf numFmtId="0" fontId="1" fillId="0" borderId="0" xfId="14"/>
    <xf numFmtId="0" fontId="71" fillId="19" borderId="0" xfId="14" applyFont="1" applyFill="1"/>
    <xf numFmtId="0" fontId="1" fillId="19" borderId="0" xfId="14" applyFill="1"/>
    <xf numFmtId="0" fontId="1" fillId="19" borderId="120" xfId="14" applyFill="1" applyBorder="1"/>
    <xf numFmtId="0" fontId="1" fillId="19" borderId="134" xfId="14" applyFill="1" applyBorder="1"/>
    <xf numFmtId="0" fontId="1" fillId="19" borderId="135" xfId="14" applyFill="1" applyBorder="1"/>
    <xf numFmtId="0" fontId="1" fillId="19" borderId="136" xfId="14" applyFill="1" applyBorder="1"/>
    <xf numFmtId="0" fontId="1" fillId="19" borderId="137" xfId="14" applyFill="1" applyBorder="1"/>
    <xf numFmtId="0" fontId="1" fillId="19" borderId="138" xfId="14" applyFill="1" applyBorder="1"/>
    <xf numFmtId="0" fontId="71" fillId="19" borderId="132" xfId="14" applyFont="1" applyFill="1" applyBorder="1"/>
    <xf numFmtId="0" fontId="71" fillId="19" borderId="133" xfId="14" applyFont="1" applyFill="1" applyBorder="1"/>
    <xf numFmtId="0" fontId="71" fillId="19" borderId="44" xfId="14" applyFont="1" applyFill="1" applyBorder="1"/>
    <xf numFmtId="0" fontId="5" fillId="20" borderId="0" xfId="14" applyFont="1" applyFill="1"/>
    <xf numFmtId="0" fontId="3" fillId="20" borderId="0" xfId="14" applyFont="1" applyFill="1"/>
    <xf numFmtId="0" fontId="5" fillId="20" borderId="132" xfId="14" applyFont="1" applyFill="1" applyBorder="1"/>
    <xf numFmtId="0" fontId="5" fillId="20" borderId="133" xfId="14" applyFont="1" applyFill="1" applyBorder="1"/>
    <xf numFmtId="0" fontId="5" fillId="20" borderId="44" xfId="14" applyFont="1" applyFill="1" applyBorder="1"/>
    <xf numFmtId="0" fontId="3" fillId="20" borderId="134" xfId="14" applyFont="1" applyFill="1" applyBorder="1"/>
    <xf numFmtId="0" fontId="3" fillId="20" borderId="120" xfId="14" applyFont="1" applyFill="1" applyBorder="1"/>
    <xf numFmtId="0" fontId="3" fillId="20" borderId="135" xfId="14" applyFont="1" applyFill="1" applyBorder="1"/>
    <xf numFmtId="0" fontId="3" fillId="20" borderId="136" xfId="14" applyFont="1" applyFill="1" applyBorder="1"/>
    <xf numFmtId="0" fontId="3" fillId="20" borderId="137" xfId="14" applyFont="1" applyFill="1" applyBorder="1"/>
    <xf numFmtId="0" fontId="3" fillId="20" borderId="138" xfId="14" applyFont="1" applyFill="1" applyBorder="1"/>
    <xf numFmtId="0" fontId="71" fillId="21" borderId="0" xfId="14" applyFont="1" applyFill="1"/>
    <xf numFmtId="0" fontId="1" fillId="21" borderId="0" xfId="14" applyFill="1"/>
    <xf numFmtId="0" fontId="71" fillId="21" borderId="132" xfId="14" applyFont="1" applyFill="1" applyBorder="1"/>
    <xf numFmtId="0" fontId="71" fillId="21" borderId="133" xfId="14" applyFont="1" applyFill="1" applyBorder="1"/>
    <xf numFmtId="0" fontId="71" fillId="21" borderId="44" xfId="14" applyFont="1" applyFill="1" applyBorder="1"/>
    <xf numFmtId="0" fontId="1" fillId="21" borderId="134" xfId="14" applyFill="1" applyBorder="1"/>
    <xf numFmtId="0" fontId="1" fillId="21" borderId="120" xfId="14" applyFill="1" applyBorder="1"/>
    <xf numFmtId="0" fontId="1" fillId="21" borderId="135" xfId="14" applyFill="1" applyBorder="1"/>
    <xf numFmtId="0" fontId="1" fillId="21" borderId="136" xfId="14" applyFill="1" applyBorder="1"/>
    <xf numFmtId="0" fontId="1" fillId="21" borderId="137" xfId="14" applyFill="1" applyBorder="1"/>
    <xf numFmtId="0" fontId="1" fillId="21" borderId="138" xfId="14" applyFill="1" applyBorder="1"/>
    <xf numFmtId="0" fontId="71" fillId="22" borderId="0" xfId="14" applyFont="1" applyFill="1"/>
    <xf numFmtId="0" fontId="1" fillId="22" borderId="0" xfId="14" applyFill="1"/>
    <xf numFmtId="0" fontId="71" fillId="22" borderId="132" xfId="14" applyFont="1" applyFill="1" applyBorder="1"/>
    <xf numFmtId="0" fontId="71" fillId="22" borderId="133" xfId="14" applyFont="1" applyFill="1" applyBorder="1"/>
    <xf numFmtId="0" fontId="71" fillId="22" borderId="44" xfId="14" applyFont="1" applyFill="1" applyBorder="1"/>
    <xf numFmtId="0" fontId="1" fillId="22" borderId="134" xfId="14" applyFill="1" applyBorder="1"/>
    <xf numFmtId="0" fontId="1" fillId="22" borderId="120" xfId="14" applyFill="1" applyBorder="1"/>
    <xf numFmtId="0" fontId="1" fillId="22" borderId="135" xfId="14" applyFill="1" applyBorder="1"/>
    <xf numFmtId="0" fontId="1" fillId="22" borderId="136" xfId="14" applyFill="1" applyBorder="1"/>
    <xf numFmtId="0" fontId="1" fillId="22" borderId="137" xfId="14" applyFill="1" applyBorder="1"/>
    <xf numFmtId="0" fontId="1" fillId="22" borderId="138" xfId="14" applyFill="1" applyBorder="1"/>
    <xf numFmtId="0" fontId="72" fillId="20" borderId="0" xfId="14" applyFont="1" applyFill="1" applyAlignment="1">
      <alignment horizontal="centerContinuous"/>
    </xf>
    <xf numFmtId="0" fontId="73" fillId="20" borderId="0" xfId="14" applyFont="1" applyFill="1" applyAlignment="1">
      <alignment horizontal="centerContinuous"/>
    </xf>
    <xf numFmtId="0" fontId="74" fillId="19" borderId="0" xfId="14" applyFont="1" applyFill="1" applyAlignment="1">
      <alignment horizontal="centerContinuous"/>
    </xf>
    <xf numFmtId="0" fontId="75" fillId="19" borderId="0" xfId="14" applyFont="1" applyFill="1" applyAlignment="1">
      <alignment horizontal="centerContinuous"/>
    </xf>
    <xf numFmtId="0" fontId="74" fillId="21" borderId="0" xfId="14" applyFont="1" applyFill="1" applyAlignment="1">
      <alignment horizontal="centerContinuous"/>
    </xf>
    <xf numFmtId="0" fontId="75" fillId="21" borderId="0" xfId="14" applyFont="1" applyFill="1" applyAlignment="1">
      <alignment horizontal="centerContinuous"/>
    </xf>
    <xf numFmtId="0" fontId="74" fillId="22" borderId="0" xfId="14" applyFont="1" applyFill="1" applyAlignment="1">
      <alignment horizontal="centerContinuous"/>
    </xf>
    <xf numFmtId="0" fontId="75" fillId="22" borderId="0" xfId="14" applyFont="1" applyFill="1" applyAlignment="1">
      <alignment horizontal="centerContinuous"/>
    </xf>
    <xf numFmtId="0" fontId="3" fillId="0" borderId="86" xfId="0" applyFont="1" applyBorder="1" applyAlignment="1">
      <alignment horizontal="center" vertical="center"/>
    </xf>
    <xf numFmtId="49" fontId="3" fillId="0" borderId="110" xfId="0" applyNumberFormat="1" applyFont="1" applyBorder="1" applyAlignment="1">
      <alignment horizontal="center" vertical="center"/>
    </xf>
    <xf numFmtId="164" fontId="3" fillId="0" borderId="110" xfId="0" applyNumberFormat="1" applyFont="1" applyBorder="1" applyAlignment="1">
      <alignment horizontal="center" vertical="center"/>
    </xf>
    <xf numFmtId="0" fontId="3" fillId="0" borderId="111" xfId="0" applyFont="1" applyBorder="1" applyAlignment="1">
      <alignment horizontal="center" vertical="center"/>
    </xf>
    <xf numFmtId="1" fontId="3" fillId="0" borderId="61" xfId="0" applyNumberFormat="1" applyFont="1" applyBorder="1" applyAlignment="1">
      <alignment horizontal="center" vertical="center"/>
    </xf>
    <xf numFmtId="164" fontId="7" fillId="23" borderId="30" xfId="0" applyNumberFormat="1" applyFont="1" applyFill="1" applyBorder="1" applyAlignment="1">
      <alignment horizontal="center" vertical="center"/>
    </xf>
    <xf numFmtId="165" fontId="3" fillId="0" borderId="0" xfId="0" applyNumberFormat="1" applyFont="1" applyAlignment="1">
      <alignment horizontal="left" vertical="center" shrinkToFit="1"/>
    </xf>
    <xf numFmtId="0" fontId="3" fillId="0" borderId="0" xfId="5" applyAlignment="1">
      <alignment vertical="center" wrapText="1"/>
    </xf>
    <xf numFmtId="0" fontId="3" fillId="0" borderId="120" xfId="0" quotePrefix="1" applyFont="1" applyBorder="1" applyAlignment="1">
      <alignment horizontal="center" vertical="center"/>
    </xf>
    <xf numFmtId="0" fontId="76" fillId="2" borderId="4" xfId="0" applyFont="1" applyFill="1" applyBorder="1" applyAlignment="1">
      <alignment horizontal="right" vertical="center"/>
    </xf>
    <xf numFmtId="0" fontId="8" fillId="0" borderId="28" xfId="0" applyFont="1" applyBorder="1" applyAlignment="1">
      <alignment horizontal="center" vertical="center" wrapText="1"/>
    </xf>
    <xf numFmtId="0" fontId="77" fillId="16" borderId="14" xfId="0" applyFont="1" applyFill="1" applyBorder="1" applyAlignment="1">
      <alignment horizontal="center" vertical="center"/>
    </xf>
    <xf numFmtId="0" fontId="3" fillId="0" borderId="80" xfId="0" applyFont="1" applyBorder="1" applyAlignment="1">
      <alignment horizontal="center" vertical="center" shrinkToFit="1"/>
    </xf>
    <xf numFmtId="0" fontId="3" fillId="0" borderId="50" xfId="0" quotePrefix="1" applyFont="1" applyBorder="1" applyAlignment="1">
      <alignment horizontal="center" vertical="center"/>
    </xf>
    <xf numFmtId="9" fontId="3" fillId="0" borderId="50" xfId="0" applyNumberFormat="1" applyFont="1" applyBorder="1" applyAlignment="1">
      <alignment horizontal="center" vertical="center"/>
    </xf>
    <xf numFmtId="49" fontId="3" fillId="0" borderId="50" xfId="0" quotePrefix="1" applyNumberFormat="1" applyFont="1" applyBorder="1" applyAlignment="1">
      <alignment horizontal="center" vertical="center"/>
    </xf>
    <xf numFmtId="164" fontId="6" fillId="0" borderId="50" xfId="0" applyNumberFormat="1" applyFont="1" applyBorder="1" applyAlignment="1">
      <alignment horizontal="center" vertical="center"/>
    </xf>
    <xf numFmtId="164" fontId="3" fillId="0" borderId="139" xfId="0" applyNumberFormat="1" applyFont="1" applyBorder="1" applyAlignment="1">
      <alignment horizontal="centerContinuous" vertical="center"/>
    </xf>
    <xf numFmtId="164" fontId="3" fillId="0" borderId="76" xfId="0" applyNumberFormat="1" applyFont="1" applyBorder="1" applyAlignment="1">
      <alignment horizontal="centerContinuous" vertical="center"/>
    </xf>
    <xf numFmtId="0" fontId="6" fillId="0" borderId="77" xfId="0" quotePrefix="1" applyFont="1" applyBorder="1" applyAlignment="1">
      <alignment horizontal="centerContinuous" vertical="center"/>
    </xf>
    <xf numFmtId="1" fontId="3" fillId="0" borderId="41" xfId="0" applyNumberFormat="1" applyFont="1" applyBorder="1" applyAlignment="1">
      <alignment horizontal="center" vertical="center"/>
    </xf>
    <xf numFmtId="0" fontId="3" fillId="16" borderId="81" xfId="0" applyFont="1" applyFill="1" applyBorder="1" applyAlignment="1">
      <alignment horizontal="center" vertical="center" shrinkToFit="1"/>
    </xf>
    <xf numFmtId="0" fontId="3" fillId="16" borderId="45" xfId="0" quotePrefix="1" applyFont="1" applyFill="1" applyBorder="1" applyAlignment="1">
      <alignment horizontal="center" vertical="center"/>
    </xf>
    <xf numFmtId="9" fontId="3" fillId="16" borderId="45" xfId="0" applyNumberFormat="1" applyFont="1" applyFill="1" applyBorder="1" applyAlignment="1">
      <alignment horizontal="center" vertical="center"/>
    </xf>
    <xf numFmtId="49" fontId="3" fillId="16" borderId="45" xfId="0" quotePrefix="1" applyNumberFormat="1" applyFont="1" applyFill="1" applyBorder="1" applyAlignment="1">
      <alignment horizontal="center" vertical="center"/>
    </xf>
    <xf numFmtId="164" fontId="3" fillId="16" borderId="108" xfId="0" applyNumberFormat="1" applyFont="1" applyFill="1" applyBorder="1" applyAlignment="1">
      <alignment horizontal="centerContinuous" vertical="center"/>
    </xf>
    <xf numFmtId="164" fontId="3" fillId="16" borderId="76" xfId="0" applyNumberFormat="1" applyFont="1" applyFill="1" applyBorder="1" applyAlignment="1">
      <alignment horizontal="centerContinuous" vertical="center"/>
    </xf>
    <xf numFmtId="0" fontId="6" fillId="16" borderId="77" xfId="0" quotePrefix="1" applyFont="1" applyFill="1" applyBorder="1" applyAlignment="1">
      <alignment horizontal="centerContinuous" vertical="center"/>
    </xf>
    <xf numFmtId="1" fontId="3" fillId="16" borderId="41" xfId="0" applyNumberFormat="1" applyFont="1" applyFill="1" applyBorder="1" applyAlignment="1">
      <alignment horizontal="center" vertical="center"/>
    </xf>
    <xf numFmtId="0" fontId="3" fillId="0" borderId="45" xfId="0" quotePrefix="1" applyFont="1" applyBorder="1" applyAlignment="1">
      <alignment horizontal="center" vertical="center"/>
    </xf>
    <xf numFmtId="9" fontId="3" fillId="0" borderId="45" xfId="0" applyNumberFormat="1" applyFont="1" applyBorder="1" applyAlignment="1">
      <alignment horizontal="center" vertical="center"/>
    </xf>
    <xf numFmtId="49" fontId="3" fillId="0" borderId="45" xfId="0" applyNumberFormat="1" applyFont="1" applyBorder="1" applyAlignment="1">
      <alignment horizontal="center" vertical="center"/>
    </xf>
    <xf numFmtId="164" fontId="3" fillId="0" borderId="45" xfId="0" applyNumberFormat="1" applyFont="1" applyBorder="1" applyAlignment="1">
      <alignment horizontal="center" vertical="center"/>
    </xf>
    <xf numFmtId="164" fontId="3" fillId="0" borderId="108" xfId="0" applyNumberFormat="1" applyFont="1" applyBorder="1" applyAlignment="1">
      <alignment horizontal="centerContinuous" vertical="center"/>
    </xf>
    <xf numFmtId="0" fontId="3" fillId="0" borderId="45" xfId="0" quotePrefix="1" applyFont="1" applyBorder="1" applyAlignment="1">
      <alignment vertical="center"/>
    </xf>
    <xf numFmtId="0" fontId="3" fillId="0" borderId="47" xfId="0" quotePrefix="1" applyFont="1" applyBorder="1" applyAlignment="1">
      <alignment horizontal="center" vertical="center"/>
    </xf>
    <xf numFmtId="9" fontId="3" fillId="0" borderId="47" xfId="0" applyNumberFormat="1" applyFont="1" applyBorder="1" applyAlignment="1">
      <alignment horizontal="center" vertical="center"/>
    </xf>
    <xf numFmtId="164" fontId="3" fillId="0" borderId="47" xfId="0" applyNumberFormat="1" applyFont="1" applyBorder="1" applyAlignment="1">
      <alignment horizontal="center" vertical="center"/>
    </xf>
    <xf numFmtId="164" fontId="3" fillId="0" borderId="107" xfId="0" applyNumberFormat="1" applyFont="1" applyBorder="1" applyAlignment="1">
      <alignment horizontal="centerContinuous" vertical="center"/>
    </xf>
    <xf numFmtId="164" fontId="3" fillId="0" borderId="78" xfId="0" applyNumberFormat="1" applyFont="1" applyBorder="1" applyAlignment="1">
      <alignment horizontal="centerContinuous" vertical="center"/>
    </xf>
    <xf numFmtId="0" fontId="6" fillId="0" borderId="79" xfId="0" quotePrefix="1" applyFont="1" applyBorder="1" applyAlignment="1">
      <alignment horizontal="centerContinuous" vertical="center"/>
    </xf>
    <xf numFmtId="164" fontId="3" fillId="16" borderId="45" xfId="0" applyNumberFormat="1" applyFont="1" applyFill="1" applyBorder="1" applyAlignment="1">
      <alignment horizontal="center" vertical="center"/>
    </xf>
    <xf numFmtId="0" fontId="3" fillId="0" borderId="120" xfId="0" quotePrefix="1" applyFont="1" applyBorder="1" applyAlignment="1">
      <alignment horizontal="center" vertical="center" wrapText="1"/>
    </xf>
    <xf numFmtId="49" fontId="3" fillId="0" borderId="120" xfId="2" applyNumberFormat="1" applyFont="1" applyBorder="1" applyAlignment="1">
      <alignment horizontal="center" vertical="center"/>
    </xf>
    <xf numFmtId="0" fontId="3" fillId="0" borderId="120" xfId="0" applyFont="1" applyBorder="1" applyAlignment="1">
      <alignment horizontal="center" vertical="center" shrinkToFit="1"/>
    </xf>
    <xf numFmtId="0" fontId="3" fillId="24" borderId="122" xfId="0" applyFont="1" applyFill="1" applyBorder="1" applyAlignment="1">
      <alignment horizontal="center" vertical="center"/>
    </xf>
    <xf numFmtId="1" fontId="8" fillId="0" borderId="105" xfId="0" applyNumberFormat="1" applyFont="1" applyBorder="1" applyAlignment="1">
      <alignment horizontal="centerContinuous" vertical="center"/>
    </xf>
    <xf numFmtId="0" fontId="3" fillId="0" borderId="106" xfId="0" applyFont="1" applyBorder="1" applyAlignment="1">
      <alignment horizontal="centerContinuous" vertical="center"/>
    </xf>
    <xf numFmtId="0" fontId="8" fillId="0" borderId="25" xfId="0" quotePrefix="1" applyFont="1" applyBorder="1" applyAlignment="1">
      <alignment horizontal="center" vertical="center"/>
    </xf>
    <xf numFmtId="0" fontId="67" fillId="0" borderId="1" xfId="0" applyFont="1" applyBorder="1" applyAlignment="1">
      <alignment horizontal="center" vertical="center" shrinkToFit="1"/>
    </xf>
  </cellXfs>
  <cellStyles count="15">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Normal 7" xfId="14" xr:uid="{503075B0-3AE8-46EC-8FBE-CF51385BE677}"/>
    <cellStyle name="Percent" xfId="2" builtinId="5"/>
    <cellStyle name="Percent 2" xfId="3" xr:uid="{00000000-0005-0000-0000-00000C000000}"/>
    <cellStyle name="Percent 2 2" xfId="10" xr:uid="{00000000-0005-0000-0000-00000D000000}"/>
  </cellStyles>
  <dxfs count="9">
    <dxf>
      <fill>
        <patternFill>
          <bgColor rgb="FF99FF99"/>
        </patternFill>
      </fill>
    </dxf>
    <dxf>
      <font>
        <b/>
        <i val="0"/>
      </font>
      <fill>
        <patternFill>
          <bgColor rgb="FF00FF00"/>
        </patternFill>
      </fill>
    </dxf>
    <dxf>
      <fill>
        <patternFill>
          <bgColor rgb="FF99FF99"/>
        </patternFill>
      </fill>
    </dxf>
    <dxf>
      <fill>
        <patternFill>
          <bgColor rgb="FF99FF99"/>
        </patternFill>
      </fill>
    </dxf>
    <dxf>
      <font>
        <b/>
        <i val="0"/>
      </font>
      <fill>
        <patternFill>
          <bgColor rgb="FF00FF00"/>
        </patternFill>
      </fill>
    </dxf>
    <dxf>
      <fill>
        <patternFill>
          <bgColor rgb="FFFF0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00FFFF"/>
      <color rgb="FF9999FF"/>
      <color rgb="FF9966FF"/>
      <color rgb="FF9900FF"/>
      <color rgb="FF00FF00"/>
      <color rgb="FFFF33CC"/>
      <color rgb="FF0000FF"/>
      <color rgb="FF00CC66"/>
      <color rgb="FFCCFFCC"/>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114300</xdr:colOff>
      <xdr:row>1</xdr:row>
      <xdr:rowOff>30480</xdr:rowOff>
    </xdr:from>
    <xdr:to>
      <xdr:col>6</xdr:col>
      <xdr:colOff>922135</xdr:colOff>
      <xdr:row>15</xdr:row>
      <xdr:rowOff>91440</xdr:rowOff>
    </xdr:to>
    <xdr:pic>
      <xdr:nvPicPr>
        <xdr:cNvPr id="5" name="Picture 4">
          <a:extLst>
            <a:ext uri="{FF2B5EF4-FFF2-40B4-BE49-F238E27FC236}">
              <a16:creationId xmlns:a16="http://schemas.microsoft.com/office/drawing/2014/main" id="{613F4F84-0B8A-4C05-AE2B-0B6F519EE1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74820" y="403860"/>
          <a:ext cx="1737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17</xdr:row>
      <xdr:rowOff>66675</xdr:rowOff>
    </xdr:from>
    <xdr:to>
      <xdr:col>6</xdr:col>
      <xdr:colOff>1276350</xdr:colOff>
      <xdr:row>58</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0" i="0" u="none" strike="noStrike" baseline="0">
              <a:solidFill>
                <a:srgbClr val="000000"/>
              </a:solidFill>
              <a:latin typeface="Times New Roman" pitchFamily="18" charset="0"/>
              <a:cs typeface="Times New Roman" pitchFamily="18" charset="0"/>
            </a:rPr>
            <a:t>Appearance:  Tore is tall with a tone, lean build from years of working around the monastery where he grew up.  He has blonde hair, blue eyes and a slight tan to his skin from time under the sun.  He normally wears a white tabard with his god's holy symbol on it.  He often has the hood of his garment pulled up over his head.  </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History:  Tore was born to Darvin and Lunda Stoneblood.  They lived on a ranch outside of Neverwinter until Tore was 3.  That was when a mixed horde of undead and their necromancer leader overran the area.  Tore's mother hid him in the cellar below the barn before she and Darvin were killed.  Tore was found a couple of days later by clerics from the temple of Lurue.  They had been helping other good clerics and soldiers track down and destroy the undead.</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After finding the child alive, the clerics decided to adopt him and raise him.  Tore was allowed to explore and try whatever he felt like.  He enjoyed the freedom and became a well rounded child as he grew.  When he was 9, the senior cleric finally took Tore aside and told him what had happened to his parents.  This both saddened and angered Tore.  He knew he had been adopted and had always felt loved and cared for.   When he learned about his parents, a seed of anger and hatred was planted deep down in his soul.</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Living in the temple, Tore learned many things.  He spent time on academic studies like history, arcane arts and math as well as learning about other religions and the other planes of existence.  He also learned how to fight and defend himself.  His combat training helped develop his strength and coordination while the academics developed his mind.  The clerics of the temple made sure Tore had a well rounded upbringing.</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Just before Tore turned 12 he had begun to show an ability in spellcasting.  The clerics of the temple embraced his ability and helped him nurture it.  To the cleric's dismay, Tore found the lessons on spell casting long and boring.  He could not wait to get out and work on his skills with the mace and the longbow.  However, on a trip with the clerics to a nearby village that had been attacked by orcs, he saw the true power of spellcasting.  They were able to heal the residents of the village as well as provide food and other necessities.  After that day he focused equally on his spell craft and his combat training.</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When he turned 16 he joined the Neverwinter Militia and began traveling the area.  He became more familiar with some of the town's residents, especially a sorcerer named Savar Evergess and his adopted daughter Aliya.  Though he did not have much contact with either early on, the two were well respected around town.  When Tore was 20, he began to have more frequent contact with Alyia, mainly through the Neverwinter Academy and the problems she was causing.  Tore, though, understood the rebellion in the younger girl and sympathized.</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When Tore turned 21 he decided he needed to head out into the world.  The clerics of Lurue  pleased as many of them had done the same at his age.  Over half the temple had grown up in other areas, their travels and adventures bringing them to settle in Neverwinter.  A few days travel outside of town, Tore noticed a familiar face, and offered to join her, noting, "There is safety in numbers, even if that number is only two."</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Personality: Tore normally has a stern expression on his face.  He is normally blunt and direct when he talks, preferring not to beat around the bush.  He does not warm up to other easily, however when he does, he is completely faithful to those that he calls friends.  He also has a love for both life and nature, two things he strives to protect with his weapons and his skills as a healer and spell caster.</a:t>
          </a:r>
        </a:p>
      </xdr:txBody>
    </xdr:sp>
    <xdr:clientData/>
  </xdr:twoCellAnchor>
  <xdr:twoCellAnchor>
    <xdr:from>
      <xdr:col>5</xdr:col>
      <xdr:colOff>70624</xdr:colOff>
      <xdr:row>15</xdr:row>
      <xdr:rowOff>129540</xdr:rowOff>
    </xdr:from>
    <xdr:to>
      <xdr:col>6</xdr:col>
      <xdr:colOff>927549</xdr:colOff>
      <xdr:row>16</xdr:row>
      <xdr:rowOff>249554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31144" y="3314700"/>
          <a:ext cx="1786565" cy="3409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137160</xdr:colOff>
      <xdr:row>1</xdr:row>
      <xdr:rowOff>123825</xdr:rowOff>
    </xdr:from>
    <xdr:to>
      <xdr:col>2</xdr:col>
      <xdr:colOff>184785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45720</xdr:colOff>
      <xdr:row>2</xdr:row>
      <xdr:rowOff>114300</xdr:rowOff>
    </xdr:from>
    <xdr:to>
      <xdr:col>4</xdr:col>
      <xdr:colOff>1699260</xdr:colOff>
      <xdr:row>10</xdr:row>
      <xdr:rowOff>22860</xdr:rowOff>
    </xdr:to>
    <xdr:sp macro="" textlink="">
      <xdr:nvSpPr>
        <xdr:cNvPr id="2" name="TextBox 1">
          <a:extLst>
            <a:ext uri="{FF2B5EF4-FFF2-40B4-BE49-F238E27FC236}">
              <a16:creationId xmlns:a16="http://schemas.microsoft.com/office/drawing/2014/main" id="{DCED0A36-B120-1C29-1BA4-2D0DA6F3C622}"/>
            </a:ext>
          </a:extLst>
        </xdr:cNvPr>
        <xdr:cNvSpPr txBox="1"/>
      </xdr:nvSpPr>
      <xdr:spPr>
        <a:xfrm>
          <a:off x="3154680" y="624840"/>
          <a:ext cx="3398520" cy="1493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Wish List: </a:t>
          </a:r>
          <a:r>
            <a:rPr lang="en-US" sz="1100">
              <a:solidFill>
                <a:schemeClr val="dk1"/>
              </a:solidFill>
              <a:effectLst/>
              <a:latin typeface="+mn-lt"/>
              <a:ea typeface="+mn-ea"/>
              <a:cs typeface="+mn-cs"/>
            </a:rPr>
            <a:t> Upgrade Longbow +1 w/Collision (16,000gp) - Rename Longbow 'Tore's Fist'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Drop Healing Belt of Priestly Might and change Amulet of Holy Defiance to a Holy Symbol.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Spells: 1x 2nd Level Spell &amp; 1x 3rd Level Spell </a:t>
          </a:r>
        </a:p>
        <a:p>
          <a:r>
            <a:rPr lang="en-US" sz="1100">
              <a:solidFill>
                <a:schemeClr val="dk1"/>
              </a:solidFill>
              <a:effectLst/>
              <a:latin typeface="+mn-lt"/>
              <a:ea typeface="+mn-ea"/>
              <a:cs typeface="+mn-cs"/>
            </a:rPr>
            <a:t>Potions: CSW x2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
  <sheetViews>
    <sheetView showGridLines="0" tabSelected="1" zoomScaleNormal="100" workbookViewId="0"/>
  </sheetViews>
  <sheetFormatPr defaultColWidth="13" defaultRowHeight="15.6" x14ac:dyDescent="0.3"/>
  <cols>
    <col min="1" max="1" width="13.59765625" style="60" customWidth="1"/>
    <col min="2" max="2" width="10" style="61" customWidth="1"/>
    <col min="3" max="3" width="5.09765625" style="61" customWidth="1"/>
    <col min="4" max="4" width="13.69921875" style="60" bestFit="1" customWidth="1"/>
    <col min="5" max="5" width="10.8984375" style="61" bestFit="1" customWidth="1"/>
    <col min="6" max="6" width="12.19921875" style="60" customWidth="1"/>
    <col min="7" max="7" width="12.19921875" style="61" customWidth="1"/>
    <col min="8" max="16384" width="13" style="23"/>
  </cols>
  <sheetData>
    <row r="1" spans="1:7" ht="29.4" thickTop="1" thickBot="1" x14ac:dyDescent="0.35">
      <c r="A1" s="17" t="s">
        <v>652</v>
      </c>
      <c r="B1" s="18" t="s">
        <v>653</v>
      </c>
      <c r="C1" s="19"/>
      <c r="D1" s="20"/>
      <c r="E1" s="21"/>
      <c r="F1" s="20"/>
      <c r="G1" s="22" t="s">
        <v>654</v>
      </c>
    </row>
    <row r="2" spans="1:7" ht="17.399999999999999" thickTop="1" x14ac:dyDescent="0.3">
      <c r="A2" s="24" t="s">
        <v>268</v>
      </c>
      <c r="B2" s="25" t="s">
        <v>819</v>
      </c>
      <c r="C2" s="25"/>
      <c r="D2" s="26" t="s">
        <v>495</v>
      </c>
      <c r="E2" s="27">
        <v>21</v>
      </c>
      <c r="F2" s="28"/>
      <c r="G2" s="29"/>
    </row>
    <row r="3" spans="1:7" ht="16.8" x14ac:dyDescent="0.3">
      <c r="A3" s="24" t="s">
        <v>269</v>
      </c>
      <c r="B3" s="25" t="s">
        <v>708</v>
      </c>
      <c r="C3" s="25"/>
      <c r="D3" s="26" t="s">
        <v>0</v>
      </c>
      <c r="E3" s="27">
        <v>6</v>
      </c>
      <c r="F3" s="26"/>
      <c r="G3" s="29"/>
    </row>
    <row r="4" spans="1:7" ht="16.8" x14ac:dyDescent="0.3">
      <c r="A4" s="24" t="s">
        <v>269</v>
      </c>
      <c r="B4" s="25" t="s">
        <v>655</v>
      </c>
      <c r="C4" s="25"/>
      <c r="D4" s="26" t="s">
        <v>0</v>
      </c>
      <c r="E4" s="27">
        <v>6</v>
      </c>
      <c r="F4" s="26"/>
      <c r="G4" s="29"/>
    </row>
    <row r="5" spans="1:7" ht="16.8" x14ac:dyDescent="0.3">
      <c r="A5" s="24" t="s">
        <v>269</v>
      </c>
      <c r="B5" s="25"/>
      <c r="C5" s="25"/>
      <c r="D5" s="26" t="s">
        <v>0</v>
      </c>
      <c r="E5" s="27"/>
      <c r="F5" s="26"/>
      <c r="G5" s="29"/>
    </row>
    <row r="6" spans="1:7" ht="16.8" x14ac:dyDescent="0.3">
      <c r="A6" s="24" t="s">
        <v>508</v>
      </c>
      <c r="B6" s="25" t="s">
        <v>658</v>
      </c>
      <c r="C6" s="25"/>
      <c r="D6" s="26" t="s">
        <v>270</v>
      </c>
      <c r="E6" s="27" t="s">
        <v>245</v>
      </c>
      <c r="F6" s="26"/>
      <c r="G6" s="29"/>
    </row>
    <row r="7" spans="1:7" ht="16.8" x14ac:dyDescent="0.3">
      <c r="A7" s="24" t="s">
        <v>509</v>
      </c>
      <c r="B7" s="25" t="s">
        <v>659</v>
      </c>
      <c r="C7" s="25"/>
      <c r="D7" s="26" t="s">
        <v>513</v>
      </c>
      <c r="E7" s="27" t="s">
        <v>656</v>
      </c>
      <c r="F7" s="26"/>
      <c r="G7" s="29"/>
    </row>
    <row r="8" spans="1:7" ht="17.399999999999999" thickBot="1" x14ac:dyDescent="0.35">
      <c r="A8" s="24" t="s">
        <v>510</v>
      </c>
      <c r="B8" s="25" t="s">
        <v>680</v>
      </c>
      <c r="C8" s="25"/>
      <c r="D8" s="26" t="s">
        <v>514</v>
      </c>
      <c r="E8" s="27" t="s">
        <v>657</v>
      </c>
      <c r="F8" s="26"/>
      <c r="G8" s="29"/>
    </row>
    <row r="9" spans="1:7" ht="17.399999999999999" thickTop="1" x14ac:dyDescent="0.3">
      <c r="A9" s="30" t="s">
        <v>511</v>
      </c>
      <c r="B9" s="581">
        <f>4+E4</f>
        <v>10</v>
      </c>
      <c r="C9" s="582"/>
      <c r="D9" s="31" t="s">
        <v>83</v>
      </c>
      <c r="E9" s="423" t="s">
        <v>156</v>
      </c>
      <c r="F9" s="32"/>
      <c r="G9" s="29"/>
    </row>
    <row r="10" spans="1:7" ht="17.399999999999999" thickBot="1" x14ac:dyDescent="0.35">
      <c r="A10" s="160" t="s">
        <v>512</v>
      </c>
      <c r="B10" s="161" t="str">
        <f>C12</f>
        <v>+2</v>
      </c>
      <c r="C10" s="162"/>
      <c r="D10" s="424" t="s">
        <v>679</v>
      </c>
      <c r="E10" s="425">
        <v>78000</v>
      </c>
      <c r="F10" s="32"/>
      <c r="G10" s="29"/>
    </row>
    <row r="11" spans="1:7" ht="17.399999999999999" thickTop="1" x14ac:dyDescent="0.3">
      <c r="A11" s="33" t="s">
        <v>507</v>
      </c>
      <c r="B11" s="546">
        <f>13+2</f>
        <v>15</v>
      </c>
      <c r="C11" s="34" t="str">
        <f t="shared" ref="C11:C16" si="0">IF(B11&gt;9.9,CONCATENATE("+",ROUNDDOWN((B11-10)/2,0)),ROUNDUP((B11-10)/2,0))</f>
        <v>+2</v>
      </c>
      <c r="D11" s="35" t="s">
        <v>515</v>
      </c>
      <c r="E11" s="465" t="s">
        <v>736</v>
      </c>
      <c r="F11" s="32"/>
      <c r="G11" s="29"/>
    </row>
    <row r="12" spans="1:7" ht="16.8" x14ac:dyDescent="0.3">
      <c r="A12" s="36" t="s">
        <v>506</v>
      </c>
      <c r="B12" s="464">
        <f>13+2</f>
        <v>15</v>
      </c>
      <c r="C12" s="37" t="str">
        <f t="shared" si="0"/>
        <v>+2</v>
      </c>
      <c r="D12" s="38" t="s">
        <v>516</v>
      </c>
      <c r="E12" s="540">
        <f>SUM(Martial!G3:G32)+SUM(Equipment!C3:C20)</f>
        <v>39.49</v>
      </c>
      <c r="F12" s="32"/>
      <c r="G12" s="29"/>
    </row>
    <row r="13" spans="1:7" ht="16.8" x14ac:dyDescent="0.3">
      <c r="A13" s="544" t="s">
        <v>502</v>
      </c>
      <c r="B13" s="39">
        <f>12</f>
        <v>12</v>
      </c>
      <c r="C13" s="40" t="str">
        <f t="shared" si="0"/>
        <v>+1</v>
      </c>
      <c r="D13" s="38" t="s">
        <v>517</v>
      </c>
      <c r="E13" s="382">
        <f>ROUNDUP(((E3*8)*0.75)+((E4*10)*0.75)+(SUM(E3:E4)*C13),0)</f>
        <v>93</v>
      </c>
      <c r="F13" s="32"/>
      <c r="G13" s="29"/>
    </row>
    <row r="14" spans="1:7" ht="16.8" x14ac:dyDescent="0.3">
      <c r="A14" s="41" t="s">
        <v>504</v>
      </c>
      <c r="B14" s="39">
        <f>12</f>
        <v>12</v>
      </c>
      <c r="C14" s="37" t="str">
        <f t="shared" si="0"/>
        <v>+1</v>
      </c>
      <c r="D14" s="42" t="s">
        <v>518</v>
      </c>
      <c r="E14" s="155">
        <f>10+1+C12+3</f>
        <v>16</v>
      </c>
      <c r="F14" s="24"/>
      <c r="G14" s="29"/>
    </row>
    <row r="15" spans="1:7" ht="16.8" x14ac:dyDescent="0.3">
      <c r="A15" s="43" t="s">
        <v>505</v>
      </c>
      <c r="B15" s="39">
        <v>16</v>
      </c>
      <c r="C15" s="37" t="str">
        <f t="shared" si="0"/>
        <v>+3</v>
      </c>
      <c r="D15" s="42" t="s">
        <v>519</v>
      </c>
      <c r="E15" s="155">
        <f>E16-C12</f>
        <v>24</v>
      </c>
      <c r="F15" s="32"/>
      <c r="G15" s="29"/>
    </row>
    <row r="16" spans="1:7" ht="17.399999999999999" thickBot="1" x14ac:dyDescent="0.35">
      <c r="A16" s="44" t="s">
        <v>503</v>
      </c>
      <c r="B16" s="583">
        <f>17</f>
        <v>17</v>
      </c>
      <c r="C16" s="45" t="str">
        <f t="shared" si="0"/>
        <v>+3</v>
      </c>
      <c r="D16" s="46" t="s">
        <v>271</v>
      </c>
      <c r="E16" s="139">
        <f>E14+SUM(Martial!B21:B25)+1</f>
        <v>26</v>
      </c>
      <c r="F16" s="32"/>
      <c r="G16" s="29"/>
    </row>
    <row r="17" spans="1:7" ht="24" thickTop="1" thickBot="1" x14ac:dyDescent="0.35">
      <c r="A17" s="47" t="s">
        <v>18</v>
      </c>
      <c r="B17" s="48"/>
      <c r="C17" s="48"/>
      <c r="D17" s="49"/>
      <c r="E17" s="360"/>
      <c r="F17" s="49"/>
      <c r="G17" s="50"/>
    </row>
    <row r="18" spans="1:7" s="3" customFormat="1" ht="17.399999999999999" thickTop="1" x14ac:dyDescent="0.3">
      <c r="A18" s="51"/>
      <c r="B18" s="52"/>
      <c r="C18" s="52"/>
      <c r="D18" s="52"/>
      <c r="E18" s="52"/>
      <c r="F18" s="52"/>
      <c r="G18" s="53"/>
    </row>
    <row r="19" spans="1:7" s="3" customFormat="1" ht="16.8" x14ac:dyDescent="0.3">
      <c r="A19" s="54"/>
      <c r="B19" s="55"/>
      <c r="C19" s="55"/>
      <c r="D19" s="55"/>
      <c r="E19" s="55"/>
      <c r="F19" s="55"/>
      <c r="G19" s="56"/>
    </row>
    <row r="20" spans="1:7" s="3" customFormat="1" ht="16.8" x14ac:dyDescent="0.3">
      <c r="A20" s="54"/>
      <c r="B20" s="55"/>
      <c r="C20" s="55"/>
      <c r="D20" s="55"/>
      <c r="E20" s="55"/>
      <c r="F20" s="55"/>
      <c r="G20" s="56"/>
    </row>
    <row r="21" spans="1:7" s="3" customFormat="1" ht="16.8" x14ac:dyDescent="0.3">
      <c r="A21" s="54"/>
      <c r="B21" s="55"/>
      <c r="C21" s="55"/>
      <c r="D21" s="55"/>
      <c r="E21" s="55"/>
      <c r="F21" s="55"/>
      <c r="G21" s="56"/>
    </row>
    <row r="22" spans="1:7" s="3" customFormat="1" ht="16.8" x14ac:dyDescent="0.3">
      <c r="A22" s="54"/>
      <c r="B22" s="55"/>
      <c r="C22" s="55"/>
      <c r="D22" s="55"/>
      <c r="E22" s="55"/>
      <c r="F22" s="55"/>
      <c r="G22" s="56"/>
    </row>
    <row r="23" spans="1:7" s="3" customFormat="1" ht="16.8" x14ac:dyDescent="0.3">
      <c r="A23" s="54"/>
      <c r="B23" s="55"/>
      <c r="C23" s="55"/>
      <c r="D23" s="55"/>
      <c r="E23" s="55"/>
      <c r="F23" s="55"/>
      <c r="G23" s="56"/>
    </row>
    <row r="24" spans="1:7" s="3" customFormat="1" ht="16.8" x14ac:dyDescent="0.3">
      <c r="A24" s="54"/>
      <c r="B24" s="55"/>
      <c r="C24" s="55"/>
      <c r="D24" s="55"/>
      <c r="E24" s="55"/>
      <c r="F24" s="55"/>
      <c r="G24" s="56"/>
    </row>
    <row r="25" spans="1:7" s="3" customFormat="1" ht="16.8" x14ac:dyDescent="0.3">
      <c r="A25" s="54"/>
      <c r="B25" s="55"/>
      <c r="C25" s="55"/>
      <c r="D25" s="55"/>
      <c r="E25" s="55"/>
      <c r="F25" s="55"/>
      <c r="G25" s="56"/>
    </row>
    <row r="26" spans="1:7" s="3" customFormat="1" ht="16.8" x14ac:dyDescent="0.3">
      <c r="A26" s="54"/>
      <c r="B26" s="55"/>
      <c r="C26" s="55"/>
      <c r="D26" s="55"/>
      <c r="E26" s="55"/>
      <c r="F26" s="55"/>
      <c r="G26" s="56"/>
    </row>
    <row r="27" spans="1:7" s="3" customFormat="1" ht="16.8" x14ac:dyDescent="0.3">
      <c r="A27" s="54"/>
      <c r="B27" s="55"/>
      <c r="C27" s="55"/>
      <c r="D27" s="55"/>
      <c r="E27" s="55"/>
      <c r="F27" s="55"/>
      <c r="G27" s="56"/>
    </row>
    <row r="28" spans="1:7" s="3" customFormat="1" ht="16.8" x14ac:dyDescent="0.3">
      <c r="A28" s="54"/>
      <c r="B28" s="55"/>
      <c r="C28" s="55"/>
      <c r="D28" s="55"/>
      <c r="E28" s="55"/>
      <c r="F28" s="55"/>
      <c r="G28" s="56"/>
    </row>
    <row r="29" spans="1:7" s="3" customFormat="1" ht="16.8" x14ac:dyDescent="0.3">
      <c r="A29" s="54"/>
      <c r="B29" s="55"/>
      <c r="C29" s="55"/>
      <c r="D29" s="55"/>
      <c r="E29" s="55"/>
      <c r="F29" s="55"/>
      <c r="G29" s="56"/>
    </row>
    <row r="30" spans="1:7" s="3" customFormat="1" ht="16.8" x14ac:dyDescent="0.3">
      <c r="A30" s="54"/>
      <c r="B30" s="55"/>
      <c r="C30" s="55"/>
      <c r="D30" s="55"/>
      <c r="E30" s="55"/>
      <c r="F30" s="55"/>
      <c r="G30" s="56"/>
    </row>
    <row r="31" spans="1:7" s="3" customFormat="1" ht="16.8" x14ac:dyDescent="0.3">
      <c r="A31" s="54"/>
      <c r="B31" s="55"/>
      <c r="C31" s="55"/>
      <c r="D31" s="55"/>
      <c r="E31" s="55"/>
      <c r="F31" s="55"/>
      <c r="G31" s="56"/>
    </row>
    <row r="32" spans="1:7" s="3" customFormat="1" ht="16.8" x14ac:dyDescent="0.3">
      <c r="A32" s="54"/>
      <c r="B32" s="55"/>
      <c r="C32" s="55"/>
      <c r="D32" s="55"/>
      <c r="E32" s="55"/>
      <c r="F32" s="55"/>
      <c r="G32" s="56"/>
    </row>
    <row r="33" spans="1:7" s="3" customFormat="1" ht="16.8" x14ac:dyDescent="0.3">
      <c r="A33" s="54"/>
      <c r="B33" s="55"/>
      <c r="C33" s="55"/>
      <c r="D33" s="55"/>
      <c r="E33" s="55"/>
      <c r="F33" s="55"/>
      <c r="G33" s="56"/>
    </row>
    <row r="34" spans="1:7" s="3" customFormat="1" ht="16.8" x14ac:dyDescent="0.3">
      <c r="A34" s="54"/>
      <c r="B34" s="55"/>
      <c r="C34" s="55"/>
      <c r="D34" s="55"/>
      <c r="E34" s="55"/>
      <c r="F34" s="55"/>
      <c r="G34" s="56"/>
    </row>
    <row r="35" spans="1:7" s="3" customFormat="1" ht="16.8" x14ac:dyDescent="0.3">
      <c r="A35" s="54"/>
      <c r="B35" s="55"/>
      <c r="C35" s="55"/>
      <c r="D35" s="55"/>
      <c r="E35" s="55"/>
      <c r="F35" s="55"/>
      <c r="G35" s="56"/>
    </row>
    <row r="36" spans="1:7" s="3" customFormat="1" ht="16.8" x14ac:dyDescent="0.3">
      <c r="A36" s="54"/>
      <c r="B36" s="55"/>
      <c r="C36" s="55"/>
      <c r="D36" s="55"/>
      <c r="E36" s="55"/>
      <c r="F36" s="55"/>
      <c r="G36" s="56"/>
    </row>
    <row r="37" spans="1:7" s="3" customFormat="1" ht="16.8" x14ac:dyDescent="0.3">
      <c r="A37" s="54"/>
      <c r="B37" s="55"/>
      <c r="C37" s="55"/>
      <c r="D37" s="55"/>
      <c r="E37" s="55"/>
      <c r="F37" s="55"/>
      <c r="G37" s="56"/>
    </row>
    <row r="38" spans="1:7" s="3" customFormat="1" ht="16.8" x14ac:dyDescent="0.3">
      <c r="A38" s="54"/>
      <c r="B38" s="55"/>
      <c r="C38" s="55"/>
      <c r="D38" s="55"/>
      <c r="E38" s="55"/>
      <c r="F38" s="55"/>
      <c r="G38" s="56"/>
    </row>
    <row r="39" spans="1:7" s="3" customFormat="1" ht="16.8" x14ac:dyDescent="0.3">
      <c r="A39" s="54"/>
      <c r="B39" s="55"/>
      <c r="C39" s="55"/>
      <c r="D39" s="55"/>
      <c r="E39" s="55"/>
      <c r="F39" s="55"/>
      <c r="G39" s="56"/>
    </row>
    <row r="40" spans="1:7" s="3" customFormat="1" ht="16.8" x14ac:dyDescent="0.3">
      <c r="A40" s="54"/>
      <c r="B40" s="55"/>
      <c r="C40" s="55"/>
      <c r="D40" s="55"/>
      <c r="E40" s="55"/>
      <c r="F40" s="55"/>
      <c r="G40" s="56"/>
    </row>
    <row r="41" spans="1:7" s="3" customFormat="1" ht="16.8" x14ac:dyDescent="0.3">
      <c r="A41" s="54"/>
      <c r="B41" s="55"/>
      <c r="C41" s="55"/>
      <c r="D41" s="55"/>
      <c r="E41" s="55"/>
      <c r="F41" s="55"/>
      <c r="G41" s="56"/>
    </row>
    <row r="42" spans="1:7" s="3" customFormat="1" ht="16.8" x14ac:dyDescent="0.3">
      <c r="A42" s="54"/>
      <c r="B42" s="55"/>
      <c r="C42" s="55"/>
      <c r="D42" s="55"/>
      <c r="E42" s="55"/>
      <c r="F42" s="55"/>
      <c r="G42" s="56"/>
    </row>
    <row r="43" spans="1:7" s="3" customFormat="1" ht="16.8" x14ac:dyDescent="0.3">
      <c r="A43" s="54"/>
      <c r="B43" s="55"/>
      <c r="C43" s="55"/>
      <c r="D43" s="55"/>
      <c r="E43" s="55"/>
      <c r="F43" s="55"/>
      <c r="G43" s="56"/>
    </row>
    <row r="44" spans="1:7" s="3" customFormat="1" ht="16.8" x14ac:dyDescent="0.3">
      <c r="A44" s="54"/>
      <c r="B44" s="55"/>
      <c r="C44" s="55"/>
      <c r="D44" s="55"/>
      <c r="E44" s="55"/>
      <c r="F44" s="55"/>
      <c r="G44" s="56"/>
    </row>
    <row r="45" spans="1:7" s="3" customFormat="1" ht="16.8" x14ac:dyDescent="0.3">
      <c r="A45" s="54"/>
      <c r="B45" s="55"/>
      <c r="C45" s="55"/>
      <c r="D45" s="55"/>
      <c r="E45" s="55"/>
      <c r="F45" s="55"/>
      <c r="G45" s="56"/>
    </row>
    <row r="46" spans="1:7" s="3" customFormat="1" ht="16.8" x14ac:dyDescent="0.3">
      <c r="A46" s="54"/>
      <c r="B46" s="55"/>
      <c r="C46" s="55"/>
      <c r="D46" s="55"/>
      <c r="E46" s="55"/>
      <c r="F46" s="55"/>
      <c r="G46" s="56"/>
    </row>
    <row r="47" spans="1:7" s="3" customFormat="1" ht="16.8" x14ac:dyDescent="0.3">
      <c r="A47" s="54"/>
      <c r="B47" s="55"/>
      <c r="C47" s="55"/>
      <c r="D47" s="55"/>
      <c r="E47" s="55"/>
      <c r="F47" s="55"/>
      <c r="G47" s="56"/>
    </row>
    <row r="48" spans="1:7" s="3" customFormat="1" ht="16.8" x14ac:dyDescent="0.3">
      <c r="A48" s="54"/>
      <c r="B48" s="55"/>
      <c r="C48" s="55"/>
      <c r="D48" s="55"/>
      <c r="E48" s="55"/>
      <c r="F48" s="55"/>
      <c r="G48" s="56"/>
    </row>
    <row r="49" spans="1:7" s="3" customFormat="1" ht="16.8" x14ac:dyDescent="0.3">
      <c r="A49" s="54"/>
      <c r="B49" s="55"/>
      <c r="C49" s="55"/>
      <c r="D49" s="55"/>
      <c r="E49" s="55"/>
      <c r="F49" s="55"/>
      <c r="G49" s="56"/>
    </row>
    <row r="50" spans="1:7" s="3" customFormat="1" ht="16.8" x14ac:dyDescent="0.3">
      <c r="A50" s="54"/>
      <c r="B50" s="55"/>
      <c r="C50" s="55"/>
      <c r="D50" s="55"/>
      <c r="E50" s="55"/>
      <c r="F50" s="55"/>
      <c r="G50" s="56"/>
    </row>
    <row r="51" spans="1:7" s="3" customFormat="1" ht="16.8" x14ac:dyDescent="0.3">
      <c r="A51" s="54"/>
      <c r="B51" s="55"/>
      <c r="C51" s="55"/>
      <c r="D51" s="55"/>
      <c r="E51" s="55"/>
      <c r="F51" s="55"/>
      <c r="G51" s="56"/>
    </row>
    <row r="52" spans="1:7" s="3" customFormat="1" ht="16.8" x14ac:dyDescent="0.3">
      <c r="A52" s="54"/>
      <c r="B52" s="55"/>
      <c r="C52" s="55"/>
      <c r="D52" s="55"/>
      <c r="E52" s="55"/>
      <c r="F52" s="55"/>
      <c r="G52" s="56"/>
    </row>
    <row r="53" spans="1:7" s="3" customFormat="1" ht="16.8" x14ac:dyDescent="0.3">
      <c r="A53" s="54"/>
      <c r="B53" s="55"/>
      <c r="C53" s="55"/>
      <c r="D53" s="55"/>
      <c r="E53" s="55"/>
      <c r="F53" s="55"/>
      <c r="G53" s="56"/>
    </row>
    <row r="54" spans="1:7" s="3" customFormat="1" ht="16.8" x14ac:dyDescent="0.3">
      <c r="A54" s="54"/>
      <c r="B54" s="55"/>
      <c r="C54" s="55"/>
      <c r="D54" s="55"/>
      <c r="E54" s="55"/>
      <c r="F54" s="55"/>
      <c r="G54" s="56"/>
    </row>
    <row r="55" spans="1:7" s="3" customFormat="1" ht="16.8" x14ac:dyDescent="0.3">
      <c r="A55" s="54"/>
      <c r="B55" s="55"/>
      <c r="C55" s="55"/>
      <c r="D55" s="55"/>
      <c r="E55" s="55"/>
      <c r="F55" s="55"/>
      <c r="G55" s="56"/>
    </row>
    <row r="56" spans="1:7" s="3" customFormat="1" ht="16.8" x14ac:dyDescent="0.3">
      <c r="A56" s="54"/>
      <c r="B56" s="55"/>
      <c r="C56" s="55"/>
      <c r="D56" s="55"/>
      <c r="E56" s="55"/>
      <c r="F56" s="55"/>
      <c r="G56" s="56"/>
    </row>
    <row r="57" spans="1:7" s="3" customFormat="1" ht="16.8" x14ac:dyDescent="0.3">
      <c r="A57" s="54"/>
      <c r="B57" s="55"/>
      <c r="C57" s="55"/>
      <c r="D57" s="55"/>
      <c r="E57" s="55"/>
      <c r="F57" s="55"/>
      <c r="G57" s="56"/>
    </row>
    <row r="58" spans="1:7" s="3" customFormat="1" ht="16.8" x14ac:dyDescent="0.3">
      <c r="A58" s="54"/>
      <c r="B58" s="55"/>
      <c r="C58" s="55"/>
      <c r="D58" s="55"/>
      <c r="E58" s="55"/>
      <c r="F58" s="55"/>
      <c r="G58" s="56"/>
    </row>
    <row r="59" spans="1:7" ht="17.399999999999999" thickBot="1" x14ac:dyDescent="0.35">
      <c r="A59" s="57"/>
      <c r="B59" s="58"/>
      <c r="C59" s="58"/>
      <c r="D59" s="58"/>
      <c r="E59" s="58"/>
      <c r="F59" s="58"/>
      <c r="G59" s="59"/>
    </row>
    <row r="60" spans="1:7" ht="16.2" thickTop="1" x14ac:dyDescent="0.3"/>
  </sheetData>
  <phoneticPr fontId="0" type="noConversion"/>
  <conditionalFormatting sqref="E12">
    <cfRule type="cellIs" dxfId="8" priority="1" operator="greaterThan">
      <formula>100</formula>
    </cfRule>
    <cfRule type="cellIs" dxfId="7" priority="2" operator="between">
      <formula>50</formula>
      <formula>100</formula>
    </cfRule>
  </conditionalFormatting>
  <hyperlinks>
    <hyperlink ref="G1" r:id="rId1"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showGridLines="0" workbookViewId="0">
      <pane ySplit="2" topLeftCell="A3" activePane="bottomLeft" state="frozen"/>
      <selection pane="bottomLeft" activeCell="A3" sqref="A3"/>
    </sheetView>
  </sheetViews>
  <sheetFormatPr defaultColWidth="13" defaultRowHeight="15.6" x14ac:dyDescent="0.3"/>
  <cols>
    <col min="1" max="1" width="26.8984375" style="60" bestFit="1" customWidth="1"/>
    <col min="2" max="2" width="5.8984375" style="60" bestFit="1" customWidth="1"/>
    <col min="3" max="3" width="11.59765625" style="61" hidden="1" customWidth="1"/>
    <col min="4" max="4" width="5.796875" style="61" hidden="1" customWidth="1"/>
    <col min="5" max="5" width="9.19921875" style="61" bestFit="1" customWidth="1"/>
    <col min="6" max="6" width="8.3984375" style="61" customWidth="1"/>
    <col min="7" max="7" width="5.8984375" style="61" bestFit="1" customWidth="1"/>
    <col min="8" max="8" width="4.69921875" style="61" bestFit="1" customWidth="1"/>
    <col min="9" max="9" width="6.8984375" style="61" bestFit="1" customWidth="1"/>
    <col min="10" max="10" width="15.296875" style="60" bestFit="1" customWidth="1"/>
    <col min="11" max="16384" width="13" style="23"/>
  </cols>
  <sheetData>
    <row r="1" spans="1:10" ht="23.4" thickBot="1" x14ac:dyDescent="0.35">
      <c r="A1" s="251" t="s">
        <v>7</v>
      </c>
      <c r="B1" s="62"/>
      <c r="C1" s="62"/>
      <c r="D1" s="62"/>
      <c r="E1" s="62"/>
      <c r="F1" s="62"/>
      <c r="G1" s="62"/>
      <c r="H1" s="62"/>
      <c r="I1" s="62"/>
      <c r="J1" s="62"/>
    </row>
    <row r="2" spans="1:10" s="3" customFormat="1" ht="34.200000000000003" thickBot="1" x14ac:dyDescent="0.35">
      <c r="A2" s="252" t="s">
        <v>155</v>
      </c>
      <c r="B2" s="253" t="s">
        <v>23</v>
      </c>
      <c r="C2" s="253" t="s">
        <v>25</v>
      </c>
      <c r="D2" s="253" t="s">
        <v>22</v>
      </c>
      <c r="E2" s="2" t="s">
        <v>50</v>
      </c>
      <c r="F2" s="2" t="s">
        <v>26</v>
      </c>
      <c r="G2" s="253" t="s">
        <v>52</v>
      </c>
      <c r="H2" s="254" t="s">
        <v>154</v>
      </c>
      <c r="I2" s="253" t="s">
        <v>81</v>
      </c>
      <c r="J2" s="255" t="s">
        <v>79</v>
      </c>
    </row>
    <row r="3" spans="1:10" s="3" customFormat="1" ht="16.8" x14ac:dyDescent="0.3">
      <c r="A3" s="256" t="s">
        <v>55</v>
      </c>
      <c r="B3" s="257">
        <f>5+5</f>
        <v>10</v>
      </c>
      <c r="C3" s="258" t="s">
        <v>502</v>
      </c>
      <c r="D3" s="71" t="str">
        <f>VLOOKUP(C3,'Personal File'!$A$11:$C$16,3,FALSE)</f>
        <v>+1</v>
      </c>
      <c r="E3" s="259" t="str">
        <f t="shared" ref="E3:E46" si="0">CONCATENATE(LEFT(C3,3)," (",D3,")")</f>
        <v>Con (+1)</v>
      </c>
      <c r="F3" s="260">
        <v>1</v>
      </c>
      <c r="G3" s="260">
        <f t="shared" ref="G3:G46" si="1">B3+D3+F3</f>
        <v>12</v>
      </c>
      <c r="H3" s="261">
        <f t="shared" ref="H3:H5" ca="1" si="2">RANDBETWEEN(1,20)</f>
        <v>3</v>
      </c>
      <c r="I3" s="260">
        <f ca="1">SUM(G3:H3)</f>
        <v>15</v>
      </c>
      <c r="J3" s="262"/>
    </row>
    <row r="4" spans="1:10" s="3" customFormat="1" ht="16.8" x14ac:dyDescent="0.3">
      <c r="A4" s="263" t="s">
        <v>56</v>
      </c>
      <c r="B4" s="257">
        <f>2+2</f>
        <v>4</v>
      </c>
      <c r="C4" s="264" t="s">
        <v>506</v>
      </c>
      <c r="D4" s="71" t="str">
        <f>VLOOKUP(C4,'Personal File'!$A$11:$C$16,3,FALSE)</f>
        <v>+2</v>
      </c>
      <c r="E4" s="265" t="str">
        <f t="shared" si="0"/>
        <v>Dex (+2)</v>
      </c>
      <c r="F4" s="260">
        <v>0</v>
      </c>
      <c r="G4" s="260">
        <f t="shared" si="1"/>
        <v>6</v>
      </c>
      <c r="H4" s="261">
        <f t="shared" ca="1" si="2"/>
        <v>5</v>
      </c>
      <c r="I4" s="260">
        <f ca="1">SUM(G4:H4)</f>
        <v>11</v>
      </c>
      <c r="J4" s="262" t="s">
        <v>500</v>
      </c>
    </row>
    <row r="5" spans="1:10" s="3" customFormat="1" ht="16.8" x14ac:dyDescent="0.3">
      <c r="A5" s="266" t="s">
        <v>57</v>
      </c>
      <c r="B5" s="267">
        <f>5+2</f>
        <v>7</v>
      </c>
      <c r="C5" s="74" t="s">
        <v>505</v>
      </c>
      <c r="D5" s="74" t="str">
        <f>VLOOKUP(C5,'Personal File'!$A$11:$C$16,3,FALSE)</f>
        <v>+3</v>
      </c>
      <c r="E5" s="268" t="str">
        <f t="shared" si="0"/>
        <v>Wis (+3)</v>
      </c>
      <c r="F5" s="269">
        <v>0</v>
      </c>
      <c r="G5" s="269">
        <f t="shared" si="1"/>
        <v>10</v>
      </c>
      <c r="H5" s="270">
        <f t="shared" ca="1" si="2"/>
        <v>19</v>
      </c>
      <c r="I5" s="269">
        <f ca="1">SUM(G5:H5)</f>
        <v>29</v>
      </c>
      <c r="J5" s="271"/>
    </row>
    <row r="6" spans="1:10" s="63" customFormat="1" ht="16.8" x14ac:dyDescent="0.3">
      <c r="A6" s="272" t="s">
        <v>27</v>
      </c>
      <c r="B6" s="71">
        <v>0</v>
      </c>
      <c r="C6" s="273" t="s">
        <v>504</v>
      </c>
      <c r="D6" s="274" t="str">
        <f>VLOOKUP(C6,'Personal File'!$A$11:$C$16,3,FALSE)</f>
        <v>+1</v>
      </c>
      <c r="E6" s="275" t="str">
        <f t="shared" si="0"/>
        <v>Int (+1)</v>
      </c>
      <c r="F6" s="276" t="s">
        <v>51</v>
      </c>
      <c r="G6" s="277">
        <f t="shared" si="1"/>
        <v>1</v>
      </c>
      <c r="H6" s="261">
        <f ca="1">RANDBETWEEN(1,20)</f>
        <v>1</v>
      </c>
      <c r="I6" s="277">
        <f t="shared" ref="I6:I46" ca="1" si="3">SUM(G6:H6)</f>
        <v>2</v>
      </c>
      <c r="J6" s="262"/>
    </row>
    <row r="7" spans="1:10" s="64" customFormat="1" ht="16.8" x14ac:dyDescent="0.3">
      <c r="A7" s="263" t="s">
        <v>28</v>
      </c>
      <c r="B7" s="71">
        <v>0</v>
      </c>
      <c r="C7" s="278" t="s">
        <v>506</v>
      </c>
      <c r="D7" s="279" t="str">
        <f>VLOOKUP(C7,'Personal File'!$A$11:$C$16,3,FALSE)</f>
        <v>+2</v>
      </c>
      <c r="E7" s="280" t="str">
        <f t="shared" si="0"/>
        <v>Dex (+2)</v>
      </c>
      <c r="F7" s="276">
        <f>SUM(Martial!$D$21:$D$25)</f>
        <v>-1</v>
      </c>
      <c r="G7" s="277">
        <f t="shared" si="1"/>
        <v>1</v>
      </c>
      <c r="H7" s="261">
        <f t="shared" ref="H7:H46" ca="1" si="4">RANDBETWEEN(1,20)</f>
        <v>16</v>
      </c>
      <c r="I7" s="277">
        <f t="shared" ca="1" si="3"/>
        <v>17</v>
      </c>
      <c r="J7" s="262"/>
    </row>
    <row r="8" spans="1:10" s="65" customFormat="1" ht="16.8" x14ac:dyDescent="0.3">
      <c r="A8" s="302" t="s">
        <v>29</v>
      </c>
      <c r="B8" s="71">
        <v>0</v>
      </c>
      <c r="C8" s="303" t="s">
        <v>503</v>
      </c>
      <c r="D8" s="304" t="str">
        <f>VLOOKUP(C8,'Personal File'!$A$11:$C$16,3,FALSE)</f>
        <v>+3</v>
      </c>
      <c r="E8" s="305" t="str">
        <f t="shared" si="0"/>
        <v>Cha (+3)</v>
      </c>
      <c r="F8" s="277" t="s">
        <v>51</v>
      </c>
      <c r="G8" s="277">
        <f t="shared" si="1"/>
        <v>3</v>
      </c>
      <c r="H8" s="261">
        <f t="shared" ca="1" si="4"/>
        <v>16</v>
      </c>
      <c r="I8" s="277">
        <f t="shared" ca="1" si="3"/>
        <v>19</v>
      </c>
      <c r="J8" s="262"/>
    </row>
    <row r="9" spans="1:10" s="66" customFormat="1" ht="16.8" x14ac:dyDescent="0.3">
      <c r="A9" s="386" t="s">
        <v>30</v>
      </c>
      <c r="B9" s="282">
        <v>3</v>
      </c>
      <c r="C9" s="387" t="s">
        <v>507</v>
      </c>
      <c r="D9" s="388" t="str">
        <f>VLOOKUP(C9,'Personal File'!$A$11:$C$16,3,FALSE)</f>
        <v>+2</v>
      </c>
      <c r="E9" s="389" t="str">
        <f t="shared" si="0"/>
        <v>Str (+2)</v>
      </c>
      <c r="F9" s="293">
        <f>SUM(Martial!$D$21:$D$25)</f>
        <v>-1</v>
      </c>
      <c r="G9" s="286">
        <f t="shared" si="1"/>
        <v>4</v>
      </c>
      <c r="H9" s="261">
        <f t="shared" ca="1" si="4"/>
        <v>6</v>
      </c>
      <c r="I9" s="286">
        <f t="shared" ca="1" si="3"/>
        <v>10</v>
      </c>
      <c r="J9" s="287"/>
    </row>
    <row r="10" spans="1:10" s="66" customFormat="1" ht="16.8" x14ac:dyDescent="0.3">
      <c r="A10" s="288" t="s">
        <v>8</v>
      </c>
      <c r="B10" s="289">
        <v>7</v>
      </c>
      <c r="C10" s="290" t="s">
        <v>502</v>
      </c>
      <c r="D10" s="291" t="str">
        <f>VLOOKUP(C10,'Personal File'!$A$11:$C$16,3,FALSE)</f>
        <v>+1</v>
      </c>
      <c r="E10" s="292" t="str">
        <f t="shared" si="0"/>
        <v>Con (+1)</v>
      </c>
      <c r="F10" s="293" t="s">
        <v>51</v>
      </c>
      <c r="G10" s="293">
        <f t="shared" si="1"/>
        <v>8</v>
      </c>
      <c r="H10" s="261">
        <f t="shared" ca="1" si="4"/>
        <v>11</v>
      </c>
      <c r="I10" s="293">
        <f t="shared" ca="1" si="3"/>
        <v>19</v>
      </c>
      <c r="J10" s="294"/>
    </row>
    <row r="11" spans="1:10" s="63" customFormat="1" ht="16.8" x14ac:dyDescent="0.3">
      <c r="A11" s="272" t="s">
        <v>501</v>
      </c>
      <c r="B11" s="71">
        <v>0</v>
      </c>
      <c r="C11" s="273" t="s">
        <v>504</v>
      </c>
      <c r="D11" s="274" t="str">
        <f>VLOOKUP(C11,'Personal File'!$A$11:$C$16,3,FALSE)</f>
        <v>+1</v>
      </c>
      <c r="E11" s="275" t="str">
        <f t="shared" si="0"/>
        <v>Int (+1)</v>
      </c>
      <c r="F11" s="277" t="s">
        <v>51</v>
      </c>
      <c r="G11" s="277">
        <f t="shared" si="1"/>
        <v>1</v>
      </c>
      <c r="H11" s="261">
        <f t="shared" ca="1" si="4"/>
        <v>1</v>
      </c>
      <c r="I11" s="277">
        <f t="shared" ca="1" si="3"/>
        <v>2</v>
      </c>
      <c r="J11" s="262"/>
    </row>
    <row r="12" spans="1:10" s="67" customFormat="1" ht="16.8" x14ac:dyDescent="0.3">
      <c r="A12" s="295" t="s">
        <v>31</v>
      </c>
      <c r="B12" s="296">
        <v>0</v>
      </c>
      <c r="C12" s="297" t="s">
        <v>504</v>
      </c>
      <c r="D12" s="298" t="str">
        <f>VLOOKUP(C12,'Personal File'!$A$11:$C$16,3,FALSE)</f>
        <v>+1</v>
      </c>
      <c r="E12" s="299" t="str">
        <f t="shared" si="0"/>
        <v>Int (+1)</v>
      </c>
      <c r="F12" s="300" t="s">
        <v>51</v>
      </c>
      <c r="G12" s="300">
        <f t="shared" si="1"/>
        <v>1</v>
      </c>
      <c r="H12" s="261">
        <f t="shared" ca="1" si="4"/>
        <v>15</v>
      </c>
      <c r="I12" s="300">
        <f t="shared" ref="I12" ca="1" si="5">SUM(G12:H12)</f>
        <v>16</v>
      </c>
      <c r="J12" s="301"/>
    </row>
    <row r="13" spans="1:10" s="64" customFormat="1" ht="16.8" x14ac:dyDescent="0.3">
      <c r="A13" s="302" t="s">
        <v>32</v>
      </c>
      <c r="B13" s="71">
        <v>1</v>
      </c>
      <c r="C13" s="303" t="s">
        <v>503</v>
      </c>
      <c r="D13" s="304" t="str">
        <f>VLOOKUP(C13,'Personal File'!$A$11:$C$16,3,FALSE)</f>
        <v>+3</v>
      </c>
      <c r="E13" s="305" t="str">
        <f t="shared" si="0"/>
        <v>Cha (+3)</v>
      </c>
      <c r="F13" s="277" t="s">
        <v>51</v>
      </c>
      <c r="G13" s="277">
        <f t="shared" si="1"/>
        <v>4</v>
      </c>
      <c r="H13" s="261">
        <f t="shared" ca="1" si="4"/>
        <v>14</v>
      </c>
      <c r="I13" s="277">
        <f t="shared" ca="1" si="3"/>
        <v>18</v>
      </c>
      <c r="J13" s="262"/>
    </row>
    <row r="14" spans="1:10" s="64" customFormat="1" ht="16.8" x14ac:dyDescent="0.3">
      <c r="A14" s="295" t="s">
        <v>33</v>
      </c>
      <c r="B14" s="296">
        <v>0</v>
      </c>
      <c r="C14" s="297" t="s">
        <v>504</v>
      </c>
      <c r="D14" s="298" t="str">
        <f>VLOOKUP(C14,'Personal File'!$A$11:$C$16,3,FALSE)</f>
        <v>+1</v>
      </c>
      <c r="E14" s="299" t="str">
        <f t="shared" si="0"/>
        <v>Int (+1)</v>
      </c>
      <c r="F14" s="300" t="s">
        <v>51</v>
      </c>
      <c r="G14" s="300">
        <f t="shared" si="1"/>
        <v>1</v>
      </c>
      <c r="H14" s="261">
        <f t="shared" ca="1" si="4"/>
        <v>11</v>
      </c>
      <c r="I14" s="300">
        <f t="shared" ref="I14" ca="1" si="6">SUM(G14:H14)</f>
        <v>12</v>
      </c>
      <c r="J14" s="301"/>
    </row>
    <row r="15" spans="1:10" s="64" customFormat="1" ht="16.8" x14ac:dyDescent="0.3">
      <c r="A15" s="302" t="s">
        <v>34</v>
      </c>
      <c r="B15" s="71">
        <v>0</v>
      </c>
      <c r="C15" s="303" t="s">
        <v>503</v>
      </c>
      <c r="D15" s="304" t="str">
        <f>VLOOKUP(C15,'Personal File'!$A$11:$C$16,3,FALSE)</f>
        <v>+3</v>
      </c>
      <c r="E15" s="305" t="str">
        <f t="shared" si="0"/>
        <v>Cha (+3)</v>
      </c>
      <c r="F15" s="277" t="s">
        <v>51</v>
      </c>
      <c r="G15" s="277">
        <f t="shared" si="1"/>
        <v>3</v>
      </c>
      <c r="H15" s="261">
        <f t="shared" ca="1" si="4"/>
        <v>17</v>
      </c>
      <c r="I15" s="277">
        <f t="shared" ca="1" si="3"/>
        <v>20</v>
      </c>
      <c r="J15" s="262"/>
    </row>
    <row r="16" spans="1:10" s="64" customFormat="1" ht="16.8" x14ac:dyDescent="0.3">
      <c r="A16" s="263" t="s">
        <v>35</v>
      </c>
      <c r="B16" s="71">
        <v>0</v>
      </c>
      <c r="C16" s="278" t="s">
        <v>506</v>
      </c>
      <c r="D16" s="279" t="str">
        <f>VLOOKUP(C16,'Personal File'!$A$11:$C$16,3,FALSE)</f>
        <v>+2</v>
      </c>
      <c r="E16" s="280" t="str">
        <f t="shared" si="0"/>
        <v>Dex (+2)</v>
      </c>
      <c r="F16" s="276">
        <f>SUM(Martial!$D$21:$D$25)</f>
        <v>-1</v>
      </c>
      <c r="G16" s="277">
        <f t="shared" si="1"/>
        <v>1</v>
      </c>
      <c r="H16" s="261">
        <f t="shared" ca="1" si="4"/>
        <v>6</v>
      </c>
      <c r="I16" s="277">
        <f t="shared" ca="1" si="3"/>
        <v>7</v>
      </c>
      <c r="J16" s="262"/>
    </row>
    <row r="17" spans="1:10" s="64" customFormat="1" ht="16.8" x14ac:dyDescent="0.3">
      <c r="A17" s="306" t="s">
        <v>36</v>
      </c>
      <c r="B17" s="307">
        <v>0</v>
      </c>
      <c r="C17" s="308" t="s">
        <v>504</v>
      </c>
      <c r="D17" s="309" t="str">
        <f>VLOOKUP(C17,'Personal File'!$A$11:$C$16,3,FALSE)</f>
        <v>+1</v>
      </c>
      <c r="E17" s="310" t="str">
        <f t="shared" si="0"/>
        <v>Int (+1)</v>
      </c>
      <c r="F17" s="311" t="s">
        <v>51</v>
      </c>
      <c r="G17" s="311">
        <f t="shared" si="1"/>
        <v>1</v>
      </c>
      <c r="H17" s="261">
        <f t="shared" ca="1" si="4"/>
        <v>4</v>
      </c>
      <c r="I17" s="311">
        <f t="shared" ca="1" si="3"/>
        <v>5</v>
      </c>
      <c r="J17" s="312"/>
    </row>
    <row r="18" spans="1:10" s="64" customFormat="1" ht="16.8" x14ac:dyDescent="0.3">
      <c r="A18" s="302" t="s">
        <v>37</v>
      </c>
      <c r="B18" s="71">
        <v>0</v>
      </c>
      <c r="C18" s="303" t="s">
        <v>503</v>
      </c>
      <c r="D18" s="304" t="str">
        <f>VLOOKUP(C18,'Personal File'!$A$11:$C$16,3,FALSE)</f>
        <v>+3</v>
      </c>
      <c r="E18" s="305" t="str">
        <f t="shared" si="0"/>
        <v>Cha (+3)</v>
      </c>
      <c r="F18" s="277" t="s">
        <v>51</v>
      </c>
      <c r="G18" s="277">
        <f t="shared" si="1"/>
        <v>3</v>
      </c>
      <c r="H18" s="261">
        <f t="shared" ca="1" si="4"/>
        <v>19</v>
      </c>
      <c r="I18" s="277">
        <f t="shared" ca="1" si="3"/>
        <v>22</v>
      </c>
      <c r="J18" s="262"/>
    </row>
    <row r="19" spans="1:10" s="64" customFormat="1" ht="16.8" x14ac:dyDescent="0.3">
      <c r="A19" s="281" t="s">
        <v>10</v>
      </c>
      <c r="B19" s="282">
        <v>3</v>
      </c>
      <c r="C19" s="283" t="s">
        <v>503</v>
      </c>
      <c r="D19" s="284" t="str">
        <f>VLOOKUP(C19,'Personal File'!$A$11:$C$16,3,FALSE)</f>
        <v>+3</v>
      </c>
      <c r="E19" s="285" t="str">
        <f t="shared" si="0"/>
        <v>Cha (+3)</v>
      </c>
      <c r="F19" s="286" t="s">
        <v>51</v>
      </c>
      <c r="G19" s="286">
        <f t="shared" si="1"/>
        <v>6</v>
      </c>
      <c r="H19" s="261">
        <f t="shared" ca="1" si="4"/>
        <v>11</v>
      </c>
      <c r="I19" s="286">
        <f t="shared" ca="1" si="3"/>
        <v>17</v>
      </c>
      <c r="J19" s="287"/>
    </row>
    <row r="20" spans="1:10" s="64" customFormat="1" ht="16.8" x14ac:dyDescent="0.3">
      <c r="A20" s="313" t="s">
        <v>38</v>
      </c>
      <c r="B20" s="289">
        <v>7</v>
      </c>
      <c r="C20" s="314" t="s">
        <v>505</v>
      </c>
      <c r="D20" s="315" t="str">
        <f>VLOOKUP(C20,'Personal File'!$A$11:$C$16,3,FALSE)</f>
        <v>+3</v>
      </c>
      <c r="E20" s="316" t="str">
        <f t="shared" si="0"/>
        <v>Wis (+3)</v>
      </c>
      <c r="F20" s="286" t="s">
        <v>243</v>
      </c>
      <c r="G20" s="293">
        <f t="shared" si="1"/>
        <v>12</v>
      </c>
      <c r="H20" s="261">
        <f t="shared" ca="1" si="4"/>
        <v>5</v>
      </c>
      <c r="I20" s="293">
        <f t="shared" ca="1" si="3"/>
        <v>17</v>
      </c>
      <c r="J20" s="294"/>
    </row>
    <row r="21" spans="1:10" s="64" customFormat="1" ht="16.8" x14ac:dyDescent="0.3">
      <c r="A21" s="263" t="s">
        <v>39</v>
      </c>
      <c r="B21" s="71">
        <v>0</v>
      </c>
      <c r="C21" s="278" t="s">
        <v>506</v>
      </c>
      <c r="D21" s="279" t="str">
        <f>VLOOKUP(C21,'Personal File'!$A$11:$C$16,3,FALSE)</f>
        <v>+2</v>
      </c>
      <c r="E21" s="280" t="str">
        <f t="shared" si="0"/>
        <v>Dex (+2)</v>
      </c>
      <c r="F21" s="276">
        <f>SUM(Martial!$D$21:$D$25)</f>
        <v>-1</v>
      </c>
      <c r="G21" s="277">
        <f t="shared" si="1"/>
        <v>1</v>
      </c>
      <c r="H21" s="261">
        <f t="shared" ca="1" si="4"/>
        <v>8</v>
      </c>
      <c r="I21" s="277">
        <f t="shared" ca="1" si="3"/>
        <v>9</v>
      </c>
      <c r="J21" s="262"/>
    </row>
    <row r="22" spans="1:10" s="64" customFormat="1" ht="16.8" x14ac:dyDescent="0.3">
      <c r="A22" s="281" t="s">
        <v>40</v>
      </c>
      <c r="B22" s="282">
        <v>1</v>
      </c>
      <c r="C22" s="283" t="s">
        <v>503</v>
      </c>
      <c r="D22" s="284" t="str">
        <f>VLOOKUP(C22,'Personal File'!$A$11:$C$16,3,FALSE)</f>
        <v>+3</v>
      </c>
      <c r="E22" s="285" t="str">
        <f t="shared" si="0"/>
        <v>Cha (+3)</v>
      </c>
      <c r="F22" s="286" t="s">
        <v>51</v>
      </c>
      <c r="G22" s="286">
        <f t="shared" si="1"/>
        <v>4</v>
      </c>
      <c r="H22" s="261">
        <f t="shared" ca="1" si="4"/>
        <v>13</v>
      </c>
      <c r="I22" s="286">
        <f t="shared" ca="1" si="3"/>
        <v>17</v>
      </c>
      <c r="J22" s="287"/>
    </row>
    <row r="23" spans="1:10" s="64" customFormat="1" ht="16.8" x14ac:dyDescent="0.3">
      <c r="A23" s="386" t="s">
        <v>41</v>
      </c>
      <c r="B23" s="282">
        <v>5</v>
      </c>
      <c r="C23" s="387" t="s">
        <v>507</v>
      </c>
      <c r="D23" s="388" t="str">
        <f>VLOOKUP(C23,'Personal File'!$A$11:$C$16,3,FALSE)</f>
        <v>+2</v>
      </c>
      <c r="E23" s="389" t="str">
        <f t="shared" si="0"/>
        <v>Str (+2)</v>
      </c>
      <c r="F23" s="293">
        <f>SUM(Martial!$D$21:$D$25)</f>
        <v>-1</v>
      </c>
      <c r="G23" s="286">
        <f t="shared" si="1"/>
        <v>6</v>
      </c>
      <c r="H23" s="261">
        <f t="shared" ca="1" si="4"/>
        <v>3</v>
      </c>
      <c r="I23" s="286">
        <f t="shared" ca="1" si="3"/>
        <v>9</v>
      </c>
      <c r="J23" s="287"/>
    </row>
    <row r="24" spans="1:10" s="64" customFormat="1" ht="16.8" x14ac:dyDescent="0.3">
      <c r="A24" s="317" t="s">
        <v>248</v>
      </c>
      <c r="B24" s="289">
        <v>3</v>
      </c>
      <c r="C24" s="318" t="s">
        <v>504</v>
      </c>
      <c r="D24" s="319" t="str">
        <f>VLOOKUP(C24,'Personal File'!$A$11:$C$16,3,FALSE)</f>
        <v>+1</v>
      </c>
      <c r="E24" s="320" t="str">
        <f t="shared" si="0"/>
        <v>Int (+1)</v>
      </c>
      <c r="F24" s="286" t="s">
        <v>51</v>
      </c>
      <c r="G24" s="293">
        <f t="shared" si="1"/>
        <v>4</v>
      </c>
      <c r="H24" s="261">
        <f t="shared" ca="1" si="4"/>
        <v>13</v>
      </c>
      <c r="I24" s="293">
        <f t="shared" ca="1" si="3"/>
        <v>17</v>
      </c>
      <c r="J24" s="294"/>
    </row>
    <row r="25" spans="1:10" s="64" customFormat="1" ht="16.8" x14ac:dyDescent="0.3">
      <c r="A25" s="317" t="s">
        <v>686</v>
      </c>
      <c r="B25" s="289">
        <v>3</v>
      </c>
      <c r="C25" s="318" t="s">
        <v>504</v>
      </c>
      <c r="D25" s="319" t="str">
        <f>VLOOKUP(C25,'Personal File'!$A$11:$C$16,3,FALSE)</f>
        <v>+1</v>
      </c>
      <c r="E25" s="320" t="str">
        <f t="shared" ref="E25" si="7">CONCATENATE(LEFT(C25,3)," (",D25,")")</f>
        <v>Int (+1)</v>
      </c>
      <c r="F25" s="286" t="s">
        <v>51</v>
      </c>
      <c r="G25" s="293">
        <f t="shared" si="1"/>
        <v>4</v>
      </c>
      <c r="H25" s="261">
        <f t="shared" ca="1" si="4"/>
        <v>13</v>
      </c>
      <c r="I25" s="293">
        <f t="shared" ca="1" si="3"/>
        <v>17</v>
      </c>
      <c r="J25" s="294"/>
    </row>
    <row r="26" spans="1:10" s="64" customFormat="1" ht="16.8" x14ac:dyDescent="0.3">
      <c r="A26" s="317" t="s">
        <v>688</v>
      </c>
      <c r="B26" s="289">
        <v>4</v>
      </c>
      <c r="C26" s="318" t="s">
        <v>504</v>
      </c>
      <c r="D26" s="319" t="str">
        <f>VLOOKUP(C26,'Personal File'!$A$11:$C$16,3,FALSE)</f>
        <v>+1</v>
      </c>
      <c r="E26" s="320" t="str">
        <f t="shared" ref="E26" si="8">CONCATENATE(LEFT(C26,3)," (",D26,")")</f>
        <v>Int (+1)</v>
      </c>
      <c r="F26" s="286" t="s">
        <v>51</v>
      </c>
      <c r="G26" s="293">
        <f t="shared" ref="G26" si="9">B26+D26+F26</f>
        <v>5</v>
      </c>
      <c r="H26" s="261">
        <f t="shared" ca="1" si="4"/>
        <v>10</v>
      </c>
      <c r="I26" s="293">
        <f t="shared" ref="I26" ca="1" si="10">SUM(G26:H26)</f>
        <v>15</v>
      </c>
      <c r="J26" s="294" t="s">
        <v>689</v>
      </c>
    </row>
    <row r="27" spans="1:10" s="64" customFormat="1" ht="16.8" x14ac:dyDescent="0.3">
      <c r="A27" s="317" t="s">
        <v>249</v>
      </c>
      <c r="B27" s="289">
        <v>3</v>
      </c>
      <c r="C27" s="318" t="s">
        <v>504</v>
      </c>
      <c r="D27" s="319" t="str">
        <f>VLOOKUP(C27,'Personal File'!$A$11:$C$16,3,FALSE)</f>
        <v>+1</v>
      </c>
      <c r="E27" s="320" t="str">
        <f t="shared" si="0"/>
        <v>Int (+1)</v>
      </c>
      <c r="F27" s="286" t="s">
        <v>51</v>
      </c>
      <c r="G27" s="293">
        <f t="shared" ref="G27" si="11">B27+D27+F27</f>
        <v>4</v>
      </c>
      <c r="H27" s="261">
        <f t="shared" ca="1" si="4"/>
        <v>5</v>
      </c>
      <c r="I27" s="293">
        <f t="shared" ref="I27" ca="1" si="12">SUM(G27:H27)</f>
        <v>9</v>
      </c>
      <c r="J27" s="294"/>
    </row>
    <row r="28" spans="1:10" s="64" customFormat="1" ht="16.8" x14ac:dyDescent="0.3">
      <c r="A28" s="317" t="s">
        <v>233</v>
      </c>
      <c r="B28" s="289">
        <v>5</v>
      </c>
      <c r="C28" s="318" t="s">
        <v>504</v>
      </c>
      <c r="D28" s="319" t="str">
        <f>VLOOKUP(C28,'Personal File'!$A$11:$C$16,3,FALSE)</f>
        <v>+1</v>
      </c>
      <c r="E28" s="320" t="str">
        <f t="shared" si="0"/>
        <v>Int (+1)</v>
      </c>
      <c r="F28" s="286" t="s">
        <v>51</v>
      </c>
      <c r="G28" s="293">
        <f t="shared" ref="G28" si="13">B28+D28+F28</f>
        <v>6</v>
      </c>
      <c r="H28" s="261">
        <f t="shared" ca="1" si="4"/>
        <v>5</v>
      </c>
      <c r="I28" s="293">
        <f t="shared" ref="I28" ca="1" si="14">SUM(G28:H28)</f>
        <v>11</v>
      </c>
      <c r="J28" s="294"/>
    </row>
    <row r="29" spans="1:10" s="64" customFormat="1" ht="16.8" x14ac:dyDescent="0.3">
      <c r="A29" s="321" t="s">
        <v>42</v>
      </c>
      <c r="B29" s="71">
        <v>0</v>
      </c>
      <c r="C29" s="322" t="s">
        <v>505</v>
      </c>
      <c r="D29" s="323" t="str">
        <f>VLOOKUP(C29,'Personal File'!$A$11:$C$16,3,FALSE)</f>
        <v>+3</v>
      </c>
      <c r="E29" s="324" t="str">
        <f t="shared" si="0"/>
        <v>Wis (+3)</v>
      </c>
      <c r="F29" s="277" t="s">
        <v>243</v>
      </c>
      <c r="G29" s="277">
        <f t="shared" si="1"/>
        <v>5</v>
      </c>
      <c r="H29" s="261">
        <f t="shared" ca="1" si="4"/>
        <v>18</v>
      </c>
      <c r="I29" s="277">
        <f t="shared" ca="1" si="3"/>
        <v>23</v>
      </c>
      <c r="J29" s="262"/>
    </row>
    <row r="30" spans="1:10" s="64" customFormat="1" ht="16.8" x14ac:dyDescent="0.3">
      <c r="A30" s="263" t="s">
        <v>11</v>
      </c>
      <c r="B30" s="71">
        <v>0</v>
      </c>
      <c r="C30" s="278" t="s">
        <v>506</v>
      </c>
      <c r="D30" s="279" t="str">
        <f>VLOOKUP(C30,'Personal File'!$A$11:$C$16,3,FALSE)</f>
        <v>+2</v>
      </c>
      <c r="E30" s="280" t="str">
        <f t="shared" si="0"/>
        <v>Dex (+2)</v>
      </c>
      <c r="F30" s="276">
        <f>SUM(Martial!$D$21:$D$25)</f>
        <v>-1</v>
      </c>
      <c r="G30" s="277">
        <f t="shared" si="1"/>
        <v>1</v>
      </c>
      <c r="H30" s="261">
        <f t="shared" ca="1" si="4"/>
        <v>5</v>
      </c>
      <c r="I30" s="277">
        <f t="shared" ca="1" si="3"/>
        <v>6</v>
      </c>
      <c r="J30" s="262"/>
    </row>
    <row r="31" spans="1:10" s="64" customFormat="1" ht="16.8" x14ac:dyDescent="0.3">
      <c r="A31" s="325" t="s">
        <v>43</v>
      </c>
      <c r="B31" s="296">
        <v>0</v>
      </c>
      <c r="C31" s="326" t="s">
        <v>506</v>
      </c>
      <c r="D31" s="327" t="str">
        <f>VLOOKUP(C31,'Personal File'!$A$11:$C$16,3,FALSE)</f>
        <v>+2</v>
      </c>
      <c r="E31" s="328" t="str">
        <f t="shared" si="0"/>
        <v>Dex (+2)</v>
      </c>
      <c r="F31" s="300" t="s">
        <v>51</v>
      </c>
      <c r="G31" s="300">
        <f t="shared" si="1"/>
        <v>2</v>
      </c>
      <c r="H31" s="261">
        <f t="shared" ca="1" si="4"/>
        <v>2</v>
      </c>
      <c r="I31" s="300">
        <f t="shared" ca="1" si="3"/>
        <v>4</v>
      </c>
      <c r="J31" s="301"/>
    </row>
    <row r="32" spans="1:10" ht="16.8" x14ac:dyDescent="0.3">
      <c r="A32" s="302" t="s">
        <v>247</v>
      </c>
      <c r="B32" s="71">
        <v>0</v>
      </c>
      <c r="C32" s="303" t="s">
        <v>503</v>
      </c>
      <c r="D32" s="304" t="str">
        <f>VLOOKUP(C32,'Personal File'!$A$11:$C$16,3,FALSE)</f>
        <v>+3</v>
      </c>
      <c r="E32" s="305" t="str">
        <f t="shared" si="0"/>
        <v>Cha (+3)</v>
      </c>
      <c r="F32" s="277" t="s">
        <v>51</v>
      </c>
      <c r="G32" s="277">
        <f t="shared" si="1"/>
        <v>3</v>
      </c>
      <c r="H32" s="261">
        <f t="shared" ca="1" si="4"/>
        <v>20</v>
      </c>
      <c r="I32" s="277">
        <f t="shared" ca="1" si="3"/>
        <v>23</v>
      </c>
      <c r="J32" s="262"/>
    </row>
    <row r="33" spans="1:10" ht="16.8" x14ac:dyDescent="0.3">
      <c r="A33" s="281" t="s">
        <v>668</v>
      </c>
      <c r="B33" s="282">
        <v>2</v>
      </c>
      <c r="C33" s="329" t="s">
        <v>505</v>
      </c>
      <c r="D33" s="330" t="str">
        <f>VLOOKUP(C33,'Personal File'!$A$11:$C$16,3,FALSE)</f>
        <v>+3</v>
      </c>
      <c r="E33" s="331" t="str">
        <f t="shared" si="0"/>
        <v>Wis (+3)</v>
      </c>
      <c r="F33" s="286" t="s">
        <v>51</v>
      </c>
      <c r="G33" s="332">
        <f t="shared" si="1"/>
        <v>5</v>
      </c>
      <c r="H33" s="261">
        <f t="shared" ca="1" si="4"/>
        <v>19</v>
      </c>
      <c r="I33" s="286">
        <f t="shared" ref="I33" ca="1" si="15">SUM(G33:H33)</f>
        <v>24</v>
      </c>
      <c r="J33" s="287"/>
    </row>
    <row r="34" spans="1:10" ht="16.8" x14ac:dyDescent="0.3">
      <c r="A34" s="281" t="s">
        <v>825</v>
      </c>
      <c r="B34" s="282">
        <v>1</v>
      </c>
      <c r="C34" s="329" t="s">
        <v>505</v>
      </c>
      <c r="D34" s="330" t="str">
        <f>VLOOKUP(C34,'Personal File'!$A$11:$C$16,3,FALSE)</f>
        <v>+3</v>
      </c>
      <c r="E34" s="331" t="str">
        <f t="shared" ref="E34" si="16">CONCATENATE(LEFT(C34,3)," (",D34,")")</f>
        <v>Wis (+3)</v>
      </c>
      <c r="F34" s="286" t="s">
        <v>51</v>
      </c>
      <c r="G34" s="332">
        <f t="shared" ref="G34" si="17">B34+D34+F34</f>
        <v>4</v>
      </c>
      <c r="H34" s="261">
        <f t="shared" ca="1" si="4"/>
        <v>6</v>
      </c>
      <c r="I34" s="286">
        <f t="shared" ref="I34" ca="1" si="18">SUM(G34:H34)</f>
        <v>10</v>
      </c>
      <c r="J34" s="287"/>
    </row>
    <row r="35" spans="1:10" ht="16.8" x14ac:dyDescent="0.3">
      <c r="A35" s="333" t="s">
        <v>12</v>
      </c>
      <c r="B35" s="282">
        <v>4</v>
      </c>
      <c r="C35" s="334" t="s">
        <v>506</v>
      </c>
      <c r="D35" s="335" t="str">
        <f>VLOOKUP(C35,'Personal File'!$A$11:$C$16,3,FALSE)</f>
        <v>+2</v>
      </c>
      <c r="E35" s="336" t="str">
        <f t="shared" si="0"/>
        <v>Dex (+2)</v>
      </c>
      <c r="F35" s="286" t="s">
        <v>51</v>
      </c>
      <c r="G35" s="286">
        <f t="shared" si="1"/>
        <v>6</v>
      </c>
      <c r="H35" s="261">
        <f t="shared" ca="1" si="4"/>
        <v>5</v>
      </c>
      <c r="I35" s="286">
        <f t="shared" ca="1" si="3"/>
        <v>11</v>
      </c>
      <c r="J35" s="287"/>
    </row>
    <row r="36" spans="1:10" ht="16.8" x14ac:dyDescent="0.3">
      <c r="A36" s="272" t="s">
        <v>13</v>
      </c>
      <c r="B36" s="71">
        <v>0</v>
      </c>
      <c r="C36" s="273" t="s">
        <v>504</v>
      </c>
      <c r="D36" s="274" t="str">
        <f>VLOOKUP(C36,'Personal File'!$A$11:$C$16,3,FALSE)</f>
        <v>+1</v>
      </c>
      <c r="E36" s="275" t="str">
        <f t="shared" si="0"/>
        <v>Int (+1)</v>
      </c>
      <c r="F36" s="277" t="s">
        <v>51</v>
      </c>
      <c r="G36" s="277">
        <f t="shared" si="1"/>
        <v>1</v>
      </c>
      <c r="H36" s="261">
        <f t="shared" ca="1" si="4"/>
        <v>16</v>
      </c>
      <c r="I36" s="277">
        <f t="shared" ca="1" si="3"/>
        <v>17</v>
      </c>
      <c r="J36" s="262"/>
    </row>
    <row r="37" spans="1:10" ht="16.8" x14ac:dyDescent="0.3">
      <c r="A37" s="321" t="s">
        <v>44</v>
      </c>
      <c r="B37" s="71">
        <v>0</v>
      </c>
      <c r="C37" s="322" t="s">
        <v>505</v>
      </c>
      <c r="D37" s="323" t="str">
        <f>VLOOKUP(C37,'Personal File'!$A$11:$C$16,3,FALSE)</f>
        <v>+3</v>
      </c>
      <c r="E37" s="324" t="str">
        <f t="shared" si="0"/>
        <v>Wis (+3)</v>
      </c>
      <c r="F37" s="277" t="s">
        <v>51</v>
      </c>
      <c r="G37" s="277">
        <f t="shared" si="1"/>
        <v>3</v>
      </c>
      <c r="H37" s="261">
        <f t="shared" ca="1" si="4"/>
        <v>6</v>
      </c>
      <c r="I37" s="277">
        <f t="shared" ca="1" si="3"/>
        <v>9</v>
      </c>
      <c r="J37" s="262"/>
    </row>
    <row r="38" spans="1:10" ht="16.8" x14ac:dyDescent="0.3">
      <c r="A38" s="325" t="s">
        <v>95</v>
      </c>
      <c r="B38" s="296">
        <v>0</v>
      </c>
      <c r="C38" s="326" t="s">
        <v>506</v>
      </c>
      <c r="D38" s="327" t="str">
        <f>VLOOKUP(C38,'Personal File'!$A$11:$C$16,3,FALSE)</f>
        <v>+2</v>
      </c>
      <c r="E38" s="328" t="str">
        <f t="shared" si="0"/>
        <v>Dex (+2)</v>
      </c>
      <c r="F38" s="300">
        <f>SUM(Martial!$D$21:$D$25)</f>
        <v>-1</v>
      </c>
      <c r="G38" s="300">
        <f t="shared" si="1"/>
        <v>1</v>
      </c>
      <c r="H38" s="261">
        <f t="shared" ca="1" si="4"/>
        <v>1</v>
      </c>
      <c r="I38" s="300">
        <f t="shared" ref="I38:I39" ca="1" si="19">SUM(G38:H38)</f>
        <v>2</v>
      </c>
      <c r="J38" s="301"/>
    </row>
    <row r="39" spans="1:10" ht="16.8" x14ac:dyDescent="0.3">
      <c r="A39" s="341" t="s">
        <v>85</v>
      </c>
      <c r="B39" s="342">
        <v>0</v>
      </c>
      <c r="C39" s="343" t="s">
        <v>504</v>
      </c>
      <c r="D39" s="344" t="str">
        <f>VLOOKUP(C39,'Personal File'!$A$11:$C$16,3,FALSE)</f>
        <v>+1</v>
      </c>
      <c r="E39" s="345" t="str">
        <f t="shared" si="0"/>
        <v>Int (+1)</v>
      </c>
      <c r="F39" s="346" t="s">
        <v>51</v>
      </c>
      <c r="G39" s="300">
        <f t="shared" si="1"/>
        <v>1</v>
      </c>
      <c r="H39" s="261">
        <f t="shared" ca="1" si="4"/>
        <v>18</v>
      </c>
      <c r="I39" s="300">
        <f t="shared" ca="1" si="19"/>
        <v>19</v>
      </c>
      <c r="J39" s="347"/>
    </row>
    <row r="40" spans="1:10" ht="16.8" x14ac:dyDescent="0.3">
      <c r="A40" s="337" t="s">
        <v>45</v>
      </c>
      <c r="B40" s="282">
        <v>6</v>
      </c>
      <c r="C40" s="338" t="s">
        <v>504</v>
      </c>
      <c r="D40" s="339" t="str">
        <f>VLOOKUP(C40,'Personal File'!$A$11:$C$16,3,FALSE)</f>
        <v>+1</v>
      </c>
      <c r="E40" s="340" t="str">
        <f t="shared" si="0"/>
        <v>Int (+1)</v>
      </c>
      <c r="F40" s="286" t="s">
        <v>243</v>
      </c>
      <c r="G40" s="286">
        <f t="shared" si="1"/>
        <v>9</v>
      </c>
      <c r="H40" s="261">
        <f t="shared" ca="1" si="4"/>
        <v>11</v>
      </c>
      <c r="I40" s="286">
        <f t="shared" ca="1" si="3"/>
        <v>20</v>
      </c>
      <c r="J40" s="287"/>
    </row>
    <row r="41" spans="1:10" ht="16.8" x14ac:dyDescent="0.3">
      <c r="A41" s="321" t="s">
        <v>46</v>
      </c>
      <c r="B41" s="71">
        <v>0</v>
      </c>
      <c r="C41" s="322" t="s">
        <v>505</v>
      </c>
      <c r="D41" s="323" t="str">
        <f>VLOOKUP(C41,'Personal File'!$A$11:$C$16,3,FALSE)</f>
        <v>+3</v>
      </c>
      <c r="E41" s="324" t="str">
        <f t="shared" si="0"/>
        <v>Wis (+3)</v>
      </c>
      <c r="F41" s="277" t="s">
        <v>243</v>
      </c>
      <c r="G41" s="277">
        <f t="shared" si="1"/>
        <v>5</v>
      </c>
      <c r="H41" s="261">
        <f t="shared" ca="1" si="4"/>
        <v>14</v>
      </c>
      <c r="I41" s="277">
        <f t="shared" ca="1" si="3"/>
        <v>19</v>
      </c>
      <c r="J41" s="262" t="s">
        <v>492</v>
      </c>
    </row>
    <row r="42" spans="1:10" ht="16.8" x14ac:dyDescent="0.3">
      <c r="A42" s="321" t="s">
        <v>96</v>
      </c>
      <c r="B42" s="71">
        <v>0</v>
      </c>
      <c r="C42" s="322" t="s">
        <v>505</v>
      </c>
      <c r="D42" s="323" t="str">
        <f>VLOOKUP(C42,'Personal File'!$A$11:$C$16,3,FALSE)</f>
        <v>+3</v>
      </c>
      <c r="E42" s="324" t="str">
        <f t="shared" si="0"/>
        <v>Wis (+3)</v>
      </c>
      <c r="F42" s="277" t="s">
        <v>685</v>
      </c>
      <c r="G42" s="277">
        <f t="shared" si="1"/>
        <v>4</v>
      </c>
      <c r="H42" s="261">
        <f t="shared" ca="1" si="4"/>
        <v>13</v>
      </c>
      <c r="I42" s="277">
        <f t="shared" ca="1" si="3"/>
        <v>17</v>
      </c>
      <c r="J42" s="262"/>
    </row>
    <row r="43" spans="1:10" ht="16.8" x14ac:dyDescent="0.3">
      <c r="A43" s="386" t="s">
        <v>14</v>
      </c>
      <c r="B43" s="282">
        <v>2</v>
      </c>
      <c r="C43" s="387" t="s">
        <v>507</v>
      </c>
      <c r="D43" s="388" t="str">
        <f>VLOOKUP(C43,'Personal File'!$A$11:$C$16,3,FALSE)</f>
        <v>+2</v>
      </c>
      <c r="E43" s="389" t="str">
        <f t="shared" si="0"/>
        <v>Str (+2)</v>
      </c>
      <c r="F43" s="286" t="s">
        <v>51</v>
      </c>
      <c r="G43" s="286">
        <f t="shared" si="1"/>
        <v>4</v>
      </c>
      <c r="H43" s="261">
        <f t="shared" ca="1" si="4"/>
        <v>8</v>
      </c>
      <c r="I43" s="286">
        <f t="shared" ca="1" si="3"/>
        <v>12</v>
      </c>
      <c r="J43" s="287"/>
    </row>
    <row r="44" spans="1:10" ht="16.8" x14ac:dyDescent="0.3">
      <c r="A44" s="348" t="s">
        <v>47</v>
      </c>
      <c r="B44" s="349">
        <v>0</v>
      </c>
      <c r="C44" s="350" t="s">
        <v>506</v>
      </c>
      <c r="D44" s="351" t="str">
        <f>VLOOKUP(C44,'Personal File'!$A$11:$C$16,3,FALSE)</f>
        <v>+2</v>
      </c>
      <c r="E44" s="352" t="str">
        <f t="shared" si="0"/>
        <v>Dex (+2)</v>
      </c>
      <c r="F44" s="300">
        <f>SUM(Martial!$D$21:$D$25)</f>
        <v>-1</v>
      </c>
      <c r="G44" s="300">
        <f t="shared" si="1"/>
        <v>1</v>
      </c>
      <c r="H44" s="261">
        <f t="shared" ca="1" si="4"/>
        <v>17</v>
      </c>
      <c r="I44" s="300">
        <f t="shared" ref="I44:I45" ca="1" si="20">SUM(G44:H44)</f>
        <v>18</v>
      </c>
      <c r="J44" s="353"/>
    </row>
    <row r="45" spans="1:10" ht="16.8" x14ac:dyDescent="0.3">
      <c r="A45" s="354" t="s">
        <v>48</v>
      </c>
      <c r="B45" s="296">
        <v>0</v>
      </c>
      <c r="C45" s="355" t="s">
        <v>503</v>
      </c>
      <c r="D45" s="356" t="str">
        <f>VLOOKUP(C45,'Personal File'!$A$11:$C$16,3,FALSE)</f>
        <v>+3</v>
      </c>
      <c r="E45" s="357" t="str">
        <f t="shared" si="0"/>
        <v>Cha (+3)</v>
      </c>
      <c r="F45" s="300" t="s">
        <v>51</v>
      </c>
      <c r="G45" s="300">
        <f t="shared" si="1"/>
        <v>3</v>
      </c>
      <c r="H45" s="261">
        <f t="shared" ca="1" si="4"/>
        <v>4</v>
      </c>
      <c r="I45" s="300">
        <f t="shared" ca="1" si="20"/>
        <v>7</v>
      </c>
      <c r="J45" s="301"/>
    </row>
    <row r="46" spans="1:10" ht="17.399999999999999" thickBot="1" x14ac:dyDescent="0.35">
      <c r="A46" s="436" t="s">
        <v>49</v>
      </c>
      <c r="B46" s="434">
        <v>0</v>
      </c>
      <c r="C46" s="437" t="s">
        <v>506</v>
      </c>
      <c r="D46" s="438" t="str">
        <f>VLOOKUP(C46,'Personal File'!$A$11:$C$16,3,FALSE)</f>
        <v>+2</v>
      </c>
      <c r="E46" s="439" t="str">
        <f t="shared" si="0"/>
        <v>Dex (+2)</v>
      </c>
      <c r="F46" s="440" t="s">
        <v>51</v>
      </c>
      <c r="G46" s="440">
        <f t="shared" si="1"/>
        <v>2</v>
      </c>
      <c r="H46" s="358">
        <f t="shared" ca="1" si="4"/>
        <v>9</v>
      </c>
      <c r="I46" s="440">
        <f t="shared" ca="1" si="3"/>
        <v>11</v>
      </c>
      <c r="J46" s="441"/>
    </row>
    <row r="47" spans="1:10" ht="16.2" thickTop="1" x14ac:dyDescent="0.3">
      <c r="B47" s="242">
        <f>SUM(B6:B46)</f>
        <v>60</v>
      </c>
      <c r="E47" s="242">
        <f>SUM(E48:E60)</f>
        <v>60</v>
      </c>
      <c r="F47" s="359" t="s">
        <v>52</v>
      </c>
    </row>
    <row r="48" spans="1:10" x14ac:dyDescent="0.3">
      <c r="B48" s="242"/>
      <c r="E48" s="240">
        <f>4*(2+'Personal File'!$C$14)</f>
        <v>12</v>
      </c>
      <c r="F48" s="241" t="s">
        <v>159</v>
      </c>
    </row>
    <row r="49" spans="5:6" x14ac:dyDescent="0.3">
      <c r="E49" s="240">
        <f>2+'Personal File'!$C$14</f>
        <v>3</v>
      </c>
      <c r="F49" s="241" t="s">
        <v>160</v>
      </c>
    </row>
    <row r="50" spans="5:6" x14ac:dyDescent="0.3">
      <c r="E50" s="240">
        <f>2+'Personal File'!$C$14</f>
        <v>3</v>
      </c>
      <c r="F50" s="241" t="s">
        <v>161</v>
      </c>
    </row>
    <row r="51" spans="5:6" x14ac:dyDescent="0.3">
      <c r="E51" s="240">
        <f>2+'Personal File'!$C$14</f>
        <v>3</v>
      </c>
      <c r="F51" s="241" t="s">
        <v>651</v>
      </c>
    </row>
    <row r="52" spans="5:6" x14ac:dyDescent="0.3">
      <c r="E52" s="240">
        <f>2+'Personal File'!$C$14</f>
        <v>3</v>
      </c>
      <c r="F52" s="241" t="s">
        <v>823</v>
      </c>
    </row>
    <row r="53" spans="5:6" x14ac:dyDescent="0.3">
      <c r="E53" s="240">
        <f>2+'Personal File'!$C$14</f>
        <v>3</v>
      </c>
      <c r="F53" s="241" t="s">
        <v>824</v>
      </c>
    </row>
    <row r="54" spans="5:6" x14ac:dyDescent="0.3">
      <c r="E54" s="240">
        <f>2+'Personal File'!$C$14</f>
        <v>3</v>
      </c>
      <c r="F54" s="241" t="s">
        <v>667</v>
      </c>
    </row>
    <row r="55" spans="5:6" x14ac:dyDescent="0.3">
      <c r="E55" s="240">
        <f>2+'Personal File'!$C$14</f>
        <v>3</v>
      </c>
      <c r="F55" s="241" t="s">
        <v>665</v>
      </c>
    </row>
    <row r="56" spans="5:6" x14ac:dyDescent="0.3">
      <c r="E56" s="240">
        <f>2+'Personal File'!$C$14</f>
        <v>3</v>
      </c>
      <c r="F56" s="241" t="s">
        <v>666</v>
      </c>
    </row>
    <row r="57" spans="5:6" x14ac:dyDescent="0.3">
      <c r="E57" s="240">
        <f>2+'Personal File'!$C$14</f>
        <v>3</v>
      </c>
      <c r="F57" s="241" t="s">
        <v>719</v>
      </c>
    </row>
    <row r="58" spans="5:6" x14ac:dyDescent="0.3">
      <c r="E58" s="240">
        <f>2+'Personal File'!$C$14</f>
        <v>3</v>
      </c>
      <c r="F58" s="241" t="s">
        <v>720</v>
      </c>
    </row>
    <row r="59" spans="5:6" x14ac:dyDescent="0.3">
      <c r="E59" s="240">
        <f>2+'Personal File'!$C$14</f>
        <v>3</v>
      </c>
      <c r="F59" s="241" t="s">
        <v>811</v>
      </c>
    </row>
    <row r="60" spans="5:6" x14ac:dyDescent="0.3">
      <c r="E60" s="242">
        <f>3+SUM('Personal File'!$E$3:$E$4)</f>
        <v>15</v>
      </c>
      <c r="F60" s="241" t="s">
        <v>250</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0"/>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9" style="60" bestFit="1" customWidth="1"/>
    <col min="2" max="2" width="6.19921875" style="60" bestFit="1" customWidth="1"/>
    <col min="3" max="3" width="11.5" style="61" bestFit="1" customWidth="1"/>
    <col min="4" max="4" width="13.3984375" style="61" bestFit="1" customWidth="1"/>
    <col min="5" max="5" width="12.59765625" style="61" bestFit="1" customWidth="1"/>
    <col min="6" max="6" width="10.59765625" style="61" bestFit="1" customWidth="1"/>
    <col min="7" max="7" width="13" style="61" bestFit="1" customWidth="1"/>
    <col min="8" max="8" width="13.19921875" style="60" bestFit="1" customWidth="1"/>
    <col min="9" max="9" width="23.296875" style="23" bestFit="1" customWidth="1"/>
    <col min="10" max="10" width="5.5" style="23" bestFit="1" customWidth="1"/>
    <col min="11" max="16384" width="13" style="23"/>
  </cols>
  <sheetData>
    <row r="1" spans="1:10" ht="23.4" thickBot="1" x14ac:dyDescent="0.35">
      <c r="A1" s="396" t="s">
        <v>669</v>
      </c>
      <c r="B1" s="62"/>
      <c r="C1" s="62"/>
      <c r="D1" s="62"/>
      <c r="E1" s="62"/>
      <c r="F1" s="62"/>
      <c r="G1" s="62"/>
      <c r="H1" s="62"/>
      <c r="I1" s="62"/>
    </row>
    <row r="2" spans="1:10" s="3" customFormat="1" ht="16.8" x14ac:dyDescent="0.3">
      <c r="A2" s="390" t="s">
        <v>70</v>
      </c>
      <c r="B2" s="391" t="s">
        <v>0</v>
      </c>
      <c r="C2" s="391" t="s">
        <v>164</v>
      </c>
      <c r="D2" s="391" t="s">
        <v>73</v>
      </c>
      <c r="E2" s="391" t="s">
        <v>101</v>
      </c>
      <c r="F2" s="391" t="s">
        <v>102</v>
      </c>
      <c r="G2" s="391" t="s">
        <v>54</v>
      </c>
      <c r="H2" s="391" t="s">
        <v>17</v>
      </c>
      <c r="I2" s="391" t="s">
        <v>360</v>
      </c>
      <c r="J2" s="392" t="s">
        <v>361</v>
      </c>
    </row>
    <row r="3" spans="1:10" s="3" customFormat="1" ht="16.8" x14ac:dyDescent="0.3">
      <c r="A3" s="393" t="s">
        <v>365</v>
      </c>
      <c r="B3" s="361">
        <v>0</v>
      </c>
      <c r="C3" s="7"/>
      <c r="D3" s="164" t="s">
        <v>165</v>
      </c>
      <c r="E3" s="165" t="s">
        <v>103</v>
      </c>
      <c r="F3" s="166" t="s">
        <v>104</v>
      </c>
      <c r="G3" s="166" t="s">
        <v>84</v>
      </c>
      <c r="H3" s="166" t="s">
        <v>66</v>
      </c>
      <c r="I3" s="9" t="s">
        <v>277</v>
      </c>
      <c r="J3" s="362">
        <v>9</v>
      </c>
    </row>
    <row r="4" spans="1:10" s="3" customFormat="1" ht="16.8" x14ac:dyDescent="0.3">
      <c r="A4" s="393" t="s">
        <v>131</v>
      </c>
      <c r="B4" s="361">
        <v>0</v>
      </c>
      <c r="C4" s="7"/>
      <c r="D4" s="10" t="s">
        <v>67</v>
      </c>
      <c r="E4" s="1" t="s">
        <v>103</v>
      </c>
      <c r="F4" s="167" t="s">
        <v>104</v>
      </c>
      <c r="G4" s="4" t="s">
        <v>84</v>
      </c>
      <c r="H4" s="4" t="s">
        <v>64</v>
      </c>
      <c r="I4" s="4" t="s">
        <v>338</v>
      </c>
      <c r="J4" s="173">
        <v>215</v>
      </c>
    </row>
    <row r="5" spans="1:10" s="3" customFormat="1" ht="16.8" x14ac:dyDescent="0.3">
      <c r="A5" s="393" t="s">
        <v>134</v>
      </c>
      <c r="B5" s="361">
        <v>0</v>
      </c>
      <c r="C5" s="7"/>
      <c r="D5" s="10" t="s">
        <v>67</v>
      </c>
      <c r="E5" s="1" t="s">
        <v>103</v>
      </c>
      <c r="F5" s="167" t="s">
        <v>104</v>
      </c>
      <c r="G5" s="4" t="s">
        <v>60</v>
      </c>
      <c r="H5" s="4" t="s">
        <v>64</v>
      </c>
      <c r="I5" s="4" t="s">
        <v>338</v>
      </c>
      <c r="J5" s="173">
        <v>216</v>
      </c>
    </row>
    <row r="6" spans="1:10" s="3" customFormat="1" ht="16.8" x14ac:dyDescent="0.3">
      <c r="A6" s="393" t="s">
        <v>135</v>
      </c>
      <c r="B6" s="361">
        <v>0</v>
      </c>
      <c r="C6" s="7"/>
      <c r="D6" s="168" t="s">
        <v>62</v>
      </c>
      <c r="E6" s="1" t="s">
        <v>103</v>
      </c>
      <c r="F6" s="4" t="s">
        <v>104</v>
      </c>
      <c r="G6" s="4" t="s">
        <v>74</v>
      </c>
      <c r="H6" s="4" t="s">
        <v>63</v>
      </c>
      <c r="I6" s="4" t="s">
        <v>338</v>
      </c>
      <c r="J6" s="173">
        <v>219</v>
      </c>
    </row>
    <row r="7" spans="1:10" s="3" customFormat="1" ht="16.8" x14ac:dyDescent="0.3">
      <c r="A7" s="393" t="s">
        <v>132</v>
      </c>
      <c r="B7" s="361">
        <v>0</v>
      </c>
      <c r="C7" s="7"/>
      <c r="D7" s="10" t="s">
        <v>86</v>
      </c>
      <c r="E7" s="1" t="s">
        <v>103</v>
      </c>
      <c r="F7" s="167" t="s">
        <v>104</v>
      </c>
      <c r="G7" s="4" t="s">
        <v>84</v>
      </c>
      <c r="H7" s="4" t="s">
        <v>64</v>
      </c>
      <c r="I7" s="4" t="s">
        <v>338</v>
      </c>
      <c r="J7" s="173">
        <v>219</v>
      </c>
    </row>
    <row r="8" spans="1:10" s="3" customFormat="1" ht="16.8" x14ac:dyDescent="0.3">
      <c r="A8" s="393" t="s">
        <v>136</v>
      </c>
      <c r="B8" s="361">
        <v>0</v>
      </c>
      <c r="C8" s="7"/>
      <c r="D8" s="10" t="s">
        <v>86</v>
      </c>
      <c r="E8" s="1" t="s">
        <v>103</v>
      </c>
      <c r="F8" s="167" t="s">
        <v>104</v>
      </c>
      <c r="G8" s="4" t="s">
        <v>60</v>
      </c>
      <c r="H8" s="4" t="s">
        <v>61</v>
      </c>
      <c r="I8" s="4" t="s">
        <v>338</v>
      </c>
      <c r="J8" s="262">
        <v>238</v>
      </c>
    </row>
    <row r="9" spans="1:10" s="3" customFormat="1" ht="16.8" x14ac:dyDescent="0.3">
      <c r="A9" s="393" t="s">
        <v>133</v>
      </c>
      <c r="B9" s="361">
        <v>0</v>
      </c>
      <c r="C9" s="7"/>
      <c r="D9" s="10" t="s">
        <v>69</v>
      </c>
      <c r="E9" s="1" t="s">
        <v>188</v>
      </c>
      <c r="F9" s="167" t="s">
        <v>104</v>
      </c>
      <c r="G9" s="4" t="s">
        <v>60</v>
      </c>
      <c r="H9" s="4" t="s">
        <v>66</v>
      </c>
      <c r="I9" s="4" t="s">
        <v>338</v>
      </c>
      <c r="J9" s="173">
        <v>248</v>
      </c>
    </row>
    <row r="10" spans="1:10" s="3" customFormat="1" ht="16.8" x14ac:dyDescent="0.3">
      <c r="A10" s="393" t="s">
        <v>137</v>
      </c>
      <c r="B10" s="361">
        <v>0</v>
      </c>
      <c r="C10" s="7"/>
      <c r="D10" s="10" t="s">
        <v>165</v>
      </c>
      <c r="E10" s="1" t="s">
        <v>103</v>
      </c>
      <c r="F10" s="167" t="s">
        <v>104</v>
      </c>
      <c r="G10" s="4" t="s">
        <v>75</v>
      </c>
      <c r="H10" s="4" t="s">
        <v>64</v>
      </c>
      <c r="I10" s="4" t="s">
        <v>338</v>
      </c>
      <c r="J10" s="173">
        <v>253</v>
      </c>
    </row>
    <row r="11" spans="1:10" s="3" customFormat="1" ht="16.8" x14ac:dyDescent="0.3">
      <c r="A11" s="393" t="s">
        <v>166</v>
      </c>
      <c r="B11" s="361">
        <v>0</v>
      </c>
      <c r="C11" s="7"/>
      <c r="D11" s="168" t="s">
        <v>165</v>
      </c>
      <c r="E11" s="1" t="s">
        <v>126</v>
      </c>
      <c r="F11" s="167" t="s">
        <v>104</v>
      </c>
      <c r="G11" s="4" t="s">
        <v>111</v>
      </c>
      <c r="H11" s="4" t="s">
        <v>66</v>
      </c>
      <c r="I11" s="4" t="s">
        <v>338</v>
      </c>
      <c r="J11" s="173">
        <v>253</v>
      </c>
    </row>
    <row r="12" spans="1:10" s="3" customFormat="1" ht="16.8" x14ac:dyDescent="0.3">
      <c r="A12" s="393" t="s">
        <v>167</v>
      </c>
      <c r="B12" s="361">
        <v>0</v>
      </c>
      <c r="C12" s="7"/>
      <c r="D12" s="10" t="s">
        <v>62</v>
      </c>
      <c r="E12" s="1" t="s">
        <v>103</v>
      </c>
      <c r="F12" s="167" t="s">
        <v>104</v>
      </c>
      <c r="G12" s="4" t="s">
        <v>75</v>
      </c>
      <c r="H12" s="4" t="s">
        <v>64</v>
      </c>
      <c r="I12" s="4" t="s">
        <v>338</v>
      </c>
      <c r="J12" s="173">
        <v>267</v>
      </c>
    </row>
    <row r="13" spans="1:10" s="3" customFormat="1" ht="16.8" x14ac:dyDescent="0.3">
      <c r="A13" s="393" t="s">
        <v>138</v>
      </c>
      <c r="B13" s="361">
        <v>0</v>
      </c>
      <c r="C13" s="7"/>
      <c r="D13" s="10" t="s">
        <v>62</v>
      </c>
      <c r="E13" s="1" t="s">
        <v>126</v>
      </c>
      <c r="F13" s="167" t="s">
        <v>104</v>
      </c>
      <c r="G13" s="4" t="s">
        <v>65</v>
      </c>
      <c r="H13" s="4" t="s">
        <v>66</v>
      </c>
      <c r="I13" s="4" t="s">
        <v>338</v>
      </c>
      <c r="J13" s="173">
        <v>269</v>
      </c>
    </row>
    <row r="14" spans="1:10" s="3" customFormat="1" ht="16.8" x14ac:dyDescent="0.3">
      <c r="A14" s="393" t="s">
        <v>139</v>
      </c>
      <c r="B14" s="361">
        <v>0</v>
      </c>
      <c r="C14" s="7"/>
      <c r="D14" s="168" t="s">
        <v>59</v>
      </c>
      <c r="E14" s="1" t="s">
        <v>109</v>
      </c>
      <c r="F14" s="167" t="s">
        <v>104</v>
      </c>
      <c r="G14" s="4" t="s">
        <v>60</v>
      </c>
      <c r="H14" s="4" t="s">
        <v>61</v>
      </c>
      <c r="I14" s="4" t="s">
        <v>338</v>
      </c>
      <c r="J14" s="173">
        <v>272</v>
      </c>
    </row>
    <row r="15" spans="1:10" s="3" customFormat="1" ht="16.8" x14ac:dyDescent="0.3">
      <c r="A15" s="393" t="s">
        <v>234</v>
      </c>
      <c r="B15" s="361">
        <v>0</v>
      </c>
      <c r="C15" s="7"/>
      <c r="D15" s="10" t="s">
        <v>67</v>
      </c>
      <c r="E15" s="1" t="s">
        <v>103</v>
      </c>
      <c r="F15" s="167" t="s">
        <v>104</v>
      </c>
      <c r="G15" s="4" t="s">
        <v>168</v>
      </c>
      <c r="H15" s="4" t="s">
        <v>68</v>
      </c>
      <c r="I15" s="4" t="s">
        <v>340</v>
      </c>
      <c r="J15" s="173">
        <v>128</v>
      </c>
    </row>
    <row r="16" spans="1:10" s="3" customFormat="1" ht="16.8" x14ac:dyDescent="0.3">
      <c r="A16" s="394" t="s">
        <v>366</v>
      </c>
      <c r="B16" s="363">
        <v>0</v>
      </c>
      <c r="C16" s="68"/>
      <c r="D16" s="69" t="s">
        <v>165</v>
      </c>
      <c r="E16" s="6" t="s">
        <v>106</v>
      </c>
      <c r="F16" s="169" t="s">
        <v>104</v>
      </c>
      <c r="G16" s="11" t="s">
        <v>60</v>
      </c>
      <c r="H16" s="11" t="s">
        <v>61</v>
      </c>
      <c r="I16" s="11" t="s">
        <v>338</v>
      </c>
      <c r="J16" s="364">
        <v>298</v>
      </c>
    </row>
    <row r="17" spans="1:10" ht="16.8" x14ac:dyDescent="0.3">
      <c r="A17" s="393" t="s">
        <v>367</v>
      </c>
      <c r="B17" s="361">
        <v>1</v>
      </c>
      <c r="C17" s="7"/>
      <c r="D17" s="10" t="s">
        <v>176</v>
      </c>
      <c r="E17" s="1" t="s">
        <v>106</v>
      </c>
      <c r="F17" s="167" t="s">
        <v>104</v>
      </c>
      <c r="G17" s="4" t="s">
        <v>157</v>
      </c>
      <c r="H17" s="4" t="s">
        <v>63</v>
      </c>
      <c r="I17" s="4" t="s">
        <v>338</v>
      </c>
      <c r="J17" s="262">
        <v>203</v>
      </c>
    </row>
    <row r="18" spans="1:10" ht="16.8" x14ac:dyDescent="0.3">
      <c r="A18" s="393" t="s">
        <v>369</v>
      </c>
      <c r="B18" s="361">
        <v>1</v>
      </c>
      <c r="C18" s="7"/>
      <c r="D18" s="10" t="s">
        <v>176</v>
      </c>
      <c r="E18" s="1" t="s">
        <v>106</v>
      </c>
      <c r="F18" s="167" t="s">
        <v>104</v>
      </c>
      <c r="G18" s="4" t="s">
        <v>157</v>
      </c>
      <c r="H18" s="4" t="s">
        <v>63</v>
      </c>
      <c r="I18" s="4" t="s">
        <v>338</v>
      </c>
      <c r="J18" s="262">
        <v>205</v>
      </c>
    </row>
    <row r="19" spans="1:10" ht="16.8" x14ac:dyDescent="0.3">
      <c r="A19" s="393" t="s">
        <v>370</v>
      </c>
      <c r="B19" s="361">
        <v>1</v>
      </c>
      <c r="C19" s="7"/>
      <c r="D19" s="10" t="s">
        <v>165</v>
      </c>
      <c r="E19" s="1" t="s">
        <v>107</v>
      </c>
      <c r="F19" s="167" t="s">
        <v>104</v>
      </c>
      <c r="G19" s="4" t="s">
        <v>60</v>
      </c>
      <c r="H19" s="4" t="s">
        <v>64</v>
      </c>
      <c r="I19" s="4" t="s">
        <v>338</v>
      </c>
      <c r="J19" s="173">
        <v>205</v>
      </c>
    </row>
    <row r="20" spans="1:10" ht="16.8" x14ac:dyDescent="0.3">
      <c r="A20" s="393" t="s">
        <v>371</v>
      </c>
      <c r="B20" s="361">
        <v>1</v>
      </c>
      <c r="C20" s="7"/>
      <c r="D20" s="10" t="s">
        <v>69</v>
      </c>
      <c r="E20" s="170" t="s">
        <v>103</v>
      </c>
      <c r="F20" s="167" t="s">
        <v>336</v>
      </c>
      <c r="G20" s="4" t="s">
        <v>84</v>
      </c>
      <c r="H20" s="9" t="s">
        <v>129</v>
      </c>
      <c r="I20" s="9" t="s">
        <v>372</v>
      </c>
      <c r="J20" s="262">
        <v>63</v>
      </c>
    </row>
    <row r="21" spans="1:10" ht="16.8" x14ac:dyDescent="0.3">
      <c r="A21" s="393" t="s">
        <v>373</v>
      </c>
      <c r="B21" s="361">
        <v>1</v>
      </c>
      <c r="C21" s="7"/>
      <c r="D21" s="10" t="s">
        <v>59</v>
      </c>
      <c r="E21" s="1" t="s">
        <v>374</v>
      </c>
      <c r="F21" s="167" t="s">
        <v>104</v>
      </c>
      <c r="G21" s="4" t="s">
        <v>60</v>
      </c>
      <c r="H21" s="4" t="s">
        <v>140</v>
      </c>
      <c r="I21" s="4" t="s">
        <v>343</v>
      </c>
      <c r="J21" s="173">
        <v>83</v>
      </c>
    </row>
    <row r="22" spans="1:10" ht="16.8" x14ac:dyDescent="0.3">
      <c r="A22" s="393" t="s">
        <v>170</v>
      </c>
      <c r="B22" s="361">
        <v>1</v>
      </c>
      <c r="C22" s="7"/>
      <c r="D22" s="10" t="s">
        <v>176</v>
      </c>
      <c r="E22" s="1" t="s">
        <v>127</v>
      </c>
      <c r="F22" s="167" t="s">
        <v>104</v>
      </c>
      <c r="G22" s="4" t="s">
        <v>84</v>
      </c>
      <c r="H22" s="4" t="s">
        <v>129</v>
      </c>
      <c r="I22" s="4" t="s">
        <v>338</v>
      </c>
      <c r="J22" s="173">
        <v>211</v>
      </c>
    </row>
    <row r="23" spans="1:10" ht="16.8" x14ac:dyDescent="0.3">
      <c r="A23" s="393" t="s">
        <v>362</v>
      </c>
      <c r="B23" s="361">
        <v>1</v>
      </c>
      <c r="C23" s="7"/>
      <c r="D23" s="10" t="s">
        <v>86</v>
      </c>
      <c r="E23" s="1" t="s">
        <v>109</v>
      </c>
      <c r="F23" s="167" t="s">
        <v>104</v>
      </c>
      <c r="G23" s="4" t="s">
        <v>65</v>
      </c>
      <c r="H23" s="4" t="s">
        <v>66</v>
      </c>
      <c r="I23" s="4" t="s">
        <v>338</v>
      </c>
      <c r="J23" s="173">
        <v>212</v>
      </c>
    </row>
    <row r="24" spans="1:10" ht="16.8" x14ac:dyDescent="0.3">
      <c r="A24" s="393" t="s">
        <v>375</v>
      </c>
      <c r="B24" s="361">
        <v>1</v>
      </c>
      <c r="C24" s="7"/>
      <c r="D24" s="171" t="s">
        <v>67</v>
      </c>
      <c r="E24" s="170" t="s">
        <v>106</v>
      </c>
      <c r="F24" s="167" t="s">
        <v>125</v>
      </c>
      <c r="G24" s="172" t="s">
        <v>84</v>
      </c>
      <c r="H24" s="172" t="s">
        <v>68</v>
      </c>
      <c r="I24" s="4" t="s">
        <v>346</v>
      </c>
      <c r="J24" s="173">
        <v>91</v>
      </c>
    </row>
    <row r="25" spans="1:10" ht="16.8" x14ac:dyDescent="0.3">
      <c r="A25" s="393" t="s">
        <v>87</v>
      </c>
      <c r="B25" s="361">
        <v>1</v>
      </c>
      <c r="C25" s="10" t="s">
        <v>683</v>
      </c>
      <c r="D25" s="10" t="s">
        <v>67</v>
      </c>
      <c r="E25" s="1" t="s">
        <v>103</v>
      </c>
      <c r="F25" s="167" t="s">
        <v>104</v>
      </c>
      <c r="G25" s="4" t="s">
        <v>60</v>
      </c>
      <c r="H25" s="4" t="s">
        <v>64</v>
      </c>
      <c r="I25" s="4" t="s">
        <v>338</v>
      </c>
      <c r="J25" s="173">
        <v>216</v>
      </c>
    </row>
    <row r="26" spans="1:10" ht="16.8" x14ac:dyDescent="0.3">
      <c r="A26" s="393" t="s">
        <v>376</v>
      </c>
      <c r="B26" s="361">
        <v>1</v>
      </c>
      <c r="C26" s="7"/>
      <c r="D26" s="10" t="s">
        <v>165</v>
      </c>
      <c r="E26" s="1" t="s">
        <v>107</v>
      </c>
      <c r="F26" s="167" t="s">
        <v>61</v>
      </c>
      <c r="G26" s="4" t="s">
        <v>60</v>
      </c>
      <c r="H26" s="4" t="s">
        <v>64</v>
      </c>
      <c r="I26" s="4" t="s">
        <v>338</v>
      </c>
      <c r="J26" s="173">
        <v>216</v>
      </c>
    </row>
    <row r="27" spans="1:10" ht="16.8" x14ac:dyDescent="0.3">
      <c r="A27" s="393" t="s">
        <v>377</v>
      </c>
      <c r="B27" s="361">
        <v>1</v>
      </c>
      <c r="C27" s="7"/>
      <c r="D27" s="10" t="s">
        <v>86</v>
      </c>
      <c r="E27" s="1" t="s">
        <v>106</v>
      </c>
      <c r="F27" s="167" t="s">
        <v>104</v>
      </c>
      <c r="G27" s="4" t="s">
        <v>93</v>
      </c>
      <c r="H27" s="4" t="s">
        <v>66</v>
      </c>
      <c r="I27" s="4" t="s">
        <v>338</v>
      </c>
      <c r="J27" s="173">
        <v>218</v>
      </c>
    </row>
    <row r="28" spans="1:10" ht="16.8" x14ac:dyDescent="0.3">
      <c r="A28" s="393" t="s">
        <v>378</v>
      </c>
      <c r="B28" s="361">
        <v>1</v>
      </c>
      <c r="C28" s="7"/>
      <c r="D28" s="10" t="s">
        <v>86</v>
      </c>
      <c r="E28" s="1" t="s">
        <v>106</v>
      </c>
      <c r="F28" s="167" t="s">
        <v>104</v>
      </c>
      <c r="G28" s="4" t="s">
        <v>74</v>
      </c>
      <c r="H28" s="4" t="s">
        <v>66</v>
      </c>
      <c r="I28" s="4" t="s">
        <v>338</v>
      </c>
      <c r="J28" s="173">
        <v>218</v>
      </c>
    </row>
    <row r="29" spans="1:10" ht="16.8" x14ac:dyDescent="0.3">
      <c r="A29" s="393" t="s">
        <v>171</v>
      </c>
      <c r="B29" s="361">
        <v>1</v>
      </c>
      <c r="C29" s="7"/>
      <c r="D29" s="10" t="s">
        <v>86</v>
      </c>
      <c r="E29" s="1" t="s">
        <v>109</v>
      </c>
      <c r="F29" s="167" t="s">
        <v>104</v>
      </c>
      <c r="G29" s="4" t="s">
        <v>379</v>
      </c>
      <c r="H29" s="4" t="s">
        <v>64</v>
      </c>
      <c r="I29" s="4" t="s">
        <v>338</v>
      </c>
      <c r="J29" s="173">
        <v>220</v>
      </c>
    </row>
    <row r="30" spans="1:10" ht="16.8" x14ac:dyDescent="0.3">
      <c r="A30" s="393" t="s">
        <v>172</v>
      </c>
      <c r="B30" s="361">
        <v>1</v>
      </c>
      <c r="C30" s="7"/>
      <c r="D30" s="10" t="s">
        <v>69</v>
      </c>
      <c r="E30" s="1" t="s">
        <v>106</v>
      </c>
      <c r="F30" s="167" t="s">
        <v>104</v>
      </c>
      <c r="G30" s="4" t="s">
        <v>65</v>
      </c>
      <c r="H30" s="4" t="s">
        <v>61</v>
      </c>
      <c r="I30" s="4" t="s">
        <v>338</v>
      </c>
      <c r="J30" s="262">
        <v>224</v>
      </c>
    </row>
    <row r="31" spans="1:10" ht="16.8" x14ac:dyDescent="0.3">
      <c r="A31" s="393" t="s">
        <v>380</v>
      </c>
      <c r="B31" s="361">
        <v>1</v>
      </c>
      <c r="C31" s="7"/>
      <c r="D31" s="10" t="s">
        <v>86</v>
      </c>
      <c r="E31" s="1" t="s">
        <v>381</v>
      </c>
      <c r="F31" s="4" t="s">
        <v>104</v>
      </c>
      <c r="G31" s="4" t="s">
        <v>60</v>
      </c>
      <c r="H31" s="4" t="s">
        <v>169</v>
      </c>
      <c r="I31" s="4" t="s">
        <v>345</v>
      </c>
      <c r="J31" s="173">
        <v>96</v>
      </c>
    </row>
    <row r="32" spans="1:10" ht="16.8" x14ac:dyDescent="0.3">
      <c r="A32" s="393" t="s">
        <v>173</v>
      </c>
      <c r="B32" s="361">
        <v>1</v>
      </c>
      <c r="C32" s="7"/>
      <c r="D32" s="10" t="s">
        <v>176</v>
      </c>
      <c r="E32" s="1" t="s">
        <v>106</v>
      </c>
      <c r="F32" s="167" t="s">
        <v>104</v>
      </c>
      <c r="G32" s="4" t="s">
        <v>111</v>
      </c>
      <c r="H32" s="4" t="s">
        <v>63</v>
      </c>
      <c r="I32" s="4" t="s">
        <v>338</v>
      </c>
      <c r="J32" s="173">
        <v>225</v>
      </c>
    </row>
    <row r="33" spans="1:10" ht="16.8" x14ac:dyDescent="0.3">
      <c r="A33" s="393" t="s">
        <v>267</v>
      </c>
      <c r="B33" s="361">
        <v>1</v>
      </c>
      <c r="C33" s="7"/>
      <c r="D33" s="10" t="s">
        <v>165</v>
      </c>
      <c r="E33" s="5" t="s">
        <v>107</v>
      </c>
      <c r="F33" s="5" t="s">
        <v>104</v>
      </c>
      <c r="G33" s="4" t="s">
        <v>60</v>
      </c>
      <c r="H33" s="4" t="s">
        <v>66</v>
      </c>
      <c r="I33" s="4" t="s">
        <v>277</v>
      </c>
      <c r="J33" s="173">
        <v>77</v>
      </c>
    </row>
    <row r="34" spans="1:10" ht="16.8" x14ac:dyDescent="0.3">
      <c r="A34" s="393" t="s">
        <v>88</v>
      </c>
      <c r="B34" s="361">
        <v>1</v>
      </c>
      <c r="C34" s="7"/>
      <c r="D34" s="10" t="s">
        <v>59</v>
      </c>
      <c r="E34" s="1" t="s">
        <v>103</v>
      </c>
      <c r="F34" s="167" t="s">
        <v>104</v>
      </c>
      <c r="G34" s="4" t="s">
        <v>60</v>
      </c>
      <c r="H34" s="4" t="s">
        <v>89</v>
      </c>
      <c r="I34" s="4" t="s">
        <v>338</v>
      </c>
      <c r="J34" s="173">
        <v>226</v>
      </c>
    </row>
    <row r="35" spans="1:10" ht="16.8" x14ac:dyDescent="0.3">
      <c r="A35" s="393" t="s">
        <v>174</v>
      </c>
      <c r="B35" s="361">
        <v>1</v>
      </c>
      <c r="C35" s="7"/>
      <c r="D35" s="10" t="s">
        <v>59</v>
      </c>
      <c r="E35" s="1" t="s">
        <v>103</v>
      </c>
      <c r="F35" s="167" t="s">
        <v>104</v>
      </c>
      <c r="G35" s="4" t="s">
        <v>65</v>
      </c>
      <c r="H35" s="4" t="s">
        <v>63</v>
      </c>
      <c r="I35" s="4" t="s">
        <v>338</v>
      </c>
      <c r="J35" s="262">
        <v>227</v>
      </c>
    </row>
    <row r="36" spans="1:10" ht="16.8" x14ac:dyDescent="0.3">
      <c r="A36" s="393" t="s">
        <v>382</v>
      </c>
      <c r="B36" s="361">
        <v>1</v>
      </c>
      <c r="C36" s="7"/>
      <c r="D36" s="10" t="s">
        <v>59</v>
      </c>
      <c r="E36" s="1" t="s">
        <v>383</v>
      </c>
      <c r="F36" s="4" t="s">
        <v>104</v>
      </c>
      <c r="G36" s="4" t="s">
        <v>84</v>
      </c>
      <c r="H36" s="4" t="s">
        <v>105</v>
      </c>
      <c r="I36" s="4" t="s">
        <v>345</v>
      </c>
      <c r="J36" s="173">
        <v>99</v>
      </c>
    </row>
    <row r="37" spans="1:10" ht="16.8" x14ac:dyDescent="0.3">
      <c r="A37" s="393" t="s">
        <v>384</v>
      </c>
      <c r="B37" s="361">
        <v>1</v>
      </c>
      <c r="C37" s="7"/>
      <c r="D37" s="10" t="s">
        <v>86</v>
      </c>
      <c r="E37" s="170" t="s">
        <v>357</v>
      </c>
      <c r="F37" s="167" t="s">
        <v>336</v>
      </c>
      <c r="G37" s="172" t="s">
        <v>65</v>
      </c>
      <c r="H37" s="4" t="s">
        <v>129</v>
      </c>
      <c r="I37" s="4" t="s">
        <v>385</v>
      </c>
      <c r="J37" s="173">
        <v>150</v>
      </c>
    </row>
    <row r="38" spans="1:10" ht="16.8" x14ac:dyDescent="0.3">
      <c r="A38" s="393" t="s">
        <v>386</v>
      </c>
      <c r="B38" s="361">
        <v>1</v>
      </c>
      <c r="C38" s="7"/>
      <c r="D38" s="10" t="s">
        <v>69</v>
      </c>
      <c r="E38" s="1" t="s">
        <v>103</v>
      </c>
      <c r="F38" s="4" t="s">
        <v>104</v>
      </c>
      <c r="G38" s="4" t="s">
        <v>93</v>
      </c>
      <c r="H38" s="4" t="s">
        <v>63</v>
      </c>
      <c r="I38" s="4" t="s">
        <v>277</v>
      </c>
      <c r="J38" s="173">
        <v>108</v>
      </c>
    </row>
    <row r="39" spans="1:10" ht="16.8" x14ac:dyDescent="0.3">
      <c r="A39" s="393" t="s">
        <v>387</v>
      </c>
      <c r="B39" s="361">
        <v>1</v>
      </c>
      <c r="C39" s="7"/>
      <c r="D39" s="10" t="s">
        <v>67</v>
      </c>
      <c r="E39" s="1" t="s">
        <v>103</v>
      </c>
      <c r="F39" s="167" t="s">
        <v>128</v>
      </c>
      <c r="G39" s="4" t="s">
        <v>84</v>
      </c>
      <c r="H39" s="4" t="s">
        <v>89</v>
      </c>
      <c r="I39" s="4" t="s">
        <v>385</v>
      </c>
      <c r="J39" s="173">
        <v>151</v>
      </c>
    </row>
    <row r="40" spans="1:10" ht="16.8" x14ac:dyDescent="0.3">
      <c r="A40" s="393" t="s">
        <v>388</v>
      </c>
      <c r="B40" s="361">
        <v>1</v>
      </c>
      <c r="C40" s="7"/>
      <c r="D40" s="8" t="s">
        <v>59</v>
      </c>
      <c r="E40" s="5" t="s">
        <v>106</v>
      </c>
      <c r="F40" s="9" t="s">
        <v>104</v>
      </c>
      <c r="G40" s="9" t="s">
        <v>60</v>
      </c>
      <c r="H40" s="9" t="s">
        <v>66</v>
      </c>
      <c r="I40" s="4" t="s">
        <v>338</v>
      </c>
      <c r="J40" s="173">
        <v>241</v>
      </c>
    </row>
    <row r="41" spans="1:10" ht="16.8" x14ac:dyDescent="0.3">
      <c r="A41" s="393" t="s">
        <v>175</v>
      </c>
      <c r="B41" s="361">
        <v>1</v>
      </c>
      <c r="C41" s="7"/>
      <c r="D41" s="10" t="s">
        <v>176</v>
      </c>
      <c r="E41" s="1" t="s">
        <v>106</v>
      </c>
      <c r="F41" s="167" t="s">
        <v>104</v>
      </c>
      <c r="G41" s="4" t="s">
        <v>111</v>
      </c>
      <c r="H41" s="4" t="s">
        <v>68</v>
      </c>
      <c r="I41" s="4" t="s">
        <v>340</v>
      </c>
      <c r="J41" s="173">
        <v>122</v>
      </c>
    </row>
    <row r="42" spans="1:10" ht="16.8" x14ac:dyDescent="0.3">
      <c r="A42" s="393" t="s">
        <v>389</v>
      </c>
      <c r="B42" s="361">
        <v>1</v>
      </c>
      <c r="C42" s="7"/>
      <c r="D42" s="10" t="s">
        <v>59</v>
      </c>
      <c r="E42" s="1" t="s">
        <v>107</v>
      </c>
      <c r="F42" s="167" t="s">
        <v>104</v>
      </c>
      <c r="G42" s="4" t="s">
        <v>60</v>
      </c>
      <c r="H42" s="9" t="s">
        <v>66</v>
      </c>
      <c r="I42" s="9" t="s">
        <v>277</v>
      </c>
      <c r="J42" s="173">
        <v>126</v>
      </c>
    </row>
    <row r="43" spans="1:10" ht="16.8" x14ac:dyDescent="0.3">
      <c r="A43" s="393" t="s">
        <v>390</v>
      </c>
      <c r="B43" s="361">
        <v>1</v>
      </c>
      <c r="C43" s="7"/>
      <c r="D43" s="10" t="s">
        <v>69</v>
      </c>
      <c r="E43" s="1" t="s">
        <v>103</v>
      </c>
      <c r="F43" s="167" t="s">
        <v>104</v>
      </c>
      <c r="G43" s="9" t="s">
        <v>111</v>
      </c>
      <c r="H43" s="4" t="s">
        <v>66</v>
      </c>
      <c r="I43" s="4" t="s">
        <v>342</v>
      </c>
      <c r="J43" s="173">
        <v>100</v>
      </c>
    </row>
    <row r="44" spans="1:10" ht="16.8" x14ac:dyDescent="0.3">
      <c r="A44" s="393" t="s">
        <v>94</v>
      </c>
      <c r="B44" s="361">
        <v>1</v>
      </c>
      <c r="C44" s="7"/>
      <c r="D44" s="10" t="s">
        <v>165</v>
      </c>
      <c r="E44" s="1" t="s">
        <v>107</v>
      </c>
      <c r="F44" s="167" t="s">
        <v>104</v>
      </c>
      <c r="G44" s="4" t="s">
        <v>65</v>
      </c>
      <c r="H44" s="4" t="s">
        <v>105</v>
      </c>
      <c r="I44" s="4" t="s">
        <v>338</v>
      </c>
      <c r="J44" s="173">
        <v>249</v>
      </c>
    </row>
    <row r="45" spans="1:10" ht="16.8" x14ac:dyDescent="0.3">
      <c r="A45" s="393" t="s">
        <v>391</v>
      </c>
      <c r="B45" s="361">
        <v>1</v>
      </c>
      <c r="C45" s="7"/>
      <c r="D45" s="10" t="s">
        <v>165</v>
      </c>
      <c r="E45" s="1" t="s">
        <v>106</v>
      </c>
      <c r="F45" s="167" t="s">
        <v>104</v>
      </c>
      <c r="G45" s="4" t="s">
        <v>60</v>
      </c>
      <c r="H45" s="4" t="s">
        <v>392</v>
      </c>
      <c r="I45" s="4" t="s">
        <v>338</v>
      </c>
      <c r="J45" s="173">
        <v>251</v>
      </c>
    </row>
    <row r="46" spans="1:10" ht="16.8" x14ac:dyDescent="0.3">
      <c r="A46" s="393" t="s">
        <v>177</v>
      </c>
      <c r="B46" s="361">
        <v>1</v>
      </c>
      <c r="C46" s="7"/>
      <c r="D46" s="10" t="s">
        <v>165</v>
      </c>
      <c r="E46" s="1" t="s">
        <v>178</v>
      </c>
      <c r="F46" s="167" t="s">
        <v>104</v>
      </c>
      <c r="G46" s="4" t="s">
        <v>60</v>
      </c>
      <c r="H46" s="4" t="s">
        <v>63</v>
      </c>
      <c r="I46" s="4" t="s">
        <v>338</v>
      </c>
      <c r="J46" s="174">
        <v>251</v>
      </c>
    </row>
    <row r="47" spans="1:10" ht="16.8" x14ac:dyDescent="0.3">
      <c r="A47" s="393" t="s">
        <v>272</v>
      </c>
      <c r="B47" s="361">
        <v>1</v>
      </c>
      <c r="C47" s="7"/>
      <c r="D47" s="10" t="s">
        <v>59</v>
      </c>
      <c r="E47" s="5" t="s">
        <v>103</v>
      </c>
      <c r="F47" s="9" t="s">
        <v>104</v>
      </c>
      <c r="G47" s="4" t="s">
        <v>65</v>
      </c>
      <c r="H47" s="4" t="s">
        <v>63</v>
      </c>
      <c r="I47" s="4" t="s">
        <v>277</v>
      </c>
      <c r="J47" s="365">
        <v>148</v>
      </c>
    </row>
    <row r="48" spans="1:10" ht="16.8" x14ac:dyDescent="0.3">
      <c r="A48" s="393" t="s">
        <v>393</v>
      </c>
      <c r="B48" s="361">
        <v>1</v>
      </c>
      <c r="C48" s="7"/>
      <c r="D48" s="10" t="s">
        <v>69</v>
      </c>
      <c r="E48" s="1" t="s">
        <v>106</v>
      </c>
      <c r="F48" s="167" t="s">
        <v>104</v>
      </c>
      <c r="G48" s="4" t="s">
        <v>65</v>
      </c>
      <c r="H48" s="4" t="s">
        <v>63</v>
      </c>
      <c r="I48" s="4" t="s">
        <v>394</v>
      </c>
      <c r="J48" s="173">
        <v>170</v>
      </c>
    </row>
    <row r="49" spans="1:10" ht="16.8" x14ac:dyDescent="0.3">
      <c r="A49" s="393" t="s">
        <v>90</v>
      </c>
      <c r="B49" s="361">
        <v>1</v>
      </c>
      <c r="C49" s="7"/>
      <c r="D49" s="10" t="s">
        <v>67</v>
      </c>
      <c r="E49" s="1" t="s">
        <v>103</v>
      </c>
      <c r="F49" s="167" t="s">
        <v>104</v>
      </c>
      <c r="G49" s="4" t="s">
        <v>92</v>
      </c>
      <c r="H49" s="4" t="s">
        <v>63</v>
      </c>
      <c r="I49" s="4" t="s">
        <v>338</v>
      </c>
      <c r="J49" s="173">
        <v>258</v>
      </c>
    </row>
    <row r="50" spans="1:10" ht="16.8" x14ac:dyDescent="0.3">
      <c r="A50" s="393" t="s">
        <v>395</v>
      </c>
      <c r="B50" s="361">
        <v>1</v>
      </c>
      <c r="C50" s="7"/>
      <c r="D50" s="10" t="s">
        <v>86</v>
      </c>
      <c r="E50" s="1" t="s">
        <v>396</v>
      </c>
      <c r="F50" s="167" t="s">
        <v>125</v>
      </c>
      <c r="G50" s="4" t="s">
        <v>65</v>
      </c>
      <c r="H50" s="4" t="s">
        <v>64</v>
      </c>
      <c r="I50" s="4" t="s">
        <v>394</v>
      </c>
      <c r="J50" s="173">
        <v>171</v>
      </c>
    </row>
    <row r="51" spans="1:10" ht="16.8" x14ac:dyDescent="0.3">
      <c r="A51" s="393" t="s">
        <v>488</v>
      </c>
      <c r="B51" s="361">
        <v>1</v>
      </c>
      <c r="C51" s="7"/>
      <c r="D51" s="10" t="s">
        <v>59</v>
      </c>
      <c r="E51" s="1" t="s">
        <v>109</v>
      </c>
      <c r="F51" s="167" t="s">
        <v>104</v>
      </c>
      <c r="G51" s="4" t="s">
        <v>60</v>
      </c>
      <c r="H51" s="4" t="s">
        <v>63</v>
      </c>
      <c r="I51" s="4" t="s">
        <v>338</v>
      </c>
      <c r="J51" s="262">
        <v>266</v>
      </c>
    </row>
    <row r="52" spans="1:10" ht="16.8" x14ac:dyDescent="0.3">
      <c r="A52" s="393" t="s">
        <v>397</v>
      </c>
      <c r="B52" s="361">
        <v>1</v>
      </c>
      <c r="C52" s="7"/>
      <c r="D52" s="10" t="s">
        <v>59</v>
      </c>
      <c r="E52" s="1" t="s">
        <v>103</v>
      </c>
      <c r="F52" s="167" t="s">
        <v>104</v>
      </c>
      <c r="G52" s="4" t="s">
        <v>84</v>
      </c>
      <c r="H52" s="4" t="s">
        <v>66</v>
      </c>
      <c r="I52" s="4" t="s">
        <v>338</v>
      </c>
      <c r="J52" s="173">
        <v>271</v>
      </c>
    </row>
    <row r="53" spans="1:10" ht="16.8" x14ac:dyDescent="0.3">
      <c r="A53" s="393" t="s">
        <v>692</v>
      </c>
      <c r="B53" s="361">
        <v>1</v>
      </c>
      <c r="C53" s="10" t="s">
        <v>687</v>
      </c>
      <c r="D53" s="10" t="s">
        <v>176</v>
      </c>
      <c r="E53" s="1" t="s">
        <v>103</v>
      </c>
      <c r="F53" s="167" t="s">
        <v>104</v>
      </c>
      <c r="G53" s="4" t="s">
        <v>84</v>
      </c>
      <c r="H53" s="4" t="s">
        <v>63</v>
      </c>
      <c r="I53" s="4" t="s">
        <v>338</v>
      </c>
      <c r="J53" s="173">
        <v>207</v>
      </c>
    </row>
    <row r="54" spans="1:10" ht="16.8" x14ac:dyDescent="0.3">
      <c r="A54" s="393" t="s">
        <v>398</v>
      </c>
      <c r="B54" s="361">
        <v>1</v>
      </c>
      <c r="C54" s="7"/>
      <c r="D54" s="171" t="s">
        <v>59</v>
      </c>
      <c r="E54" s="170" t="s">
        <v>106</v>
      </c>
      <c r="F54" s="167" t="s">
        <v>104</v>
      </c>
      <c r="G54" s="172" t="s">
        <v>60</v>
      </c>
      <c r="H54" s="172" t="s">
        <v>66</v>
      </c>
      <c r="I54" s="172" t="s">
        <v>342</v>
      </c>
      <c r="J54" s="173">
        <v>104</v>
      </c>
    </row>
    <row r="55" spans="1:10" ht="16.8" x14ac:dyDescent="0.3">
      <c r="A55" s="393" t="s">
        <v>179</v>
      </c>
      <c r="B55" s="361">
        <v>1</v>
      </c>
      <c r="C55" s="7"/>
      <c r="D55" s="10" t="s">
        <v>59</v>
      </c>
      <c r="E55" s="1" t="s">
        <v>106</v>
      </c>
      <c r="F55" s="167" t="s">
        <v>104</v>
      </c>
      <c r="G55" s="4" t="s">
        <v>60</v>
      </c>
      <c r="H55" s="4" t="s">
        <v>68</v>
      </c>
      <c r="I55" s="4" t="s">
        <v>338</v>
      </c>
      <c r="J55" s="173">
        <v>274</v>
      </c>
    </row>
    <row r="56" spans="1:10" ht="16.8" x14ac:dyDescent="0.3">
      <c r="A56" s="393" t="s">
        <v>163</v>
      </c>
      <c r="B56" s="361">
        <v>1</v>
      </c>
      <c r="C56" s="7"/>
      <c r="D56" s="10" t="s">
        <v>59</v>
      </c>
      <c r="E56" s="1" t="s">
        <v>107</v>
      </c>
      <c r="F56" s="167" t="s">
        <v>104</v>
      </c>
      <c r="G56" s="4" t="s">
        <v>60</v>
      </c>
      <c r="H56" s="4" t="s">
        <v>63</v>
      </c>
      <c r="I56" s="4" t="s">
        <v>338</v>
      </c>
      <c r="J56" s="262">
        <v>278</v>
      </c>
    </row>
    <row r="57" spans="1:10" ht="16.8" x14ac:dyDescent="0.3">
      <c r="A57" s="393" t="s">
        <v>399</v>
      </c>
      <c r="B57" s="361">
        <v>1</v>
      </c>
      <c r="C57" s="7"/>
      <c r="D57" s="10" t="s">
        <v>165</v>
      </c>
      <c r="E57" s="5" t="s">
        <v>103</v>
      </c>
      <c r="F57" s="9" t="s">
        <v>104</v>
      </c>
      <c r="G57" s="9" t="s">
        <v>65</v>
      </c>
      <c r="H57" s="9" t="s">
        <v>68</v>
      </c>
      <c r="I57" s="9" t="s">
        <v>277</v>
      </c>
      <c r="J57" s="173">
        <v>198</v>
      </c>
    </row>
    <row r="58" spans="1:10" ht="16.8" x14ac:dyDescent="0.3">
      <c r="A58" s="393" t="s">
        <v>180</v>
      </c>
      <c r="B58" s="361">
        <v>1</v>
      </c>
      <c r="C58" s="7"/>
      <c r="D58" s="10" t="s">
        <v>67</v>
      </c>
      <c r="E58" s="1" t="s">
        <v>109</v>
      </c>
      <c r="F58" s="167" t="s">
        <v>125</v>
      </c>
      <c r="G58" s="4" t="s">
        <v>84</v>
      </c>
      <c r="H58" s="4" t="s">
        <v>68</v>
      </c>
      <c r="I58" s="4" t="s">
        <v>338</v>
      </c>
      <c r="J58" s="174">
        <v>285</v>
      </c>
    </row>
    <row r="59" spans="1:10" ht="16.8" x14ac:dyDescent="0.3">
      <c r="A59" s="393" t="s">
        <v>401</v>
      </c>
      <c r="B59" s="361">
        <v>1</v>
      </c>
      <c r="C59" s="7"/>
      <c r="D59" s="10" t="s">
        <v>67</v>
      </c>
      <c r="E59" s="1" t="s">
        <v>109</v>
      </c>
      <c r="F59" s="167" t="s">
        <v>125</v>
      </c>
      <c r="G59" s="4" t="s">
        <v>84</v>
      </c>
      <c r="H59" s="4" t="s">
        <v>68</v>
      </c>
      <c r="I59" s="4" t="s">
        <v>355</v>
      </c>
      <c r="J59" s="174">
        <v>71</v>
      </c>
    </row>
    <row r="60" spans="1:10" ht="16.8" x14ac:dyDescent="0.3">
      <c r="A60" s="393" t="s">
        <v>402</v>
      </c>
      <c r="B60" s="361">
        <v>1</v>
      </c>
      <c r="C60" s="7"/>
      <c r="D60" s="10" t="s">
        <v>59</v>
      </c>
      <c r="E60" s="1" t="s">
        <v>403</v>
      </c>
      <c r="F60" s="4" t="s">
        <v>104</v>
      </c>
      <c r="G60" s="4" t="s">
        <v>60</v>
      </c>
      <c r="H60" s="4" t="s">
        <v>63</v>
      </c>
      <c r="I60" s="4" t="s">
        <v>345</v>
      </c>
      <c r="J60" s="173">
        <v>110</v>
      </c>
    </row>
    <row r="61" spans="1:10" ht="16.8" x14ac:dyDescent="0.3">
      <c r="A61" s="393" t="s">
        <v>404</v>
      </c>
      <c r="B61" s="361">
        <v>1</v>
      </c>
      <c r="C61" s="7"/>
      <c r="D61" s="10" t="s">
        <v>67</v>
      </c>
      <c r="E61" s="1" t="s">
        <v>103</v>
      </c>
      <c r="F61" s="167" t="s">
        <v>104</v>
      </c>
      <c r="G61" s="4" t="s">
        <v>60</v>
      </c>
      <c r="H61" s="4" t="s">
        <v>116</v>
      </c>
      <c r="I61" s="4" t="s">
        <v>394</v>
      </c>
      <c r="J61" s="173">
        <v>186</v>
      </c>
    </row>
    <row r="62" spans="1:10" ht="16.8" x14ac:dyDescent="0.3">
      <c r="A62" s="394" t="s">
        <v>405</v>
      </c>
      <c r="B62" s="363">
        <v>1</v>
      </c>
      <c r="C62" s="68"/>
      <c r="D62" s="69" t="s">
        <v>176</v>
      </c>
      <c r="E62" s="6" t="s">
        <v>127</v>
      </c>
      <c r="F62" s="11" t="s">
        <v>104</v>
      </c>
      <c r="G62" s="175" t="s">
        <v>84</v>
      </c>
      <c r="H62" s="11" t="s">
        <v>129</v>
      </c>
      <c r="I62" s="11" t="s">
        <v>345</v>
      </c>
      <c r="J62" s="364">
        <v>111</v>
      </c>
    </row>
    <row r="63" spans="1:10" ht="16.8" x14ac:dyDescent="0.3">
      <c r="A63" s="393" t="s">
        <v>162</v>
      </c>
      <c r="B63" s="361">
        <v>2</v>
      </c>
      <c r="C63" s="7"/>
      <c r="D63" s="10" t="s">
        <v>176</v>
      </c>
      <c r="E63" s="1" t="s">
        <v>106</v>
      </c>
      <c r="F63" s="167" t="s">
        <v>104</v>
      </c>
      <c r="G63" s="4" t="s">
        <v>60</v>
      </c>
      <c r="H63" s="4" t="s">
        <v>63</v>
      </c>
      <c r="I63" s="4" t="s">
        <v>338</v>
      </c>
      <c r="J63" s="262">
        <v>196</v>
      </c>
    </row>
    <row r="64" spans="1:10" ht="16.8" x14ac:dyDescent="0.3">
      <c r="A64" s="393" t="s">
        <v>406</v>
      </c>
      <c r="B64" s="361">
        <v>2</v>
      </c>
      <c r="C64" s="7"/>
      <c r="D64" s="10" t="s">
        <v>165</v>
      </c>
      <c r="E64" s="1" t="s">
        <v>106</v>
      </c>
      <c r="F64" s="167" t="s">
        <v>104</v>
      </c>
      <c r="G64" s="172" t="s">
        <v>60</v>
      </c>
      <c r="H64" s="4" t="s">
        <v>63</v>
      </c>
      <c r="I64" s="4" t="s">
        <v>338</v>
      </c>
      <c r="J64" s="173">
        <v>197</v>
      </c>
    </row>
    <row r="65" spans="1:10" ht="16.8" x14ac:dyDescent="0.3">
      <c r="A65" s="393" t="s">
        <v>181</v>
      </c>
      <c r="B65" s="361">
        <v>2</v>
      </c>
      <c r="C65" s="7"/>
      <c r="D65" s="10" t="s">
        <v>86</v>
      </c>
      <c r="E65" s="1" t="s">
        <v>107</v>
      </c>
      <c r="F65" s="167" t="s">
        <v>61</v>
      </c>
      <c r="G65" s="172" t="s">
        <v>74</v>
      </c>
      <c r="H65" s="4" t="s">
        <v>68</v>
      </c>
      <c r="I65" s="4" t="s">
        <v>407</v>
      </c>
      <c r="J65" s="173">
        <v>33</v>
      </c>
    </row>
    <row r="66" spans="1:10" ht="16.8" x14ac:dyDescent="0.3">
      <c r="A66" s="393" t="s">
        <v>408</v>
      </c>
      <c r="B66" s="361">
        <v>2</v>
      </c>
      <c r="C66" s="7"/>
      <c r="D66" s="10" t="s">
        <v>408</v>
      </c>
      <c r="E66" s="1" t="s">
        <v>126</v>
      </c>
      <c r="F66" s="167" t="s">
        <v>104</v>
      </c>
      <c r="G66" s="4" t="s">
        <v>65</v>
      </c>
      <c r="H66" s="4" t="s">
        <v>64</v>
      </c>
      <c r="I66" s="4" t="s">
        <v>338</v>
      </c>
      <c r="J66" s="173">
        <v>202</v>
      </c>
    </row>
    <row r="67" spans="1:10" ht="16.8" x14ac:dyDescent="0.3">
      <c r="A67" s="393" t="s">
        <v>409</v>
      </c>
      <c r="B67" s="361">
        <v>2</v>
      </c>
      <c r="C67" s="7"/>
      <c r="D67" s="10" t="s">
        <v>59</v>
      </c>
      <c r="E67" s="1" t="s">
        <v>127</v>
      </c>
      <c r="F67" s="4" t="s">
        <v>104</v>
      </c>
      <c r="G67" s="4" t="s">
        <v>257</v>
      </c>
      <c r="H67" s="4" t="s">
        <v>63</v>
      </c>
      <c r="I67" s="4" t="s">
        <v>342</v>
      </c>
      <c r="J67" s="173">
        <v>94</v>
      </c>
    </row>
    <row r="68" spans="1:10" ht="16.8" x14ac:dyDescent="0.3">
      <c r="A68" s="393" t="s">
        <v>410</v>
      </c>
      <c r="B68" s="361">
        <v>2</v>
      </c>
      <c r="C68" s="7"/>
      <c r="D68" s="10" t="s">
        <v>69</v>
      </c>
      <c r="E68" s="1" t="s">
        <v>411</v>
      </c>
      <c r="F68" s="4" t="s">
        <v>104</v>
      </c>
      <c r="G68" s="4" t="s">
        <v>74</v>
      </c>
      <c r="H68" s="4" t="s">
        <v>64</v>
      </c>
      <c r="I68" s="4" t="s">
        <v>345</v>
      </c>
      <c r="J68" s="173">
        <v>91</v>
      </c>
    </row>
    <row r="69" spans="1:10" ht="16.8" x14ac:dyDescent="0.3">
      <c r="A69" s="393" t="s">
        <v>412</v>
      </c>
      <c r="B69" s="361">
        <v>2</v>
      </c>
      <c r="C69" s="7"/>
      <c r="D69" s="10" t="s">
        <v>165</v>
      </c>
      <c r="E69" s="1" t="s">
        <v>106</v>
      </c>
      <c r="F69" s="167" t="s">
        <v>104</v>
      </c>
      <c r="G69" s="4" t="s">
        <v>60</v>
      </c>
      <c r="H69" s="4" t="s">
        <v>63</v>
      </c>
      <c r="I69" s="4" t="s">
        <v>338</v>
      </c>
      <c r="J69" s="262">
        <v>203</v>
      </c>
    </row>
    <row r="70" spans="1:10" ht="16.8" x14ac:dyDescent="0.3">
      <c r="A70" s="393" t="s">
        <v>413</v>
      </c>
      <c r="B70" s="361">
        <v>2</v>
      </c>
      <c r="C70" s="7"/>
      <c r="D70" s="10" t="s">
        <v>59</v>
      </c>
      <c r="E70" s="1" t="s">
        <v>106</v>
      </c>
      <c r="F70" s="167" t="s">
        <v>125</v>
      </c>
      <c r="G70" s="4" t="s">
        <v>60</v>
      </c>
      <c r="H70" s="4" t="s">
        <v>66</v>
      </c>
      <c r="I70" s="4" t="s">
        <v>340</v>
      </c>
      <c r="J70" s="173">
        <v>116</v>
      </c>
    </row>
    <row r="71" spans="1:10" ht="16.8" x14ac:dyDescent="0.3">
      <c r="A71" s="393" t="s">
        <v>182</v>
      </c>
      <c r="B71" s="361">
        <v>2</v>
      </c>
      <c r="C71" s="7"/>
      <c r="D71" s="10" t="s">
        <v>183</v>
      </c>
      <c r="E71" s="1" t="s">
        <v>106</v>
      </c>
      <c r="F71" s="167" t="s">
        <v>104</v>
      </c>
      <c r="G71" s="4" t="s">
        <v>84</v>
      </c>
      <c r="H71" s="4" t="s">
        <v>68</v>
      </c>
      <c r="I71" s="4" t="s">
        <v>340</v>
      </c>
      <c r="J71" s="173">
        <v>116</v>
      </c>
    </row>
    <row r="72" spans="1:10" ht="16.8" x14ac:dyDescent="0.3">
      <c r="A72" s="393" t="s">
        <v>184</v>
      </c>
      <c r="B72" s="361">
        <v>2</v>
      </c>
      <c r="C72" s="7"/>
      <c r="D72" s="10" t="s">
        <v>183</v>
      </c>
      <c r="E72" s="1" t="s">
        <v>106</v>
      </c>
      <c r="F72" s="167" t="s">
        <v>104</v>
      </c>
      <c r="G72" s="4" t="s">
        <v>84</v>
      </c>
      <c r="H72" s="4" t="s">
        <v>68</v>
      </c>
      <c r="I72" s="4" t="s">
        <v>340</v>
      </c>
      <c r="J72" s="173">
        <v>117</v>
      </c>
    </row>
    <row r="73" spans="1:10" ht="16.8" x14ac:dyDescent="0.3">
      <c r="A73" s="393" t="s">
        <v>414</v>
      </c>
      <c r="B73" s="361">
        <v>2</v>
      </c>
      <c r="C73" s="7"/>
      <c r="D73" s="10" t="s">
        <v>165</v>
      </c>
      <c r="E73" s="170" t="s">
        <v>103</v>
      </c>
      <c r="F73" s="176" t="s">
        <v>104</v>
      </c>
      <c r="G73" s="172" t="s">
        <v>65</v>
      </c>
      <c r="H73" s="172" t="s">
        <v>63</v>
      </c>
      <c r="I73" s="172" t="s">
        <v>344</v>
      </c>
      <c r="J73" s="173">
        <v>82</v>
      </c>
    </row>
    <row r="74" spans="1:10" ht="16.8" x14ac:dyDescent="0.3">
      <c r="A74" s="393" t="s">
        <v>123</v>
      </c>
      <c r="B74" s="361">
        <v>2</v>
      </c>
      <c r="C74" s="7"/>
      <c r="D74" s="10" t="s">
        <v>59</v>
      </c>
      <c r="E74" s="1" t="s">
        <v>106</v>
      </c>
      <c r="F74" s="167" t="s">
        <v>104</v>
      </c>
      <c r="G74" s="4" t="s">
        <v>60</v>
      </c>
      <c r="H74" s="4" t="s">
        <v>63</v>
      </c>
      <c r="I74" s="4" t="s">
        <v>340</v>
      </c>
      <c r="J74" s="173">
        <v>117</v>
      </c>
    </row>
    <row r="75" spans="1:10" ht="16.8" x14ac:dyDescent="0.3">
      <c r="A75" s="393" t="s">
        <v>415</v>
      </c>
      <c r="B75" s="361">
        <v>2</v>
      </c>
      <c r="C75" s="7"/>
      <c r="D75" s="10" t="s">
        <v>165</v>
      </c>
      <c r="E75" s="1" t="s">
        <v>107</v>
      </c>
      <c r="F75" s="167" t="s">
        <v>104</v>
      </c>
      <c r="G75" s="4" t="s">
        <v>60</v>
      </c>
      <c r="H75" s="4" t="s">
        <v>68</v>
      </c>
      <c r="I75" s="4" t="s">
        <v>394</v>
      </c>
      <c r="J75" s="173">
        <v>156</v>
      </c>
    </row>
    <row r="76" spans="1:10" ht="16.8" x14ac:dyDescent="0.3">
      <c r="A76" s="393" t="s">
        <v>108</v>
      </c>
      <c r="B76" s="361">
        <v>2</v>
      </c>
      <c r="C76" s="7"/>
      <c r="D76" s="10" t="s">
        <v>165</v>
      </c>
      <c r="E76" s="1" t="s">
        <v>109</v>
      </c>
      <c r="F76" s="167" t="s">
        <v>104</v>
      </c>
      <c r="G76" s="4" t="s">
        <v>60</v>
      </c>
      <c r="H76" s="4" t="s">
        <v>63</v>
      </c>
      <c r="I76" s="4" t="s">
        <v>338</v>
      </c>
      <c r="J76" s="173">
        <v>207</v>
      </c>
    </row>
    <row r="77" spans="1:10" ht="16.8" x14ac:dyDescent="0.3">
      <c r="A77" s="393" t="s">
        <v>185</v>
      </c>
      <c r="B77" s="361">
        <v>2</v>
      </c>
      <c r="C77" s="7"/>
      <c r="D77" s="10" t="s">
        <v>176</v>
      </c>
      <c r="E77" s="1" t="s">
        <v>106</v>
      </c>
      <c r="F77" s="167" t="s">
        <v>104</v>
      </c>
      <c r="G77" s="4" t="s">
        <v>111</v>
      </c>
      <c r="H77" s="4" t="s">
        <v>68</v>
      </c>
      <c r="I77" s="4" t="s">
        <v>338</v>
      </c>
      <c r="J77" s="173">
        <v>207</v>
      </c>
    </row>
    <row r="78" spans="1:10" ht="16.8" x14ac:dyDescent="0.3">
      <c r="A78" s="393" t="s">
        <v>416</v>
      </c>
      <c r="B78" s="361">
        <v>2</v>
      </c>
      <c r="C78" s="7"/>
      <c r="D78" s="10" t="s">
        <v>165</v>
      </c>
      <c r="E78" s="1" t="s">
        <v>107</v>
      </c>
      <c r="F78" s="167" t="s">
        <v>104</v>
      </c>
      <c r="G78" s="4" t="s">
        <v>60</v>
      </c>
      <c r="H78" s="4" t="s">
        <v>63</v>
      </c>
      <c r="I78" s="4" t="s">
        <v>338</v>
      </c>
      <c r="J78" s="262">
        <v>208</v>
      </c>
    </row>
    <row r="79" spans="1:10" ht="16.8" x14ac:dyDescent="0.3">
      <c r="A79" s="393" t="s">
        <v>260</v>
      </c>
      <c r="B79" s="361">
        <v>2</v>
      </c>
      <c r="C79" s="7"/>
      <c r="D79" s="140" t="s">
        <v>67</v>
      </c>
      <c r="E79" s="5" t="s">
        <v>127</v>
      </c>
      <c r="F79" s="9" t="s">
        <v>261</v>
      </c>
      <c r="G79" s="9" t="s">
        <v>84</v>
      </c>
      <c r="H79" s="9" t="s">
        <v>64</v>
      </c>
      <c r="I79" s="9" t="s">
        <v>277</v>
      </c>
      <c r="J79" s="177">
        <v>48</v>
      </c>
    </row>
    <row r="80" spans="1:10" ht="16.8" x14ac:dyDescent="0.3">
      <c r="A80" s="393" t="s">
        <v>186</v>
      </c>
      <c r="B80" s="361">
        <v>2</v>
      </c>
      <c r="C80" s="7"/>
      <c r="D80" s="10" t="s">
        <v>67</v>
      </c>
      <c r="E80" s="1" t="s">
        <v>103</v>
      </c>
      <c r="F80" s="167" t="s">
        <v>104</v>
      </c>
      <c r="G80" s="4" t="s">
        <v>65</v>
      </c>
      <c r="H80" s="4" t="s">
        <v>66</v>
      </c>
      <c r="I80" s="4" t="s">
        <v>340</v>
      </c>
      <c r="J80" s="173">
        <v>118</v>
      </c>
    </row>
    <row r="81" spans="1:10" ht="16.8" x14ac:dyDescent="0.3">
      <c r="A81" s="393" t="s">
        <v>417</v>
      </c>
      <c r="B81" s="361">
        <v>2</v>
      </c>
      <c r="C81" s="7"/>
      <c r="D81" s="171" t="s">
        <v>67</v>
      </c>
      <c r="E81" s="170" t="s">
        <v>106</v>
      </c>
      <c r="F81" s="167" t="s">
        <v>125</v>
      </c>
      <c r="G81" s="172" t="s">
        <v>84</v>
      </c>
      <c r="H81" s="172" t="s">
        <v>68</v>
      </c>
      <c r="I81" s="4" t="s">
        <v>346</v>
      </c>
      <c r="J81" s="173">
        <v>91</v>
      </c>
    </row>
    <row r="82" spans="1:10" ht="16.8" x14ac:dyDescent="0.3">
      <c r="A82" s="393" t="s">
        <v>418</v>
      </c>
      <c r="B82" s="361">
        <v>2</v>
      </c>
      <c r="C82" s="7"/>
      <c r="D82" s="10" t="s">
        <v>69</v>
      </c>
      <c r="E82" s="1" t="s">
        <v>109</v>
      </c>
      <c r="F82" s="167" t="s">
        <v>104</v>
      </c>
      <c r="G82" s="4" t="s">
        <v>84</v>
      </c>
      <c r="H82" s="4" t="s">
        <v>119</v>
      </c>
      <c r="I82" s="4" t="s">
        <v>338</v>
      </c>
      <c r="J82" s="173">
        <v>212</v>
      </c>
    </row>
    <row r="83" spans="1:10" ht="16.8" x14ac:dyDescent="0.3">
      <c r="A83" s="393" t="s">
        <v>112</v>
      </c>
      <c r="B83" s="361">
        <v>2</v>
      </c>
      <c r="C83" s="10" t="s">
        <v>683</v>
      </c>
      <c r="D83" s="10" t="s">
        <v>67</v>
      </c>
      <c r="E83" s="1" t="s">
        <v>103</v>
      </c>
      <c r="F83" s="167" t="s">
        <v>104</v>
      </c>
      <c r="G83" s="4" t="s">
        <v>60</v>
      </c>
      <c r="H83" s="4" t="s">
        <v>64</v>
      </c>
      <c r="I83" s="4" t="s">
        <v>338</v>
      </c>
      <c r="J83" s="173">
        <v>216</v>
      </c>
    </row>
    <row r="84" spans="1:10" ht="16.8" x14ac:dyDescent="0.3">
      <c r="A84" s="393" t="s">
        <v>187</v>
      </c>
      <c r="B84" s="361">
        <v>2</v>
      </c>
      <c r="C84" s="7"/>
      <c r="D84" s="10" t="s">
        <v>69</v>
      </c>
      <c r="E84" s="1" t="s">
        <v>188</v>
      </c>
      <c r="F84" s="167" t="s">
        <v>104</v>
      </c>
      <c r="G84" s="4" t="s">
        <v>60</v>
      </c>
      <c r="H84" s="4" t="s">
        <v>66</v>
      </c>
      <c r="I84" s="4" t="s">
        <v>338</v>
      </c>
      <c r="J84" s="173">
        <v>216</v>
      </c>
    </row>
    <row r="85" spans="1:10" ht="16.8" x14ac:dyDescent="0.3">
      <c r="A85" s="393" t="s">
        <v>113</v>
      </c>
      <c r="B85" s="361">
        <v>2</v>
      </c>
      <c r="C85" s="7"/>
      <c r="D85" s="10" t="s">
        <v>69</v>
      </c>
      <c r="E85" s="1" t="s">
        <v>103</v>
      </c>
      <c r="F85" s="167" t="s">
        <v>104</v>
      </c>
      <c r="G85" s="4" t="s">
        <v>60</v>
      </c>
      <c r="H85" s="4" t="s">
        <v>66</v>
      </c>
      <c r="I85" s="4" t="s">
        <v>338</v>
      </c>
      <c r="J85" s="173">
        <v>216</v>
      </c>
    </row>
    <row r="86" spans="1:10" ht="16.8" x14ac:dyDescent="0.3">
      <c r="A86" s="393" t="s">
        <v>419</v>
      </c>
      <c r="B86" s="361">
        <v>2</v>
      </c>
      <c r="C86" s="7"/>
      <c r="D86" s="10" t="s">
        <v>67</v>
      </c>
      <c r="E86" s="1" t="s">
        <v>106</v>
      </c>
      <c r="F86" s="167" t="s">
        <v>104</v>
      </c>
      <c r="G86" s="4" t="s">
        <v>84</v>
      </c>
      <c r="H86" s="4" t="s">
        <v>64</v>
      </c>
      <c r="I86" s="4" t="s">
        <v>394</v>
      </c>
      <c r="J86" s="173">
        <v>161</v>
      </c>
    </row>
    <row r="87" spans="1:10" ht="16.8" x14ac:dyDescent="0.3">
      <c r="A87" s="393" t="s">
        <v>110</v>
      </c>
      <c r="B87" s="361">
        <v>2</v>
      </c>
      <c r="C87" s="7"/>
      <c r="D87" s="10" t="s">
        <v>67</v>
      </c>
      <c r="E87" s="1" t="s">
        <v>106</v>
      </c>
      <c r="F87" s="167" t="s">
        <v>104</v>
      </c>
      <c r="G87" s="4" t="s">
        <v>60</v>
      </c>
      <c r="H87" s="4" t="s">
        <v>105</v>
      </c>
      <c r="I87" s="4" t="s">
        <v>338</v>
      </c>
      <c r="J87" s="173">
        <v>217</v>
      </c>
    </row>
    <row r="88" spans="1:10" ht="16.8" x14ac:dyDescent="0.3">
      <c r="A88" s="393" t="s">
        <v>189</v>
      </c>
      <c r="B88" s="361">
        <v>2</v>
      </c>
      <c r="C88" s="7"/>
      <c r="D88" s="10" t="s">
        <v>69</v>
      </c>
      <c r="E88" s="1" t="s">
        <v>109</v>
      </c>
      <c r="F88" s="167" t="s">
        <v>104</v>
      </c>
      <c r="G88" s="4" t="s">
        <v>84</v>
      </c>
      <c r="H88" s="4" t="s">
        <v>119</v>
      </c>
      <c r="I88" s="4" t="s">
        <v>338</v>
      </c>
      <c r="J88" s="173">
        <v>218</v>
      </c>
    </row>
    <row r="89" spans="1:10" ht="16.8" x14ac:dyDescent="0.3">
      <c r="A89" s="393" t="s">
        <v>420</v>
      </c>
      <c r="B89" s="361">
        <v>2</v>
      </c>
      <c r="C89" s="7"/>
      <c r="D89" s="10" t="s">
        <v>59</v>
      </c>
      <c r="E89" s="1" t="s">
        <v>103</v>
      </c>
      <c r="F89" s="167" t="s">
        <v>104</v>
      </c>
      <c r="G89" s="4" t="s">
        <v>421</v>
      </c>
      <c r="H89" s="9" t="s">
        <v>68</v>
      </c>
      <c r="I89" s="9" t="s">
        <v>343</v>
      </c>
      <c r="J89" s="173">
        <v>85</v>
      </c>
    </row>
    <row r="90" spans="1:10" ht="16.8" x14ac:dyDescent="0.3">
      <c r="A90" s="393" t="s">
        <v>422</v>
      </c>
      <c r="B90" s="361">
        <v>2</v>
      </c>
      <c r="C90" s="7"/>
      <c r="D90" s="10" t="s">
        <v>86</v>
      </c>
      <c r="E90" s="1" t="s">
        <v>106</v>
      </c>
      <c r="F90" s="167" t="s">
        <v>104</v>
      </c>
      <c r="G90" s="4" t="s">
        <v>65</v>
      </c>
      <c r="H90" s="4" t="s">
        <v>105</v>
      </c>
      <c r="I90" s="9" t="s">
        <v>385</v>
      </c>
      <c r="J90" s="173">
        <v>146</v>
      </c>
    </row>
    <row r="91" spans="1:10" ht="16.8" x14ac:dyDescent="0.3">
      <c r="A91" s="393" t="s">
        <v>124</v>
      </c>
      <c r="B91" s="361">
        <v>2</v>
      </c>
      <c r="C91" s="7"/>
      <c r="D91" s="10" t="s">
        <v>165</v>
      </c>
      <c r="E91" s="1" t="s">
        <v>103</v>
      </c>
      <c r="F91" s="167" t="s">
        <v>104</v>
      </c>
      <c r="G91" s="4" t="s">
        <v>65</v>
      </c>
      <c r="H91" s="4" t="s">
        <v>66</v>
      </c>
      <c r="I91" s="4" t="s">
        <v>340</v>
      </c>
      <c r="J91" s="173">
        <v>119</v>
      </c>
    </row>
    <row r="92" spans="1:10" ht="16.8" x14ac:dyDescent="0.3">
      <c r="A92" s="393" t="s">
        <v>423</v>
      </c>
      <c r="B92" s="361">
        <v>2</v>
      </c>
      <c r="C92" s="7"/>
      <c r="D92" s="10" t="s">
        <v>59</v>
      </c>
      <c r="E92" s="1" t="s">
        <v>103</v>
      </c>
      <c r="F92" s="167" t="s">
        <v>104</v>
      </c>
      <c r="G92" s="4" t="s">
        <v>421</v>
      </c>
      <c r="H92" s="9" t="s">
        <v>68</v>
      </c>
      <c r="I92" s="9" t="s">
        <v>343</v>
      </c>
      <c r="J92" s="173">
        <v>85</v>
      </c>
    </row>
    <row r="93" spans="1:10" ht="16.8" x14ac:dyDescent="0.3">
      <c r="A93" s="393" t="s">
        <v>424</v>
      </c>
      <c r="B93" s="361">
        <v>2</v>
      </c>
      <c r="C93" s="7"/>
      <c r="D93" s="10" t="s">
        <v>165</v>
      </c>
      <c r="E93" s="1" t="s">
        <v>109</v>
      </c>
      <c r="F93" s="167" t="s">
        <v>104</v>
      </c>
      <c r="G93" s="4" t="s">
        <v>60</v>
      </c>
      <c r="H93" s="4" t="s">
        <v>63</v>
      </c>
      <c r="I93" s="4" t="s">
        <v>338</v>
      </c>
      <c r="J93" s="173">
        <v>225</v>
      </c>
    </row>
    <row r="94" spans="1:10" ht="16.8" x14ac:dyDescent="0.3">
      <c r="A94" s="393" t="s">
        <v>425</v>
      </c>
      <c r="B94" s="361">
        <v>2</v>
      </c>
      <c r="C94" s="7"/>
      <c r="D94" s="10" t="s">
        <v>67</v>
      </c>
      <c r="E94" s="1" t="s">
        <v>426</v>
      </c>
      <c r="F94" s="4" t="s">
        <v>104</v>
      </c>
      <c r="G94" s="4" t="s">
        <v>60</v>
      </c>
      <c r="H94" s="4" t="s">
        <v>64</v>
      </c>
      <c r="I94" s="4" t="s">
        <v>345</v>
      </c>
      <c r="J94" s="173">
        <v>97</v>
      </c>
    </row>
    <row r="95" spans="1:10" ht="16.8" x14ac:dyDescent="0.3">
      <c r="A95" s="393" t="s">
        <v>190</v>
      </c>
      <c r="B95" s="361">
        <v>2</v>
      </c>
      <c r="C95" s="7"/>
      <c r="D95" s="10" t="s">
        <v>176</v>
      </c>
      <c r="E95" s="1" t="s">
        <v>103</v>
      </c>
      <c r="F95" s="167" t="s">
        <v>104</v>
      </c>
      <c r="G95" s="4" t="s">
        <v>111</v>
      </c>
      <c r="H95" s="4" t="s">
        <v>130</v>
      </c>
      <c r="I95" s="4" t="s">
        <v>338</v>
      </c>
      <c r="J95" s="173">
        <v>227</v>
      </c>
    </row>
    <row r="96" spans="1:10" ht="16.8" x14ac:dyDescent="0.3">
      <c r="A96" s="393" t="s">
        <v>427</v>
      </c>
      <c r="B96" s="361">
        <v>2</v>
      </c>
      <c r="C96" s="7"/>
      <c r="D96" s="10" t="s">
        <v>67</v>
      </c>
      <c r="E96" s="1" t="s">
        <v>126</v>
      </c>
      <c r="F96" s="4" t="s">
        <v>125</v>
      </c>
      <c r="G96" s="4" t="s">
        <v>168</v>
      </c>
      <c r="H96" s="4" t="s">
        <v>64</v>
      </c>
      <c r="I96" s="4" t="s">
        <v>345</v>
      </c>
      <c r="J96" s="173">
        <v>99</v>
      </c>
    </row>
    <row r="97" spans="1:10" ht="16.8" x14ac:dyDescent="0.3">
      <c r="A97" s="393" t="s">
        <v>428</v>
      </c>
      <c r="B97" s="361">
        <v>2</v>
      </c>
      <c r="C97" s="7"/>
      <c r="D97" s="10" t="s">
        <v>59</v>
      </c>
      <c r="E97" s="1" t="s">
        <v>109</v>
      </c>
      <c r="F97" s="167" t="s">
        <v>104</v>
      </c>
      <c r="G97" s="4" t="s">
        <v>60</v>
      </c>
      <c r="H97" s="4" t="s">
        <v>66</v>
      </c>
      <c r="I97" s="4" t="s">
        <v>429</v>
      </c>
      <c r="J97" s="173">
        <v>89</v>
      </c>
    </row>
    <row r="98" spans="1:10" ht="16.8" x14ac:dyDescent="0.3">
      <c r="A98" s="393" t="s">
        <v>191</v>
      </c>
      <c r="B98" s="361">
        <v>2</v>
      </c>
      <c r="C98" s="7"/>
      <c r="D98" s="10" t="s">
        <v>86</v>
      </c>
      <c r="E98" s="1" t="s">
        <v>103</v>
      </c>
      <c r="F98" s="167" t="s">
        <v>104</v>
      </c>
      <c r="G98" s="4" t="s">
        <v>111</v>
      </c>
      <c r="H98" s="4" t="s">
        <v>63</v>
      </c>
      <c r="I98" s="4" t="s">
        <v>338</v>
      </c>
      <c r="J98" s="173">
        <v>230</v>
      </c>
    </row>
    <row r="99" spans="1:10" ht="16.8" x14ac:dyDescent="0.3">
      <c r="A99" s="393" t="s">
        <v>430</v>
      </c>
      <c r="B99" s="361">
        <v>2</v>
      </c>
      <c r="C99" s="7"/>
      <c r="D99" s="10" t="s">
        <v>59</v>
      </c>
      <c r="E99" s="1" t="s">
        <v>103</v>
      </c>
      <c r="F99" s="167" t="s">
        <v>104</v>
      </c>
      <c r="G99" s="4" t="s">
        <v>60</v>
      </c>
      <c r="H99" s="4" t="s">
        <v>66</v>
      </c>
      <c r="I99" s="4" t="s">
        <v>429</v>
      </c>
      <c r="J99" s="173">
        <v>90</v>
      </c>
    </row>
    <row r="100" spans="1:10" ht="16.8" x14ac:dyDescent="0.3">
      <c r="A100" s="393" t="s">
        <v>431</v>
      </c>
      <c r="B100" s="361">
        <v>2</v>
      </c>
      <c r="C100" s="7"/>
      <c r="D100" s="10" t="s">
        <v>86</v>
      </c>
      <c r="E100" s="170" t="s">
        <v>107</v>
      </c>
      <c r="F100" s="167" t="s">
        <v>104</v>
      </c>
      <c r="G100" s="172" t="s">
        <v>65</v>
      </c>
      <c r="H100" s="4" t="s">
        <v>63</v>
      </c>
      <c r="I100" s="4" t="s">
        <v>385</v>
      </c>
      <c r="J100" s="173">
        <v>151</v>
      </c>
    </row>
    <row r="101" spans="1:10" ht="16.8" x14ac:dyDescent="0.3">
      <c r="A101" s="393" t="s">
        <v>693</v>
      </c>
      <c r="B101" s="361">
        <v>2</v>
      </c>
      <c r="C101" s="10" t="s">
        <v>687</v>
      </c>
      <c r="D101" s="10" t="s">
        <v>176</v>
      </c>
      <c r="E101" s="1" t="s">
        <v>103</v>
      </c>
      <c r="F101" s="167" t="s">
        <v>104</v>
      </c>
      <c r="G101" s="4" t="s">
        <v>111</v>
      </c>
      <c r="H101" s="4" t="s">
        <v>68</v>
      </c>
      <c r="I101" s="4" t="s">
        <v>338</v>
      </c>
      <c r="J101" s="545">
        <v>241</v>
      </c>
    </row>
    <row r="102" spans="1:10" ht="16.8" x14ac:dyDescent="0.3">
      <c r="A102" s="393" t="s">
        <v>192</v>
      </c>
      <c r="B102" s="361">
        <v>2</v>
      </c>
      <c r="C102" s="7"/>
      <c r="D102" s="10" t="s">
        <v>176</v>
      </c>
      <c r="E102" s="1" t="s">
        <v>178</v>
      </c>
      <c r="F102" s="167" t="s">
        <v>104</v>
      </c>
      <c r="G102" s="4" t="s">
        <v>111</v>
      </c>
      <c r="H102" s="4" t="s">
        <v>68</v>
      </c>
      <c r="I102" s="4" t="s">
        <v>338</v>
      </c>
      <c r="J102" s="173">
        <v>241</v>
      </c>
    </row>
    <row r="103" spans="1:10" ht="16.8" x14ac:dyDescent="0.3">
      <c r="A103" s="393" t="s">
        <v>432</v>
      </c>
      <c r="B103" s="361">
        <v>2</v>
      </c>
      <c r="C103" s="7"/>
      <c r="D103" s="10" t="s">
        <v>176</v>
      </c>
      <c r="E103" s="1" t="s">
        <v>106</v>
      </c>
      <c r="F103" s="167" t="s">
        <v>125</v>
      </c>
      <c r="G103" s="4" t="s">
        <v>257</v>
      </c>
      <c r="H103" s="4" t="s">
        <v>68</v>
      </c>
      <c r="I103" s="4" t="s">
        <v>340</v>
      </c>
      <c r="J103" s="173">
        <v>123</v>
      </c>
    </row>
    <row r="104" spans="1:10" ht="16.8" x14ac:dyDescent="0.3">
      <c r="A104" s="393" t="s">
        <v>433</v>
      </c>
      <c r="B104" s="361">
        <v>2</v>
      </c>
      <c r="C104" s="7"/>
      <c r="D104" s="10" t="s">
        <v>69</v>
      </c>
      <c r="E104" s="1" t="s">
        <v>103</v>
      </c>
      <c r="F104" s="167" t="s">
        <v>104</v>
      </c>
      <c r="G104" s="4" t="s">
        <v>84</v>
      </c>
      <c r="H104" s="4" t="s">
        <v>64</v>
      </c>
      <c r="I104" s="4" t="s">
        <v>343</v>
      </c>
      <c r="J104" s="173">
        <v>87</v>
      </c>
    </row>
    <row r="105" spans="1:10" ht="16.8" x14ac:dyDescent="0.3">
      <c r="A105" s="393" t="s">
        <v>434</v>
      </c>
      <c r="B105" s="361">
        <v>2</v>
      </c>
      <c r="C105" s="7"/>
      <c r="D105" s="10" t="s">
        <v>176</v>
      </c>
      <c r="E105" s="170" t="s">
        <v>107</v>
      </c>
      <c r="F105" s="4" t="s">
        <v>104</v>
      </c>
      <c r="G105" s="4" t="s">
        <v>60</v>
      </c>
      <c r="H105" s="4" t="s">
        <v>68</v>
      </c>
      <c r="I105" s="4" t="s">
        <v>345</v>
      </c>
      <c r="J105" s="173">
        <v>102</v>
      </c>
    </row>
    <row r="106" spans="1:10" ht="16.8" x14ac:dyDescent="0.3">
      <c r="A106" s="393" t="s">
        <v>435</v>
      </c>
      <c r="B106" s="361">
        <v>2</v>
      </c>
      <c r="C106" s="7"/>
      <c r="D106" s="10" t="s">
        <v>86</v>
      </c>
      <c r="E106" s="1" t="s">
        <v>103</v>
      </c>
      <c r="F106" s="167" t="s">
        <v>104</v>
      </c>
      <c r="G106" s="4" t="s">
        <v>156</v>
      </c>
      <c r="H106" s="4" t="s">
        <v>66</v>
      </c>
      <c r="I106" s="4" t="s">
        <v>343</v>
      </c>
      <c r="J106" s="173">
        <v>87</v>
      </c>
    </row>
    <row r="107" spans="1:10" ht="16.8" x14ac:dyDescent="0.3">
      <c r="A107" s="393" t="s">
        <v>436</v>
      </c>
      <c r="B107" s="361">
        <v>2</v>
      </c>
      <c r="C107" s="7"/>
      <c r="D107" s="10" t="s">
        <v>59</v>
      </c>
      <c r="E107" s="1" t="s">
        <v>106</v>
      </c>
      <c r="F107" s="167" t="s">
        <v>104</v>
      </c>
      <c r="G107" s="4" t="s">
        <v>60</v>
      </c>
      <c r="H107" s="4" t="s">
        <v>68</v>
      </c>
      <c r="I107" s="4" t="s">
        <v>340</v>
      </c>
      <c r="J107" s="173">
        <v>123</v>
      </c>
    </row>
    <row r="108" spans="1:10" ht="16.8" x14ac:dyDescent="0.3">
      <c r="A108" s="393" t="s">
        <v>437</v>
      </c>
      <c r="B108" s="361">
        <v>2</v>
      </c>
      <c r="C108" s="7"/>
      <c r="D108" s="171" t="s">
        <v>86</v>
      </c>
      <c r="E108" s="170" t="s">
        <v>103</v>
      </c>
      <c r="F108" s="167" t="s">
        <v>104</v>
      </c>
      <c r="G108" s="172" t="s">
        <v>116</v>
      </c>
      <c r="H108" s="172" t="s">
        <v>64</v>
      </c>
      <c r="I108" s="172" t="s">
        <v>342</v>
      </c>
      <c r="J108" s="173">
        <v>100</v>
      </c>
    </row>
    <row r="109" spans="1:10" ht="16.8" x14ac:dyDescent="0.3">
      <c r="A109" s="393" t="s">
        <v>193</v>
      </c>
      <c r="B109" s="361">
        <v>2</v>
      </c>
      <c r="C109" s="7"/>
      <c r="D109" s="10" t="s">
        <v>86</v>
      </c>
      <c r="E109" s="1" t="s">
        <v>103</v>
      </c>
      <c r="F109" s="167" t="s">
        <v>104</v>
      </c>
      <c r="G109" s="4" t="s">
        <v>60</v>
      </c>
      <c r="H109" s="4" t="s">
        <v>66</v>
      </c>
      <c r="I109" s="4" t="s">
        <v>340</v>
      </c>
      <c r="J109" s="173">
        <v>124</v>
      </c>
    </row>
    <row r="110" spans="1:10" ht="16.8" x14ac:dyDescent="0.3">
      <c r="A110" s="393" t="s">
        <v>438</v>
      </c>
      <c r="B110" s="361">
        <v>2</v>
      </c>
      <c r="C110" s="7"/>
      <c r="D110" s="10" t="s">
        <v>59</v>
      </c>
      <c r="E110" s="1" t="s">
        <v>381</v>
      </c>
      <c r="F110" s="4" t="s">
        <v>104</v>
      </c>
      <c r="G110" s="4" t="s">
        <v>60</v>
      </c>
      <c r="H110" s="4" t="s">
        <v>105</v>
      </c>
      <c r="I110" s="4" t="s">
        <v>345</v>
      </c>
      <c r="J110" s="173">
        <v>102</v>
      </c>
    </row>
    <row r="111" spans="1:10" ht="16.8" x14ac:dyDescent="0.3">
      <c r="A111" s="393" t="s">
        <v>194</v>
      </c>
      <c r="B111" s="361">
        <v>2</v>
      </c>
      <c r="C111" s="7"/>
      <c r="D111" s="10" t="s">
        <v>165</v>
      </c>
      <c r="E111" s="1" t="s">
        <v>103</v>
      </c>
      <c r="F111" s="167" t="s">
        <v>104</v>
      </c>
      <c r="G111" s="4" t="s">
        <v>84</v>
      </c>
      <c r="H111" s="4" t="s">
        <v>64</v>
      </c>
      <c r="I111" s="4" t="s">
        <v>338</v>
      </c>
      <c r="J111" s="173">
        <v>252</v>
      </c>
    </row>
    <row r="112" spans="1:10" ht="16.8" x14ac:dyDescent="0.3">
      <c r="A112" s="393" t="s">
        <v>439</v>
      </c>
      <c r="B112" s="361">
        <v>2</v>
      </c>
      <c r="C112" s="7"/>
      <c r="D112" s="10" t="s">
        <v>165</v>
      </c>
      <c r="E112" s="1" t="s">
        <v>103</v>
      </c>
      <c r="F112" s="167" t="s">
        <v>104</v>
      </c>
      <c r="G112" s="4" t="s">
        <v>65</v>
      </c>
      <c r="H112" s="4" t="s">
        <v>68</v>
      </c>
      <c r="I112" s="4" t="s">
        <v>340</v>
      </c>
      <c r="J112" s="173">
        <v>125</v>
      </c>
    </row>
    <row r="113" spans="1:10" ht="16.8" x14ac:dyDescent="0.3">
      <c r="A113" s="393" t="s">
        <v>363</v>
      </c>
      <c r="B113" s="361">
        <v>2</v>
      </c>
      <c r="C113" s="7"/>
      <c r="D113" s="10" t="s">
        <v>165</v>
      </c>
      <c r="E113" s="1" t="s">
        <v>109</v>
      </c>
      <c r="F113" s="167" t="s">
        <v>104</v>
      </c>
      <c r="G113" s="4" t="s">
        <v>60</v>
      </c>
      <c r="H113" s="4" t="s">
        <v>63</v>
      </c>
      <c r="I113" s="4" t="s">
        <v>338</v>
      </c>
      <c r="J113" s="173">
        <v>259</v>
      </c>
    </row>
    <row r="114" spans="1:10" ht="16.8" x14ac:dyDescent="0.3">
      <c r="A114" s="393" t="s">
        <v>440</v>
      </c>
      <c r="B114" s="361">
        <v>2</v>
      </c>
      <c r="C114" s="7"/>
      <c r="D114" s="171" t="s">
        <v>165</v>
      </c>
      <c r="E114" s="170" t="s">
        <v>107</v>
      </c>
      <c r="F114" s="176" t="s">
        <v>104</v>
      </c>
      <c r="G114" s="172" t="s">
        <v>60</v>
      </c>
      <c r="H114" s="172" t="s">
        <v>68</v>
      </c>
      <c r="I114" s="172" t="s">
        <v>352</v>
      </c>
      <c r="J114" s="177">
        <v>56</v>
      </c>
    </row>
    <row r="115" spans="1:10" ht="16.8" x14ac:dyDescent="0.3">
      <c r="A115" s="393" t="s">
        <v>441</v>
      </c>
      <c r="B115" s="361">
        <v>2</v>
      </c>
      <c r="C115" s="7"/>
      <c r="D115" s="10" t="s">
        <v>67</v>
      </c>
      <c r="E115" s="1" t="s">
        <v>103</v>
      </c>
      <c r="F115" s="4" t="s">
        <v>104</v>
      </c>
      <c r="G115" s="4" t="s">
        <v>60</v>
      </c>
      <c r="H115" s="4" t="s">
        <v>64</v>
      </c>
      <c r="I115" s="4" t="s">
        <v>345</v>
      </c>
      <c r="J115" s="173">
        <v>105</v>
      </c>
    </row>
    <row r="116" spans="1:10" ht="16.8" x14ac:dyDescent="0.3">
      <c r="A116" s="393" t="s">
        <v>195</v>
      </c>
      <c r="B116" s="361">
        <v>2</v>
      </c>
      <c r="C116" s="7"/>
      <c r="D116" s="10" t="s">
        <v>67</v>
      </c>
      <c r="E116" s="1" t="s">
        <v>103</v>
      </c>
      <c r="F116" s="167" t="s">
        <v>104</v>
      </c>
      <c r="G116" s="4" t="s">
        <v>84</v>
      </c>
      <c r="H116" s="4" t="s">
        <v>64</v>
      </c>
      <c r="I116" s="4" t="s">
        <v>338</v>
      </c>
      <c r="J116" s="173">
        <v>271</v>
      </c>
    </row>
    <row r="117" spans="1:10" ht="16.8" x14ac:dyDescent="0.3">
      <c r="A117" s="393" t="s">
        <v>442</v>
      </c>
      <c r="B117" s="361">
        <v>2</v>
      </c>
      <c r="C117" s="7"/>
      <c r="D117" s="10" t="s">
        <v>59</v>
      </c>
      <c r="E117" s="1" t="s">
        <v>106</v>
      </c>
      <c r="F117" s="167" t="s">
        <v>104</v>
      </c>
      <c r="G117" s="4" t="s">
        <v>60</v>
      </c>
      <c r="H117" s="4" t="s">
        <v>66</v>
      </c>
      <c r="I117" s="4" t="s">
        <v>338</v>
      </c>
      <c r="J117" s="173">
        <v>272</v>
      </c>
    </row>
    <row r="118" spans="1:10" ht="16.8" x14ac:dyDescent="0.3">
      <c r="A118" s="393" t="s">
        <v>443</v>
      </c>
      <c r="B118" s="361">
        <v>2</v>
      </c>
      <c r="C118" s="7"/>
      <c r="D118" s="10" t="s">
        <v>67</v>
      </c>
      <c r="E118" s="1" t="s">
        <v>103</v>
      </c>
      <c r="F118" s="167" t="s">
        <v>104</v>
      </c>
      <c r="G118" s="4" t="s">
        <v>60</v>
      </c>
      <c r="H118" s="4" t="s">
        <v>64</v>
      </c>
      <c r="I118" s="4" t="s">
        <v>338</v>
      </c>
      <c r="J118" s="173">
        <v>272</v>
      </c>
    </row>
    <row r="119" spans="1:10" ht="16.8" x14ac:dyDescent="0.3">
      <c r="A119" s="393" t="s">
        <v>196</v>
      </c>
      <c r="B119" s="361">
        <v>2</v>
      </c>
      <c r="C119" s="7"/>
      <c r="D119" s="10" t="s">
        <v>69</v>
      </c>
      <c r="E119" s="1" t="s">
        <v>109</v>
      </c>
      <c r="F119" s="167" t="s">
        <v>104</v>
      </c>
      <c r="G119" s="4" t="s">
        <v>84</v>
      </c>
      <c r="H119" s="4" t="s">
        <v>64</v>
      </c>
      <c r="I119" s="4" t="s">
        <v>338</v>
      </c>
      <c r="J119" s="173">
        <v>278</v>
      </c>
    </row>
    <row r="120" spans="1:10" ht="16.8" x14ac:dyDescent="0.3">
      <c r="A120" s="393" t="s">
        <v>197</v>
      </c>
      <c r="B120" s="361">
        <v>2</v>
      </c>
      <c r="C120" s="7"/>
      <c r="D120" s="10" t="s">
        <v>59</v>
      </c>
      <c r="E120" s="1" t="s">
        <v>126</v>
      </c>
      <c r="F120" s="167" t="s">
        <v>104</v>
      </c>
      <c r="G120" s="4" t="s">
        <v>84</v>
      </c>
      <c r="H120" s="4" t="s">
        <v>105</v>
      </c>
      <c r="I120" s="4" t="s">
        <v>338</v>
      </c>
      <c r="J120" s="173">
        <v>278</v>
      </c>
    </row>
    <row r="121" spans="1:10" ht="16.8" x14ac:dyDescent="0.3">
      <c r="A121" s="393" t="s">
        <v>198</v>
      </c>
      <c r="B121" s="361">
        <v>2</v>
      </c>
      <c r="C121" s="7"/>
      <c r="D121" s="10" t="s">
        <v>183</v>
      </c>
      <c r="E121" s="1" t="s">
        <v>103</v>
      </c>
      <c r="F121" s="167" t="s">
        <v>104</v>
      </c>
      <c r="G121" s="4" t="s">
        <v>93</v>
      </c>
      <c r="H121" s="4" t="s">
        <v>63</v>
      </c>
      <c r="I121" s="4" t="s">
        <v>338</v>
      </c>
      <c r="J121" s="173">
        <v>279</v>
      </c>
    </row>
    <row r="122" spans="1:10" ht="16.8" x14ac:dyDescent="0.3">
      <c r="A122" s="393" t="s">
        <v>444</v>
      </c>
      <c r="B122" s="361">
        <v>2</v>
      </c>
      <c r="C122" s="7"/>
      <c r="D122" s="10" t="s">
        <v>59</v>
      </c>
      <c r="E122" s="1" t="s">
        <v>106</v>
      </c>
      <c r="F122" s="167" t="s">
        <v>104</v>
      </c>
      <c r="G122" s="4" t="s">
        <v>60</v>
      </c>
      <c r="H122" s="4" t="s">
        <v>63</v>
      </c>
      <c r="I122" s="4" t="s">
        <v>340</v>
      </c>
      <c r="J122" s="173">
        <v>127</v>
      </c>
    </row>
    <row r="123" spans="1:10" ht="16.8" x14ac:dyDescent="0.3">
      <c r="A123" s="393" t="s">
        <v>199</v>
      </c>
      <c r="B123" s="361">
        <v>2</v>
      </c>
      <c r="C123" s="7"/>
      <c r="D123" s="10" t="s">
        <v>69</v>
      </c>
      <c r="E123" s="1" t="s">
        <v>178</v>
      </c>
      <c r="F123" s="167" t="s">
        <v>104</v>
      </c>
      <c r="G123" s="4" t="s">
        <v>84</v>
      </c>
      <c r="H123" s="4" t="s">
        <v>64</v>
      </c>
      <c r="I123" s="4" t="s">
        <v>338</v>
      </c>
      <c r="J123" s="173">
        <v>281</v>
      </c>
    </row>
    <row r="124" spans="1:10" ht="16.8" x14ac:dyDescent="0.3">
      <c r="A124" s="393" t="s">
        <v>200</v>
      </c>
      <c r="B124" s="361">
        <v>2</v>
      </c>
      <c r="C124" s="7"/>
      <c r="D124" s="10" t="s">
        <v>69</v>
      </c>
      <c r="E124" s="1" t="s">
        <v>106</v>
      </c>
      <c r="F124" s="167" t="s">
        <v>104</v>
      </c>
      <c r="G124" s="4" t="s">
        <v>111</v>
      </c>
      <c r="H124" s="4" t="s">
        <v>68</v>
      </c>
      <c r="I124" s="4" t="s">
        <v>338</v>
      </c>
      <c r="J124" s="173">
        <v>283</v>
      </c>
    </row>
    <row r="125" spans="1:10" ht="16.8" x14ac:dyDescent="0.3">
      <c r="A125" s="393" t="s">
        <v>445</v>
      </c>
      <c r="B125" s="361">
        <v>2</v>
      </c>
      <c r="C125" s="7"/>
      <c r="D125" s="10" t="s">
        <v>86</v>
      </c>
      <c r="E125" s="1" t="s">
        <v>103</v>
      </c>
      <c r="F125" s="167" t="s">
        <v>104</v>
      </c>
      <c r="G125" s="4" t="s">
        <v>60</v>
      </c>
      <c r="H125" s="4" t="s">
        <v>105</v>
      </c>
      <c r="I125" s="4" t="s">
        <v>338</v>
      </c>
      <c r="J125" s="173">
        <v>284</v>
      </c>
    </row>
    <row r="126" spans="1:10" ht="16.8" x14ac:dyDescent="0.3">
      <c r="A126" s="393" t="s">
        <v>446</v>
      </c>
      <c r="B126" s="361">
        <v>2</v>
      </c>
      <c r="C126" s="7"/>
      <c r="D126" s="10" t="s">
        <v>176</v>
      </c>
      <c r="E126" s="1" t="s">
        <v>127</v>
      </c>
      <c r="F126" s="276" t="s">
        <v>104</v>
      </c>
      <c r="G126" s="4" t="s">
        <v>111</v>
      </c>
      <c r="H126" s="4" t="s">
        <v>64</v>
      </c>
      <c r="I126" s="4" t="s">
        <v>368</v>
      </c>
      <c r="J126" s="173">
        <v>126</v>
      </c>
    </row>
    <row r="127" spans="1:10" ht="16.8" x14ac:dyDescent="0.3">
      <c r="A127" s="393" t="s">
        <v>201</v>
      </c>
      <c r="B127" s="361">
        <v>2</v>
      </c>
      <c r="C127" s="7"/>
      <c r="D127" s="10" t="s">
        <v>165</v>
      </c>
      <c r="E127" s="1" t="s">
        <v>106</v>
      </c>
      <c r="F127" s="167" t="s">
        <v>128</v>
      </c>
      <c r="G127" s="4" t="s">
        <v>65</v>
      </c>
      <c r="H127" s="4" t="s">
        <v>91</v>
      </c>
      <c r="I127" s="4" t="s">
        <v>340</v>
      </c>
      <c r="J127" s="173">
        <v>128</v>
      </c>
    </row>
    <row r="128" spans="1:10" ht="16.8" x14ac:dyDescent="0.3">
      <c r="A128" s="393" t="s">
        <v>202</v>
      </c>
      <c r="B128" s="361">
        <v>2</v>
      </c>
      <c r="C128" s="7"/>
      <c r="D128" s="10" t="s">
        <v>67</v>
      </c>
      <c r="E128" s="1" t="s">
        <v>109</v>
      </c>
      <c r="F128" s="167" t="s">
        <v>125</v>
      </c>
      <c r="G128" s="4" t="s">
        <v>84</v>
      </c>
      <c r="H128" s="4" t="s">
        <v>68</v>
      </c>
      <c r="I128" s="4" t="s">
        <v>338</v>
      </c>
      <c r="J128" s="174">
        <v>286</v>
      </c>
    </row>
    <row r="129" spans="1:10" ht="16.8" x14ac:dyDescent="0.3">
      <c r="A129" s="393" t="s">
        <v>447</v>
      </c>
      <c r="B129" s="361">
        <v>2</v>
      </c>
      <c r="C129" s="7"/>
      <c r="D129" s="10" t="s">
        <v>67</v>
      </c>
      <c r="E129" s="1" t="s">
        <v>109</v>
      </c>
      <c r="F129" s="167" t="s">
        <v>125</v>
      </c>
      <c r="G129" s="4" t="s">
        <v>84</v>
      </c>
      <c r="H129" s="4" t="s">
        <v>68</v>
      </c>
      <c r="I129" s="4" t="s">
        <v>355</v>
      </c>
      <c r="J129" s="174">
        <v>71</v>
      </c>
    </row>
    <row r="130" spans="1:10" ht="16.8" x14ac:dyDescent="0.3">
      <c r="A130" s="393" t="s">
        <v>448</v>
      </c>
      <c r="B130" s="361">
        <v>2</v>
      </c>
      <c r="C130" s="7"/>
      <c r="D130" s="10" t="s">
        <v>86</v>
      </c>
      <c r="E130" s="1" t="s">
        <v>103</v>
      </c>
      <c r="F130" s="167" t="s">
        <v>104</v>
      </c>
      <c r="G130" s="172" t="s">
        <v>93</v>
      </c>
      <c r="H130" s="4" t="s">
        <v>64</v>
      </c>
      <c r="I130" s="4" t="s">
        <v>343</v>
      </c>
      <c r="J130" s="173">
        <v>90</v>
      </c>
    </row>
    <row r="131" spans="1:10" ht="16.8" x14ac:dyDescent="0.3">
      <c r="A131" s="393" t="s">
        <v>203</v>
      </c>
      <c r="B131" s="361">
        <v>2</v>
      </c>
      <c r="C131" s="7"/>
      <c r="D131" s="10" t="s">
        <v>176</v>
      </c>
      <c r="E131" s="1" t="s">
        <v>106</v>
      </c>
      <c r="F131" s="167" t="s">
        <v>104</v>
      </c>
      <c r="G131" s="4" t="s">
        <v>65</v>
      </c>
      <c r="H131" s="4" t="s">
        <v>128</v>
      </c>
      <c r="I131" s="4" t="s">
        <v>340</v>
      </c>
      <c r="J131" s="173">
        <v>129</v>
      </c>
    </row>
    <row r="132" spans="1:10" ht="16.8" x14ac:dyDescent="0.3">
      <c r="A132" s="393" t="s">
        <v>204</v>
      </c>
      <c r="B132" s="361">
        <v>2</v>
      </c>
      <c r="C132" s="7"/>
      <c r="D132" s="10" t="s">
        <v>59</v>
      </c>
      <c r="E132" s="1" t="s">
        <v>103</v>
      </c>
      <c r="F132" s="167" t="s">
        <v>104</v>
      </c>
      <c r="G132" s="4" t="s">
        <v>84</v>
      </c>
      <c r="H132" s="4" t="s">
        <v>89</v>
      </c>
      <c r="I132" s="4" t="s">
        <v>338</v>
      </c>
      <c r="J132" s="173">
        <v>297</v>
      </c>
    </row>
    <row r="133" spans="1:10" ht="16.8" x14ac:dyDescent="0.3">
      <c r="A133" s="393" t="s">
        <v>449</v>
      </c>
      <c r="B133" s="361">
        <v>2</v>
      </c>
      <c r="C133" s="7"/>
      <c r="D133" s="10" t="s">
        <v>176</v>
      </c>
      <c r="E133" s="1" t="s">
        <v>400</v>
      </c>
      <c r="F133" s="167" t="s">
        <v>104</v>
      </c>
      <c r="G133" s="4" t="s">
        <v>84</v>
      </c>
      <c r="H133" s="4" t="s">
        <v>68</v>
      </c>
      <c r="I133" s="4" t="s">
        <v>394</v>
      </c>
      <c r="J133" s="173">
        <v>188</v>
      </c>
    </row>
    <row r="134" spans="1:10" ht="16.8" x14ac:dyDescent="0.3">
      <c r="A134" s="394" t="s">
        <v>205</v>
      </c>
      <c r="B134" s="363">
        <v>2</v>
      </c>
      <c r="C134" s="68"/>
      <c r="D134" s="69" t="s">
        <v>176</v>
      </c>
      <c r="E134" s="6" t="s">
        <v>109</v>
      </c>
      <c r="F134" s="11" t="s">
        <v>104</v>
      </c>
      <c r="G134" s="11" t="s">
        <v>84</v>
      </c>
      <c r="H134" s="11" t="s">
        <v>63</v>
      </c>
      <c r="I134" s="11" t="s">
        <v>338</v>
      </c>
      <c r="J134" s="364">
        <v>303</v>
      </c>
    </row>
    <row r="135" spans="1:10" ht="16.8" x14ac:dyDescent="0.3">
      <c r="A135" s="393" t="s">
        <v>450</v>
      </c>
      <c r="B135" s="361">
        <v>3</v>
      </c>
      <c r="C135" s="7"/>
      <c r="D135" s="168" t="s">
        <v>165</v>
      </c>
      <c r="E135" s="1" t="s">
        <v>451</v>
      </c>
      <c r="F135" s="9" t="s">
        <v>104</v>
      </c>
      <c r="G135" s="9" t="s">
        <v>60</v>
      </c>
      <c r="H135" s="9" t="s">
        <v>119</v>
      </c>
      <c r="I135" s="9" t="s">
        <v>452</v>
      </c>
      <c r="J135" s="173">
        <v>113</v>
      </c>
    </row>
    <row r="136" spans="1:10" ht="16.8" x14ac:dyDescent="0.3">
      <c r="A136" s="393" t="s">
        <v>453</v>
      </c>
      <c r="B136" s="361">
        <v>3</v>
      </c>
      <c r="C136" s="7"/>
      <c r="D136" s="10" t="s">
        <v>165</v>
      </c>
      <c r="E136" s="170" t="s">
        <v>109</v>
      </c>
      <c r="F136" s="4" t="s">
        <v>104</v>
      </c>
      <c r="G136" s="172" t="s">
        <v>60</v>
      </c>
      <c r="H136" s="4" t="s">
        <v>119</v>
      </c>
      <c r="I136" s="4" t="s">
        <v>342</v>
      </c>
      <c r="J136" s="173">
        <v>94</v>
      </c>
    </row>
    <row r="137" spans="1:10" ht="16.8" x14ac:dyDescent="0.3">
      <c r="A137" s="393" t="s">
        <v>206</v>
      </c>
      <c r="B137" s="361">
        <v>3</v>
      </c>
      <c r="C137" s="7"/>
      <c r="D137" s="10" t="s">
        <v>165</v>
      </c>
      <c r="E137" s="1" t="s">
        <v>103</v>
      </c>
      <c r="F137" s="167" t="s">
        <v>104</v>
      </c>
      <c r="G137" s="4" t="s">
        <v>60</v>
      </c>
      <c r="H137" s="4" t="s">
        <v>140</v>
      </c>
      <c r="I137" s="4" t="s">
        <v>338</v>
      </c>
      <c r="J137" s="173">
        <v>203</v>
      </c>
    </row>
    <row r="138" spans="1:10" ht="16.8" x14ac:dyDescent="0.3">
      <c r="A138" s="393" t="s">
        <v>454</v>
      </c>
      <c r="B138" s="361">
        <v>3</v>
      </c>
      <c r="C138" s="7"/>
      <c r="D138" s="10" t="s">
        <v>165</v>
      </c>
      <c r="E138" s="170" t="s">
        <v>107</v>
      </c>
      <c r="F138" s="176" t="s">
        <v>104</v>
      </c>
      <c r="G138" s="172" t="s">
        <v>60</v>
      </c>
      <c r="H138" s="172" t="s">
        <v>68</v>
      </c>
      <c r="I138" s="172" t="s">
        <v>350</v>
      </c>
      <c r="J138" s="173">
        <v>48</v>
      </c>
    </row>
    <row r="139" spans="1:10" ht="16.8" x14ac:dyDescent="0.3">
      <c r="A139" s="393" t="s">
        <v>455</v>
      </c>
      <c r="B139" s="361">
        <v>3</v>
      </c>
      <c r="C139" s="7"/>
      <c r="D139" s="10" t="s">
        <v>86</v>
      </c>
      <c r="E139" s="1" t="s">
        <v>103</v>
      </c>
      <c r="F139" s="167" t="s">
        <v>104</v>
      </c>
      <c r="G139" s="4" t="s">
        <v>74</v>
      </c>
      <c r="H139" s="4" t="s">
        <v>8</v>
      </c>
      <c r="I139" s="4" t="s">
        <v>343</v>
      </c>
      <c r="J139" s="173">
        <v>81</v>
      </c>
    </row>
    <row r="140" spans="1:10" ht="16.8" x14ac:dyDescent="0.3">
      <c r="A140" s="393" t="s">
        <v>456</v>
      </c>
      <c r="B140" s="361">
        <v>3</v>
      </c>
      <c r="C140" s="7"/>
      <c r="D140" s="10" t="s">
        <v>86</v>
      </c>
      <c r="E140" s="1" t="s">
        <v>103</v>
      </c>
      <c r="F140" s="4" t="s">
        <v>104</v>
      </c>
      <c r="G140" s="4" t="s">
        <v>65</v>
      </c>
      <c r="H140" s="4" t="s">
        <v>63</v>
      </c>
      <c r="I140" s="4" t="s">
        <v>345</v>
      </c>
      <c r="J140" s="173">
        <v>92</v>
      </c>
    </row>
    <row r="141" spans="1:10" ht="16.8" x14ac:dyDescent="0.3">
      <c r="A141" s="393" t="s">
        <v>207</v>
      </c>
      <c r="B141" s="361">
        <v>3</v>
      </c>
      <c r="C141" s="7"/>
      <c r="D141" s="10" t="s">
        <v>59</v>
      </c>
      <c r="E141" s="1" t="s">
        <v>103</v>
      </c>
      <c r="F141" s="167" t="s">
        <v>104</v>
      </c>
      <c r="G141" s="4" t="s">
        <v>60</v>
      </c>
      <c r="H141" s="4" t="s">
        <v>66</v>
      </c>
      <c r="I141" s="4" t="s">
        <v>340</v>
      </c>
      <c r="J141" s="173">
        <v>117</v>
      </c>
    </row>
    <row r="142" spans="1:10" ht="16.8" x14ac:dyDescent="0.3">
      <c r="A142" s="393" t="s">
        <v>457</v>
      </c>
      <c r="B142" s="361">
        <v>3</v>
      </c>
      <c r="C142" s="7"/>
      <c r="D142" s="10" t="s">
        <v>165</v>
      </c>
      <c r="E142" s="1" t="s">
        <v>106</v>
      </c>
      <c r="F142" s="167" t="s">
        <v>104</v>
      </c>
      <c r="G142" s="4" t="s">
        <v>111</v>
      </c>
      <c r="H142" s="4" t="s">
        <v>63</v>
      </c>
      <c r="I142" s="4" t="s">
        <v>343</v>
      </c>
      <c r="J142" s="173">
        <v>83</v>
      </c>
    </row>
    <row r="143" spans="1:10" ht="16.8" x14ac:dyDescent="0.3">
      <c r="A143" s="393" t="s">
        <v>458</v>
      </c>
      <c r="B143" s="361">
        <v>3</v>
      </c>
      <c r="C143" s="7"/>
      <c r="D143" s="10" t="s">
        <v>86</v>
      </c>
      <c r="E143" s="1" t="s">
        <v>103</v>
      </c>
      <c r="F143" s="167" t="s">
        <v>104</v>
      </c>
      <c r="G143" s="4" t="s">
        <v>60</v>
      </c>
      <c r="H143" s="9" t="s">
        <v>105</v>
      </c>
      <c r="I143" s="9" t="s">
        <v>343</v>
      </c>
      <c r="J143" s="173">
        <v>84</v>
      </c>
    </row>
    <row r="144" spans="1:10" ht="16.8" x14ac:dyDescent="0.3">
      <c r="A144" s="393" t="s">
        <v>459</v>
      </c>
      <c r="B144" s="361">
        <v>3</v>
      </c>
      <c r="C144" s="7"/>
      <c r="D144" s="171" t="s">
        <v>86</v>
      </c>
      <c r="E144" s="170" t="s">
        <v>103</v>
      </c>
      <c r="F144" s="176" t="s">
        <v>61</v>
      </c>
      <c r="G144" s="172" t="s">
        <v>65</v>
      </c>
      <c r="H144" s="172" t="s">
        <v>64</v>
      </c>
      <c r="I144" s="172" t="s">
        <v>344</v>
      </c>
      <c r="J144" s="177">
        <v>84</v>
      </c>
    </row>
    <row r="145" spans="1:10" ht="16.8" x14ac:dyDescent="0.3">
      <c r="A145" s="393" t="s">
        <v>491</v>
      </c>
      <c r="B145" s="361">
        <v>3</v>
      </c>
      <c r="C145" s="7"/>
      <c r="D145" s="10" t="s">
        <v>86</v>
      </c>
      <c r="E145" s="1" t="s">
        <v>178</v>
      </c>
      <c r="F145" s="167" t="s">
        <v>104</v>
      </c>
      <c r="G145" s="4" t="s">
        <v>93</v>
      </c>
      <c r="H145" s="4" t="s">
        <v>63</v>
      </c>
      <c r="I145" s="4" t="s">
        <v>338</v>
      </c>
      <c r="J145" s="173">
        <v>209</v>
      </c>
    </row>
    <row r="146" spans="1:10" ht="16.8" x14ac:dyDescent="0.3">
      <c r="A146" s="393" t="s">
        <v>460</v>
      </c>
      <c r="B146" s="361">
        <v>3</v>
      </c>
      <c r="C146" s="7"/>
      <c r="D146" s="140" t="s">
        <v>59</v>
      </c>
      <c r="E146" s="5" t="s">
        <v>103</v>
      </c>
      <c r="F146" s="9" t="s">
        <v>104</v>
      </c>
      <c r="G146" s="9" t="s">
        <v>74</v>
      </c>
      <c r="H146" s="9" t="s">
        <v>66</v>
      </c>
      <c r="I146" s="9" t="s">
        <v>277</v>
      </c>
      <c r="J146" s="177">
        <v>47</v>
      </c>
    </row>
    <row r="147" spans="1:10" ht="16.8" x14ac:dyDescent="0.3">
      <c r="A147" s="393" t="s">
        <v>461</v>
      </c>
      <c r="B147" s="361">
        <v>3</v>
      </c>
      <c r="C147" s="7"/>
      <c r="D147" s="171" t="s">
        <v>67</v>
      </c>
      <c r="E147" s="170" t="s">
        <v>106</v>
      </c>
      <c r="F147" s="167" t="s">
        <v>125</v>
      </c>
      <c r="G147" s="172" t="s">
        <v>84</v>
      </c>
      <c r="H147" s="172" t="s">
        <v>68</v>
      </c>
      <c r="I147" s="4" t="s">
        <v>346</v>
      </c>
      <c r="J147" s="173">
        <v>91</v>
      </c>
    </row>
    <row r="148" spans="1:10" ht="16.8" x14ac:dyDescent="0.3">
      <c r="A148" s="393" t="s">
        <v>208</v>
      </c>
      <c r="B148" s="361">
        <v>3</v>
      </c>
      <c r="C148" s="7"/>
      <c r="D148" s="10" t="s">
        <v>183</v>
      </c>
      <c r="E148" s="1" t="s">
        <v>107</v>
      </c>
      <c r="F148" s="167" t="s">
        <v>104</v>
      </c>
      <c r="G148" s="4" t="s">
        <v>60</v>
      </c>
      <c r="H148" s="4" t="s">
        <v>140</v>
      </c>
      <c r="I148" s="4" t="s">
        <v>338</v>
      </c>
      <c r="J148" s="173">
        <v>213</v>
      </c>
    </row>
    <row r="149" spans="1:10" ht="16.8" x14ac:dyDescent="0.3">
      <c r="A149" s="393" t="s">
        <v>209</v>
      </c>
      <c r="B149" s="361">
        <v>3</v>
      </c>
      <c r="C149" s="7"/>
      <c r="D149" s="10" t="s">
        <v>67</v>
      </c>
      <c r="E149" s="1" t="s">
        <v>103</v>
      </c>
      <c r="F149" s="167" t="s">
        <v>128</v>
      </c>
      <c r="G149" s="4" t="s">
        <v>84</v>
      </c>
      <c r="H149" s="4" t="s">
        <v>89</v>
      </c>
      <c r="I149" s="4" t="s">
        <v>338</v>
      </c>
      <c r="J149" s="173">
        <v>214</v>
      </c>
    </row>
    <row r="150" spans="1:10" ht="16.8" x14ac:dyDescent="0.3">
      <c r="A150" s="393" t="s">
        <v>121</v>
      </c>
      <c r="B150" s="361">
        <v>3</v>
      </c>
      <c r="C150" s="10" t="s">
        <v>683</v>
      </c>
      <c r="D150" s="10" t="s">
        <v>67</v>
      </c>
      <c r="E150" s="1" t="s">
        <v>103</v>
      </c>
      <c r="F150" s="167" t="s">
        <v>104</v>
      </c>
      <c r="G150" s="4" t="s">
        <v>60</v>
      </c>
      <c r="H150" s="4" t="s">
        <v>64</v>
      </c>
      <c r="I150" s="4" t="s">
        <v>338</v>
      </c>
      <c r="J150" s="173">
        <v>216</v>
      </c>
    </row>
    <row r="151" spans="1:10" ht="16.8" x14ac:dyDescent="0.3">
      <c r="A151" s="393" t="s">
        <v>462</v>
      </c>
      <c r="B151" s="361">
        <v>3</v>
      </c>
      <c r="C151" s="7"/>
      <c r="D151" s="10" t="s">
        <v>165</v>
      </c>
      <c r="E151" s="1" t="s">
        <v>103</v>
      </c>
      <c r="F151" s="167" t="s">
        <v>104</v>
      </c>
      <c r="G151" s="4" t="s">
        <v>60</v>
      </c>
      <c r="H151" s="9" t="s">
        <v>68</v>
      </c>
      <c r="I151" s="9" t="s">
        <v>343</v>
      </c>
      <c r="J151" s="173">
        <v>84</v>
      </c>
    </row>
    <row r="152" spans="1:10" ht="16.8" x14ac:dyDescent="0.3">
      <c r="A152" s="393" t="s">
        <v>210</v>
      </c>
      <c r="B152" s="361">
        <v>3</v>
      </c>
      <c r="C152" s="7"/>
      <c r="D152" s="10" t="s">
        <v>69</v>
      </c>
      <c r="E152" s="1" t="s">
        <v>103</v>
      </c>
      <c r="F152" s="167" t="s">
        <v>104</v>
      </c>
      <c r="G152" s="4" t="s">
        <v>60</v>
      </c>
      <c r="H152" s="4" t="s">
        <v>91</v>
      </c>
      <c r="I152" s="4" t="s">
        <v>338</v>
      </c>
      <c r="J152" s="173">
        <v>217</v>
      </c>
    </row>
    <row r="153" spans="1:10" ht="16.8" x14ac:dyDescent="0.3">
      <c r="A153" s="393" t="s">
        <v>211</v>
      </c>
      <c r="B153" s="361">
        <v>3</v>
      </c>
      <c r="C153" s="7"/>
      <c r="D153" s="10" t="s">
        <v>165</v>
      </c>
      <c r="E153" s="1" t="s">
        <v>106</v>
      </c>
      <c r="F153" s="167" t="s">
        <v>104</v>
      </c>
      <c r="G153" s="4" t="s">
        <v>60</v>
      </c>
      <c r="H153" s="4" t="s">
        <v>68</v>
      </c>
      <c r="I153" s="4" t="s">
        <v>340</v>
      </c>
      <c r="J153" s="173">
        <v>119</v>
      </c>
    </row>
    <row r="154" spans="1:10" ht="16.8" x14ac:dyDescent="0.3">
      <c r="A154" s="393" t="s">
        <v>122</v>
      </c>
      <c r="B154" s="361">
        <v>3</v>
      </c>
      <c r="C154" s="7"/>
      <c r="D154" s="10" t="s">
        <v>59</v>
      </c>
      <c r="E154" s="1" t="s">
        <v>103</v>
      </c>
      <c r="F154" s="167" t="s">
        <v>104</v>
      </c>
      <c r="G154" s="4" t="s">
        <v>111</v>
      </c>
      <c r="H154" s="4" t="s">
        <v>64</v>
      </c>
      <c r="I154" s="4" t="s">
        <v>338</v>
      </c>
      <c r="J154" s="173">
        <v>223</v>
      </c>
    </row>
    <row r="155" spans="1:10" ht="16.8" x14ac:dyDescent="0.3">
      <c r="A155" s="393" t="s">
        <v>813</v>
      </c>
      <c r="B155" s="361">
        <v>3</v>
      </c>
      <c r="C155" s="10" t="s">
        <v>687</v>
      </c>
      <c r="D155" s="10" t="s">
        <v>176</v>
      </c>
      <c r="E155" s="1" t="s">
        <v>103</v>
      </c>
      <c r="F155" s="167" t="s">
        <v>104</v>
      </c>
      <c r="G155" s="4" t="s">
        <v>84</v>
      </c>
      <c r="H155" s="4" t="s">
        <v>68</v>
      </c>
      <c r="I155" s="4" t="s">
        <v>338</v>
      </c>
      <c r="J155" s="173">
        <v>224</v>
      </c>
    </row>
    <row r="156" spans="1:10" ht="16.8" x14ac:dyDescent="0.3">
      <c r="A156" s="393" t="s">
        <v>463</v>
      </c>
      <c r="B156" s="361">
        <v>3</v>
      </c>
      <c r="C156" s="7"/>
      <c r="D156" s="10" t="s">
        <v>165</v>
      </c>
      <c r="E156" s="170" t="s">
        <v>107</v>
      </c>
      <c r="F156" s="4" t="s">
        <v>104</v>
      </c>
      <c r="G156" s="4" t="s">
        <v>84</v>
      </c>
      <c r="H156" s="4" t="s">
        <v>64</v>
      </c>
      <c r="I156" s="4" t="s">
        <v>345</v>
      </c>
      <c r="J156" s="173">
        <v>98</v>
      </c>
    </row>
    <row r="157" spans="1:10" ht="16.8" x14ac:dyDescent="0.3">
      <c r="A157" s="393" t="s">
        <v>464</v>
      </c>
      <c r="B157" s="361">
        <v>3</v>
      </c>
      <c r="C157" s="7"/>
      <c r="D157" s="10" t="s">
        <v>69</v>
      </c>
      <c r="E157" s="1" t="s">
        <v>107</v>
      </c>
      <c r="F157" s="167" t="s">
        <v>104</v>
      </c>
      <c r="G157" s="4" t="s">
        <v>60</v>
      </c>
      <c r="H157" s="9" t="s">
        <v>68</v>
      </c>
      <c r="I157" s="9" t="s">
        <v>343</v>
      </c>
      <c r="J157" s="173">
        <v>86</v>
      </c>
    </row>
    <row r="158" spans="1:10" ht="16.8" x14ac:dyDescent="0.3">
      <c r="A158" s="393" t="s">
        <v>212</v>
      </c>
      <c r="B158" s="361">
        <v>3</v>
      </c>
      <c r="C158" s="7"/>
      <c r="D158" s="10" t="s">
        <v>165</v>
      </c>
      <c r="E158" s="1" t="s">
        <v>106</v>
      </c>
      <c r="F158" s="167" t="s">
        <v>104</v>
      </c>
      <c r="G158" s="4" t="s">
        <v>65</v>
      </c>
      <c r="H158" s="4" t="s">
        <v>68</v>
      </c>
      <c r="I158" s="4" t="s">
        <v>340</v>
      </c>
      <c r="J158" s="173">
        <v>120</v>
      </c>
    </row>
    <row r="159" spans="1:10" ht="16.8" x14ac:dyDescent="0.3">
      <c r="A159" s="393" t="s">
        <v>465</v>
      </c>
      <c r="B159" s="361">
        <v>3</v>
      </c>
      <c r="C159" s="7"/>
      <c r="D159" s="10" t="s">
        <v>86</v>
      </c>
      <c r="E159" s="1" t="s">
        <v>106</v>
      </c>
      <c r="F159" s="167" t="s">
        <v>61</v>
      </c>
      <c r="G159" s="4" t="s">
        <v>466</v>
      </c>
      <c r="H159" s="4" t="s">
        <v>63</v>
      </c>
      <c r="I159" s="4" t="s">
        <v>340</v>
      </c>
      <c r="J159" s="173">
        <v>121</v>
      </c>
    </row>
    <row r="160" spans="1:10" ht="16.8" x14ac:dyDescent="0.3">
      <c r="A160" s="393" t="s">
        <v>213</v>
      </c>
      <c r="B160" s="361">
        <v>3</v>
      </c>
      <c r="C160" s="7"/>
      <c r="D160" s="10" t="s">
        <v>59</v>
      </c>
      <c r="E160" s="1" t="s">
        <v>348</v>
      </c>
      <c r="F160" s="167" t="s">
        <v>104</v>
      </c>
      <c r="G160" s="4" t="s">
        <v>60</v>
      </c>
      <c r="H160" s="4" t="s">
        <v>214</v>
      </c>
      <c r="I160" s="4" t="s">
        <v>338</v>
      </c>
      <c r="J160" s="173">
        <v>236</v>
      </c>
    </row>
    <row r="161" spans="1:10" ht="16.8" x14ac:dyDescent="0.3">
      <c r="A161" s="393" t="s">
        <v>467</v>
      </c>
      <c r="B161" s="361">
        <v>3</v>
      </c>
      <c r="C161" s="7"/>
      <c r="D161" s="10" t="s">
        <v>176</v>
      </c>
      <c r="E161" s="1" t="s">
        <v>106</v>
      </c>
      <c r="F161" s="4" t="s">
        <v>104</v>
      </c>
      <c r="G161" s="4" t="s">
        <v>84</v>
      </c>
      <c r="H161" s="4" t="s">
        <v>140</v>
      </c>
      <c r="I161" s="4" t="s">
        <v>345</v>
      </c>
      <c r="J161" s="173">
        <v>100</v>
      </c>
    </row>
    <row r="162" spans="1:10" ht="16.8" x14ac:dyDescent="0.3">
      <c r="A162" s="393" t="s">
        <v>468</v>
      </c>
      <c r="B162" s="361">
        <v>3</v>
      </c>
      <c r="C162" s="7"/>
      <c r="D162" s="168" t="s">
        <v>176</v>
      </c>
      <c r="E162" s="1" t="s">
        <v>103</v>
      </c>
      <c r="F162" s="276" t="s">
        <v>469</v>
      </c>
      <c r="G162" s="4" t="s">
        <v>84</v>
      </c>
      <c r="H162" s="4" t="s">
        <v>68</v>
      </c>
      <c r="I162" s="4" t="s">
        <v>368</v>
      </c>
      <c r="J162" s="173">
        <v>114</v>
      </c>
    </row>
    <row r="163" spans="1:10" ht="16.8" x14ac:dyDescent="0.3">
      <c r="A163" s="393" t="s">
        <v>470</v>
      </c>
      <c r="B163" s="361">
        <v>3</v>
      </c>
      <c r="C163" s="7"/>
      <c r="D163" s="10" t="s">
        <v>176</v>
      </c>
      <c r="E163" s="1" t="s">
        <v>127</v>
      </c>
      <c r="F163" s="4" t="s">
        <v>104</v>
      </c>
      <c r="G163" s="4" t="s">
        <v>379</v>
      </c>
      <c r="H163" s="4" t="s">
        <v>8</v>
      </c>
      <c r="I163" s="4" t="s">
        <v>345</v>
      </c>
      <c r="J163" s="173">
        <v>101</v>
      </c>
    </row>
    <row r="164" spans="1:10" ht="16.8" x14ac:dyDescent="0.3">
      <c r="A164" s="393" t="s">
        <v>215</v>
      </c>
      <c r="B164" s="361">
        <v>3</v>
      </c>
      <c r="C164" s="7"/>
      <c r="D164" s="10" t="s">
        <v>69</v>
      </c>
      <c r="E164" s="1" t="s">
        <v>103</v>
      </c>
      <c r="F164" s="167" t="s">
        <v>104</v>
      </c>
      <c r="G164" s="4" t="s">
        <v>65</v>
      </c>
      <c r="H164" s="4" t="s">
        <v>63</v>
      </c>
      <c r="I164" s="4" t="s">
        <v>338</v>
      </c>
      <c r="J164" s="173">
        <v>245</v>
      </c>
    </row>
    <row r="165" spans="1:10" ht="16.8" x14ac:dyDescent="0.3">
      <c r="A165" s="393" t="s">
        <v>471</v>
      </c>
      <c r="B165" s="361">
        <v>3</v>
      </c>
      <c r="C165" s="7"/>
      <c r="D165" s="8" t="s">
        <v>69</v>
      </c>
      <c r="E165" s="1" t="s">
        <v>351</v>
      </c>
      <c r="F165" s="176" t="s">
        <v>104</v>
      </c>
      <c r="G165" s="9" t="s">
        <v>156</v>
      </c>
      <c r="H165" s="9" t="s">
        <v>64</v>
      </c>
      <c r="I165" s="9" t="s">
        <v>472</v>
      </c>
      <c r="J165" s="173">
        <v>212</v>
      </c>
    </row>
    <row r="166" spans="1:10" ht="16.8" x14ac:dyDescent="0.3">
      <c r="A166" s="393" t="s">
        <v>216</v>
      </c>
      <c r="B166" s="361">
        <v>3</v>
      </c>
      <c r="C166" s="7"/>
      <c r="D166" s="10" t="s">
        <v>59</v>
      </c>
      <c r="E166" s="1" t="s">
        <v>106</v>
      </c>
      <c r="F166" s="167" t="s">
        <v>104</v>
      </c>
      <c r="G166" s="4" t="s">
        <v>60</v>
      </c>
      <c r="H166" s="4" t="s">
        <v>68</v>
      </c>
      <c r="I166" s="4" t="s">
        <v>340</v>
      </c>
      <c r="J166" s="173">
        <v>124</v>
      </c>
    </row>
    <row r="167" spans="1:10" ht="16.8" x14ac:dyDescent="0.3">
      <c r="A167" s="393" t="s">
        <v>473</v>
      </c>
      <c r="B167" s="361">
        <v>3</v>
      </c>
      <c r="C167" s="7"/>
      <c r="D167" s="10" t="s">
        <v>86</v>
      </c>
      <c r="E167" s="1" t="s">
        <v>178</v>
      </c>
      <c r="F167" s="167" t="s">
        <v>104</v>
      </c>
      <c r="G167" s="172" t="s">
        <v>474</v>
      </c>
      <c r="H167" s="4" t="s">
        <v>63</v>
      </c>
      <c r="I167" s="172" t="s">
        <v>475</v>
      </c>
      <c r="J167" s="173">
        <v>31</v>
      </c>
    </row>
    <row r="168" spans="1:10" ht="16.8" x14ac:dyDescent="0.3">
      <c r="A168" s="393" t="s">
        <v>217</v>
      </c>
      <c r="B168" s="361">
        <v>3</v>
      </c>
      <c r="C168" s="7"/>
      <c r="D168" s="10" t="s">
        <v>86</v>
      </c>
      <c r="E168" s="1" t="s">
        <v>178</v>
      </c>
      <c r="F168" s="167" t="s">
        <v>104</v>
      </c>
      <c r="G168" s="4" t="s">
        <v>93</v>
      </c>
      <c r="H168" s="4" t="s">
        <v>63</v>
      </c>
      <c r="I168" s="4" t="s">
        <v>338</v>
      </c>
      <c r="J168" s="173">
        <v>249</v>
      </c>
    </row>
    <row r="169" spans="1:10" ht="16.8" x14ac:dyDescent="0.3">
      <c r="A169" s="393" t="s">
        <v>489</v>
      </c>
      <c r="B169" s="361">
        <v>3</v>
      </c>
      <c r="C169" s="7"/>
      <c r="D169" s="10" t="s">
        <v>59</v>
      </c>
      <c r="E169" s="1" t="s">
        <v>218</v>
      </c>
      <c r="F169" s="167" t="s">
        <v>104</v>
      </c>
      <c r="G169" s="4" t="s">
        <v>219</v>
      </c>
      <c r="H169" s="4" t="s">
        <v>66</v>
      </c>
      <c r="I169" s="4" t="s">
        <v>338</v>
      </c>
      <c r="J169" s="173">
        <v>250</v>
      </c>
    </row>
    <row r="170" spans="1:10" ht="16.8" x14ac:dyDescent="0.3">
      <c r="A170" s="393" t="s">
        <v>220</v>
      </c>
      <c r="B170" s="361">
        <v>3</v>
      </c>
      <c r="C170" s="7"/>
      <c r="D170" s="10" t="s">
        <v>165</v>
      </c>
      <c r="E170" s="1" t="s">
        <v>106</v>
      </c>
      <c r="F170" s="167" t="s">
        <v>104</v>
      </c>
      <c r="G170" s="4" t="s">
        <v>60</v>
      </c>
      <c r="H170" s="4" t="s">
        <v>105</v>
      </c>
      <c r="I170" s="4" t="s">
        <v>338</v>
      </c>
      <c r="J170" s="174">
        <v>251</v>
      </c>
    </row>
    <row r="171" spans="1:10" ht="16.8" x14ac:dyDescent="0.3">
      <c r="A171" s="393" t="s">
        <v>256</v>
      </c>
      <c r="B171" s="361">
        <v>3</v>
      </c>
      <c r="C171" s="7"/>
      <c r="D171" s="10" t="s">
        <v>176</v>
      </c>
      <c r="E171" s="1" t="s">
        <v>106</v>
      </c>
      <c r="F171" s="1" t="s">
        <v>104</v>
      </c>
      <c r="G171" s="4" t="s">
        <v>84</v>
      </c>
      <c r="H171" s="4" t="s">
        <v>63</v>
      </c>
      <c r="I171" s="4" t="s">
        <v>277</v>
      </c>
      <c r="J171" s="173">
        <v>8</v>
      </c>
    </row>
    <row r="172" spans="1:10" ht="16.8" x14ac:dyDescent="0.3">
      <c r="A172" s="393" t="s">
        <v>114</v>
      </c>
      <c r="B172" s="361">
        <v>3</v>
      </c>
      <c r="C172" s="7"/>
      <c r="D172" s="10" t="s">
        <v>165</v>
      </c>
      <c r="E172" s="1" t="s">
        <v>106</v>
      </c>
      <c r="F172" s="167" t="s">
        <v>104</v>
      </c>
      <c r="G172" s="4" t="s">
        <v>65</v>
      </c>
      <c r="H172" s="4" t="s">
        <v>66</v>
      </c>
      <c r="I172" s="4" t="s">
        <v>338</v>
      </c>
      <c r="J172" s="173">
        <v>252</v>
      </c>
    </row>
    <row r="173" spans="1:10" ht="16.8" x14ac:dyDescent="0.3">
      <c r="A173" s="393" t="s">
        <v>221</v>
      </c>
      <c r="B173" s="361">
        <v>3</v>
      </c>
      <c r="C173" s="7"/>
      <c r="D173" s="10" t="s">
        <v>59</v>
      </c>
      <c r="E173" s="1" t="s">
        <v>109</v>
      </c>
      <c r="F173" s="167" t="s">
        <v>104</v>
      </c>
      <c r="G173" s="4" t="s">
        <v>60</v>
      </c>
      <c r="H173" s="4" t="s">
        <v>222</v>
      </c>
      <c r="I173" s="4" t="s">
        <v>338</v>
      </c>
      <c r="J173" s="173">
        <v>258</v>
      </c>
    </row>
    <row r="174" spans="1:10" ht="16.8" x14ac:dyDescent="0.3">
      <c r="A174" s="393" t="s">
        <v>223</v>
      </c>
      <c r="B174" s="361">
        <v>3</v>
      </c>
      <c r="C174" s="7"/>
      <c r="D174" s="10" t="s">
        <v>67</v>
      </c>
      <c r="E174" s="1" t="s">
        <v>106</v>
      </c>
      <c r="F174" s="167" t="s">
        <v>104</v>
      </c>
      <c r="G174" s="4" t="s">
        <v>156</v>
      </c>
      <c r="H174" s="4" t="s">
        <v>68</v>
      </c>
      <c r="I174" s="4" t="s">
        <v>338</v>
      </c>
      <c r="J174" s="262">
        <v>263</v>
      </c>
    </row>
    <row r="175" spans="1:10" ht="16.8" x14ac:dyDescent="0.3">
      <c r="A175" s="393" t="s">
        <v>476</v>
      </c>
      <c r="B175" s="361">
        <v>3</v>
      </c>
      <c r="C175" s="7"/>
      <c r="D175" s="10" t="s">
        <v>59</v>
      </c>
      <c r="E175" s="1" t="s">
        <v>106</v>
      </c>
      <c r="F175" s="167" t="s">
        <v>104</v>
      </c>
      <c r="G175" s="4" t="s">
        <v>60</v>
      </c>
      <c r="H175" s="4" t="s">
        <v>66</v>
      </c>
      <c r="I175" s="4" t="s">
        <v>338</v>
      </c>
      <c r="J175" s="173">
        <v>266</v>
      </c>
    </row>
    <row r="176" spans="1:10" ht="16.8" x14ac:dyDescent="0.3">
      <c r="A176" s="393" t="s">
        <v>477</v>
      </c>
      <c r="B176" s="361">
        <v>3</v>
      </c>
      <c r="C176" s="7"/>
      <c r="D176" s="10" t="s">
        <v>67</v>
      </c>
      <c r="E176" s="1" t="s">
        <v>103</v>
      </c>
      <c r="F176" s="4" t="s">
        <v>104</v>
      </c>
      <c r="G176" s="4" t="s">
        <v>257</v>
      </c>
      <c r="H176" s="4" t="s">
        <v>64</v>
      </c>
      <c r="I176" s="4" t="s">
        <v>345</v>
      </c>
      <c r="J176" s="173">
        <v>105</v>
      </c>
    </row>
    <row r="177" spans="1:10" ht="16.8" x14ac:dyDescent="0.3">
      <c r="A177" s="393" t="s">
        <v>224</v>
      </c>
      <c r="B177" s="361">
        <v>3</v>
      </c>
      <c r="C177" s="7"/>
      <c r="D177" s="10" t="s">
        <v>67</v>
      </c>
      <c r="E177" s="1" t="s">
        <v>103</v>
      </c>
      <c r="F177" s="167" t="s">
        <v>104</v>
      </c>
      <c r="G177" s="4" t="s">
        <v>60</v>
      </c>
      <c r="H177" s="4" t="s">
        <v>64</v>
      </c>
      <c r="I177" s="4" t="s">
        <v>338</v>
      </c>
      <c r="J177" s="173">
        <v>270</v>
      </c>
    </row>
    <row r="178" spans="1:10" ht="16.8" x14ac:dyDescent="0.3">
      <c r="A178" s="393" t="s">
        <v>225</v>
      </c>
      <c r="B178" s="361">
        <v>3</v>
      </c>
      <c r="C178" s="7"/>
      <c r="D178" s="10" t="s">
        <v>59</v>
      </c>
      <c r="E178" s="1" t="s">
        <v>103</v>
      </c>
      <c r="F178" s="167" t="s">
        <v>104</v>
      </c>
      <c r="G178" s="4" t="s">
        <v>60</v>
      </c>
      <c r="H178" s="4" t="s">
        <v>64</v>
      </c>
      <c r="I178" s="4" t="s">
        <v>338</v>
      </c>
      <c r="J178" s="173">
        <v>270</v>
      </c>
    </row>
    <row r="179" spans="1:10" ht="16.8" x14ac:dyDescent="0.3">
      <c r="A179" s="393" t="s">
        <v>115</v>
      </c>
      <c r="B179" s="361">
        <v>3</v>
      </c>
      <c r="C179" s="7"/>
      <c r="D179" s="10" t="s">
        <v>67</v>
      </c>
      <c r="E179" s="1" t="s">
        <v>103</v>
      </c>
      <c r="F179" s="167" t="s">
        <v>104</v>
      </c>
      <c r="G179" s="4" t="s">
        <v>60</v>
      </c>
      <c r="H179" s="4" t="s">
        <v>64</v>
      </c>
      <c r="I179" s="4" t="s">
        <v>338</v>
      </c>
      <c r="J179" s="173">
        <v>271</v>
      </c>
    </row>
    <row r="180" spans="1:10" ht="16.8" x14ac:dyDescent="0.3">
      <c r="A180" s="393" t="s">
        <v>478</v>
      </c>
      <c r="B180" s="361">
        <v>3</v>
      </c>
      <c r="C180" s="7"/>
      <c r="D180" s="10" t="s">
        <v>67</v>
      </c>
      <c r="E180" s="1" t="s">
        <v>357</v>
      </c>
      <c r="F180" s="4" t="s">
        <v>104</v>
      </c>
      <c r="G180" s="4" t="s">
        <v>60</v>
      </c>
      <c r="H180" s="4" t="s">
        <v>64</v>
      </c>
      <c r="I180" s="4" t="s">
        <v>345</v>
      </c>
      <c r="J180" s="173">
        <v>105</v>
      </c>
    </row>
    <row r="181" spans="1:10" ht="16.8" x14ac:dyDescent="0.3">
      <c r="A181" s="393" t="s">
        <v>479</v>
      </c>
      <c r="B181" s="361">
        <v>3</v>
      </c>
      <c r="C181" s="7"/>
      <c r="D181" s="10" t="s">
        <v>59</v>
      </c>
      <c r="E181" s="1" t="s">
        <v>106</v>
      </c>
      <c r="F181" s="167" t="s">
        <v>104</v>
      </c>
      <c r="G181" s="4" t="s">
        <v>84</v>
      </c>
      <c r="H181" s="4" t="s">
        <v>66</v>
      </c>
      <c r="I181" s="4" t="s">
        <v>341</v>
      </c>
      <c r="J181" s="173">
        <v>120</v>
      </c>
    </row>
    <row r="182" spans="1:10" ht="16.8" x14ac:dyDescent="0.3">
      <c r="A182" s="393" t="s">
        <v>480</v>
      </c>
      <c r="B182" s="361">
        <v>3</v>
      </c>
      <c r="C182" s="7"/>
      <c r="D182" s="10" t="s">
        <v>67</v>
      </c>
      <c r="E182" s="1" t="s">
        <v>107</v>
      </c>
      <c r="F182" s="167" t="s">
        <v>104</v>
      </c>
      <c r="G182" s="172" t="s">
        <v>65</v>
      </c>
      <c r="H182" s="4" t="s">
        <v>63</v>
      </c>
      <c r="I182" s="4" t="s">
        <v>341</v>
      </c>
      <c r="J182" s="173">
        <v>121</v>
      </c>
    </row>
    <row r="183" spans="1:10" ht="16.8" x14ac:dyDescent="0.3">
      <c r="A183" s="393" t="s">
        <v>226</v>
      </c>
      <c r="B183" s="361">
        <v>3</v>
      </c>
      <c r="C183" s="7"/>
      <c r="D183" s="10" t="s">
        <v>69</v>
      </c>
      <c r="E183" s="1" t="s">
        <v>103</v>
      </c>
      <c r="F183" s="167" t="s">
        <v>104</v>
      </c>
      <c r="G183" s="4" t="s">
        <v>111</v>
      </c>
      <c r="H183" s="4" t="s">
        <v>64</v>
      </c>
      <c r="I183" s="4" t="s">
        <v>338</v>
      </c>
      <c r="J183" s="173">
        <v>275</v>
      </c>
    </row>
    <row r="184" spans="1:10" ht="16.8" x14ac:dyDescent="0.3">
      <c r="A184" s="393" t="s">
        <v>481</v>
      </c>
      <c r="B184" s="361">
        <v>3</v>
      </c>
      <c r="C184" s="7"/>
      <c r="D184" s="171" t="s">
        <v>69</v>
      </c>
      <c r="E184" s="170" t="s">
        <v>103</v>
      </c>
      <c r="F184" s="176" t="s">
        <v>104</v>
      </c>
      <c r="G184" s="172" t="s">
        <v>111</v>
      </c>
      <c r="H184" s="172" t="s">
        <v>64</v>
      </c>
      <c r="I184" s="172" t="s">
        <v>475</v>
      </c>
      <c r="J184" s="177">
        <v>35</v>
      </c>
    </row>
    <row r="185" spans="1:10" ht="16.8" x14ac:dyDescent="0.3">
      <c r="A185" s="393" t="s">
        <v>482</v>
      </c>
      <c r="B185" s="361">
        <v>3</v>
      </c>
      <c r="C185" s="7"/>
      <c r="D185" s="10" t="s">
        <v>165</v>
      </c>
      <c r="E185" s="1" t="s">
        <v>103</v>
      </c>
      <c r="F185" s="167" t="s">
        <v>104</v>
      </c>
      <c r="G185" s="4" t="s">
        <v>60</v>
      </c>
      <c r="H185" s="9" t="s">
        <v>105</v>
      </c>
      <c r="I185" s="9" t="s">
        <v>343</v>
      </c>
      <c r="J185" s="173">
        <v>90</v>
      </c>
    </row>
    <row r="186" spans="1:10" ht="16.8" x14ac:dyDescent="0.3">
      <c r="A186" s="393" t="s">
        <v>117</v>
      </c>
      <c r="B186" s="361">
        <v>3</v>
      </c>
      <c r="C186" s="7"/>
      <c r="D186" s="10" t="s">
        <v>165</v>
      </c>
      <c r="E186" s="1" t="s">
        <v>109</v>
      </c>
      <c r="F186" s="167" t="s">
        <v>104</v>
      </c>
      <c r="G186" s="4" t="s">
        <v>60</v>
      </c>
      <c r="H186" s="4" t="s">
        <v>64</v>
      </c>
      <c r="I186" s="4" t="s">
        <v>338</v>
      </c>
      <c r="J186" s="173">
        <v>284</v>
      </c>
    </row>
    <row r="187" spans="1:10" ht="16.8" x14ac:dyDescent="0.3">
      <c r="A187" s="393" t="s">
        <v>227</v>
      </c>
      <c r="B187" s="361">
        <v>3</v>
      </c>
      <c r="C187" s="7"/>
      <c r="D187" s="10" t="s">
        <v>59</v>
      </c>
      <c r="E187" s="1" t="s">
        <v>103</v>
      </c>
      <c r="F187" s="167" t="s">
        <v>104</v>
      </c>
      <c r="G187" s="4" t="s">
        <v>60</v>
      </c>
      <c r="H187" s="4" t="s">
        <v>66</v>
      </c>
      <c r="I187" s="4" t="s">
        <v>340</v>
      </c>
      <c r="J187" s="173">
        <v>128</v>
      </c>
    </row>
    <row r="188" spans="1:10" ht="16.8" x14ac:dyDescent="0.3">
      <c r="A188" s="393" t="s">
        <v>228</v>
      </c>
      <c r="B188" s="361">
        <v>3</v>
      </c>
      <c r="C188" s="7"/>
      <c r="D188" s="10" t="s">
        <v>67</v>
      </c>
      <c r="E188" s="1" t="s">
        <v>109</v>
      </c>
      <c r="F188" s="167" t="s">
        <v>125</v>
      </c>
      <c r="G188" s="4" t="s">
        <v>84</v>
      </c>
      <c r="H188" s="4" t="s">
        <v>68</v>
      </c>
      <c r="I188" s="4" t="s">
        <v>338</v>
      </c>
      <c r="J188" s="174">
        <v>286</v>
      </c>
    </row>
    <row r="189" spans="1:10" ht="16.8" x14ac:dyDescent="0.3">
      <c r="A189" s="393" t="s">
        <v>483</v>
      </c>
      <c r="B189" s="361">
        <v>3</v>
      </c>
      <c r="C189" s="7"/>
      <c r="D189" s="8" t="s">
        <v>67</v>
      </c>
      <c r="E189" s="5" t="s">
        <v>178</v>
      </c>
      <c r="F189" s="276" t="s">
        <v>104</v>
      </c>
      <c r="G189" s="4" t="s">
        <v>84</v>
      </c>
      <c r="H189" s="4" t="s">
        <v>68</v>
      </c>
      <c r="I189" s="4" t="s">
        <v>355</v>
      </c>
      <c r="J189" s="173">
        <v>71</v>
      </c>
    </row>
    <row r="190" spans="1:10" ht="16.8" x14ac:dyDescent="0.3">
      <c r="A190" s="393" t="s">
        <v>484</v>
      </c>
      <c r="B190" s="361">
        <v>3</v>
      </c>
      <c r="C190" s="7"/>
      <c r="D190" s="10" t="s">
        <v>69</v>
      </c>
      <c r="E190" s="1" t="s">
        <v>103</v>
      </c>
      <c r="F190" s="167" t="s">
        <v>104</v>
      </c>
      <c r="G190" s="4" t="s">
        <v>84</v>
      </c>
      <c r="H190" s="4" t="s">
        <v>64</v>
      </c>
      <c r="I190" s="4" t="s">
        <v>343</v>
      </c>
      <c r="J190" s="173">
        <v>90</v>
      </c>
    </row>
    <row r="191" spans="1:10" ht="16.8" x14ac:dyDescent="0.3">
      <c r="A191" s="393" t="s">
        <v>485</v>
      </c>
      <c r="B191" s="361">
        <v>3</v>
      </c>
      <c r="C191" s="7"/>
      <c r="D191" s="10" t="s">
        <v>67</v>
      </c>
      <c r="E191" s="1" t="s">
        <v>103</v>
      </c>
      <c r="F191" s="167" t="s">
        <v>104</v>
      </c>
      <c r="G191" s="4" t="s">
        <v>60</v>
      </c>
      <c r="H191" s="4" t="s">
        <v>116</v>
      </c>
      <c r="I191" s="4" t="s">
        <v>394</v>
      </c>
      <c r="J191" s="173">
        <v>186</v>
      </c>
    </row>
    <row r="192" spans="1:10" ht="16.8" x14ac:dyDescent="0.3">
      <c r="A192" s="393" t="s">
        <v>486</v>
      </c>
      <c r="B192" s="361">
        <v>3</v>
      </c>
      <c r="C192" s="7"/>
      <c r="D192" s="10" t="s">
        <v>67</v>
      </c>
      <c r="E192" s="1" t="s">
        <v>103</v>
      </c>
      <c r="F192" s="167" t="s">
        <v>104</v>
      </c>
      <c r="G192" s="4" t="s">
        <v>257</v>
      </c>
      <c r="H192" s="4" t="s">
        <v>116</v>
      </c>
      <c r="I192" s="4" t="s">
        <v>394</v>
      </c>
      <c r="J192" s="173">
        <v>186</v>
      </c>
    </row>
    <row r="193" spans="1:10" ht="16.8" x14ac:dyDescent="0.3">
      <c r="A193" s="393" t="s">
        <v>118</v>
      </c>
      <c r="B193" s="361">
        <v>3</v>
      </c>
      <c r="C193" s="7"/>
      <c r="D193" s="10" t="s">
        <v>165</v>
      </c>
      <c r="E193" s="1" t="s">
        <v>109</v>
      </c>
      <c r="F193" s="167" t="s">
        <v>104</v>
      </c>
      <c r="G193" s="4" t="s">
        <v>60</v>
      </c>
      <c r="H193" s="4" t="s">
        <v>119</v>
      </c>
      <c r="I193" s="4" t="s">
        <v>338</v>
      </c>
      <c r="J193" s="173">
        <v>300</v>
      </c>
    </row>
    <row r="194" spans="1:10" ht="16.8" x14ac:dyDescent="0.3">
      <c r="A194" s="393" t="s">
        <v>230</v>
      </c>
      <c r="B194" s="361">
        <v>3</v>
      </c>
      <c r="C194" s="7"/>
      <c r="D194" s="10" t="s">
        <v>165</v>
      </c>
      <c r="E194" s="1" t="s">
        <v>109</v>
      </c>
      <c r="F194" s="167" t="s">
        <v>104</v>
      </c>
      <c r="G194" s="4" t="s">
        <v>60</v>
      </c>
      <c r="H194" s="4" t="s">
        <v>66</v>
      </c>
      <c r="I194" s="4" t="s">
        <v>338</v>
      </c>
      <c r="J194" s="173">
        <v>300</v>
      </c>
    </row>
    <row r="195" spans="1:10" ht="16.8" x14ac:dyDescent="0.3">
      <c r="A195" s="394" t="s">
        <v>120</v>
      </c>
      <c r="B195" s="363">
        <v>3</v>
      </c>
      <c r="C195" s="68"/>
      <c r="D195" s="69" t="s">
        <v>69</v>
      </c>
      <c r="E195" s="6" t="s">
        <v>109</v>
      </c>
      <c r="F195" s="169" t="s">
        <v>104</v>
      </c>
      <c r="G195" s="11" t="s">
        <v>111</v>
      </c>
      <c r="H195" s="11" t="s">
        <v>68</v>
      </c>
      <c r="I195" s="11" t="s">
        <v>338</v>
      </c>
      <c r="J195" s="364">
        <v>302</v>
      </c>
    </row>
    <row r="196" spans="1:10" ht="16.8" x14ac:dyDescent="0.3">
      <c r="A196" s="393" t="s">
        <v>278</v>
      </c>
      <c r="B196" s="7">
        <v>4</v>
      </c>
      <c r="C196" s="7"/>
      <c r="D196" s="168" t="s">
        <v>165</v>
      </c>
      <c r="E196" s="1" t="s">
        <v>127</v>
      </c>
      <c r="F196" s="9" t="s">
        <v>336</v>
      </c>
      <c r="G196" s="9" t="s">
        <v>65</v>
      </c>
      <c r="H196" s="9" t="s">
        <v>63</v>
      </c>
      <c r="I196" s="9" t="s">
        <v>337</v>
      </c>
      <c r="J196" s="173">
        <v>174</v>
      </c>
    </row>
    <row r="197" spans="1:10" ht="16.8" x14ac:dyDescent="0.3">
      <c r="A197" s="393" t="s">
        <v>279</v>
      </c>
      <c r="B197" s="7">
        <v>4</v>
      </c>
      <c r="C197" s="7"/>
      <c r="D197" s="10" t="s">
        <v>165</v>
      </c>
      <c r="E197" s="1" t="s">
        <v>106</v>
      </c>
      <c r="F197" s="167" t="s">
        <v>104</v>
      </c>
      <c r="G197" s="4" t="s">
        <v>60</v>
      </c>
      <c r="H197" s="4" t="s">
        <v>66</v>
      </c>
      <c r="I197" s="4" t="s">
        <v>338</v>
      </c>
      <c r="J197" s="173">
        <v>196</v>
      </c>
    </row>
    <row r="198" spans="1:10" ht="16.8" x14ac:dyDescent="0.3">
      <c r="A198" s="393" t="s">
        <v>280</v>
      </c>
      <c r="B198" s="7">
        <v>4</v>
      </c>
      <c r="C198" s="7"/>
      <c r="D198" s="10" t="s">
        <v>59</v>
      </c>
      <c r="E198" s="1" t="s">
        <v>106</v>
      </c>
      <c r="F198" s="167" t="s">
        <v>104</v>
      </c>
      <c r="G198" s="4" t="s">
        <v>339</v>
      </c>
      <c r="H198" s="4" t="s">
        <v>68</v>
      </c>
      <c r="I198" s="4" t="s">
        <v>340</v>
      </c>
      <c r="J198" s="173">
        <v>116</v>
      </c>
    </row>
    <row r="199" spans="1:10" ht="16.8" x14ac:dyDescent="0.3">
      <c r="A199" s="393" t="s">
        <v>281</v>
      </c>
      <c r="B199" s="7">
        <v>4</v>
      </c>
      <c r="C199" s="7"/>
      <c r="D199" s="10" t="s">
        <v>86</v>
      </c>
      <c r="E199" s="170" t="s">
        <v>103</v>
      </c>
      <c r="F199" s="167" t="s">
        <v>336</v>
      </c>
      <c r="G199" s="172" t="s">
        <v>65</v>
      </c>
      <c r="H199" s="4" t="s">
        <v>68</v>
      </c>
      <c r="I199" s="4" t="s">
        <v>341</v>
      </c>
      <c r="J199" s="173">
        <v>98</v>
      </c>
    </row>
    <row r="200" spans="1:10" ht="16.8" x14ac:dyDescent="0.3">
      <c r="A200" s="393" t="s">
        <v>282</v>
      </c>
      <c r="B200" s="7">
        <v>4</v>
      </c>
      <c r="C200" s="7"/>
      <c r="D200" s="168" t="s">
        <v>86</v>
      </c>
      <c r="E200" s="1" t="s">
        <v>103</v>
      </c>
      <c r="F200" s="9" t="s">
        <v>336</v>
      </c>
      <c r="G200" s="9" t="s">
        <v>65</v>
      </c>
      <c r="H200" s="9" t="s">
        <v>68</v>
      </c>
      <c r="I200" s="9" t="s">
        <v>277</v>
      </c>
      <c r="J200" s="173">
        <v>17</v>
      </c>
    </row>
    <row r="201" spans="1:10" ht="16.8" x14ac:dyDescent="0.3">
      <c r="A201" s="393" t="s">
        <v>283</v>
      </c>
      <c r="B201" s="7">
        <v>4</v>
      </c>
      <c r="C201" s="7"/>
      <c r="D201" s="10" t="s">
        <v>67</v>
      </c>
      <c r="E201" s="170" t="s">
        <v>107</v>
      </c>
      <c r="F201" s="4" t="s">
        <v>104</v>
      </c>
      <c r="G201" s="172" t="s">
        <v>84</v>
      </c>
      <c r="H201" s="4" t="s">
        <v>91</v>
      </c>
      <c r="I201" s="4" t="s">
        <v>342</v>
      </c>
      <c r="J201" s="173">
        <v>93</v>
      </c>
    </row>
    <row r="202" spans="1:10" ht="16.8" x14ac:dyDescent="0.3">
      <c r="A202" s="393" t="s">
        <v>284</v>
      </c>
      <c r="B202" s="7">
        <v>4</v>
      </c>
      <c r="C202" s="7"/>
      <c r="D202" s="10" t="s">
        <v>165</v>
      </c>
      <c r="E202" s="1" t="s">
        <v>107</v>
      </c>
      <c r="F202" s="167" t="s">
        <v>104</v>
      </c>
      <c r="G202" s="4" t="s">
        <v>65</v>
      </c>
      <c r="H202" s="9" t="s">
        <v>68</v>
      </c>
      <c r="I202" s="9" t="s">
        <v>343</v>
      </c>
      <c r="J202" s="173">
        <v>81</v>
      </c>
    </row>
    <row r="203" spans="1:10" ht="16.8" x14ac:dyDescent="0.3">
      <c r="A203" s="393" t="s">
        <v>285</v>
      </c>
      <c r="B203" s="7">
        <v>4</v>
      </c>
      <c r="C203" s="7"/>
      <c r="D203" s="10" t="s">
        <v>165</v>
      </c>
      <c r="E203" s="170" t="s">
        <v>103</v>
      </c>
      <c r="F203" s="176" t="s">
        <v>104</v>
      </c>
      <c r="G203" s="172" t="s">
        <v>60</v>
      </c>
      <c r="H203" s="172" t="s">
        <v>105</v>
      </c>
      <c r="I203" s="172" t="s">
        <v>344</v>
      </c>
      <c r="J203" s="173">
        <v>82</v>
      </c>
    </row>
    <row r="204" spans="1:10" ht="16.8" x14ac:dyDescent="0.3">
      <c r="A204" s="393" t="s">
        <v>286</v>
      </c>
      <c r="B204" s="7">
        <v>4</v>
      </c>
      <c r="C204" s="7"/>
      <c r="D204" s="10" t="s">
        <v>69</v>
      </c>
      <c r="E204" s="1" t="s">
        <v>127</v>
      </c>
      <c r="F204" s="167" t="s">
        <v>104</v>
      </c>
      <c r="G204" s="4" t="s">
        <v>75</v>
      </c>
      <c r="H204" s="4" t="s">
        <v>64</v>
      </c>
      <c r="I204" s="4" t="s">
        <v>343</v>
      </c>
      <c r="J204" s="173">
        <v>83</v>
      </c>
    </row>
    <row r="205" spans="1:10" ht="16.8" x14ac:dyDescent="0.3">
      <c r="A205" s="393" t="s">
        <v>287</v>
      </c>
      <c r="B205" s="7">
        <v>4</v>
      </c>
      <c r="C205" s="7"/>
      <c r="D205" s="10" t="s">
        <v>69</v>
      </c>
      <c r="E205" s="1" t="s">
        <v>103</v>
      </c>
      <c r="F205" s="4" t="s">
        <v>104</v>
      </c>
      <c r="G205" s="4" t="s">
        <v>60</v>
      </c>
      <c r="H205" s="4" t="s">
        <v>91</v>
      </c>
      <c r="I205" s="4" t="s">
        <v>345</v>
      </c>
      <c r="J205" s="173">
        <v>94</v>
      </c>
    </row>
    <row r="206" spans="1:10" ht="16.8" x14ac:dyDescent="0.3">
      <c r="A206" s="393" t="s">
        <v>288</v>
      </c>
      <c r="B206" s="7">
        <v>4</v>
      </c>
      <c r="C206" s="7"/>
      <c r="D206" s="10" t="s">
        <v>176</v>
      </c>
      <c r="E206" s="1" t="s">
        <v>106</v>
      </c>
      <c r="F206" s="167" t="s">
        <v>104</v>
      </c>
      <c r="G206" s="4" t="s">
        <v>84</v>
      </c>
      <c r="H206" s="4" t="s">
        <v>68</v>
      </c>
      <c r="I206" s="4" t="s">
        <v>340</v>
      </c>
      <c r="J206" s="173">
        <v>118</v>
      </c>
    </row>
    <row r="207" spans="1:10" ht="16.8" x14ac:dyDescent="0.3">
      <c r="A207" s="393" t="s">
        <v>289</v>
      </c>
      <c r="B207" s="7">
        <v>4</v>
      </c>
      <c r="C207" s="7"/>
      <c r="D207" s="171" t="s">
        <v>67</v>
      </c>
      <c r="E207" s="170" t="s">
        <v>106</v>
      </c>
      <c r="F207" s="167" t="s">
        <v>125</v>
      </c>
      <c r="G207" s="172" t="s">
        <v>84</v>
      </c>
      <c r="H207" s="172" t="s">
        <v>68</v>
      </c>
      <c r="I207" s="4" t="s">
        <v>346</v>
      </c>
      <c r="J207" s="173">
        <v>91</v>
      </c>
    </row>
    <row r="208" spans="1:10" ht="16.8" x14ac:dyDescent="0.3">
      <c r="A208" s="393" t="s">
        <v>290</v>
      </c>
      <c r="B208" s="7">
        <v>4</v>
      </c>
      <c r="C208" s="7"/>
      <c r="D208" s="10" t="s">
        <v>165</v>
      </c>
      <c r="E208" s="1" t="s">
        <v>109</v>
      </c>
      <c r="F208" s="167" t="s">
        <v>104</v>
      </c>
      <c r="G208" s="4" t="s">
        <v>93</v>
      </c>
      <c r="H208" s="4" t="s">
        <v>66</v>
      </c>
      <c r="I208" s="4" t="s">
        <v>338</v>
      </c>
      <c r="J208" s="173">
        <v>214</v>
      </c>
    </row>
    <row r="209" spans="1:10" ht="16.8" x14ac:dyDescent="0.3">
      <c r="A209" s="393" t="s">
        <v>291</v>
      </c>
      <c r="B209" s="7">
        <v>4</v>
      </c>
      <c r="C209" s="10" t="s">
        <v>683</v>
      </c>
      <c r="D209" s="10" t="s">
        <v>67</v>
      </c>
      <c r="E209" s="170" t="s">
        <v>103</v>
      </c>
      <c r="F209" s="172" t="s">
        <v>104</v>
      </c>
      <c r="G209" s="172" t="s">
        <v>60</v>
      </c>
      <c r="H209" s="172" t="s">
        <v>64</v>
      </c>
      <c r="I209" s="4" t="s">
        <v>338</v>
      </c>
      <c r="J209" s="173">
        <v>215</v>
      </c>
    </row>
    <row r="210" spans="1:10" ht="16.8" x14ac:dyDescent="0.3">
      <c r="A210" s="393" t="s">
        <v>292</v>
      </c>
      <c r="B210" s="7">
        <v>4</v>
      </c>
      <c r="C210" s="7"/>
      <c r="D210" s="10" t="s">
        <v>59</v>
      </c>
      <c r="E210" s="1" t="s">
        <v>106</v>
      </c>
      <c r="F210" s="167" t="s">
        <v>104</v>
      </c>
      <c r="G210" s="4" t="s">
        <v>60</v>
      </c>
      <c r="H210" s="4" t="s">
        <v>68</v>
      </c>
      <c r="I210" s="4" t="s">
        <v>340</v>
      </c>
      <c r="J210" s="173">
        <v>118</v>
      </c>
    </row>
    <row r="211" spans="1:10" ht="16.8" x14ac:dyDescent="0.3">
      <c r="A211" s="393" t="s">
        <v>293</v>
      </c>
      <c r="B211" s="7">
        <v>4</v>
      </c>
      <c r="C211" s="7"/>
      <c r="D211" s="10" t="s">
        <v>59</v>
      </c>
      <c r="E211" s="1" t="s">
        <v>103</v>
      </c>
      <c r="F211" s="167" t="s">
        <v>104</v>
      </c>
      <c r="G211" s="4" t="s">
        <v>111</v>
      </c>
      <c r="H211" s="4" t="s">
        <v>63</v>
      </c>
      <c r="I211" s="4" t="s">
        <v>338</v>
      </c>
      <c r="J211" s="173">
        <v>221</v>
      </c>
    </row>
    <row r="212" spans="1:10" ht="16.8" x14ac:dyDescent="0.3">
      <c r="A212" s="393" t="s">
        <v>294</v>
      </c>
      <c r="B212" s="7">
        <v>4</v>
      </c>
      <c r="C212" s="7"/>
      <c r="D212" s="10" t="s">
        <v>86</v>
      </c>
      <c r="E212" s="1" t="s">
        <v>106</v>
      </c>
      <c r="F212" s="167" t="s">
        <v>104</v>
      </c>
      <c r="G212" s="4" t="s">
        <v>84</v>
      </c>
      <c r="H212" s="4" t="s">
        <v>68</v>
      </c>
      <c r="I212" s="4" t="s">
        <v>338</v>
      </c>
      <c r="J212" s="173">
        <v>221</v>
      </c>
    </row>
    <row r="213" spans="1:10" ht="16.8" x14ac:dyDescent="0.3">
      <c r="A213" s="393" t="s">
        <v>295</v>
      </c>
      <c r="B213" s="7">
        <v>4</v>
      </c>
      <c r="C213" s="7"/>
      <c r="D213" s="10" t="s">
        <v>59</v>
      </c>
      <c r="E213" s="1" t="s">
        <v>178</v>
      </c>
      <c r="F213" s="167" t="s">
        <v>104</v>
      </c>
      <c r="G213" s="4" t="s">
        <v>84</v>
      </c>
      <c r="H213" s="4" t="s">
        <v>64</v>
      </c>
      <c r="I213" s="4" t="s">
        <v>338</v>
      </c>
      <c r="J213" s="173">
        <v>222</v>
      </c>
    </row>
    <row r="214" spans="1:10" ht="16.8" x14ac:dyDescent="0.3">
      <c r="A214" s="393" t="s">
        <v>86</v>
      </c>
      <c r="B214" s="7">
        <v>4</v>
      </c>
      <c r="C214" s="7"/>
      <c r="D214" s="10" t="s">
        <v>86</v>
      </c>
      <c r="E214" s="1" t="s">
        <v>107</v>
      </c>
      <c r="F214" s="167" t="s">
        <v>128</v>
      </c>
      <c r="G214" s="4" t="s">
        <v>65</v>
      </c>
      <c r="H214" s="4" t="s">
        <v>64</v>
      </c>
      <c r="I214" s="4" t="s">
        <v>338</v>
      </c>
      <c r="J214" s="173">
        <v>224</v>
      </c>
    </row>
    <row r="215" spans="1:10" ht="16.8" x14ac:dyDescent="0.3">
      <c r="A215" s="393" t="s">
        <v>296</v>
      </c>
      <c r="B215" s="7">
        <v>4</v>
      </c>
      <c r="C215" s="7"/>
      <c r="D215" s="10" t="s">
        <v>69</v>
      </c>
      <c r="E215" s="1" t="s">
        <v>106</v>
      </c>
      <c r="F215" s="167" t="s">
        <v>104</v>
      </c>
      <c r="G215" s="4" t="s">
        <v>65</v>
      </c>
      <c r="H215" s="4" t="s">
        <v>68</v>
      </c>
      <c r="I215" s="4" t="s">
        <v>338</v>
      </c>
      <c r="J215" s="173">
        <v>224</v>
      </c>
    </row>
    <row r="216" spans="1:10" ht="16.8" x14ac:dyDescent="0.3">
      <c r="A216" s="393" t="s">
        <v>297</v>
      </c>
      <c r="B216" s="7">
        <v>4</v>
      </c>
      <c r="C216" s="7"/>
      <c r="D216" s="10" t="s">
        <v>69</v>
      </c>
      <c r="E216" s="1" t="s">
        <v>106</v>
      </c>
      <c r="F216" s="167" t="s">
        <v>125</v>
      </c>
      <c r="G216" s="4" t="s">
        <v>84</v>
      </c>
      <c r="H216" s="4" t="s">
        <v>8</v>
      </c>
      <c r="I216" s="4" t="s">
        <v>343</v>
      </c>
      <c r="J216" s="173">
        <v>85</v>
      </c>
    </row>
    <row r="217" spans="1:10" ht="16.8" x14ac:dyDescent="0.3">
      <c r="A217" s="393" t="s">
        <v>298</v>
      </c>
      <c r="B217" s="7">
        <v>4</v>
      </c>
      <c r="C217" s="7"/>
      <c r="D217" s="10" t="s">
        <v>69</v>
      </c>
      <c r="E217" s="170" t="s">
        <v>103</v>
      </c>
      <c r="F217" s="176" t="s">
        <v>104</v>
      </c>
      <c r="G217" s="172" t="s">
        <v>111</v>
      </c>
      <c r="H217" s="172" t="s">
        <v>116</v>
      </c>
      <c r="I217" s="172" t="s">
        <v>347</v>
      </c>
      <c r="J217" s="173">
        <v>114</v>
      </c>
    </row>
    <row r="218" spans="1:10" ht="16.8" x14ac:dyDescent="0.3">
      <c r="A218" s="393" t="s">
        <v>299</v>
      </c>
      <c r="B218" s="7">
        <v>4</v>
      </c>
      <c r="C218" s="7"/>
      <c r="D218" s="168" t="s">
        <v>165</v>
      </c>
      <c r="E218" s="1" t="s">
        <v>106</v>
      </c>
      <c r="F218" s="9" t="s">
        <v>104</v>
      </c>
      <c r="G218" s="9" t="s">
        <v>84</v>
      </c>
      <c r="H218" s="9" t="s">
        <v>64</v>
      </c>
      <c r="I218" s="9" t="s">
        <v>337</v>
      </c>
      <c r="J218" s="173">
        <v>174</v>
      </c>
    </row>
    <row r="219" spans="1:10" ht="16.8" x14ac:dyDescent="0.3">
      <c r="A219" s="393" t="s">
        <v>300</v>
      </c>
      <c r="B219" s="7">
        <v>4</v>
      </c>
      <c r="C219" s="7"/>
      <c r="D219" s="10" t="s">
        <v>165</v>
      </c>
      <c r="E219" s="170" t="s">
        <v>103</v>
      </c>
      <c r="F219" s="167" t="s">
        <v>104</v>
      </c>
      <c r="G219" s="172" t="s">
        <v>60</v>
      </c>
      <c r="H219" s="172" t="s">
        <v>63</v>
      </c>
      <c r="I219" s="172" t="s">
        <v>342</v>
      </c>
      <c r="J219" s="173">
        <v>98</v>
      </c>
    </row>
    <row r="220" spans="1:10" ht="16.8" x14ac:dyDescent="0.3">
      <c r="A220" s="393" t="s">
        <v>301</v>
      </c>
      <c r="B220" s="7">
        <v>4</v>
      </c>
      <c r="C220" s="7"/>
      <c r="D220" s="10" t="s">
        <v>59</v>
      </c>
      <c r="E220" s="1" t="s">
        <v>109</v>
      </c>
      <c r="F220" s="167" t="s">
        <v>104</v>
      </c>
      <c r="G220" s="4" t="s">
        <v>60</v>
      </c>
      <c r="H220" s="4" t="s">
        <v>66</v>
      </c>
      <c r="I220" s="4" t="s">
        <v>338</v>
      </c>
      <c r="J220" s="173">
        <v>233</v>
      </c>
    </row>
    <row r="221" spans="1:10" ht="16.8" x14ac:dyDescent="0.3">
      <c r="A221" s="393" t="s">
        <v>302</v>
      </c>
      <c r="B221" s="7">
        <v>4</v>
      </c>
      <c r="C221" s="7"/>
      <c r="D221" s="10" t="s">
        <v>165</v>
      </c>
      <c r="E221" s="1" t="s">
        <v>106</v>
      </c>
      <c r="F221" s="167" t="s">
        <v>104</v>
      </c>
      <c r="G221" s="4" t="s">
        <v>84</v>
      </c>
      <c r="H221" s="4" t="s">
        <v>63</v>
      </c>
      <c r="I221" s="4" t="s">
        <v>338</v>
      </c>
      <c r="J221" s="173">
        <v>235</v>
      </c>
    </row>
    <row r="222" spans="1:10" ht="16.8" x14ac:dyDescent="0.3">
      <c r="A222" s="393" t="s">
        <v>303</v>
      </c>
      <c r="B222" s="7">
        <v>4</v>
      </c>
      <c r="C222" s="7"/>
      <c r="D222" s="10" t="s">
        <v>86</v>
      </c>
      <c r="E222" s="1" t="s">
        <v>106</v>
      </c>
      <c r="F222" s="4" t="s">
        <v>104</v>
      </c>
      <c r="G222" s="4" t="s">
        <v>60</v>
      </c>
      <c r="H222" s="4" t="s">
        <v>105</v>
      </c>
      <c r="I222" s="4" t="s">
        <v>345</v>
      </c>
      <c r="J222" s="173">
        <v>100</v>
      </c>
    </row>
    <row r="223" spans="1:10" ht="16.8" x14ac:dyDescent="0.3">
      <c r="A223" s="393" t="s">
        <v>304</v>
      </c>
      <c r="B223" s="7">
        <v>4</v>
      </c>
      <c r="C223" s="7"/>
      <c r="D223" s="10" t="s">
        <v>67</v>
      </c>
      <c r="E223" s="1" t="s">
        <v>103</v>
      </c>
      <c r="F223" s="167" t="s">
        <v>104</v>
      </c>
      <c r="G223" s="4" t="s">
        <v>84</v>
      </c>
      <c r="H223" s="9" t="s">
        <v>68</v>
      </c>
      <c r="I223" s="9" t="s">
        <v>343</v>
      </c>
      <c r="J223" s="173">
        <v>87</v>
      </c>
    </row>
    <row r="224" spans="1:10" ht="16.8" x14ac:dyDescent="0.3">
      <c r="A224" s="393" t="s">
        <v>490</v>
      </c>
      <c r="B224" s="7">
        <v>4</v>
      </c>
      <c r="C224" s="7"/>
      <c r="D224" s="10" t="s">
        <v>69</v>
      </c>
      <c r="E224" s="1" t="s">
        <v>103</v>
      </c>
      <c r="F224" s="167" t="s">
        <v>104</v>
      </c>
      <c r="G224" s="4" t="s">
        <v>111</v>
      </c>
      <c r="H224" s="4" t="s">
        <v>129</v>
      </c>
      <c r="I224" s="4" t="s">
        <v>338</v>
      </c>
      <c r="J224" s="173">
        <v>241</v>
      </c>
    </row>
    <row r="225" spans="1:10" ht="16.8" x14ac:dyDescent="0.3">
      <c r="A225" s="393" t="s">
        <v>305</v>
      </c>
      <c r="B225" s="7">
        <v>4</v>
      </c>
      <c r="C225" s="7"/>
      <c r="D225" s="10" t="s">
        <v>165</v>
      </c>
      <c r="E225" s="1" t="s">
        <v>106</v>
      </c>
      <c r="F225" s="167" t="s">
        <v>104</v>
      </c>
      <c r="G225" s="4" t="s">
        <v>65</v>
      </c>
      <c r="H225" s="4" t="s">
        <v>68</v>
      </c>
      <c r="I225" s="4" t="s">
        <v>277</v>
      </c>
      <c r="J225" s="173">
        <v>116</v>
      </c>
    </row>
    <row r="226" spans="1:10" ht="16.8" x14ac:dyDescent="0.3">
      <c r="A226" s="393" t="s">
        <v>306</v>
      </c>
      <c r="B226" s="7">
        <v>4</v>
      </c>
      <c r="C226" s="7"/>
      <c r="D226" s="10" t="s">
        <v>69</v>
      </c>
      <c r="E226" s="1" t="s">
        <v>348</v>
      </c>
      <c r="F226" s="167" t="s">
        <v>104</v>
      </c>
      <c r="G226" s="4" t="s">
        <v>60</v>
      </c>
      <c r="H226" s="4" t="s">
        <v>116</v>
      </c>
      <c r="I226" s="4" t="s">
        <v>338</v>
      </c>
      <c r="J226" s="173">
        <v>243</v>
      </c>
    </row>
    <row r="227" spans="1:10" ht="16.8" x14ac:dyDescent="0.3">
      <c r="A227" s="393" t="s">
        <v>307</v>
      </c>
      <c r="B227" s="7">
        <v>4</v>
      </c>
      <c r="C227" s="7"/>
      <c r="D227" s="10" t="s">
        <v>59</v>
      </c>
      <c r="E227" s="1" t="s">
        <v>106</v>
      </c>
      <c r="F227" s="167" t="s">
        <v>104</v>
      </c>
      <c r="G227" s="4" t="s">
        <v>60</v>
      </c>
      <c r="H227" s="4" t="s">
        <v>68</v>
      </c>
      <c r="I227" s="4" t="s">
        <v>340</v>
      </c>
      <c r="J227" s="173">
        <v>123</v>
      </c>
    </row>
    <row r="228" spans="1:10" ht="16.8" x14ac:dyDescent="0.3">
      <c r="A228" s="393" t="s">
        <v>308</v>
      </c>
      <c r="B228" s="7">
        <v>4</v>
      </c>
      <c r="C228" s="7"/>
      <c r="D228" s="171" t="s">
        <v>165</v>
      </c>
      <c r="E228" s="170" t="s">
        <v>178</v>
      </c>
      <c r="F228" s="172" t="s">
        <v>104</v>
      </c>
      <c r="G228" s="172" t="s">
        <v>84</v>
      </c>
      <c r="H228" s="172" t="s">
        <v>105</v>
      </c>
      <c r="I228" s="4" t="s">
        <v>338</v>
      </c>
      <c r="J228" s="177">
        <v>251</v>
      </c>
    </row>
    <row r="229" spans="1:10" ht="16.8" x14ac:dyDescent="0.3">
      <c r="A229" s="393" t="s">
        <v>309</v>
      </c>
      <c r="B229" s="7">
        <v>4</v>
      </c>
      <c r="C229" s="7"/>
      <c r="D229" s="10" t="s">
        <v>59</v>
      </c>
      <c r="E229" s="1" t="s">
        <v>103</v>
      </c>
      <c r="F229" s="167" t="s">
        <v>104</v>
      </c>
      <c r="G229" s="4" t="s">
        <v>84</v>
      </c>
      <c r="H229" s="4" t="s">
        <v>89</v>
      </c>
      <c r="I229" s="4" t="s">
        <v>340</v>
      </c>
      <c r="J229" s="173">
        <v>125</v>
      </c>
    </row>
    <row r="230" spans="1:10" ht="16.8" x14ac:dyDescent="0.3">
      <c r="A230" s="393" t="s">
        <v>310</v>
      </c>
      <c r="B230" s="7">
        <v>4</v>
      </c>
      <c r="C230" s="7"/>
      <c r="D230" s="10" t="s">
        <v>69</v>
      </c>
      <c r="E230" s="1" t="s">
        <v>126</v>
      </c>
      <c r="F230" s="176" t="s">
        <v>104</v>
      </c>
      <c r="G230" s="172" t="s">
        <v>60</v>
      </c>
      <c r="H230" s="172" t="s">
        <v>140</v>
      </c>
      <c r="I230" s="172" t="s">
        <v>349</v>
      </c>
      <c r="J230" s="173">
        <v>107</v>
      </c>
    </row>
    <row r="231" spans="1:10" ht="16.8" x14ac:dyDescent="0.3">
      <c r="A231" s="393" t="s">
        <v>311</v>
      </c>
      <c r="B231" s="7">
        <v>4</v>
      </c>
      <c r="C231" s="7"/>
      <c r="D231" s="10" t="s">
        <v>67</v>
      </c>
      <c r="E231" s="1" t="s">
        <v>109</v>
      </c>
      <c r="F231" s="167" t="s">
        <v>104</v>
      </c>
      <c r="G231" s="4" t="s">
        <v>60</v>
      </c>
      <c r="H231" s="4" t="s">
        <v>64</v>
      </c>
      <c r="I231" s="4" t="s">
        <v>338</v>
      </c>
      <c r="J231" s="173">
        <v>257</v>
      </c>
    </row>
    <row r="232" spans="1:10" ht="16.8" x14ac:dyDescent="0.3">
      <c r="A232" s="393" t="s">
        <v>312</v>
      </c>
      <c r="B232" s="7">
        <v>4</v>
      </c>
      <c r="C232" s="7"/>
      <c r="D232" s="10" t="s">
        <v>67</v>
      </c>
      <c r="E232" s="1" t="s">
        <v>106</v>
      </c>
      <c r="F232" s="167" t="s">
        <v>104</v>
      </c>
      <c r="G232" s="4" t="s">
        <v>84</v>
      </c>
      <c r="H232" s="4" t="s">
        <v>64</v>
      </c>
      <c r="I232" s="4" t="s">
        <v>338</v>
      </c>
      <c r="J232" s="173">
        <v>261</v>
      </c>
    </row>
    <row r="233" spans="1:10" ht="16.8" x14ac:dyDescent="0.3">
      <c r="A233" s="393" t="s">
        <v>313</v>
      </c>
      <c r="B233" s="7">
        <v>4</v>
      </c>
      <c r="C233" s="7"/>
      <c r="D233" s="10" t="s">
        <v>59</v>
      </c>
      <c r="E233" s="1" t="s">
        <v>127</v>
      </c>
      <c r="F233" s="4" t="s">
        <v>104</v>
      </c>
      <c r="G233" s="4" t="s">
        <v>257</v>
      </c>
      <c r="H233" s="4" t="s">
        <v>105</v>
      </c>
      <c r="I233" s="4" t="s">
        <v>342</v>
      </c>
      <c r="J233" s="173">
        <v>101</v>
      </c>
    </row>
    <row r="234" spans="1:10" ht="16.8" x14ac:dyDescent="0.3">
      <c r="A234" s="393" t="s">
        <v>314</v>
      </c>
      <c r="B234" s="7">
        <v>4</v>
      </c>
      <c r="C234" s="7"/>
      <c r="D234" s="10" t="s">
        <v>59</v>
      </c>
      <c r="E234" s="1" t="s">
        <v>106</v>
      </c>
      <c r="F234" s="176" t="s">
        <v>104</v>
      </c>
      <c r="G234" s="172" t="s">
        <v>74</v>
      </c>
      <c r="H234" s="172" t="s">
        <v>68</v>
      </c>
      <c r="I234" s="172" t="s">
        <v>350</v>
      </c>
      <c r="J234" s="173">
        <v>52</v>
      </c>
    </row>
    <row r="235" spans="1:10" ht="16.8" x14ac:dyDescent="0.3">
      <c r="A235" s="393" t="s">
        <v>315</v>
      </c>
      <c r="B235" s="7">
        <v>4</v>
      </c>
      <c r="C235" s="7"/>
      <c r="D235" s="10" t="s">
        <v>165</v>
      </c>
      <c r="E235" s="1" t="s">
        <v>351</v>
      </c>
      <c r="F235" s="4" t="s">
        <v>128</v>
      </c>
      <c r="G235" s="4" t="s">
        <v>65</v>
      </c>
      <c r="H235" s="4" t="s">
        <v>64</v>
      </c>
      <c r="I235" s="4" t="s">
        <v>345</v>
      </c>
      <c r="J235" s="173">
        <v>105</v>
      </c>
    </row>
    <row r="236" spans="1:10" ht="16.8" x14ac:dyDescent="0.3">
      <c r="A236" s="393" t="s">
        <v>316</v>
      </c>
      <c r="B236" s="7">
        <v>4</v>
      </c>
      <c r="C236" s="7"/>
      <c r="D236" s="10" t="s">
        <v>59</v>
      </c>
      <c r="E236" s="1" t="s">
        <v>106</v>
      </c>
      <c r="F236" s="167" t="s">
        <v>104</v>
      </c>
      <c r="G236" s="4" t="s">
        <v>75</v>
      </c>
      <c r="H236" s="4" t="s">
        <v>66</v>
      </c>
      <c r="I236" s="4" t="s">
        <v>338</v>
      </c>
      <c r="J236" s="173">
        <v>271</v>
      </c>
    </row>
    <row r="237" spans="1:10" ht="16.8" x14ac:dyDescent="0.3">
      <c r="A237" s="393" t="s">
        <v>317</v>
      </c>
      <c r="B237" s="7">
        <v>4</v>
      </c>
      <c r="C237" s="7"/>
      <c r="D237" s="10" t="s">
        <v>67</v>
      </c>
      <c r="E237" s="1" t="s">
        <v>107</v>
      </c>
      <c r="F237" s="167" t="s">
        <v>104</v>
      </c>
      <c r="G237" s="4" t="s">
        <v>60</v>
      </c>
      <c r="H237" s="4" t="s">
        <v>64</v>
      </c>
      <c r="I237" s="4" t="s">
        <v>338</v>
      </c>
      <c r="J237" s="173">
        <v>272</v>
      </c>
    </row>
    <row r="238" spans="1:10" ht="16.8" x14ac:dyDescent="0.3">
      <c r="A238" s="393" t="s">
        <v>318</v>
      </c>
      <c r="B238" s="7">
        <v>4</v>
      </c>
      <c r="C238" s="7"/>
      <c r="D238" s="10" t="s">
        <v>86</v>
      </c>
      <c r="E238" s="170" t="s">
        <v>107</v>
      </c>
      <c r="F238" s="167" t="s">
        <v>125</v>
      </c>
      <c r="G238" s="172" t="s">
        <v>111</v>
      </c>
      <c r="H238" s="172" t="s">
        <v>129</v>
      </c>
      <c r="I238" s="172" t="s">
        <v>347</v>
      </c>
      <c r="J238" s="173">
        <v>117</v>
      </c>
    </row>
    <row r="239" spans="1:10" ht="16.8" x14ac:dyDescent="0.3">
      <c r="A239" s="393" t="s">
        <v>319</v>
      </c>
      <c r="B239" s="7">
        <v>4</v>
      </c>
      <c r="C239" s="7"/>
      <c r="D239" s="171" t="s">
        <v>67</v>
      </c>
      <c r="E239" s="170" t="s">
        <v>107</v>
      </c>
      <c r="F239" s="176" t="s">
        <v>104</v>
      </c>
      <c r="G239" s="172" t="s">
        <v>84</v>
      </c>
      <c r="H239" s="172" t="s">
        <v>140</v>
      </c>
      <c r="I239" s="172" t="s">
        <v>352</v>
      </c>
      <c r="J239" s="177">
        <v>57</v>
      </c>
    </row>
    <row r="240" spans="1:10" ht="16.8" x14ac:dyDescent="0.3">
      <c r="A240" s="393" t="s">
        <v>320</v>
      </c>
      <c r="B240" s="7">
        <v>4</v>
      </c>
      <c r="C240" s="7"/>
      <c r="D240" s="10" t="s">
        <v>165</v>
      </c>
      <c r="E240" s="1" t="s">
        <v>106</v>
      </c>
      <c r="F240" s="167" t="s">
        <v>104</v>
      </c>
      <c r="G240" s="4" t="s">
        <v>60</v>
      </c>
      <c r="H240" s="4" t="s">
        <v>140</v>
      </c>
      <c r="I240" s="4" t="s">
        <v>340</v>
      </c>
      <c r="J240" s="173">
        <v>126</v>
      </c>
    </row>
    <row r="241" spans="1:10" ht="16.8" x14ac:dyDescent="0.3">
      <c r="A241" s="393" t="s">
        <v>321</v>
      </c>
      <c r="B241" s="7">
        <v>4</v>
      </c>
      <c r="C241" s="7"/>
      <c r="D241" s="10" t="s">
        <v>67</v>
      </c>
      <c r="E241" s="1" t="s">
        <v>106</v>
      </c>
      <c r="F241" s="167" t="s">
        <v>104</v>
      </c>
      <c r="G241" s="4" t="s">
        <v>60</v>
      </c>
      <c r="H241" s="4" t="s">
        <v>353</v>
      </c>
      <c r="I241" s="4" t="s">
        <v>340</v>
      </c>
      <c r="J241" s="173">
        <v>127</v>
      </c>
    </row>
    <row r="242" spans="1:10" ht="16.8" x14ac:dyDescent="0.3">
      <c r="A242" s="393" t="s">
        <v>322</v>
      </c>
      <c r="B242" s="7">
        <v>4</v>
      </c>
      <c r="C242" s="7"/>
      <c r="D242" s="10" t="s">
        <v>69</v>
      </c>
      <c r="E242" s="1" t="s">
        <v>109</v>
      </c>
      <c r="F242" s="167" t="s">
        <v>128</v>
      </c>
      <c r="G242" s="4" t="s">
        <v>84</v>
      </c>
      <c r="H242" s="4" t="s">
        <v>354</v>
      </c>
      <c r="I242" s="4" t="s">
        <v>338</v>
      </c>
      <c r="J242" s="173">
        <v>275</v>
      </c>
    </row>
    <row r="243" spans="1:10" ht="16.8" x14ac:dyDescent="0.3">
      <c r="A243" s="393" t="s">
        <v>487</v>
      </c>
      <c r="B243" s="7">
        <v>4</v>
      </c>
      <c r="C243" s="7"/>
      <c r="D243" s="10" t="s">
        <v>59</v>
      </c>
      <c r="E243" s="1" t="s">
        <v>107</v>
      </c>
      <c r="F243" s="167" t="s">
        <v>104</v>
      </c>
      <c r="G243" s="4" t="s">
        <v>156</v>
      </c>
      <c r="H243" s="4" t="s">
        <v>63</v>
      </c>
      <c r="I243" s="4" t="s">
        <v>277</v>
      </c>
      <c r="J243" s="262">
        <v>188</v>
      </c>
    </row>
    <row r="244" spans="1:10" ht="16.8" x14ac:dyDescent="0.3">
      <c r="A244" s="393" t="s">
        <v>323</v>
      </c>
      <c r="B244" s="7">
        <v>4</v>
      </c>
      <c r="C244" s="7"/>
      <c r="D244" s="10" t="s">
        <v>59</v>
      </c>
      <c r="E244" s="1" t="s">
        <v>106</v>
      </c>
      <c r="F244" s="167" t="s">
        <v>104</v>
      </c>
      <c r="G244" s="4" t="s">
        <v>60</v>
      </c>
      <c r="H244" s="4" t="s">
        <v>66</v>
      </c>
      <c r="I244" s="4" t="s">
        <v>338</v>
      </c>
      <c r="J244" s="173">
        <v>282</v>
      </c>
    </row>
    <row r="245" spans="1:10" ht="16.8" x14ac:dyDescent="0.3">
      <c r="A245" s="393" t="s">
        <v>324</v>
      </c>
      <c r="B245" s="7">
        <v>4</v>
      </c>
      <c r="C245" s="7"/>
      <c r="D245" s="10" t="s">
        <v>86</v>
      </c>
      <c r="E245" s="1" t="s">
        <v>103</v>
      </c>
      <c r="F245" s="167" t="s">
        <v>104</v>
      </c>
      <c r="G245" s="4" t="s">
        <v>65</v>
      </c>
      <c r="H245" s="4" t="s">
        <v>68</v>
      </c>
      <c r="I245" s="4" t="s">
        <v>340</v>
      </c>
      <c r="J245" s="173">
        <v>127</v>
      </c>
    </row>
    <row r="246" spans="1:10" ht="16.8" x14ac:dyDescent="0.3">
      <c r="A246" s="393" t="s">
        <v>325</v>
      </c>
      <c r="B246" s="7">
        <v>4</v>
      </c>
      <c r="C246" s="7"/>
      <c r="D246" s="10" t="s">
        <v>69</v>
      </c>
      <c r="E246" s="1" t="s">
        <v>103</v>
      </c>
      <c r="F246" s="4" t="s">
        <v>104</v>
      </c>
      <c r="G246" s="9" t="s">
        <v>84</v>
      </c>
      <c r="H246" s="9" t="s">
        <v>63</v>
      </c>
      <c r="I246" s="4" t="s">
        <v>345</v>
      </c>
      <c r="J246" s="173">
        <v>108</v>
      </c>
    </row>
    <row r="247" spans="1:10" ht="16.8" x14ac:dyDescent="0.3">
      <c r="A247" s="393" t="s">
        <v>326</v>
      </c>
      <c r="B247" s="7">
        <v>4</v>
      </c>
      <c r="C247" s="7"/>
      <c r="D247" s="171" t="s">
        <v>69</v>
      </c>
      <c r="E247" s="170" t="s">
        <v>103</v>
      </c>
      <c r="F247" s="176" t="s">
        <v>104</v>
      </c>
      <c r="G247" s="172" t="s">
        <v>84</v>
      </c>
      <c r="H247" s="172" t="s">
        <v>63</v>
      </c>
      <c r="I247" s="172" t="s">
        <v>352</v>
      </c>
      <c r="J247" s="177">
        <v>59</v>
      </c>
    </row>
    <row r="248" spans="1:10" ht="16.8" x14ac:dyDescent="0.3">
      <c r="A248" s="393" t="s">
        <v>327</v>
      </c>
      <c r="B248" s="7">
        <v>4</v>
      </c>
      <c r="C248" s="7"/>
      <c r="D248" s="171" t="s">
        <v>69</v>
      </c>
      <c r="E248" s="170" t="s">
        <v>103</v>
      </c>
      <c r="F248" s="176" t="s">
        <v>104</v>
      </c>
      <c r="G248" s="172" t="s">
        <v>84</v>
      </c>
      <c r="H248" s="172" t="s">
        <v>63</v>
      </c>
      <c r="I248" s="172" t="s">
        <v>352</v>
      </c>
      <c r="J248" s="177">
        <v>59</v>
      </c>
    </row>
    <row r="249" spans="1:10" ht="16.8" x14ac:dyDescent="0.3">
      <c r="A249" s="393" t="s">
        <v>445</v>
      </c>
      <c r="B249" s="7">
        <v>4</v>
      </c>
      <c r="C249" s="7"/>
      <c r="D249" s="10" t="s">
        <v>86</v>
      </c>
      <c r="E249" s="1" t="s">
        <v>103</v>
      </c>
      <c r="F249" s="167" t="s">
        <v>104</v>
      </c>
      <c r="G249" s="4" t="s">
        <v>60</v>
      </c>
      <c r="H249" s="4" t="s">
        <v>105</v>
      </c>
      <c r="I249" s="4" t="s">
        <v>338</v>
      </c>
      <c r="J249" s="173">
        <v>284</v>
      </c>
    </row>
    <row r="250" spans="1:10" ht="16.8" x14ac:dyDescent="0.3">
      <c r="A250" s="393" t="s">
        <v>328</v>
      </c>
      <c r="B250" s="7">
        <v>4</v>
      </c>
      <c r="C250" s="7"/>
      <c r="D250" s="10" t="s">
        <v>67</v>
      </c>
      <c r="E250" s="1" t="s">
        <v>109</v>
      </c>
      <c r="F250" s="167" t="s">
        <v>125</v>
      </c>
      <c r="G250" s="4" t="s">
        <v>84</v>
      </c>
      <c r="H250" s="4" t="s">
        <v>68</v>
      </c>
      <c r="I250" s="4" t="s">
        <v>338</v>
      </c>
      <c r="J250" s="174">
        <v>286</v>
      </c>
    </row>
    <row r="251" spans="1:10" ht="16.8" x14ac:dyDescent="0.3">
      <c r="A251" s="393" t="s">
        <v>814</v>
      </c>
      <c r="B251" s="7">
        <v>4</v>
      </c>
      <c r="C251" s="10" t="s">
        <v>687</v>
      </c>
      <c r="D251" s="10" t="s">
        <v>67</v>
      </c>
      <c r="E251" s="1" t="s">
        <v>106</v>
      </c>
      <c r="F251" s="167" t="s">
        <v>104</v>
      </c>
      <c r="G251" s="4" t="s">
        <v>84</v>
      </c>
      <c r="H251" s="4" t="s">
        <v>68</v>
      </c>
      <c r="I251" s="4" t="s">
        <v>338</v>
      </c>
      <c r="J251" s="545">
        <v>288</v>
      </c>
    </row>
    <row r="252" spans="1:10" ht="16.8" x14ac:dyDescent="0.3">
      <c r="A252" s="393" t="s">
        <v>329</v>
      </c>
      <c r="B252" s="7">
        <v>4</v>
      </c>
      <c r="C252" s="7"/>
      <c r="D252" s="8" t="s">
        <v>67</v>
      </c>
      <c r="E252" s="5" t="s">
        <v>178</v>
      </c>
      <c r="F252" s="276" t="s">
        <v>104</v>
      </c>
      <c r="G252" s="4" t="s">
        <v>84</v>
      </c>
      <c r="H252" s="4" t="s">
        <v>68</v>
      </c>
      <c r="I252" s="4" t="s">
        <v>355</v>
      </c>
      <c r="J252" s="173">
        <v>72</v>
      </c>
    </row>
    <row r="253" spans="1:10" ht="16.8" x14ac:dyDescent="0.3">
      <c r="A253" s="393" t="s">
        <v>330</v>
      </c>
      <c r="B253" s="7">
        <v>4</v>
      </c>
      <c r="C253" s="7"/>
      <c r="D253" s="10" t="s">
        <v>165</v>
      </c>
      <c r="E253" s="170" t="s">
        <v>107</v>
      </c>
      <c r="F253" s="4" t="s">
        <v>104</v>
      </c>
      <c r="G253" s="4" t="s">
        <v>60</v>
      </c>
      <c r="H253" s="4" t="s">
        <v>356</v>
      </c>
      <c r="I253" s="4" t="s">
        <v>345</v>
      </c>
      <c r="J253" s="173">
        <v>109</v>
      </c>
    </row>
    <row r="254" spans="1:10" ht="16.8" x14ac:dyDescent="0.3">
      <c r="A254" s="393" t="s">
        <v>331</v>
      </c>
      <c r="B254" s="7">
        <v>4</v>
      </c>
      <c r="C254" s="7"/>
      <c r="D254" s="10" t="s">
        <v>176</v>
      </c>
      <c r="E254" s="1" t="s">
        <v>357</v>
      </c>
      <c r="F254" s="4" t="s">
        <v>104</v>
      </c>
      <c r="G254" s="9" t="s">
        <v>84</v>
      </c>
      <c r="H254" s="4" t="s">
        <v>64</v>
      </c>
      <c r="I254" s="4" t="s">
        <v>345</v>
      </c>
      <c r="J254" s="173">
        <v>109</v>
      </c>
    </row>
    <row r="255" spans="1:10" ht="16.8" x14ac:dyDescent="0.3">
      <c r="A255" s="393" t="s">
        <v>229</v>
      </c>
      <c r="B255" s="7">
        <v>4</v>
      </c>
      <c r="C255" s="7"/>
      <c r="D255" s="10" t="s">
        <v>86</v>
      </c>
      <c r="E255" s="1" t="s">
        <v>188</v>
      </c>
      <c r="F255" s="167" t="s">
        <v>104</v>
      </c>
      <c r="G255" s="4" t="s">
        <v>60</v>
      </c>
      <c r="H255" s="4" t="s">
        <v>66</v>
      </c>
      <c r="I255" s="4" t="s">
        <v>338</v>
      </c>
      <c r="J255" s="173">
        <v>294</v>
      </c>
    </row>
    <row r="256" spans="1:10" ht="16.8" x14ac:dyDescent="0.3">
      <c r="A256" s="393" t="s">
        <v>332</v>
      </c>
      <c r="B256" s="7">
        <v>4</v>
      </c>
      <c r="C256" s="7"/>
      <c r="D256" s="10" t="s">
        <v>165</v>
      </c>
      <c r="E256" s="1" t="s">
        <v>103</v>
      </c>
      <c r="F256" s="167" t="s">
        <v>125</v>
      </c>
      <c r="G256" s="4" t="s">
        <v>60</v>
      </c>
      <c r="H256" s="4" t="s">
        <v>91</v>
      </c>
      <c r="I256" s="4" t="s">
        <v>343</v>
      </c>
      <c r="J256" s="173">
        <v>91</v>
      </c>
    </row>
    <row r="257" spans="1:10" ht="16.8" x14ac:dyDescent="0.3">
      <c r="A257" s="393" t="s">
        <v>333</v>
      </c>
      <c r="B257" s="7">
        <v>4</v>
      </c>
      <c r="C257" s="7"/>
      <c r="D257" s="168" t="s">
        <v>69</v>
      </c>
      <c r="E257" s="1" t="s">
        <v>109</v>
      </c>
      <c r="F257" s="167" t="s">
        <v>104</v>
      </c>
      <c r="G257" s="4" t="s">
        <v>84</v>
      </c>
      <c r="H257" s="9" t="s">
        <v>66</v>
      </c>
      <c r="I257" s="9" t="s">
        <v>277</v>
      </c>
      <c r="J257" s="173">
        <v>233</v>
      </c>
    </row>
    <row r="258" spans="1:10" ht="16.8" x14ac:dyDescent="0.3">
      <c r="A258" s="393" t="s">
        <v>334</v>
      </c>
      <c r="B258" s="7">
        <v>4</v>
      </c>
      <c r="C258" s="7"/>
      <c r="D258" s="10" t="s">
        <v>67</v>
      </c>
      <c r="E258" s="1" t="s">
        <v>109</v>
      </c>
      <c r="F258" s="176" t="s">
        <v>104</v>
      </c>
      <c r="G258" s="172" t="s">
        <v>111</v>
      </c>
      <c r="H258" s="172" t="s">
        <v>358</v>
      </c>
      <c r="I258" s="172" t="s">
        <v>349</v>
      </c>
      <c r="J258" s="173">
        <v>118</v>
      </c>
    </row>
    <row r="259" spans="1:10" ht="16.8" x14ac:dyDescent="0.3">
      <c r="A259" s="393" t="s">
        <v>276</v>
      </c>
      <c r="B259" s="7">
        <v>4</v>
      </c>
      <c r="C259" s="7"/>
      <c r="D259" s="10" t="s">
        <v>165</v>
      </c>
      <c r="E259" s="1" t="s">
        <v>357</v>
      </c>
      <c r="F259" s="167" t="s">
        <v>104</v>
      </c>
      <c r="G259" s="4" t="s">
        <v>65</v>
      </c>
      <c r="H259" s="9" t="s">
        <v>68</v>
      </c>
      <c r="I259" s="9" t="s">
        <v>343</v>
      </c>
      <c r="J259" s="173">
        <v>92</v>
      </c>
    </row>
    <row r="260" spans="1:10" ht="16.8" x14ac:dyDescent="0.3">
      <c r="A260" s="394" t="s">
        <v>335</v>
      </c>
      <c r="B260" s="68">
        <v>4</v>
      </c>
      <c r="C260" s="68"/>
      <c r="D260" s="69" t="s">
        <v>86</v>
      </c>
      <c r="E260" s="6" t="s">
        <v>103</v>
      </c>
      <c r="F260" s="169" t="s">
        <v>104</v>
      </c>
      <c r="G260" s="11" t="s">
        <v>359</v>
      </c>
      <c r="H260" s="11" t="s">
        <v>64</v>
      </c>
      <c r="I260" s="11" t="s">
        <v>343</v>
      </c>
      <c r="J260" s="364">
        <v>92</v>
      </c>
    </row>
    <row r="261" spans="1:10" ht="16.8" x14ac:dyDescent="0.3">
      <c r="A261" s="393" t="s">
        <v>520</v>
      </c>
      <c r="B261" s="7">
        <v>5</v>
      </c>
      <c r="C261" s="7"/>
      <c r="D261" s="10" t="s">
        <v>59</v>
      </c>
      <c r="E261" s="1" t="s">
        <v>626</v>
      </c>
      <c r="F261" s="167" t="s">
        <v>130</v>
      </c>
      <c r="G261" s="4" t="s">
        <v>60</v>
      </c>
      <c r="H261" s="9" t="s">
        <v>64</v>
      </c>
      <c r="I261" s="9" t="s">
        <v>338</v>
      </c>
      <c r="J261" s="173">
        <v>201</v>
      </c>
    </row>
    <row r="262" spans="1:10" ht="16.8" x14ac:dyDescent="0.3">
      <c r="A262" s="393" t="s">
        <v>565</v>
      </c>
      <c r="B262" s="7">
        <v>5</v>
      </c>
      <c r="C262" s="7"/>
      <c r="D262" s="10" t="s">
        <v>165</v>
      </c>
      <c r="E262" s="1" t="s">
        <v>103</v>
      </c>
      <c r="F262" s="167" t="s">
        <v>104</v>
      </c>
      <c r="G262" s="4" t="s">
        <v>257</v>
      </c>
      <c r="H262" s="9" t="s">
        <v>68</v>
      </c>
      <c r="I262" s="9" t="s">
        <v>343</v>
      </c>
      <c r="J262" s="173">
        <v>81</v>
      </c>
    </row>
    <row r="263" spans="1:10" ht="16.8" x14ac:dyDescent="0.3">
      <c r="A263" s="393" t="s">
        <v>566</v>
      </c>
      <c r="B263" s="7">
        <v>5</v>
      </c>
      <c r="C263" s="7"/>
      <c r="D263" s="10" t="s">
        <v>165</v>
      </c>
      <c r="E263" s="1" t="s">
        <v>106</v>
      </c>
      <c r="F263" s="167" t="s">
        <v>104</v>
      </c>
      <c r="G263" s="4" t="s">
        <v>84</v>
      </c>
      <c r="H263" s="9" t="s">
        <v>68</v>
      </c>
      <c r="I263" s="9" t="s">
        <v>637</v>
      </c>
      <c r="J263" s="173">
        <v>61</v>
      </c>
    </row>
    <row r="264" spans="1:10" ht="16.8" x14ac:dyDescent="0.3">
      <c r="A264" s="393" t="s">
        <v>550</v>
      </c>
      <c r="B264" s="7">
        <v>5</v>
      </c>
      <c r="C264" s="7"/>
      <c r="D264" s="10" t="s">
        <v>176</v>
      </c>
      <c r="E264" s="1" t="s">
        <v>106</v>
      </c>
      <c r="F264" s="167" t="s">
        <v>104</v>
      </c>
      <c r="G264" s="4" t="s">
        <v>84</v>
      </c>
      <c r="H264" s="9" t="s">
        <v>68</v>
      </c>
      <c r="I264" s="9" t="s">
        <v>340</v>
      </c>
      <c r="J264" s="173">
        <v>116</v>
      </c>
    </row>
    <row r="265" spans="1:10" ht="16.8" x14ac:dyDescent="0.3">
      <c r="A265" s="393" t="s">
        <v>556</v>
      </c>
      <c r="B265" s="7">
        <v>5</v>
      </c>
      <c r="C265" s="7"/>
      <c r="D265" s="10" t="s">
        <v>69</v>
      </c>
      <c r="E265" s="1" t="s">
        <v>107</v>
      </c>
      <c r="F265" s="167" t="s">
        <v>104</v>
      </c>
      <c r="G265" s="4" t="s">
        <v>93</v>
      </c>
      <c r="H265" s="9" t="s">
        <v>68</v>
      </c>
      <c r="I265" s="9" t="s">
        <v>341</v>
      </c>
      <c r="J265" s="173">
        <v>99</v>
      </c>
    </row>
    <row r="266" spans="1:10" ht="16.8" x14ac:dyDescent="0.3">
      <c r="A266" s="393" t="s">
        <v>557</v>
      </c>
      <c r="B266" s="7">
        <v>5</v>
      </c>
      <c r="C266" s="7"/>
      <c r="D266" s="10" t="s">
        <v>69</v>
      </c>
      <c r="E266" s="1" t="s">
        <v>106</v>
      </c>
      <c r="F266" s="167" t="s">
        <v>104</v>
      </c>
      <c r="G266" s="4" t="s">
        <v>93</v>
      </c>
      <c r="H266" s="9" t="s">
        <v>116</v>
      </c>
      <c r="I266" s="9" t="s">
        <v>346</v>
      </c>
      <c r="J266" s="173">
        <v>89</v>
      </c>
    </row>
    <row r="267" spans="1:10" ht="16.8" x14ac:dyDescent="0.3">
      <c r="A267" s="393" t="s">
        <v>521</v>
      </c>
      <c r="B267" s="7">
        <v>5</v>
      </c>
      <c r="C267" s="7"/>
      <c r="D267" s="10" t="s">
        <v>59</v>
      </c>
      <c r="E267" s="1" t="s">
        <v>103</v>
      </c>
      <c r="F267" s="167" t="s">
        <v>61</v>
      </c>
      <c r="G267" s="4" t="s">
        <v>84</v>
      </c>
      <c r="H267" s="9" t="s">
        <v>64</v>
      </c>
      <c r="I267" s="9" t="s">
        <v>338</v>
      </c>
      <c r="J267" s="173">
        <v>207</v>
      </c>
    </row>
    <row r="268" spans="1:10" ht="16.8" x14ac:dyDescent="0.3">
      <c r="A268" s="393" t="s">
        <v>531</v>
      </c>
      <c r="B268" s="7">
        <v>5</v>
      </c>
      <c r="C268" s="7"/>
      <c r="D268" s="10" t="s">
        <v>67</v>
      </c>
      <c r="E268" s="1" t="s">
        <v>628</v>
      </c>
      <c r="F268" s="167" t="s">
        <v>104</v>
      </c>
      <c r="G268" s="4" t="s">
        <v>84</v>
      </c>
      <c r="H268" s="9" t="s">
        <v>64</v>
      </c>
      <c r="I268" s="9" t="s">
        <v>342</v>
      </c>
      <c r="J268" s="173">
        <v>96</v>
      </c>
    </row>
    <row r="269" spans="1:10" ht="16.8" x14ac:dyDescent="0.3">
      <c r="A269" s="393" t="s">
        <v>551</v>
      </c>
      <c r="B269" s="7">
        <v>5</v>
      </c>
      <c r="C269" s="7"/>
      <c r="D269" s="10" t="s">
        <v>176</v>
      </c>
      <c r="E269" s="1" t="s">
        <v>127</v>
      </c>
      <c r="F269" s="167" t="s">
        <v>104</v>
      </c>
      <c r="G269" s="4" t="s">
        <v>379</v>
      </c>
      <c r="H269" s="9" t="s">
        <v>63</v>
      </c>
      <c r="I269" s="9" t="s">
        <v>345</v>
      </c>
      <c r="J269" s="173">
        <v>94</v>
      </c>
    </row>
    <row r="270" spans="1:10" ht="16.8" x14ac:dyDescent="0.3">
      <c r="A270" s="393" t="s">
        <v>552</v>
      </c>
      <c r="B270" s="7">
        <v>5</v>
      </c>
      <c r="C270" s="7"/>
      <c r="D270" s="10" t="s">
        <v>176</v>
      </c>
      <c r="E270" s="1" t="s">
        <v>127</v>
      </c>
      <c r="F270" s="167" t="s">
        <v>104</v>
      </c>
      <c r="G270" s="4" t="s">
        <v>84</v>
      </c>
      <c r="H270" s="9" t="s">
        <v>68</v>
      </c>
      <c r="I270" s="9" t="s">
        <v>338</v>
      </c>
      <c r="J270" s="173">
        <v>211</v>
      </c>
    </row>
    <row r="271" spans="1:10" ht="16.8" x14ac:dyDescent="0.3">
      <c r="A271" s="393" t="s">
        <v>546</v>
      </c>
      <c r="B271" s="7">
        <v>5</v>
      </c>
      <c r="C271" s="7"/>
      <c r="D271" s="10" t="s">
        <v>86</v>
      </c>
      <c r="E271" s="1" t="s">
        <v>630</v>
      </c>
      <c r="F271" s="167" t="s">
        <v>128</v>
      </c>
      <c r="G271" s="4" t="s">
        <v>65</v>
      </c>
      <c r="H271" s="9" t="s">
        <v>68</v>
      </c>
      <c r="I271" s="9" t="s">
        <v>338</v>
      </c>
      <c r="J271" s="173">
        <v>211</v>
      </c>
    </row>
    <row r="272" spans="1:10" ht="16.8" x14ac:dyDescent="0.3">
      <c r="A272" s="393" t="s">
        <v>815</v>
      </c>
      <c r="B272" s="7">
        <v>5</v>
      </c>
      <c r="C272" s="10" t="s">
        <v>687</v>
      </c>
      <c r="D272" s="171" t="s">
        <v>86</v>
      </c>
      <c r="E272" s="170" t="s">
        <v>103</v>
      </c>
      <c r="F272" s="167" t="s">
        <v>128</v>
      </c>
      <c r="G272" s="172" t="s">
        <v>65</v>
      </c>
      <c r="H272" s="172" t="s">
        <v>64</v>
      </c>
      <c r="I272" s="4" t="s">
        <v>338</v>
      </c>
      <c r="J272" s="173">
        <v>211</v>
      </c>
    </row>
    <row r="273" spans="1:10" ht="16.8" x14ac:dyDescent="0.3">
      <c r="A273" s="393" t="s">
        <v>522</v>
      </c>
      <c r="B273" s="7">
        <v>5</v>
      </c>
      <c r="C273" s="7"/>
      <c r="D273" s="10" t="s">
        <v>59</v>
      </c>
      <c r="E273" s="1" t="s">
        <v>127</v>
      </c>
      <c r="F273" s="167" t="s">
        <v>104</v>
      </c>
      <c r="G273" s="4" t="s">
        <v>84</v>
      </c>
      <c r="H273" s="9" t="s">
        <v>129</v>
      </c>
      <c r="I273" s="9" t="s">
        <v>368</v>
      </c>
      <c r="J273" s="173">
        <v>107</v>
      </c>
    </row>
    <row r="274" spans="1:10" ht="16.8" x14ac:dyDescent="0.3">
      <c r="A274" s="393" t="s">
        <v>532</v>
      </c>
      <c r="B274" s="7">
        <v>5</v>
      </c>
      <c r="C274" s="7"/>
      <c r="D274" s="10" t="s">
        <v>67</v>
      </c>
      <c r="E274" s="1" t="s">
        <v>106</v>
      </c>
      <c r="F274" s="167" t="s">
        <v>125</v>
      </c>
      <c r="G274" s="4" t="s">
        <v>84</v>
      </c>
      <c r="H274" s="9" t="s">
        <v>68</v>
      </c>
      <c r="I274" s="9" t="s">
        <v>346</v>
      </c>
      <c r="J274" s="173">
        <v>91</v>
      </c>
    </row>
    <row r="275" spans="1:10" ht="16.8" x14ac:dyDescent="0.3">
      <c r="A275" s="393" t="s">
        <v>567</v>
      </c>
      <c r="B275" s="7">
        <v>5</v>
      </c>
      <c r="C275" s="7"/>
      <c r="D275" s="10" t="s">
        <v>165</v>
      </c>
      <c r="E275" s="1" t="s">
        <v>103</v>
      </c>
      <c r="F275" s="167" t="s">
        <v>104</v>
      </c>
      <c r="G275" s="4" t="s">
        <v>60</v>
      </c>
      <c r="H275" s="9" t="s">
        <v>63</v>
      </c>
      <c r="I275" s="9" t="s">
        <v>352</v>
      </c>
      <c r="J275" s="173">
        <v>53</v>
      </c>
    </row>
    <row r="276" spans="1:10" ht="16.8" x14ac:dyDescent="0.3">
      <c r="A276" s="393" t="s">
        <v>581</v>
      </c>
      <c r="B276" s="7">
        <v>5</v>
      </c>
      <c r="C276" s="10" t="s">
        <v>683</v>
      </c>
      <c r="D276" s="10" t="s">
        <v>67</v>
      </c>
      <c r="E276" s="1" t="s">
        <v>103</v>
      </c>
      <c r="F276" s="167" t="s">
        <v>104</v>
      </c>
      <c r="G276" s="4" t="s">
        <v>84</v>
      </c>
      <c r="H276" s="9" t="s">
        <v>64</v>
      </c>
      <c r="I276" s="9" t="s">
        <v>338</v>
      </c>
      <c r="J276" s="173">
        <v>216</v>
      </c>
    </row>
    <row r="277" spans="1:10" ht="16.8" x14ac:dyDescent="0.3">
      <c r="A277" s="393" t="s">
        <v>558</v>
      </c>
      <c r="B277" s="7">
        <v>5</v>
      </c>
      <c r="C277" s="7"/>
      <c r="D277" s="10" t="s">
        <v>69</v>
      </c>
      <c r="E277" s="1" t="s">
        <v>634</v>
      </c>
      <c r="F277" s="167" t="s">
        <v>104</v>
      </c>
      <c r="G277" s="4" t="s">
        <v>111</v>
      </c>
      <c r="H277" s="9" t="s">
        <v>68</v>
      </c>
      <c r="I277" s="9" t="s">
        <v>345</v>
      </c>
      <c r="J277" s="173">
        <v>96</v>
      </c>
    </row>
    <row r="278" spans="1:10" ht="16.8" x14ac:dyDescent="0.3">
      <c r="A278" s="393" t="s">
        <v>523</v>
      </c>
      <c r="B278" s="7">
        <v>5</v>
      </c>
      <c r="C278" s="7"/>
      <c r="D278" s="10" t="s">
        <v>59</v>
      </c>
      <c r="E278" s="1" t="s">
        <v>103</v>
      </c>
      <c r="F278" s="167" t="s">
        <v>104</v>
      </c>
      <c r="G278" s="4" t="s">
        <v>65</v>
      </c>
      <c r="H278" s="9" t="s">
        <v>63</v>
      </c>
      <c r="I278" s="9" t="s">
        <v>394</v>
      </c>
      <c r="J278" s="173">
        <v>161</v>
      </c>
    </row>
    <row r="279" spans="1:10" ht="16.8" x14ac:dyDescent="0.3">
      <c r="A279" s="393" t="s">
        <v>533</v>
      </c>
      <c r="B279" s="7">
        <v>5</v>
      </c>
      <c r="C279" s="7"/>
      <c r="D279" s="10" t="s">
        <v>67</v>
      </c>
      <c r="E279" s="1" t="s">
        <v>103</v>
      </c>
      <c r="F279" s="167" t="s">
        <v>104</v>
      </c>
      <c r="G279" s="4" t="s">
        <v>84</v>
      </c>
      <c r="H279" s="9" t="s">
        <v>63</v>
      </c>
      <c r="I279" s="9" t="s">
        <v>340</v>
      </c>
      <c r="J279" s="173">
        <v>118</v>
      </c>
    </row>
    <row r="280" spans="1:10" ht="16.8" x14ac:dyDescent="0.3">
      <c r="A280" s="393" t="s">
        <v>524</v>
      </c>
      <c r="B280" s="7">
        <v>5</v>
      </c>
      <c r="C280" s="7"/>
      <c r="D280" s="10" t="s">
        <v>59</v>
      </c>
      <c r="E280" s="1" t="s">
        <v>106</v>
      </c>
      <c r="F280" s="167" t="s">
        <v>104</v>
      </c>
      <c r="G280" s="4" t="s">
        <v>60</v>
      </c>
      <c r="H280" s="9" t="s">
        <v>68</v>
      </c>
      <c r="I280" s="9" t="s">
        <v>346</v>
      </c>
      <c r="J280" s="173">
        <v>93</v>
      </c>
    </row>
    <row r="281" spans="1:10" ht="16.8" x14ac:dyDescent="0.3">
      <c r="A281" s="393" t="s">
        <v>525</v>
      </c>
      <c r="B281" s="7">
        <v>5</v>
      </c>
      <c r="C281" s="7"/>
      <c r="D281" s="10" t="s">
        <v>59</v>
      </c>
      <c r="E281" s="1" t="s">
        <v>106</v>
      </c>
      <c r="F281" s="167" t="s">
        <v>104</v>
      </c>
      <c r="G281" s="4" t="s">
        <v>60</v>
      </c>
      <c r="H281" s="9" t="s">
        <v>68</v>
      </c>
      <c r="I281" s="9" t="s">
        <v>338</v>
      </c>
      <c r="J281" s="173">
        <v>222</v>
      </c>
    </row>
    <row r="282" spans="1:10" ht="16.8" x14ac:dyDescent="0.3">
      <c r="A282" s="393" t="s">
        <v>526</v>
      </c>
      <c r="B282" s="7">
        <v>5</v>
      </c>
      <c r="C282" s="7"/>
      <c r="D282" s="10" t="s">
        <v>59</v>
      </c>
      <c r="E282" s="1" t="s">
        <v>106</v>
      </c>
      <c r="F282" s="167" t="s">
        <v>104</v>
      </c>
      <c r="G282" s="4" t="s">
        <v>60</v>
      </c>
      <c r="H282" s="9" t="s">
        <v>68</v>
      </c>
      <c r="I282" s="9" t="s">
        <v>346</v>
      </c>
      <c r="J282" s="173">
        <v>93</v>
      </c>
    </row>
    <row r="283" spans="1:10" ht="16.8" x14ac:dyDescent="0.3">
      <c r="A283" s="393" t="s">
        <v>568</v>
      </c>
      <c r="B283" s="7">
        <v>5</v>
      </c>
      <c r="C283" s="7"/>
      <c r="D283" s="10" t="s">
        <v>165</v>
      </c>
      <c r="E283" s="1" t="s">
        <v>103</v>
      </c>
      <c r="F283" s="167" t="s">
        <v>104</v>
      </c>
      <c r="G283" s="4" t="s">
        <v>60</v>
      </c>
      <c r="H283" s="9" t="s">
        <v>68</v>
      </c>
      <c r="I283" s="9" t="s">
        <v>338</v>
      </c>
      <c r="J283" s="173">
        <v>223</v>
      </c>
    </row>
    <row r="284" spans="1:10" ht="16.8" x14ac:dyDescent="0.3">
      <c r="A284" s="393" t="s">
        <v>569</v>
      </c>
      <c r="B284" s="7">
        <v>5</v>
      </c>
      <c r="C284" s="7"/>
      <c r="D284" s="10" t="s">
        <v>165</v>
      </c>
      <c r="E284" s="1" t="s">
        <v>103</v>
      </c>
      <c r="F284" s="167" t="s">
        <v>104</v>
      </c>
      <c r="G284" s="4" t="s">
        <v>60</v>
      </c>
      <c r="H284" s="9" t="s">
        <v>68</v>
      </c>
      <c r="I284" s="9" t="s">
        <v>343</v>
      </c>
      <c r="J284" s="173">
        <v>85</v>
      </c>
    </row>
    <row r="285" spans="1:10" ht="16.8" x14ac:dyDescent="0.3">
      <c r="A285" s="393" t="s">
        <v>527</v>
      </c>
      <c r="B285" s="7">
        <v>5</v>
      </c>
      <c r="C285" s="7"/>
      <c r="D285" s="10" t="s">
        <v>59</v>
      </c>
      <c r="E285" s="1" t="s">
        <v>106</v>
      </c>
      <c r="F285" s="167" t="s">
        <v>104</v>
      </c>
      <c r="G285" s="4" t="s">
        <v>65</v>
      </c>
      <c r="H285" s="9" t="s">
        <v>66</v>
      </c>
      <c r="I285" s="9" t="s">
        <v>340</v>
      </c>
      <c r="J285" s="173">
        <v>119</v>
      </c>
    </row>
    <row r="286" spans="1:10" ht="16.8" x14ac:dyDescent="0.3">
      <c r="A286" s="393" t="s">
        <v>534</v>
      </c>
      <c r="B286" s="7">
        <v>5</v>
      </c>
      <c r="C286" s="7"/>
      <c r="D286" s="10" t="s">
        <v>67</v>
      </c>
      <c r="E286" s="1" t="s">
        <v>103</v>
      </c>
      <c r="F286" s="167" t="s">
        <v>104</v>
      </c>
      <c r="G286" s="4" t="s">
        <v>629</v>
      </c>
      <c r="H286" s="9" t="s">
        <v>64</v>
      </c>
      <c r="I286" s="9" t="s">
        <v>340</v>
      </c>
      <c r="J286" s="173">
        <v>120</v>
      </c>
    </row>
    <row r="287" spans="1:10" ht="16.8" x14ac:dyDescent="0.3">
      <c r="A287" s="393" t="s">
        <v>559</v>
      </c>
      <c r="B287" s="7">
        <v>5</v>
      </c>
      <c r="C287" s="7"/>
      <c r="D287" s="10" t="s">
        <v>69</v>
      </c>
      <c r="E287" s="1" t="s">
        <v>109</v>
      </c>
      <c r="F287" s="167" t="s">
        <v>104</v>
      </c>
      <c r="G287" s="4" t="s">
        <v>65</v>
      </c>
      <c r="H287" s="9" t="s">
        <v>68</v>
      </c>
      <c r="I287" s="9" t="s">
        <v>394</v>
      </c>
      <c r="J287" s="173">
        <v>164</v>
      </c>
    </row>
    <row r="288" spans="1:10" ht="16.8" x14ac:dyDescent="0.3">
      <c r="A288" s="393" t="s">
        <v>570</v>
      </c>
      <c r="B288" s="7">
        <v>5</v>
      </c>
      <c r="C288" s="7"/>
      <c r="D288" s="10" t="s">
        <v>165</v>
      </c>
      <c r="E288" s="1" t="s">
        <v>103</v>
      </c>
      <c r="F288" s="167" t="s">
        <v>336</v>
      </c>
      <c r="G288" s="4" t="s">
        <v>84</v>
      </c>
      <c r="H288" s="9" t="s">
        <v>129</v>
      </c>
      <c r="I288" s="9" t="s">
        <v>368</v>
      </c>
      <c r="J288" s="173">
        <v>113</v>
      </c>
    </row>
    <row r="289" spans="1:10" ht="16.8" x14ac:dyDescent="0.3">
      <c r="A289" s="393" t="s">
        <v>571</v>
      </c>
      <c r="B289" s="7">
        <v>5</v>
      </c>
      <c r="C289" s="7"/>
      <c r="D289" s="10" t="s">
        <v>165</v>
      </c>
      <c r="E289" s="1" t="s">
        <v>107</v>
      </c>
      <c r="F289" s="167" t="s">
        <v>104</v>
      </c>
      <c r="G289" s="4" t="s">
        <v>65</v>
      </c>
      <c r="H289" s="9" t="s">
        <v>63</v>
      </c>
      <c r="I289" s="9" t="s">
        <v>636</v>
      </c>
      <c r="J289" s="173">
        <v>129</v>
      </c>
    </row>
    <row r="290" spans="1:10" ht="16.8" x14ac:dyDescent="0.3">
      <c r="A290" s="393" t="s">
        <v>560</v>
      </c>
      <c r="B290" s="7">
        <v>5</v>
      </c>
      <c r="C290" s="7"/>
      <c r="D290" s="10" t="s">
        <v>69</v>
      </c>
      <c r="E290" s="1" t="s">
        <v>106</v>
      </c>
      <c r="F290" s="167" t="s">
        <v>104</v>
      </c>
      <c r="G290" s="4" t="s">
        <v>111</v>
      </c>
      <c r="H290" s="9" t="s">
        <v>64</v>
      </c>
      <c r="I290" s="9" t="s">
        <v>338</v>
      </c>
      <c r="J290" s="173">
        <v>231</v>
      </c>
    </row>
    <row r="291" spans="1:10" ht="16.8" x14ac:dyDescent="0.3">
      <c r="A291" s="393" t="s">
        <v>535</v>
      </c>
      <c r="B291" s="7">
        <v>5</v>
      </c>
      <c r="C291" s="7"/>
      <c r="D291" s="10" t="s">
        <v>67</v>
      </c>
      <c r="E291" s="1" t="s">
        <v>106</v>
      </c>
      <c r="F291" s="167" t="s">
        <v>104</v>
      </c>
      <c r="G291" s="4" t="s">
        <v>84</v>
      </c>
      <c r="H291" s="9" t="s">
        <v>64</v>
      </c>
      <c r="I291" s="9" t="s">
        <v>346</v>
      </c>
      <c r="J291" s="173">
        <v>95</v>
      </c>
    </row>
    <row r="292" spans="1:10" ht="16.8" x14ac:dyDescent="0.3">
      <c r="A292" s="393" t="s">
        <v>572</v>
      </c>
      <c r="B292" s="7">
        <v>5</v>
      </c>
      <c r="C292" s="7"/>
      <c r="D292" s="10" t="s">
        <v>165</v>
      </c>
      <c r="E292" s="1" t="s">
        <v>109</v>
      </c>
      <c r="F292" s="167" t="s">
        <v>104</v>
      </c>
      <c r="G292" s="4" t="s">
        <v>60</v>
      </c>
      <c r="H292" s="9" t="s">
        <v>64</v>
      </c>
      <c r="I292" s="9" t="s">
        <v>277</v>
      </c>
      <c r="J292" s="173">
        <v>208</v>
      </c>
    </row>
    <row r="293" spans="1:10" ht="16.8" x14ac:dyDescent="0.3">
      <c r="A293" s="393" t="s">
        <v>561</v>
      </c>
      <c r="B293" s="7">
        <v>5</v>
      </c>
      <c r="C293" s="7"/>
      <c r="D293" s="10" t="s">
        <v>69</v>
      </c>
      <c r="E293" s="1" t="s">
        <v>635</v>
      </c>
      <c r="F293" s="167" t="s">
        <v>89</v>
      </c>
      <c r="G293" s="4" t="s">
        <v>60</v>
      </c>
      <c r="H293" s="9" t="s">
        <v>64</v>
      </c>
      <c r="I293" s="9" t="s">
        <v>338</v>
      </c>
      <c r="J293" s="173">
        <v>238</v>
      </c>
    </row>
    <row r="294" spans="1:10" ht="16.8" x14ac:dyDescent="0.3">
      <c r="A294" s="393" t="s">
        <v>536</v>
      </c>
      <c r="B294" s="7">
        <v>5</v>
      </c>
      <c r="C294" s="7"/>
      <c r="D294" s="10" t="s">
        <v>67</v>
      </c>
      <c r="E294" s="1" t="s">
        <v>103</v>
      </c>
      <c r="F294" s="167" t="s">
        <v>104</v>
      </c>
      <c r="G294" s="4" t="s">
        <v>65</v>
      </c>
      <c r="H294" s="9" t="s">
        <v>63</v>
      </c>
      <c r="I294" s="9" t="s">
        <v>340</v>
      </c>
      <c r="J294" s="173">
        <v>122</v>
      </c>
    </row>
    <row r="295" spans="1:10" ht="16.8" x14ac:dyDescent="0.3">
      <c r="A295" s="393" t="s">
        <v>573</v>
      </c>
      <c r="B295" s="7">
        <v>5</v>
      </c>
      <c r="C295" s="7"/>
      <c r="D295" s="10" t="s">
        <v>165</v>
      </c>
      <c r="E295" s="1" t="s">
        <v>638</v>
      </c>
      <c r="F295" s="167" t="s">
        <v>125</v>
      </c>
      <c r="G295" s="4" t="s">
        <v>65</v>
      </c>
      <c r="H295" s="9" t="s">
        <v>64</v>
      </c>
      <c r="I295" s="9" t="s">
        <v>346</v>
      </c>
      <c r="J295" s="173">
        <v>97</v>
      </c>
    </row>
    <row r="296" spans="1:10" ht="16.8" x14ac:dyDescent="0.3">
      <c r="A296" s="393" t="s">
        <v>246</v>
      </c>
      <c r="B296" s="7">
        <v>5</v>
      </c>
      <c r="C296" s="7"/>
      <c r="D296" s="10" t="s">
        <v>176</v>
      </c>
      <c r="E296" s="1" t="s">
        <v>381</v>
      </c>
      <c r="F296" s="167" t="s">
        <v>104</v>
      </c>
      <c r="G296" s="4" t="s">
        <v>84</v>
      </c>
      <c r="H296" s="9" t="s">
        <v>116</v>
      </c>
      <c r="I296" s="9" t="s">
        <v>345</v>
      </c>
      <c r="J296" s="173">
        <v>101</v>
      </c>
    </row>
    <row r="297" spans="1:10" ht="16.8" x14ac:dyDescent="0.3">
      <c r="A297" s="393" t="s">
        <v>537</v>
      </c>
      <c r="B297" s="7">
        <v>5</v>
      </c>
      <c r="C297" s="7"/>
      <c r="D297" s="10" t="s">
        <v>67</v>
      </c>
      <c r="E297" s="1" t="s">
        <v>106</v>
      </c>
      <c r="F297" s="167" t="s">
        <v>125</v>
      </c>
      <c r="G297" s="4" t="s">
        <v>93</v>
      </c>
      <c r="H297" s="9" t="s">
        <v>63</v>
      </c>
      <c r="I297" s="9" t="s">
        <v>338</v>
      </c>
      <c r="J297" s="173">
        <v>244</v>
      </c>
    </row>
    <row r="298" spans="1:10" ht="16.8" x14ac:dyDescent="0.3">
      <c r="A298" s="393" t="s">
        <v>538</v>
      </c>
      <c r="B298" s="7">
        <v>5</v>
      </c>
      <c r="C298" s="7"/>
      <c r="D298" s="10" t="s">
        <v>67</v>
      </c>
      <c r="E298" s="1" t="s">
        <v>103</v>
      </c>
      <c r="F298" s="167" t="s">
        <v>104</v>
      </c>
      <c r="G298" s="4" t="s">
        <v>60</v>
      </c>
      <c r="H298" s="9" t="s">
        <v>64</v>
      </c>
      <c r="I298" s="9" t="s">
        <v>368</v>
      </c>
      <c r="J298" s="173">
        <v>115</v>
      </c>
    </row>
    <row r="299" spans="1:10" ht="16.8" x14ac:dyDescent="0.3">
      <c r="A299" s="393" t="s">
        <v>539</v>
      </c>
      <c r="B299" s="7">
        <v>5</v>
      </c>
      <c r="C299" s="7"/>
      <c r="D299" s="10" t="s">
        <v>67</v>
      </c>
      <c r="E299" s="1" t="s">
        <v>107</v>
      </c>
      <c r="F299" s="167" t="s">
        <v>104</v>
      </c>
      <c r="G299" s="4" t="s">
        <v>257</v>
      </c>
      <c r="H299" s="9" t="s">
        <v>68</v>
      </c>
      <c r="I299" s="9" t="s">
        <v>368</v>
      </c>
      <c r="J299" s="173">
        <v>118</v>
      </c>
    </row>
    <row r="300" spans="1:10" ht="16.8" x14ac:dyDescent="0.3">
      <c r="A300" s="393" t="s">
        <v>528</v>
      </c>
      <c r="B300" s="7">
        <v>5</v>
      </c>
      <c r="C300" s="7"/>
      <c r="D300" s="10" t="s">
        <v>59</v>
      </c>
      <c r="E300" s="1" t="s">
        <v>103</v>
      </c>
      <c r="F300" s="167" t="s">
        <v>104</v>
      </c>
      <c r="G300" s="4" t="s">
        <v>111</v>
      </c>
      <c r="H300" s="9" t="s">
        <v>68</v>
      </c>
      <c r="I300" s="9" t="s">
        <v>368</v>
      </c>
      <c r="J300" s="173">
        <v>119</v>
      </c>
    </row>
    <row r="301" spans="1:10" ht="16.8" x14ac:dyDescent="0.3">
      <c r="A301" s="393" t="s">
        <v>553</v>
      </c>
      <c r="B301" s="7">
        <v>5</v>
      </c>
      <c r="C301" s="7"/>
      <c r="D301" s="10" t="s">
        <v>176</v>
      </c>
      <c r="E301" s="1" t="s">
        <v>106</v>
      </c>
      <c r="F301" s="167" t="s">
        <v>125</v>
      </c>
      <c r="G301" s="4" t="s">
        <v>60</v>
      </c>
      <c r="H301" s="9" t="s">
        <v>68</v>
      </c>
      <c r="I301" s="9" t="s">
        <v>340</v>
      </c>
      <c r="J301" s="173">
        <v>124</v>
      </c>
    </row>
    <row r="302" spans="1:10" ht="16.8" x14ac:dyDescent="0.3">
      <c r="A302" s="393" t="s">
        <v>574</v>
      </c>
      <c r="B302" s="7">
        <v>5</v>
      </c>
      <c r="C302" s="7"/>
      <c r="D302" s="10" t="s">
        <v>165</v>
      </c>
      <c r="E302" s="1" t="s">
        <v>103</v>
      </c>
      <c r="F302" s="167" t="s">
        <v>336</v>
      </c>
      <c r="G302" s="4" t="s">
        <v>168</v>
      </c>
      <c r="H302" s="9" t="s">
        <v>116</v>
      </c>
      <c r="I302" s="9" t="s">
        <v>368</v>
      </c>
      <c r="J302" s="173">
        <v>120</v>
      </c>
    </row>
    <row r="303" spans="1:10" ht="16.8" x14ac:dyDescent="0.3">
      <c r="A303" s="393" t="s">
        <v>554</v>
      </c>
      <c r="B303" s="7">
        <v>5</v>
      </c>
      <c r="C303" s="7"/>
      <c r="D303" s="10" t="s">
        <v>176</v>
      </c>
      <c r="E303" s="1" t="s">
        <v>109</v>
      </c>
      <c r="F303" s="167" t="s">
        <v>104</v>
      </c>
      <c r="G303" s="4" t="s">
        <v>60</v>
      </c>
      <c r="H303" s="9" t="s">
        <v>66</v>
      </c>
      <c r="I303" s="9" t="s">
        <v>472</v>
      </c>
      <c r="J303" s="173">
        <v>212</v>
      </c>
    </row>
    <row r="304" spans="1:10" ht="16.8" x14ac:dyDescent="0.3">
      <c r="A304" s="393" t="s">
        <v>575</v>
      </c>
      <c r="B304" s="7">
        <v>5</v>
      </c>
      <c r="C304" s="7"/>
      <c r="D304" s="10" t="s">
        <v>165</v>
      </c>
      <c r="E304" s="1" t="s">
        <v>106</v>
      </c>
      <c r="F304" s="167" t="s">
        <v>104</v>
      </c>
      <c r="G304" s="4" t="s">
        <v>60</v>
      </c>
      <c r="H304" s="9" t="s">
        <v>68</v>
      </c>
      <c r="I304" s="9" t="s">
        <v>346</v>
      </c>
      <c r="J304" s="173">
        <v>103</v>
      </c>
    </row>
    <row r="305" spans="1:10" ht="16.8" x14ac:dyDescent="0.3">
      <c r="A305" s="393" t="s">
        <v>562</v>
      </c>
      <c r="B305" s="7">
        <v>5</v>
      </c>
      <c r="C305" s="7"/>
      <c r="D305" s="10" t="s">
        <v>69</v>
      </c>
      <c r="E305" s="1" t="s">
        <v>106</v>
      </c>
      <c r="F305" s="167" t="s">
        <v>104</v>
      </c>
      <c r="G305" s="4" t="s">
        <v>74</v>
      </c>
      <c r="H305" s="9" t="s">
        <v>68</v>
      </c>
      <c r="I305" s="9" t="s">
        <v>368</v>
      </c>
      <c r="J305" s="173">
        <v>122</v>
      </c>
    </row>
    <row r="306" spans="1:10" ht="16.8" x14ac:dyDescent="0.3">
      <c r="A306" s="393" t="s">
        <v>576</v>
      </c>
      <c r="B306" s="7">
        <v>5</v>
      </c>
      <c r="C306" s="7"/>
      <c r="D306" s="10" t="s">
        <v>165</v>
      </c>
      <c r="E306" s="1" t="s">
        <v>106</v>
      </c>
      <c r="F306" s="167" t="s">
        <v>104</v>
      </c>
      <c r="G306" s="4" t="s">
        <v>65</v>
      </c>
      <c r="H306" s="9" t="s">
        <v>68</v>
      </c>
      <c r="I306" s="9" t="s">
        <v>338</v>
      </c>
      <c r="J306" s="173">
        <v>273</v>
      </c>
    </row>
    <row r="307" spans="1:10" ht="16.8" x14ac:dyDescent="0.3">
      <c r="A307" s="393" t="s">
        <v>555</v>
      </c>
      <c r="B307" s="7">
        <v>5</v>
      </c>
      <c r="C307" s="7"/>
      <c r="D307" s="10" t="s">
        <v>176</v>
      </c>
      <c r="E307" s="1" t="s">
        <v>106</v>
      </c>
      <c r="F307" s="167" t="s">
        <v>104</v>
      </c>
      <c r="G307" s="4" t="s">
        <v>156</v>
      </c>
      <c r="H307" s="9" t="s">
        <v>68</v>
      </c>
      <c r="I307" s="9" t="s">
        <v>277</v>
      </c>
      <c r="J307" s="173">
        <v>177</v>
      </c>
    </row>
    <row r="308" spans="1:10" ht="16.8" x14ac:dyDescent="0.3">
      <c r="A308" s="393" t="s">
        <v>547</v>
      </c>
      <c r="B308" s="7">
        <v>5</v>
      </c>
      <c r="C308" s="7"/>
      <c r="D308" s="10" t="s">
        <v>86</v>
      </c>
      <c r="E308" s="1" t="s">
        <v>631</v>
      </c>
      <c r="F308" s="167" t="s">
        <v>104</v>
      </c>
      <c r="G308" s="4" t="s">
        <v>60</v>
      </c>
      <c r="H308" s="9" t="s">
        <v>91</v>
      </c>
      <c r="I308" s="9" t="s">
        <v>345</v>
      </c>
      <c r="J308" s="173">
        <v>106</v>
      </c>
    </row>
    <row r="309" spans="1:10" ht="16.8" x14ac:dyDescent="0.3">
      <c r="A309" s="393" t="s">
        <v>548</v>
      </c>
      <c r="B309" s="7">
        <v>5</v>
      </c>
      <c r="C309" s="7"/>
      <c r="D309" s="10" t="s">
        <v>86</v>
      </c>
      <c r="E309" s="1" t="s">
        <v>632</v>
      </c>
      <c r="F309" s="167" t="s">
        <v>130</v>
      </c>
      <c r="G309" s="4" t="s">
        <v>633</v>
      </c>
      <c r="H309" s="9" t="s">
        <v>63</v>
      </c>
      <c r="I309" s="9" t="s">
        <v>338</v>
      </c>
      <c r="J309" s="173">
        <v>274</v>
      </c>
    </row>
    <row r="310" spans="1:10" ht="16.8" x14ac:dyDescent="0.3">
      <c r="A310" s="393" t="s">
        <v>529</v>
      </c>
      <c r="B310" s="7">
        <v>5</v>
      </c>
      <c r="C310" s="7"/>
      <c r="D310" s="10" t="s">
        <v>59</v>
      </c>
      <c r="E310" s="1" t="s">
        <v>103</v>
      </c>
      <c r="F310" s="167" t="s">
        <v>104</v>
      </c>
      <c r="G310" s="4" t="s">
        <v>84</v>
      </c>
      <c r="H310" s="9" t="s">
        <v>64</v>
      </c>
      <c r="I310" s="9" t="s">
        <v>627</v>
      </c>
      <c r="J310" s="173">
        <v>104</v>
      </c>
    </row>
    <row r="311" spans="1:10" ht="16.8" x14ac:dyDescent="0.3">
      <c r="A311" s="393" t="s">
        <v>563</v>
      </c>
      <c r="B311" s="7">
        <v>5</v>
      </c>
      <c r="C311" s="7"/>
      <c r="D311" s="10" t="s">
        <v>69</v>
      </c>
      <c r="E311" s="1" t="s">
        <v>628</v>
      </c>
      <c r="F311" s="167" t="s">
        <v>104</v>
      </c>
      <c r="G311" s="4" t="s">
        <v>60</v>
      </c>
      <c r="H311" s="9" t="s">
        <v>116</v>
      </c>
      <c r="I311" s="9" t="s">
        <v>394</v>
      </c>
      <c r="J311" s="173">
        <v>181</v>
      </c>
    </row>
    <row r="312" spans="1:10" ht="16.8" x14ac:dyDescent="0.3">
      <c r="A312" s="393" t="s">
        <v>577</v>
      </c>
      <c r="B312" s="7">
        <v>5</v>
      </c>
      <c r="C312" s="7"/>
      <c r="D312" s="10" t="s">
        <v>165</v>
      </c>
      <c r="E312" s="1" t="s">
        <v>109</v>
      </c>
      <c r="F312" s="167" t="s">
        <v>104</v>
      </c>
      <c r="G312" s="4" t="s">
        <v>111</v>
      </c>
      <c r="H312" s="9" t="s">
        <v>68</v>
      </c>
      <c r="I312" s="9" t="s">
        <v>394</v>
      </c>
      <c r="J312" s="173">
        <v>183</v>
      </c>
    </row>
    <row r="313" spans="1:10" ht="16.8" x14ac:dyDescent="0.3">
      <c r="A313" s="393" t="s">
        <v>540</v>
      </c>
      <c r="B313" s="7">
        <v>5</v>
      </c>
      <c r="C313" s="7"/>
      <c r="D313" s="10" t="s">
        <v>67</v>
      </c>
      <c r="E313" s="1" t="s">
        <v>106</v>
      </c>
      <c r="F313" s="167" t="s">
        <v>104</v>
      </c>
      <c r="G313" s="4" t="s">
        <v>84</v>
      </c>
      <c r="H313" s="9" t="s">
        <v>116</v>
      </c>
      <c r="I313" s="9" t="s">
        <v>342</v>
      </c>
      <c r="J313" s="173">
        <v>105</v>
      </c>
    </row>
    <row r="314" spans="1:10" ht="16.8" x14ac:dyDescent="0.3">
      <c r="A314" s="393" t="s">
        <v>541</v>
      </c>
      <c r="B314" s="7">
        <v>5</v>
      </c>
      <c r="C314" s="7"/>
      <c r="D314" s="10" t="s">
        <v>67</v>
      </c>
      <c r="E314" s="1" t="s">
        <v>109</v>
      </c>
      <c r="F314" s="167" t="s">
        <v>125</v>
      </c>
      <c r="G314" s="4" t="s">
        <v>84</v>
      </c>
      <c r="H314" s="9" t="s">
        <v>68</v>
      </c>
      <c r="I314" s="9" t="s">
        <v>338</v>
      </c>
      <c r="J314" s="173">
        <v>286</v>
      </c>
    </row>
    <row r="315" spans="1:10" ht="16.8" x14ac:dyDescent="0.3">
      <c r="A315" s="393" t="s">
        <v>542</v>
      </c>
      <c r="B315" s="7">
        <v>5</v>
      </c>
      <c r="C315" s="7"/>
      <c r="D315" s="10" t="s">
        <v>67</v>
      </c>
      <c r="E315" s="1" t="s">
        <v>178</v>
      </c>
      <c r="F315" s="167" t="s">
        <v>104</v>
      </c>
      <c r="G315" s="4" t="s">
        <v>84</v>
      </c>
      <c r="H315" s="9" t="s">
        <v>68</v>
      </c>
      <c r="I315" s="9" t="s">
        <v>355</v>
      </c>
      <c r="J315" s="173">
        <v>72</v>
      </c>
    </row>
    <row r="316" spans="1:10" ht="16.8" x14ac:dyDescent="0.3">
      <c r="A316" s="393" t="s">
        <v>578</v>
      </c>
      <c r="B316" s="7">
        <v>5</v>
      </c>
      <c r="C316" s="7"/>
      <c r="D316" s="10" t="s">
        <v>165</v>
      </c>
      <c r="E316" s="1" t="s">
        <v>106</v>
      </c>
      <c r="F316" s="167" t="s">
        <v>104</v>
      </c>
      <c r="G316" s="4" t="s">
        <v>65</v>
      </c>
      <c r="H316" s="9" t="s">
        <v>68</v>
      </c>
      <c r="I316" s="9" t="s">
        <v>340</v>
      </c>
      <c r="J316" s="173">
        <v>128</v>
      </c>
    </row>
    <row r="317" spans="1:10" ht="16.8" x14ac:dyDescent="0.3">
      <c r="A317" s="393" t="s">
        <v>579</v>
      </c>
      <c r="B317" s="7">
        <v>5</v>
      </c>
      <c r="C317" s="7"/>
      <c r="D317" s="10" t="s">
        <v>165</v>
      </c>
      <c r="E317" s="1" t="s">
        <v>103</v>
      </c>
      <c r="F317" s="167" t="s">
        <v>104</v>
      </c>
      <c r="G317" s="4" t="s">
        <v>84</v>
      </c>
      <c r="H317" s="9" t="s">
        <v>129</v>
      </c>
      <c r="I317" s="9" t="s">
        <v>368</v>
      </c>
      <c r="J317" s="173">
        <v>113</v>
      </c>
    </row>
    <row r="318" spans="1:10" ht="16.8" x14ac:dyDescent="0.3">
      <c r="A318" s="393" t="s">
        <v>530</v>
      </c>
      <c r="B318" s="7">
        <v>5</v>
      </c>
      <c r="C318" s="7"/>
      <c r="D318" s="10" t="s">
        <v>59</v>
      </c>
      <c r="E318" s="1" t="s">
        <v>103</v>
      </c>
      <c r="F318" s="167" t="s">
        <v>104</v>
      </c>
      <c r="G318" s="4" t="s">
        <v>84</v>
      </c>
      <c r="H318" s="9" t="s">
        <v>68</v>
      </c>
      <c r="I318" s="9" t="s">
        <v>345</v>
      </c>
      <c r="J318" s="173">
        <v>109</v>
      </c>
    </row>
    <row r="319" spans="1:10" ht="16.8" x14ac:dyDescent="0.3">
      <c r="A319" s="393" t="s">
        <v>549</v>
      </c>
      <c r="B319" s="7">
        <v>5</v>
      </c>
      <c r="C319" s="7"/>
      <c r="D319" s="10" t="s">
        <v>86</v>
      </c>
      <c r="E319" s="1" t="s">
        <v>107</v>
      </c>
      <c r="F319" s="167" t="s">
        <v>104</v>
      </c>
      <c r="G319" s="4" t="s">
        <v>60</v>
      </c>
      <c r="H319" s="9" t="s">
        <v>63</v>
      </c>
      <c r="I319" s="9" t="s">
        <v>338</v>
      </c>
      <c r="J319" s="173">
        <v>296</v>
      </c>
    </row>
    <row r="320" spans="1:10" ht="16.8" x14ac:dyDescent="0.3">
      <c r="A320" s="393" t="s">
        <v>564</v>
      </c>
      <c r="B320" s="7">
        <v>5</v>
      </c>
      <c r="C320" s="7"/>
      <c r="D320" s="10" t="s">
        <v>69</v>
      </c>
      <c r="E320" s="1" t="s">
        <v>107</v>
      </c>
      <c r="F320" s="167" t="s">
        <v>89</v>
      </c>
      <c r="G320" s="4" t="s">
        <v>60</v>
      </c>
      <c r="H320" s="9" t="s">
        <v>64</v>
      </c>
      <c r="I320" s="9" t="s">
        <v>338</v>
      </c>
      <c r="J320" s="173">
        <v>297</v>
      </c>
    </row>
    <row r="321" spans="1:10" ht="16.8" x14ac:dyDescent="0.3">
      <c r="A321" s="393" t="s">
        <v>543</v>
      </c>
      <c r="B321" s="7">
        <v>5</v>
      </c>
      <c r="C321" s="7"/>
      <c r="D321" s="10" t="s">
        <v>67</v>
      </c>
      <c r="E321" s="1" t="s">
        <v>103</v>
      </c>
      <c r="F321" s="167" t="s">
        <v>104</v>
      </c>
      <c r="G321" s="4" t="s">
        <v>60</v>
      </c>
      <c r="H321" s="9" t="s">
        <v>116</v>
      </c>
      <c r="I321" s="9" t="s">
        <v>394</v>
      </c>
      <c r="J321" s="173">
        <v>186</v>
      </c>
    </row>
    <row r="322" spans="1:10" ht="16.8" x14ac:dyDescent="0.3">
      <c r="A322" s="393" t="s">
        <v>544</v>
      </c>
      <c r="B322" s="7">
        <v>5</v>
      </c>
      <c r="C322" s="7"/>
      <c r="D322" s="10" t="s">
        <v>67</v>
      </c>
      <c r="E322" s="1" t="s">
        <v>109</v>
      </c>
      <c r="F322" s="167" t="s">
        <v>104</v>
      </c>
      <c r="G322" s="4" t="s">
        <v>111</v>
      </c>
      <c r="H322" s="9" t="s">
        <v>64</v>
      </c>
      <c r="I322" s="9" t="s">
        <v>338</v>
      </c>
      <c r="J322" s="173">
        <v>299</v>
      </c>
    </row>
    <row r="323" spans="1:10" ht="16.8" x14ac:dyDescent="0.3">
      <c r="A323" s="393" t="s">
        <v>545</v>
      </c>
      <c r="B323" s="7">
        <v>5</v>
      </c>
      <c r="C323" s="7"/>
      <c r="D323" s="10" t="s">
        <v>67</v>
      </c>
      <c r="E323" s="1" t="s">
        <v>103</v>
      </c>
      <c r="F323" s="167" t="s">
        <v>104</v>
      </c>
      <c r="G323" s="4" t="s">
        <v>84</v>
      </c>
      <c r="H323" s="9" t="s">
        <v>105</v>
      </c>
      <c r="I323" s="9" t="s">
        <v>345</v>
      </c>
      <c r="J323" s="173">
        <v>111</v>
      </c>
    </row>
    <row r="324" spans="1:10" ht="16.8" x14ac:dyDescent="0.3">
      <c r="A324" s="394" t="s">
        <v>580</v>
      </c>
      <c r="B324" s="68">
        <v>5</v>
      </c>
      <c r="C324" s="68"/>
      <c r="D324" s="69" t="s">
        <v>165</v>
      </c>
      <c r="E324" s="6" t="s">
        <v>126</v>
      </c>
      <c r="F324" s="169" t="s">
        <v>104</v>
      </c>
      <c r="G324" s="11" t="s">
        <v>84</v>
      </c>
      <c r="H324" s="175" t="s">
        <v>61</v>
      </c>
      <c r="I324" s="175" t="s">
        <v>639</v>
      </c>
      <c r="J324" s="364">
        <v>68</v>
      </c>
    </row>
    <row r="325" spans="1:10" ht="16.8" x14ac:dyDescent="0.3">
      <c r="A325" s="393" t="s">
        <v>613</v>
      </c>
      <c r="B325" s="7">
        <v>6</v>
      </c>
      <c r="C325" s="7"/>
      <c r="D325" s="10" t="s">
        <v>165</v>
      </c>
      <c r="E325" s="1" t="s">
        <v>646</v>
      </c>
      <c r="F325" s="167" t="s">
        <v>104</v>
      </c>
      <c r="G325" s="4" t="s">
        <v>84</v>
      </c>
      <c r="H325" s="9" t="s">
        <v>89</v>
      </c>
      <c r="I325" s="9" t="s">
        <v>346</v>
      </c>
      <c r="J325" s="173">
        <v>88</v>
      </c>
    </row>
    <row r="326" spans="1:10" ht="16.8" x14ac:dyDescent="0.3">
      <c r="A326" s="393" t="s">
        <v>614</v>
      </c>
      <c r="B326" s="7">
        <v>6</v>
      </c>
      <c r="C326" s="7"/>
      <c r="D326" s="10" t="s">
        <v>165</v>
      </c>
      <c r="E326" s="1" t="s">
        <v>103</v>
      </c>
      <c r="F326" s="167" t="s">
        <v>104</v>
      </c>
      <c r="G326" s="4" t="s">
        <v>111</v>
      </c>
      <c r="H326" s="9" t="s">
        <v>68</v>
      </c>
      <c r="I326" s="9" t="s">
        <v>338</v>
      </c>
      <c r="J326" s="173">
        <v>199</v>
      </c>
    </row>
    <row r="327" spans="1:10" ht="16.8" x14ac:dyDescent="0.3">
      <c r="A327" s="393" t="s">
        <v>582</v>
      </c>
      <c r="B327" s="7">
        <v>6</v>
      </c>
      <c r="C327" s="10" t="s">
        <v>687</v>
      </c>
      <c r="D327" s="10" t="s">
        <v>59</v>
      </c>
      <c r="E327" s="1" t="s">
        <v>106</v>
      </c>
      <c r="F327" s="167" t="s">
        <v>125</v>
      </c>
      <c r="G327" s="4" t="s">
        <v>75</v>
      </c>
      <c r="H327" s="9" t="s">
        <v>66</v>
      </c>
      <c r="I327" s="9" t="s">
        <v>338</v>
      </c>
      <c r="J327" s="173">
        <v>199</v>
      </c>
    </row>
    <row r="328" spans="1:10" ht="16.8" x14ac:dyDescent="0.3">
      <c r="A328" s="393" t="s">
        <v>583</v>
      </c>
      <c r="B328" s="7">
        <v>6</v>
      </c>
      <c r="C328" s="7"/>
      <c r="D328" s="10" t="s">
        <v>59</v>
      </c>
      <c r="E328" s="1" t="s">
        <v>126</v>
      </c>
      <c r="F328" s="167" t="s">
        <v>104</v>
      </c>
      <c r="G328" s="4" t="s">
        <v>84</v>
      </c>
      <c r="H328" s="9" t="s">
        <v>64</v>
      </c>
      <c r="I328" s="9" t="s">
        <v>338</v>
      </c>
      <c r="J328" s="173">
        <v>203</v>
      </c>
    </row>
    <row r="329" spans="1:10" ht="16.8" x14ac:dyDescent="0.3">
      <c r="A329" s="393" t="s">
        <v>615</v>
      </c>
      <c r="B329" s="7">
        <v>6</v>
      </c>
      <c r="C329" s="7"/>
      <c r="D329" s="10" t="s">
        <v>165</v>
      </c>
      <c r="E329" s="1" t="s">
        <v>106</v>
      </c>
      <c r="F329" s="167" t="s">
        <v>104</v>
      </c>
      <c r="G329" s="4" t="s">
        <v>84</v>
      </c>
      <c r="H329" s="9" t="s">
        <v>63</v>
      </c>
      <c r="I329" s="9" t="s">
        <v>338</v>
      </c>
      <c r="J329" s="173">
        <v>203</v>
      </c>
    </row>
    <row r="330" spans="1:10" ht="16.8" x14ac:dyDescent="0.3">
      <c r="A330" s="393" t="s">
        <v>607</v>
      </c>
      <c r="B330" s="7">
        <v>6</v>
      </c>
      <c r="C330" s="7"/>
      <c r="D330" s="10" t="s">
        <v>69</v>
      </c>
      <c r="E330" s="1" t="s">
        <v>103</v>
      </c>
      <c r="F330" s="167" t="s">
        <v>104</v>
      </c>
      <c r="G330" s="4" t="s">
        <v>111</v>
      </c>
      <c r="H330" s="9" t="s">
        <v>63</v>
      </c>
      <c r="I330" s="9" t="s">
        <v>338</v>
      </c>
      <c r="J330" s="173">
        <v>205</v>
      </c>
    </row>
    <row r="331" spans="1:10" ht="16.8" x14ac:dyDescent="0.3">
      <c r="A331" s="393" t="s">
        <v>616</v>
      </c>
      <c r="B331" s="7">
        <v>6</v>
      </c>
      <c r="C331" s="7"/>
      <c r="D331" s="10" t="s">
        <v>165</v>
      </c>
      <c r="E331" s="1" t="s">
        <v>109</v>
      </c>
      <c r="F331" s="167" t="s">
        <v>104</v>
      </c>
      <c r="G331" s="4" t="s">
        <v>84</v>
      </c>
      <c r="H331" s="9" t="s">
        <v>63</v>
      </c>
      <c r="I331" s="9" t="s">
        <v>338</v>
      </c>
      <c r="J331" s="173">
        <v>207</v>
      </c>
    </row>
    <row r="332" spans="1:10" ht="16.8" x14ac:dyDescent="0.3">
      <c r="A332" s="393" t="s">
        <v>617</v>
      </c>
      <c r="B332" s="7">
        <v>6</v>
      </c>
      <c r="C332" s="7"/>
      <c r="D332" s="10" t="s">
        <v>165</v>
      </c>
      <c r="E332" s="1" t="s">
        <v>107</v>
      </c>
      <c r="F332" s="167" t="s">
        <v>104</v>
      </c>
      <c r="G332" s="4" t="s">
        <v>84</v>
      </c>
      <c r="H332" s="9" t="s">
        <v>63</v>
      </c>
      <c r="I332" s="9" t="s">
        <v>338</v>
      </c>
      <c r="J332" s="173">
        <v>208</v>
      </c>
    </row>
    <row r="333" spans="1:10" ht="16.8" x14ac:dyDescent="0.3">
      <c r="A333" s="393" t="s">
        <v>618</v>
      </c>
      <c r="B333" s="7">
        <v>6</v>
      </c>
      <c r="C333" s="7"/>
      <c r="D333" s="10" t="s">
        <v>165</v>
      </c>
      <c r="E333" s="1" t="s">
        <v>107</v>
      </c>
      <c r="F333" s="167" t="s">
        <v>104</v>
      </c>
      <c r="G333" s="4" t="s">
        <v>60</v>
      </c>
      <c r="H333" s="9" t="s">
        <v>63</v>
      </c>
      <c r="I333" s="9" t="s">
        <v>368</v>
      </c>
      <c r="J333" s="173">
        <v>106</v>
      </c>
    </row>
    <row r="334" spans="1:10" ht="16.8" x14ac:dyDescent="0.3">
      <c r="A334" s="393" t="s">
        <v>605</v>
      </c>
      <c r="B334" s="7">
        <v>6</v>
      </c>
      <c r="C334" s="7"/>
      <c r="D334" s="10" t="s">
        <v>176</v>
      </c>
      <c r="E334" s="1" t="s">
        <v>635</v>
      </c>
      <c r="F334" s="167" t="s">
        <v>104</v>
      </c>
      <c r="G334" s="4" t="s">
        <v>84</v>
      </c>
      <c r="H334" s="9" t="s">
        <v>91</v>
      </c>
      <c r="I334" s="9" t="s">
        <v>636</v>
      </c>
      <c r="J334" s="173">
        <v>128</v>
      </c>
    </row>
    <row r="335" spans="1:10" ht="16.8" x14ac:dyDescent="0.3">
      <c r="A335" s="393" t="s">
        <v>591</v>
      </c>
      <c r="B335" s="7">
        <v>6</v>
      </c>
      <c r="C335" s="7"/>
      <c r="D335" s="10" t="s">
        <v>67</v>
      </c>
      <c r="E335" s="1" t="s">
        <v>106</v>
      </c>
      <c r="F335" s="167" t="s">
        <v>104</v>
      </c>
      <c r="G335" s="4" t="s">
        <v>111</v>
      </c>
      <c r="H335" s="9" t="s">
        <v>64</v>
      </c>
      <c r="I335" s="9" t="s">
        <v>394</v>
      </c>
      <c r="J335" s="173">
        <v>159</v>
      </c>
    </row>
    <row r="336" spans="1:10" ht="16.8" x14ac:dyDescent="0.3">
      <c r="A336" s="393" t="s">
        <v>592</v>
      </c>
      <c r="B336" s="7">
        <v>6</v>
      </c>
      <c r="C336" s="7"/>
      <c r="D336" s="10" t="s">
        <v>67</v>
      </c>
      <c r="E336" s="1" t="s">
        <v>106</v>
      </c>
      <c r="F336" s="167" t="s">
        <v>125</v>
      </c>
      <c r="G336" s="4" t="s">
        <v>84</v>
      </c>
      <c r="H336" s="9" t="s">
        <v>68</v>
      </c>
      <c r="I336" s="9" t="s">
        <v>346</v>
      </c>
      <c r="J336" s="173">
        <v>91</v>
      </c>
    </row>
    <row r="337" spans="1:10" ht="16.8" x14ac:dyDescent="0.3">
      <c r="A337" s="393" t="s">
        <v>593</v>
      </c>
      <c r="B337" s="7">
        <v>6</v>
      </c>
      <c r="C337" s="7"/>
      <c r="D337" s="10" t="s">
        <v>67</v>
      </c>
      <c r="E337" s="1" t="s">
        <v>107</v>
      </c>
      <c r="F337" s="167" t="s">
        <v>130</v>
      </c>
      <c r="G337" s="4" t="s">
        <v>84</v>
      </c>
      <c r="H337" s="9" t="s">
        <v>64</v>
      </c>
      <c r="I337" s="9" t="s">
        <v>338</v>
      </c>
      <c r="J337" s="173">
        <v>215</v>
      </c>
    </row>
    <row r="338" spans="1:10" ht="16.8" x14ac:dyDescent="0.3">
      <c r="A338" s="393" t="s">
        <v>625</v>
      </c>
      <c r="B338" s="7">
        <v>6</v>
      </c>
      <c r="C338" s="7"/>
      <c r="D338" s="10" t="s">
        <v>67</v>
      </c>
      <c r="E338" s="1" t="s">
        <v>103</v>
      </c>
      <c r="F338" s="167" t="s">
        <v>104</v>
      </c>
      <c r="G338" s="4" t="s">
        <v>84</v>
      </c>
      <c r="H338" s="9" t="s">
        <v>64</v>
      </c>
      <c r="I338" s="9" t="s">
        <v>338</v>
      </c>
      <c r="J338" s="173">
        <v>216</v>
      </c>
    </row>
    <row r="339" spans="1:10" ht="16.8" x14ac:dyDescent="0.3">
      <c r="A339" s="393" t="s">
        <v>584</v>
      </c>
      <c r="B339" s="7">
        <v>6</v>
      </c>
      <c r="C339" s="7"/>
      <c r="D339" s="10" t="s">
        <v>59</v>
      </c>
      <c r="E339" s="1" t="s">
        <v>103</v>
      </c>
      <c r="F339" s="167" t="s">
        <v>104</v>
      </c>
      <c r="G339" s="4" t="s">
        <v>111</v>
      </c>
      <c r="H339" s="9" t="s">
        <v>64</v>
      </c>
      <c r="I339" s="9" t="s">
        <v>338</v>
      </c>
      <c r="J339" s="173">
        <v>223</v>
      </c>
    </row>
    <row r="340" spans="1:10" ht="16.8" x14ac:dyDescent="0.3">
      <c r="A340" s="393" t="s">
        <v>619</v>
      </c>
      <c r="B340" s="7">
        <v>6</v>
      </c>
      <c r="C340" s="7"/>
      <c r="D340" s="10" t="s">
        <v>165</v>
      </c>
      <c r="E340" s="1" t="s">
        <v>109</v>
      </c>
      <c r="F340" s="167" t="s">
        <v>104</v>
      </c>
      <c r="G340" s="4" t="s">
        <v>84</v>
      </c>
      <c r="H340" s="9" t="s">
        <v>63</v>
      </c>
      <c r="I340" s="9" t="s">
        <v>338</v>
      </c>
      <c r="J340" s="173">
        <v>225</v>
      </c>
    </row>
    <row r="341" spans="1:10" ht="16.8" x14ac:dyDescent="0.3">
      <c r="A341" s="393" t="s">
        <v>585</v>
      </c>
      <c r="B341" s="7">
        <v>6</v>
      </c>
      <c r="C341" s="7"/>
      <c r="D341" s="10" t="s">
        <v>59</v>
      </c>
      <c r="E341" s="1" t="s">
        <v>103</v>
      </c>
      <c r="F341" s="167" t="s">
        <v>104</v>
      </c>
      <c r="G341" s="4" t="s">
        <v>60</v>
      </c>
      <c r="H341" s="9" t="s">
        <v>89</v>
      </c>
      <c r="I341" s="9" t="s">
        <v>341</v>
      </c>
      <c r="J341" s="173">
        <v>105</v>
      </c>
    </row>
    <row r="342" spans="1:10" ht="16.8" x14ac:dyDescent="0.3">
      <c r="A342" s="393" t="s">
        <v>586</v>
      </c>
      <c r="B342" s="7">
        <v>6</v>
      </c>
      <c r="C342" s="7"/>
      <c r="D342" s="10" t="s">
        <v>59</v>
      </c>
      <c r="E342" s="1" t="s">
        <v>640</v>
      </c>
      <c r="F342" s="167" t="s">
        <v>104</v>
      </c>
      <c r="G342" s="4" t="s">
        <v>60</v>
      </c>
      <c r="H342" s="9" t="s">
        <v>63</v>
      </c>
      <c r="I342" s="9" t="s">
        <v>345</v>
      </c>
      <c r="J342" s="173">
        <v>99</v>
      </c>
    </row>
    <row r="343" spans="1:10" ht="16.8" x14ac:dyDescent="0.3">
      <c r="A343" s="393" t="s">
        <v>603</v>
      </c>
      <c r="B343" s="7">
        <v>6</v>
      </c>
      <c r="C343" s="7"/>
      <c r="D343" s="10" t="s">
        <v>86</v>
      </c>
      <c r="E343" s="1" t="s">
        <v>107</v>
      </c>
      <c r="F343" s="167" t="s">
        <v>104</v>
      </c>
      <c r="G343" s="4" t="s">
        <v>65</v>
      </c>
      <c r="H343" s="9" t="s">
        <v>68</v>
      </c>
      <c r="I343" s="9" t="s">
        <v>643</v>
      </c>
      <c r="J343" s="173">
        <v>66</v>
      </c>
    </row>
    <row r="344" spans="1:10" ht="16.8" x14ac:dyDescent="0.3">
      <c r="A344" s="393" t="s">
        <v>604</v>
      </c>
      <c r="B344" s="7">
        <v>6</v>
      </c>
      <c r="C344" s="7"/>
      <c r="D344" s="10" t="s">
        <v>86</v>
      </c>
      <c r="E344" s="1" t="s">
        <v>126</v>
      </c>
      <c r="F344" s="167" t="s">
        <v>644</v>
      </c>
      <c r="G344" s="4" t="s">
        <v>60</v>
      </c>
      <c r="H344" s="9" t="s">
        <v>66</v>
      </c>
      <c r="I344" s="9" t="s">
        <v>338</v>
      </c>
      <c r="J344" s="173">
        <v>230</v>
      </c>
    </row>
    <row r="345" spans="1:10" ht="16.8" x14ac:dyDescent="0.3">
      <c r="A345" s="393" t="s">
        <v>587</v>
      </c>
      <c r="B345" s="7">
        <v>6</v>
      </c>
      <c r="C345" s="7"/>
      <c r="D345" s="10" t="s">
        <v>59</v>
      </c>
      <c r="E345" s="1" t="s">
        <v>109</v>
      </c>
      <c r="F345" s="167" t="s">
        <v>641</v>
      </c>
      <c r="G345" s="4" t="s">
        <v>111</v>
      </c>
      <c r="H345" s="9" t="s">
        <v>140</v>
      </c>
      <c r="I345" s="9" t="s">
        <v>338</v>
      </c>
      <c r="J345" s="173">
        <v>232</v>
      </c>
    </row>
    <row r="346" spans="1:10" ht="16.8" x14ac:dyDescent="0.3">
      <c r="A346" s="393" t="s">
        <v>606</v>
      </c>
      <c r="B346" s="7">
        <v>6</v>
      </c>
      <c r="C346" s="7"/>
      <c r="D346" s="10" t="s">
        <v>176</v>
      </c>
      <c r="E346" s="1" t="s">
        <v>127</v>
      </c>
      <c r="F346" s="167" t="s">
        <v>128</v>
      </c>
      <c r="G346" s="4" t="s">
        <v>84</v>
      </c>
      <c r="H346" s="9" t="s">
        <v>91</v>
      </c>
      <c r="I346" s="9" t="s">
        <v>338</v>
      </c>
      <c r="J346" s="173">
        <v>234</v>
      </c>
    </row>
    <row r="347" spans="1:10" ht="16.8" x14ac:dyDescent="0.3">
      <c r="A347" s="393" t="s">
        <v>588</v>
      </c>
      <c r="B347" s="7">
        <v>6</v>
      </c>
      <c r="C347" s="7"/>
      <c r="D347" s="10" t="s">
        <v>59</v>
      </c>
      <c r="E347" s="1" t="s">
        <v>103</v>
      </c>
      <c r="F347" s="167" t="s">
        <v>104</v>
      </c>
      <c r="G347" s="4" t="s">
        <v>65</v>
      </c>
      <c r="H347" s="9" t="s">
        <v>63</v>
      </c>
      <c r="I347" s="9" t="s">
        <v>355</v>
      </c>
      <c r="J347" s="173">
        <v>65</v>
      </c>
    </row>
    <row r="348" spans="1:10" ht="16.8" x14ac:dyDescent="0.3">
      <c r="A348" s="393" t="s">
        <v>589</v>
      </c>
      <c r="B348" s="7">
        <v>6</v>
      </c>
      <c r="C348" s="7"/>
      <c r="D348" s="10" t="s">
        <v>59</v>
      </c>
      <c r="E348" s="1" t="s">
        <v>107</v>
      </c>
      <c r="F348" s="167" t="s">
        <v>128</v>
      </c>
      <c r="G348" s="4" t="s">
        <v>60</v>
      </c>
      <c r="H348" s="9" t="s">
        <v>140</v>
      </c>
      <c r="I348" s="9" t="s">
        <v>338</v>
      </c>
      <c r="J348" s="173">
        <v>237</v>
      </c>
    </row>
    <row r="349" spans="1:10" ht="16.8" x14ac:dyDescent="0.3">
      <c r="A349" s="393" t="s">
        <v>38</v>
      </c>
      <c r="B349" s="7">
        <v>6</v>
      </c>
      <c r="C349" s="10" t="s">
        <v>683</v>
      </c>
      <c r="D349" s="10" t="s">
        <v>67</v>
      </c>
      <c r="E349" s="1" t="s">
        <v>103</v>
      </c>
      <c r="F349" s="167" t="s">
        <v>104</v>
      </c>
      <c r="G349" s="4" t="s">
        <v>60</v>
      </c>
      <c r="H349" s="9" t="s">
        <v>64</v>
      </c>
      <c r="I349" s="9" t="s">
        <v>338</v>
      </c>
      <c r="J349" s="173">
        <v>239</v>
      </c>
    </row>
    <row r="350" spans="1:10" ht="16.8" x14ac:dyDescent="0.3">
      <c r="A350" s="393" t="s">
        <v>594</v>
      </c>
      <c r="B350" s="7">
        <v>6</v>
      </c>
      <c r="C350" s="7"/>
      <c r="D350" s="10" t="s">
        <v>67</v>
      </c>
      <c r="E350" s="1" t="s">
        <v>106</v>
      </c>
      <c r="F350" s="167" t="s">
        <v>128</v>
      </c>
      <c r="G350" s="4" t="s">
        <v>84</v>
      </c>
      <c r="H350" s="9" t="s">
        <v>116</v>
      </c>
      <c r="I350" s="9" t="s">
        <v>338</v>
      </c>
      <c r="J350" s="173">
        <v>240</v>
      </c>
    </row>
    <row r="351" spans="1:10" ht="16.8" x14ac:dyDescent="0.3">
      <c r="A351" s="393" t="s">
        <v>608</v>
      </c>
      <c r="B351" s="7">
        <v>6</v>
      </c>
      <c r="C351" s="7"/>
      <c r="D351" s="10" t="s">
        <v>69</v>
      </c>
      <c r="E351" s="1" t="s">
        <v>635</v>
      </c>
      <c r="F351" s="167" t="s">
        <v>104</v>
      </c>
      <c r="G351" s="4" t="s">
        <v>93</v>
      </c>
      <c r="H351" s="9" t="s">
        <v>129</v>
      </c>
      <c r="I351" s="9" t="s">
        <v>346</v>
      </c>
      <c r="J351" s="173">
        <v>99</v>
      </c>
    </row>
    <row r="352" spans="1:10" ht="16.8" x14ac:dyDescent="0.3">
      <c r="A352" s="393" t="s">
        <v>590</v>
      </c>
      <c r="B352" s="7">
        <v>6</v>
      </c>
      <c r="C352" s="7"/>
      <c r="D352" s="10" t="s">
        <v>59</v>
      </c>
      <c r="E352" s="1" t="s">
        <v>106</v>
      </c>
      <c r="F352" s="167" t="s">
        <v>336</v>
      </c>
      <c r="G352" s="4" t="s">
        <v>60</v>
      </c>
      <c r="H352" s="9" t="s">
        <v>68</v>
      </c>
      <c r="I352" s="9" t="s">
        <v>340</v>
      </c>
      <c r="J352" s="173">
        <v>123</v>
      </c>
    </row>
    <row r="353" spans="1:10" ht="16.8" x14ac:dyDescent="0.3">
      <c r="A353" s="393" t="s">
        <v>620</v>
      </c>
      <c r="B353" s="7">
        <v>6</v>
      </c>
      <c r="C353" s="7"/>
      <c r="D353" s="10" t="s">
        <v>165</v>
      </c>
      <c r="E353" s="1" t="s">
        <v>635</v>
      </c>
      <c r="F353" s="167" t="s">
        <v>104</v>
      </c>
      <c r="G353" s="4" t="s">
        <v>60</v>
      </c>
      <c r="H353" s="9" t="s">
        <v>64</v>
      </c>
      <c r="I353" s="9" t="s">
        <v>346</v>
      </c>
      <c r="J353" s="173">
        <v>101</v>
      </c>
    </row>
    <row r="354" spans="1:10" ht="16.8" x14ac:dyDescent="0.3">
      <c r="A354" s="393" t="s">
        <v>621</v>
      </c>
      <c r="B354" s="7">
        <v>6</v>
      </c>
      <c r="C354" s="7"/>
      <c r="D354" s="10" t="s">
        <v>165</v>
      </c>
      <c r="E354" s="1" t="s">
        <v>109</v>
      </c>
      <c r="F354" s="167" t="s">
        <v>104</v>
      </c>
      <c r="G354" s="4" t="s">
        <v>84</v>
      </c>
      <c r="H354" s="9" t="s">
        <v>63</v>
      </c>
      <c r="I354" s="9" t="s">
        <v>338</v>
      </c>
      <c r="J354" s="173">
        <v>259</v>
      </c>
    </row>
    <row r="355" spans="1:10" ht="16.8" x14ac:dyDescent="0.3">
      <c r="A355" s="393" t="s">
        <v>595</v>
      </c>
      <c r="B355" s="7">
        <v>6</v>
      </c>
      <c r="C355" s="7"/>
      <c r="D355" s="10" t="s">
        <v>67</v>
      </c>
      <c r="E355" s="1" t="s">
        <v>106</v>
      </c>
      <c r="F355" s="167" t="s">
        <v>104</v>
      </c>
      <c r="G355" s="4" t="s">
        <v>84</v>
      </c>
      <c r="H355" s="9" t="s">
        <v>64</v>
      </c>
      <c r="I355" s="9" t="s">
        <v>338</v>
      </c>
      <c r="J355" s="173">
        <v>261</v>
      </c>
    </row>
    <row r="356" spans="1:10" ht="16.8" x14ac:dyDescent="0.3">
      <c r="A356" s="393" t="s">
        <v>596</v>
      </c>
      <c r="B356" s="7">
        <v>6</v>
      </c>
      <c r="C356" s="7"/>
      <c r="D356" s="10" t="s">
        <v>67</v>
      </c>
      <c r="E356" s="1" t="s">
        <v>106</v>
      </c>
      <c r="F356" s="167" t="s">
        <v>104</v>
      </c>
      <c r="G356" s="4" t="s">
        <v>168</v>
      </c>
      <c r="H356" s="9" t="s">
        <v>68</v>
      </c>
      <c r="I356" s="9" t="s">
        <v>342</v>
      </c>
      <c r="J356" s="173">
        <v>102</v>
      </c>
    </row>
    <row r="357" spans="1:10" ht="16.8" x14ac:dyDescent="0.3">
      <c r="A357" s="393" t="s">
        <v>609</v>
      </c>
      <c r="B357" s="7">
        <v>6</v>
      </c>
      <c r="C357" s="7"/>
      <c r="D357" s="10" t="s">
        <v>69</v>
      </c>
      <c r="E357" s="1" t="s">
        <v>106</v>
      </c>
      <c r="F357" s="167" t="s">
        <v>104</v>
      </c>
      <c r="G357" s="4" t="s">
        <v>645</v>
      </c>
      <c r="H357" s="9" t="s">
        <v>116</v>
      </c>
      <c r="I357" s="9" t="s">
        <v>340</v>
      </c>
      <c r="J357" s="173">
        <v>127</v>
      </c>
    </row>
    <row r="358" spans="1:10" ht="16.8" x14ac:dyDescent="0.3">
      <c r="A358" s="393" t="s">
        <v>610</v>
      </c>
      <c r="B358" s="7">
        <v>6</v>
      </c>
      <c r="C358" s="7"/>
      <c r="D358" s="10" t="s">
        <v>69</v>
      </c>
      <c r="E358" s="1" t="s">
        <v>634</v>
      </c>
      <c r="F358" s="167" t="s">
        <v>104</v>
      </c>
      <c r="G358" s="4" t="s">
        <v>168</v>
      </c>
      <c r="H358" s="9" t="s">
        <v>64</v>
      </c>
      <c r="I358" s="9" t="s">
        <v>345</v>
      </c>
      <c r="J358" s="173">
        <v>108</v>
      </c>
    </row>
    <row r="359" spans="1:10" ht="16.8" x14ac:dyDescent="0.3">
      <c r="A359" s="393" t="s">
        <v>597</v>
      </c>
      <c r="B359" s="7">
        <v>6</v>
      </c>
      <c r="C359" s="7"/>
      <c r="D359" s="10" t="s">
        <v>67</v>
      </c>
      <c r="E359" s="1" t="s">
        <v>106</v>
      </c>
      <c r="F359" s="167" t="s">
        <v>125</v>
      </c>
      <c r="G359" s="4" t="s">
        <v>84</v>
      </c>
      <c r="H359" s="9" t="s">
        <v>116</v>
      </c>
      <c r="I359" s="9" t="s">
        <v>342</v>
      </c>
      <c r="J359" s="173">
        <v>104</v>
      </c>
    </row>
    <row r="360" spans="1:10" ht="16.8" x14ac:dyDescent="0.3">
      <c r="A360" s="393" t="s">
        <v>598</v>
      </c>
      <c r="B360" s="7">
        <v>6</v>
      </c>
      <c r="C360" s="7"/>
      <c r="D360" s="10" t="s">
        <v>67</v>
      </c>
      <c r="E360" s="1" t="s">
        <v>109</v>
      </c>
      <c r="F360" s="167" t="s">
        <v>125</v>
      </c>
      <c r="G360" s="4" t="s">
        <v>84</v>
      </c>
      <c r="H360" s="9" t="s">
        <v>68</v>
      </c>
      <c r="I360" s="9" t="s">
        <v>338</v>
      </c>
      <c r="J360" s="173">
        <v>287</v>
      </c>
    </row>
    <row r="361" spans="1:10" ht="16.8" x14ac:dyDescent="0.3">
      <c r="A361" s="393" t="s">
        <v>599</v>
      </c>
      <c r="B361" s="7">
        <v>6</v>
      </c>
      <c r="C361" s="7"/>
      <c r="D361" s="10" t="s">
        <v>67</v>
      </c>
      <c r="E361" s="1" t="s">
        <v>178</v>
      </c>
      <c r="F361" s="167" t="s">
        <v>104</v>
      </c>
      <c r="G361" s="4" t="s">
        <v>84</v>
      </c>
      <c r="H361" s="9" t="s">
        <v>68</v>
      </c>
      <c r="I361" s="9" t="s">
        <v>355</v>
      </c>
      <c r="J361" s="173">
        <v>72</v>
      </c>
    </row>
    <row r="362" spans="1:10" ht="16.8" x14ac:dyDescent="0.3">
      <c r="A362" s="393" t="s">
        <v>622</v>
      </c>
      <c r="B362" s="7">
        <v>6</v>
      </c>
      <c r="C362" s="7"/>
      <c r="D362" s="10" t="s">
        <v>165</v>
      </c>
      <c r="E362" s="1" t="s">
        <v>103</v>
      </c>
      <c r="F362" s="167" t="s">
        <v>104</v>
      </c>
      <c r="G362" s="4" t="s">
        <v>60</v>
      </c>
      <c r="H362" s="9" t="s">
        <v>63</v>
      </c>
      <c r="I362" s="9" t="s">
        <v>345</v>
      </c>
      <c r="J362" s="173">
        <v>110</v>
      </c>
    </row>
    <row r="363" spans="1:10" ht="16.8" x14ac:dyDescent="0.3">
      <c r="A363" s="393" t="s">
        <v>600</v>
      </c>
      <c r="B363" s="7">
        <v>6</v>
      </c>
      <c r="C363" s="7"/>
      <c r="D363" s="10" t="s">
        <v>67</v>
      </c>
      <c r="E363" s="1" t="s">
        <v>106</v>
      </c>
      <c r="F363" s="167" t="s">
        <v>104</v>
      </c>
      <c r="G363" s="4" t="s">
        <v>84</v>
      </c>
      <c r="H363" s="9" t="s">
        <v>130</v>
      </c>
      <c r="I363" s="9" t="s">
        <v>345</v>
      </c>
      <c r="J363" s="173">
        <v>110</v>
      </c>
    </row>
    <row r="364" spans="1:10" ht="16.8" x14ac:dyDescent="0.3">
      <c r="A364" s="393" t="s">
        <v>601</v>
      </c>
      <c r="B364" s="7">
        <v>6</v>
      </c>
      <c r="C364" s="7"/>
      <c r="D364" s="10" t="s">
        <v>67</v>
      </c>
      <c r="E364" s="1" t="s">
        <v>103</v>
      </c>
      <c r="F364" s="167" t="s">
        <v>104</v>
      </c>
      <c r="G364" s="4" t="s">
        <v>257</v>
      </c>
      <c r="H364" s="9" t="s">
        <v>642</v>
      </c>
      <c r="I364" s="9" t="s">
        <v>394</v>
      </c>
      <c r="J364" s="173">
        <v>187</v>
      </c>
    </row>
    <row r="365" spans="1:10" ht="16.8" x14ac:dyDescent="0.3">
      <c r="A365" s="393" t="s">
        <v>623</v>
      </c>
      <c r="B365" s="7">
        <v>6</v>
      </c>
      <c r="C365" s="7"/>
      <c r="D365" s="10" t="s">
        <v>165</v>
      </c>
      <c r="E365" s="1" t="s">
        <v>106</v>
      </c>
      <c r="F365" s="167" t="s">
        <v>104</v>
      </c>
      <c r="G365" s="4" t="s">
        <v>65</v>
      </c>
      <c r="H365" s="9" t="s">
        <v>68</v>
      </c>
      <c r="I365" s="9" t="s">
        <v>394</v>
      </c>
      <c r="J365" s="173">
        <v>187</v>
      </c>
    </row>
    <row r="366" spans="1:10" ht="16.8" x14ac:dyDescent="0.3">
      <c r="A366" s="393" t="s">
        <v>611</v>
      </c>
      <c r="B366" s="7">
        <v>6</v>
      </c>
      <c r="C366" s="7"/>
      <c r="D366" s="10" t="s">
        <v>69</v>
      </c>
      <c r="E366" s="1" t="s">
        <v>103</v>
      </c>
      <c r="F366" s="167" t="s">
        <v>104</v>
      </c>
      <c r="G366" s="4" t="s">
        <v>111</v>
      </c>
      <c r="H366" s="9" t="s">
        <v>116</v>
      </c>
      <c r="I366" s="9" t="s">
        <v>340</v>
      </c>
      <c r="J366" s="173">
        <v>129</v>
      </c>
    </row>
    <row r="367" spans="1:10" ht="16.8" x14ac:dyDescent="0.3">
      <c r="A367" s="393" t="s">
        <v>624</v>
      </c>
      <c r="B367" s="7">
        <v>6</v>
      </c>
      <c r="C367" s="7"/>
      <c r="D367" s="10" t="s">
        <v>165</v>
      </c>
      <c r="E367" s="1" t="s">
        <v>106</v>
      </c>
      <c r="F367" s="167" t="s">
        <v>104</v>
      </c>
      <c r="G367" s="4" t="s">
        <v>60</v>
      </c>
      <c r="H367" s="9" t="s">
        <v>105</v>
      </c>
      <c r="I367" s="9" t="s">
        <v>338</v>
      </c>
      <c r="J367" s="173">
        <v>302</v>
      </c>
    </row>
    <row r="368" spans="1:10" ht="16.8" x14ac:dyDescent="0.3">
      <c r="A368" s="393" t="s">
        <v>602</v>
      </c>
      <c r="B368" s="7">
        <v>6</v>
      </c>
      <c r="C368" s="7"/>
      <c r="D368" s="10" t="s">
        <v>67</v>
      </c>
      <c r="E368" s="1" t="s">
        <v>127</v>
      </c>
      <c r="F368" s="167" t="s">
        <v>104</v>
      </c>
      <c r="G368" s="4" t="s">
        <v>466</v>
      </c>
      <c r="H368" s="9" t="s">
        <v>64</v>
      </c>
      <c r="I368" s="9" t="s">
        <v>338</v>
      </c>
      <c r="J368" s="173">
        <v>303</v>
      </c>
    </row>
    <row r="369" spans="1:10" ht="17.399999999999999" thickBot="1" x14ac:dyDescent="0.35">
      <c r="A369" s="395" t="s">
        <v>612</v>
      </c>
      <c r="B369" s="178">
        <v>6</v>
      </c>
      <c r="C369" s="178"/>
      <c r="D369" s="141" t="s">
        <v>69</v>
      </c>
      <c r="E369" s="142" t="s">
        <v>628</v>
      </c>
      <c r="F369" s="179" t="s">
        <v>128</v>
      </c>
      <c r="G369" s="143" t="s">
        <v>60</v>
      </c>
      <c r="H369" s="239" t="s">
        <v>116</v>
      </c>
      <c r="I369" s="239" t="s">
        <v>394</v>
      </c>
      <c r="J369" s="366">
        <v>187</v>
      </c>
    </row>
    <row r="370" spans="1:10" ht="16.2" thickTop="1" x14ac:dyDescent="0.3"/>
  </sheetData>
  <sortState xmlns:xlrd2="http://schemas.microsoft.com/office/spreadsheetml/2017/richdata2" ref="A3:J369">
    <sortCondition ref="B3:B369"/>
    <sortCondition ref="A3:A369"/>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5"/>
  <sheetViews>
    <sheetView showGridLines="0" workbookViewId="0"/>
  </sheetViews>
  <sheetFormatPr defaultColWidth="13" defaultRowHeight="16.8" x14ac:dyDescent="0.3"/>
  <cols>
    <col min="1" max="1" width="22.5" style="26" bestFit="1" customWidth="1"/>
    <col min="2" max="2" width="6.19921875" style="26" bestFit="1" customWidth="1"/>
    <col min="3" max="3" width="6.796875" style="26" bestFit="1" customWidth="1"/>
    <col min="4" max="4" width="4.09765625" style="26" bestFit="1" customWidth="1"/>
    <col min="5" max="5" width="6.296875" style="32" bestFit="1" customWidth="1"/>
    <col min="6" max="6" width="2.296875" style="32" customWidth="1"/>
    <col min="7" max="7" width="14.5" style="55" customWidth="1"/>
    <col min="8" max="8" width="3.69921875" style="55" customWidth="1"/>
    <col min="9" max="9" width="3.8984375" style="55" customWidth="1"/>
    <col min="10" max="10" width="4.09765625" style="55" customWidth="1"/>
    <col min="11" max="11" width="3.69921875" style="55" bestFit="1" customWidth="1"/>
    <col min="12" max="15" width="3.59765625" style="55" bestFit="1" customWidth="1"/>
    <col min="16" max="16" width="2.296875" style="55" customWidth="1"/>
    <col min="17" max="17" width="23.8984375" style="55" bestFit="1" customWidth="1"/>
    <col min="18" max="18" width="6.19921875" style="55" bestFit="1" customWidth="1"/>
    <col min="19" max="19" width="6.796875" style="55" bestFit="1" customWidth="1"/>
    <col min="20" max="20" width="4.09765625" style="55" bestFit="1" customWidth="1"/>
    <col min="21" max="21" width="6.296875" style="55" bestFit="1" customWidth="1"/>
    <col min="22" max="16384" width="13" style="55"/>
  </cols>
  <sheetData>
    <row r="1" spans="1:21" ht="24" thickTop="1" thickBot="1" x14ac:dyDescent="0.35">
      <c r="A1" s="405" t="s">
        <v>364</v>
      </c>
      <c r="B1" s="368"/>
      <c r="C1" s="368"/>
      <c r="D1" s="368"/>
      <c r="E1" s="369"/>
      <c r="F1" s="55"/>
      <c r="G1" s="153"/>
      <c r="H1" s="406" t="s">
        <v>147</v>
      </c>
      <c r="I1" s="62"/>
      <c r="J1" s="62"/>
      <c r="K1" s="370"/>
      <c r="L1" s="62"/>
      <c r="M1" s="62"/>
      <c r="N1" s="62"/>
      <c r="O1" s="370"/>
      <c r="Q1" s="405" t="s">
        <v>716</v>
      </c>
      <c r="R1" s="368"/>
      <c r="S1" s="368"/>
      <c r="T1" s="368"/>
      <c r="U1" s="369"/>
    </row>
    <row r="2" spans="1:21" ht="17.399999999999999" thickTop="1" x14ac:dyDescent="0.3">
      <c r="A2" s="397" t="s">
        <v>70</v>
      </c>
      <c r="B2" s="398" t="s">
        <v>0</v>
      </c>
      <c r="C2" s="398" t="s">
        <v>647</v>
      </c>
      <c r="D2" s="398" t="s">
        <v>98</v>
      </c>
      <c r="E2" s="399" t="s">
        <v>71</v>
      </c>
      <c r="G2" s="153"/>
      <c r="H2" s="70" t="s">
        <v>148</v>
      </c>
      <c r="I2" s="371"/>
      <c r="J2" s="371"/>
      <c r="K2" s="371"/>
      <c r="L2" s="371"/>
      <c r="M2" s="371"/>
      <c r="N2" s="371"/>
      <c r="O2" s="372"/>
      <c r="Q2" s="397" t="s">
        <v>70</v>
      </c>
      <c r="R2" s="398" t="s">
        <v>0</v>
      </c>
      <c r="S2" s="398" t="s">
        <v>647</v>
      </c>
      <c r="T2" s="398" t="s">
        <v>98</v>
      </c>
      <c r="U2" s="399" t="s">
        <v>71</v>
      </c>
    </row>
    <row r="3" spans="1:21" ht="17.399999999999999" thickBot="1" x14ac:dyDescent="0.35">
      <c r="A3" s="408" t="s">
        <v>135</v>
      </c>
      <c r="B3" s="71">
        <v>0</v>
      </c>
      <c r="C3" s="71">
        <v>0</v>
      </c>
      <c r="D3" s="72">
        <f>10+B3+C3+'Personal File'!$C$15</f>
        <v>13</v>
      </c>
      <c r="E3" s="73" t="s">
        <v>496</v>
      </c>
      <c r="G3" s="153"/>
      <c r="H3" s="373" t="s">
        <v>149</v>
      </c>
      <c r="I3" s="374" t="s">
        <v>141</v>
      </c>
      <c r="J3" s="374" t="s">
        <v>142</v>
      </c>
      <c r="K3" s="374" t="s">
        <v>143</v>
      </c>
      <c r="L3" s="374" t="s">
        <v>144</v>
      </c>
      <c r="M3" s="374" t="s">
        <v>145</v>
      </c>
      <c r="N3" s="374" t="s">
        <v>146</v>
      </c>
      <c r="O3" s="375" t="s">
        <v>150</v>
      </c>
      <c r="Q3" s="408" t="s">
        <v>135</v>
      </c>
      <c r="R3" s="71">
        <v>0</v>
      </c>
      <c r="S3" s="71">
        <v>0</v>
      </c>
      <c r="T3" s="72">
        <f>10+R3+S3+'Personal File'!$C$15</f>
        <v>13</v>
      </c>
      <c r="U3" s="73" t="s">
        <v>496</v>
      </c>
    </row>
    <row r="4" spans="1:21" ht="17.399999999999999" thickTop="1" x14ac:dyDescent="0.3">
      <c r="A4" s="408" t="s">
        <v>135</v>
      </c>
      <c r="B4" s="71">
        <v>0</v>
      </c>
      <c r="C4" s="71">
        <v>0</v>
      </c>
      <c r="D4" s="72">
        <f>10+B4+C4+'Personal File'!$C$15</f>
        <v>13</v>
      </c>
      <c r="E4" s="73" t="s">
        <v>496</v>
      </c>
      <c r="G4" s="376" t="s">
        <v>158</v>
      </c>
      <c r="H4" s="377">
        <v>5</v>
      </c>
      <c r="I4" s="378">
        <v>3</v>
      </c>
      <c r="J4" s="378">
        <v>3</v>
      </c>
      <c r="K4" s="378">
        <v>2</v>
      </c>
      <c r="L4" s="430">
        <v>0</v>
      </c>
      <c r="M4" s="430">
        <v>0</v>
      </c>
      <c r="N4" s="430">
        <v>0</v>
      </c>
      <c r="O4" s="431">
        <v>0</v>
      </c>
      <c r="Q4" s="408" t="s">
        <v>135</v>
      </c>
      <c r="R4" s="71">
        <v>0</v>
      </c>
      <c r="S4" s="71">
        <v>0</v>
      </c>
      <c r="T4" s="72">
        <f>10+R4+S4+'Personal File'!$C$15</f>
        <v>13</v>
      </c>
      <c r="U4" s="73" t="s">
        <v>496</v>
      </c>
    </row>
    <row r="5" spans="1:21" x14ac:dyDescent="0.3">
      <c r="A5" s="408" t="s">
        <v>135</v>
      </c>
      <c r="B5" s="71">
        <v>0</v>
      </c>
      <c r="C5" s="71">
        <v>0</v>
      </c>
      <c r="D5" s="72">
        <f>10+B5+C5+'Personal File'!$C$15</f>
        <v>13</v>
      </c>
      <c r="E5" s="73" t="s">
        <v>496</v>
      </c>
      <c r="G5" s="379" t="s">
        <v>151</v>
      </c>
      <c r="H5" s="380">
        <v>0</v>
      </c>
      <c r="I5" s="137">
        <v>1</v>
      </c>
      <c r="J5" s="137">
        <v>1</v>
      </c>
      <c r="K5" s="137">
        <v>1</v>
      </c>
      <c r="L5" s="432">
        <v>0</v>
      </c>
      <c r="M5" s="432">
        <v>0</v>
      </c>
      <c r="N5" s="432">
        <v>0</v>
      </c>
      <c r="O5" s="433">
        <v>0</v>
      </c>
      <c r="Q5" s="408" t="s">
        <v>135</v>
      </c>
      <c r="R5" s="71">
        <v>0</v>
      </c>
      <c r="S5" s="71">
        <v>0</v>
      </c>
      <c r="T5" s="72">
        <f>10+R5+S5+'Personal File'!$C$15</f>
        <v>13</v>
      </c>
      <c r="U5" s="73" t="s">
        <v>496</v>
      </c>
    </row>
    <row r="6" spans="1:21" x14ac:dyDescent="0.3">
      <c r="A6" s="408" t="s">
        <v>138</v>
      </c>
      <c r="B6" s="71">
        <v>0</v>
      </c>
      <c r="C6" s="71">
        <v>0</v>
      </c>
      <c r="D6" s="72">
        <f>10+B6+C6+'Personal File'!$C$15</f>
        <v>13</v>
      </c>
      <c r="E6" s="73" t="s">
        <v>496</v>
      </c>
      <c r="G6" s="379" t="s">
        <v>242</v>
      </c>
      <c r="H6" s="380">
        <v>0</v>
      </c>
      <c r="I6" s="137">
        <v>1</v>
      </c>
      <c r="J6" s="137">
        <v>1</v>
      </c>
      <c r="K6" s="137">
        <v>1</v>
      </c>
      <c r="L6" s="432">
        <v>1</v>
      </c>
      <c r="M6" s="432">
        <v>1</v>
      </c>
      <c r="N6" s="432">
        <v>1</v>
      </c>
      <c r="O6" s="433">
        <v>1</v>
      </c>
      <c r="Q6" s="408" t="s">
        <v>138</v>
      </c>
      <c r="R6" s="71">
        <v>0</v>
      </c>
      <c r="S6" s="71">
        <v>0</v>
      </c>
      <c r="T6" s="72">
        <f>10+R6+S6+'Personal File'!$C$15</f>
        <v>13</v>
      </c>
      <c r="U6" s="73" t="s">
        <v>496</v>
      </c>
    </row>
    <row r="7" spans="1:21" ht="17.399999999999999" thickBot="1" x14ac:dyDescent="0.35">
      <c r="A7" s="409" t="s">
        <v>138</v>
      </c>
      <c r="B7" s="74">
        <v>0</v>
      </c>
      <c r="C7" s="74">
        <v>0</v>
      </c>
      <c r="D7" s="75">
        <f>10+B7+C7+'Personal File'!$C$15</f>
        <v>13</v>
      </c>
      <c r="E7" s="76" t="s">
        <v>496</v>
      </c>
      <c r="G7" s="381" t="s">
        <v>152</v>
      </c>
      <c r="H7" s="400">
        <f t="shared" ref="H7" si="0">SUM(H4:H6)</f>
        <v>5</v>
      </c>
      <c r="I7" s="401">
        <f>SUM(I4:I6)</f>
        <v>5</v>
      </c>
      <c r="J7" s="401">
        <f>SUM(J4:J6)</f>
        <v>5</v>
      </c>
      <c r="K7" s="401">
        <f t="shared" ref="K7" si="1">SUM(K4:K6)</f>
        <v>4</v>
      </c>
      <c r="L7" s="401">
        <v>0</v>
      </c>
      <c r="M7" s="401">
        <v>0</v>
      </c>
      <c r="N7" s="401">
        <v>0</v>
      </c>
      <c r="O7" s="402">
        <v>0</v>
      </c>
      <c r="Q7" s="409" t="s">
        <v>138</v>
      </c>
      <c r="R7" s="74">
        <v>0</v>
      </c>
      <c r="S7" s="74">
        <v>0</v>
      </c>
      <c r="T7" s="75">
        <f>10+R7+S7+'Personal File'!$C$15</f>
        <v>13</v>
      </c>
      <c r="U7" s="76" t="s">
        <v>496</v>
      </c>
    </row>
    <row r="8" spans="1:21" ht="18" thickTop="1" thickBot="1" x14ac:dyDescent="0.35">
      <c r="A8" s="408" t="s">
        <v>393</v>
      </c>
      <c r="B8" s="71">
        <v>1</v>
      </c>
      <c r="C8" s="71">
        <v>0</v>
      </c>
      <c r="D8" s="72">
        <f>10+B8+C8+'Personal File'!$C$15</f>
        <v>14</v>
      </c>
      <c r="E8" s="73" t="s">
        <v>496</v>
      </c>
      <c r="Q8" s="408" t="s">
        <v>393</v>
      </c>
      <c r="R8" s="71">
        <v>1</v>
      </c>
      <c r="S8" s="71">
        <v>0</v>
      </c>
      <c r="T8" s="72">
        <f>10+R8+S8+'Personal File'!$C$15</f>
        <v>14</v>
      </c>
      <c r="U8" s="73" t="s">
        <v>496</v>
      </c>
    </row>
    <row r="9" spans="1:21" ht="23.4" thickTop="1" x14ac:dyDescent="0.3">
      <c r="A9" s="408" t="s">
        <v>393</v>
      </c>
      <c r="B9" s="71">
        <v>1</v>
      </c>
      <c r="C9" s="71">
        <v>0</v>
      </c>
      <c r="D9" s="72">
        <f>10+B9+C9+'Personal File'!$C$15</f>
        <v>14</v>
      </c>
      <c r="E9" s="73" t="s">
        <v>496</v>
      </c>
      <c r="G9" s="407" t="s">
        <v>244</v>
      </c>
      <c r="H9" s="77"/>
      <c r="I9" s="78"/>
      <c r="K9" s="133"/>
      <c r="Q9" s="408" t="s">
        <v>393</v>
      </c>
      <c r="R9" s="71">
        <v>1</v>
      </c>
      <c r="S9" s="71">
        <v>0</v>
      </c>
      <c r="T9" s="72">
        <f>10+R9+S9+'Personal File'!$C$15</f>
        <v>14</v>
      </c>
      <c r="U9" s="73" t="s">
        <v>496</v>
      </c>
    </row>
    <row r="10" spans="1:21" ht="17.399999999999999" thickBot="1" x14ac:dyDescent="0.35">
      <c r="A10" s="408" t="s">
        <v>179</v>
      </c>
      <c r="B10" s="71">
        <v>1</v>
      </c>
      <c r="C10" s="71">
        <v>0</v>
      </c>
      <c r="D10" s="72">
        <f>10+B10+C10+'Personal File'!$C$15</f>
        <v>14</v>
      </c>
      <c r="E10" s="73" t="s">
        <v>496</v>
      </c>
      <c r="G10" s="79"/>
      <c r="H10" s="12" t="s">
        <v>241</v>
      </c>
      <c r="I10" s="80">
        <f>'Personal File'!$E$3+5</f>
        <v>11</v>
      </c>
      <c r="Q10" s="408" t="s">
        <v>179</v>
      </c>
      <c r="R10" s="71">
        <v>1</v>
      </c>
      <c r="S10" s="71">
        <v>0</v>
      </c>
      <c r="T10" s="72">
        <f>10+R10+S10+'Personal File'!$C$15</f>
        <v>14</v>
      </c>
      <c r="U10" s="73" t="s">
        <v>496</v>
      </c>
    </row>
    <row r="11" spans="1:21" ht="17.399999999999999" thickTop="1" x14ac:dyDescent="0.3">
      <c r="A11" s="408" t="s">
        <v>820</v>
      </c>
      <c r="B11" s="71">
        <v>1</v>
      </c>
      <c r="C11" s="71">
        <v>0</v>
      </c>
      <c r="D11" s="72">
        <f>10+B11+C11+'Personal File'!$C$15</f>
        <v>14</v>
      </c>
      <c r="E11" s="73" t="s">
        <v>496</v>
      </c>
      <c r="G11" s="404"/>
      <c r="H11" s="428" t="s">
        <v>235</v>
      </c>
      <c r="I11" s="429">
        <f t="shared" ref="I11" ca="1" si="2">RANDBETWEEN(1,20)</f>
        <v>5</v>
      </c>
      <c r="Q11" s="408" t="s">
        <v>820</v>
      </c>
      <c r="R11" s="71">
        <v>1</v>
      </c>
      <c r="S11" s="71">
        <v>0</v>
      </c>
      <c r="T11" s="72">
        <f>10+R11+S11+'Personal File'!$C$15</f>
        <v>14</v>
      </c>
      <c r="U11" s="73" t="s">
        <v>496</v>
      </c>
    </row>
    <row r="12" spans="1:21" x14ac:dyDescent="0.3">
      <c r="A12" s="459" t="s">
        <v>692</v>
      </c>
      <c r="B12" s="74">
        <v>1</v>
      </c>
      <c r="C12" s="74">
        <v>0</v>
      </c>
      <c r="D12" s="75">
        <f>10+B12+C12+'Personal File'!$C$15</f>
        <v>14</v>
      </c>
      <c r="E12" s="76" t="s">
        <v>496</v>
      </c>
      <c r="G12" s="81"/>
      <c r="H12" s="12" t="s">
        <v>238</v>
      </c>
      <c r="I12" s="150">
        <f ca="1">I11+'Personal File'!C16+'Personal File'!$E$3+2</f>
        <v>16</v>
      </c>
      <c r="Q12" s="459" t="s">
        <v>692</v>
      </c>
      <c r="R12" s="74">
        <v>1</v>
      </c>
      <c r="S12" s="74">
        <v>0</v>
      </c>
      <c r="T12" s="75">
        <f>10+R12+S12+'Personal File'!$C$15</f>
        <v>14</v>
      </c>
      <c r="U12" s="76" t="s">
        <v>496</v>
      </c>
    </row>
    <row r="13" spans="1:21" x14ac:dyDescent="0.3">
      <c r="A13" s="408" t="s">
        <v>433</v>
      </c>
      <c r="B13" s="71">
        <v>2</v>
      </c>
      <c r="C13" s="71">
        <v>0</v>
      </c>
      <c r="D13" s="72">
        <f>10+B13+C13+'Personal File'!$C$15</f>
        <v>15</v>
      </c>
      <c r="E13" s="73" t="s">
        <v>496</v>
      </c>
      <c r="G13" s="403"/>
      <c r="H13" s="426" t="s">
        <v>236</v>
      </c>
      <c r="I13" s="427">
        <f ca="1">RANDBETWEEN(1,6)+RANDBETWEEN(1,6)</f>
        <v>10</v>
      </c>
      <c r="Q13" s="408" t="s">
        <v>433</v>
      </c>
      <c r="R13" s="71">
        <v>2</v>
      </c>
      <c r="S13" s="71">
        <v>0</v>
      </c>
      <c r="T13" s="72">
        <f>10+R13+S13+'Personal File'!$C$15</f>
        <v>15</v>
      </c>
      <c r="U13" s="73" t="s">
        <v>496</v>
      </c>
    </row>
    <row r="14" spans="1:21" ht="17.399999999999999" thickBot="1" x14ac:dyDescent="0.35">
      <c r="A14" s="408" t="s">
        <v>433</v>
      </c>
      <c r="B14" s="71">
        <v>2</v>
      </c>
      <c r="C14" s="71">
        <v>0</v>
      </c>
      <c r="D14" s="72">
        <f>10+B14+C14+'Personal File'!$C$15</f>
        <v>15</v>
      </c>
      <c r="E14" s="73" t="s">
        <v>496</v>
      </c>
      <c r="G14" s="82"/>
      <c r="H14" s="15" t="s">
        <v>239</v>
      </c>
      <c r="I14" s="151">
        <f ca="1">I10+'Personal File'!C16+I13+1</f>
        <v>25</v>
      </c>
      <c r="Q14" s="408" t="s">
        <v>433</v>
      </c>
      <c r="R14" s="71">
        <v>2</v>
      </c>
      <c r="S14" s="71">
        <v>0</v>
      </c>
      <c r="T14" s="72">
        <f>10+R14+S14+'Personal File'!$C$15</f>
        <v>15</v>
      </c>
      <c r="U14" s="73" t="s">
        <v>496</v>
      </c>
    </row>
    <row r="15" spans="1:21" x14ac:dyDescent="0.3">
      <c r="A15" s="408" t="s">
        <v>202</v>
      </c>
      <c r="B15" s="71">
        <v>2</v>
      </c>
      <c r="C15" s="71">
        <v>0</v>
      </c>
      <c r="D15" s="72">
        <f>10+B15+C15+'Personal File'!$C$15</f>
        <v>15</v>
      </c>
      <c r="E15" s="73" t="s">
        <v>496</v>
      </c>
      <c r="G15" s="83"/>
      <c r="H15" s="14" t="s">
        <v>237</v>
      </c>
      <c r="I15" s="458">
        <f>3+'Personal File'!C16+2</f>
        <v>8</v>
      </c>
      <c r="Q15" s="408" t="s">
        <v>202</v>
      </c>
      <c r="R15" s="71">
        <v>2</v>
      </c>
      <c r="S15" s="71">
        <v>0</v>
      </c>
      <c r="T15" s="72">
        <f>10+R15+S15+'Personal File'!$C$15</f>
        <v>15</v>
      </c>
      <c r="U15" s="73" t="s">
        <v>496</v>
      </c>
    </row>
    <row r="16" spans="1:21" ht="17.399999999999999" thickBot="1" x14ac:dyDescent="0.35">
      <c r="A16" s="584" t="s">
        <v>693</v>
      </c>
      <c r="B16" s="71">
        <v>2</v>
      </c>
      <c r="C16" s="71">
        <v>0</v>
      </c>
      <c r="D16" s="72">
        <f>10+B16+C16+'Personal File'!$C$15</f>
        <v>15</v>
      </c>
      <c r="E16" s="73" t="s">
        <v>496</v>
      </c>
      <c r="G16" s="84"/>
      <c r="H16" s="13" t="s">
        <v>240</v>
      </c>
      <c r="I16" s="85">
        <v>3</v>
      </c>
      <c r="Q16" s="584" t="s">
        <v>693</v>
      </c>
      <c r="R16" s="71">
        <v>2</v>
      </c>
      <c r="S16" s="71">
        <v>0</v>
      </c>
      <c r="T16" s="72">
        <f>10+R16+S16+'Personal File'!$C$15</f>
        <v>15</v>
      </c>
      <c r="U16" s="73" t="s">
        <v>496</v>
      </c>
    </row>
    <row r="17" spans="1:21" ht="17.399999999999999" thickTop="1" x14ac:dyDescent="0.3">
      <c r="A17" s="409"/>
      <c r="B17" s="74">
        <v>2</v>
      </c>
      <c r="C17" s="74">
        <v>0</v>
      </c>
      <c r="D17" s="75">
        <f>10+B17+C17+'Personal File'!$C$15</f>
        <v>15</v>
      </c>
      <c r="E17" s="76" t="s">
        <v>496</v>
      </c>
      <c r="Q17" s="409"/>
      <c r="R17" s="74">
        <v>2</v>
      </c>
      <c r="S17" s="74">
        <v>0</v>
      </c>
      <c r="T17" s="75">
        <f>10+R17+S17+'Personal File'!$C$15</f>
        <v>15</v>
      </c>
      <c r="U17" s="76" t="s">
        <v>496</v>
      </c>
    </row>
    <row r="18" spans="1:21" x14ac:dyDescent="0.3">
      <c r="A18" s="408"/>
      <c r="B18" s="71">
        <v>3</v>
      </c>
      <c r="C18" s="71">
        <v>0</v>
      </c>
      <c r="D18" s="72">
        <f>10+B18+C18+'Personal File'!$C$15</f>
        <v>16</v>
      </c>
      <c r="E18" s="73" t="s">
        <v>496</v>
      </c>
      <c r="G18" s="32"/>
      <c r="J18" s="26" t="s">
        <v>273</v>
      </c>
      <c r="K18" s="27">
        <f>'Personal File'!$E$3+4</f>
        <v>10</v>
      </c>
      <c r="Q18" s="408"/>
      <c r="R18" s="71">
        <v>3</v>
      </c>
      <c r="S18" s="71">
        <v>0</v>
      </c>
      <c r="T18" s="72">
        <f>10+R18+S18+'Personal File'!$C$15</f>
        <v>16</v>
      </c>
      <c r="U18" s="73" t="s">
        <v>496</v>
      </c>
    </row>
    <row r="19" spans="1:21" x14ac:dyDescent="0.3">
      <c r="A19" s="408"/>
      <c r="B19" s="71">
        <v>3</v>
      </c>
      <c r="C19" s="71">
        <v>0</v>
      </c>
      <c r="D19" s="72">
        <f>10+B19+C19+'Personal File'!$C$15</f>
        <v>16</v>
      </c>
      <c r="E19" s="73" t="s">
        <v>496</v>
      </c>
      <c r="G19" s="32"/>
      <c r="J19" s="26" t="s">
        <v>741</v>
      </c>
      <c r="K19" s="27">
        <f>K18+2</f>
        <v>12</v>
      </c>
      <c r="Q19" s="408"/>
      <c r="R19" s="71">
        <v>3</v>
      </c>
      <c r="S19" s="71">
        <v>0</v>
      </c>
      <c r="T19" s="72">
        <f>10+R19+S19+'Personal File'!$C$15</f>
        <v>16</v>
      </c>
      <c r="U19" s="73" t="s">
        <v>496</v>
      </c>
    </row>
    <row r="20" spans="1:21" x14ac:dyDescent="0.3">
      <c r="A20" s="408"/>
      <c r="B20" s="71">
        <v>3</v>
      </c>
      <c r="C20" s="71">
        <v>0</v>
      </c>
      <c r="D20" s="72">
        <f>10+B20+C20+'Personal File'!$C$15</f>
        <v>16</v>
      </c>
      <c r="E20" s="73" t="s">
        <v>496</v>
      </c>
      <c r="G20" s="32"/>
      <c r="J20" s="26" t="s">
        <v>274</v>
      </c>
      <c r="K20" s="27">
        <f>'Personal File'!$E$3+1</f>
        <v>7</v>
      </c>
      <c r="Q20" s="408"/>
      <c r="R20" s="71">
        <v>3</v>
      </c>
      <c r="S20" s="71">
        <v>0</v>
      </c>
      <c r="T20" s="72">
        <f>10+R20+S20+'Personal File'!$C$15</f>
        <v>16</v>
      </c>
      <c r="U20" s="73" t="s">
        <v>496</v>
      </c>
    </row>
    <row r="21" spans="1:21" ht="17.399999999999999" thickBot="1" x14ac:dyDescent="0.35">
      <c r="A21" s="460"/>
      <c r="B21" s="434">
        <v>3</v>
      </c>
      <c r="C21" s="434">
        <v>0</v>
      </c>
      <c r="D21" s="435">
        <f>10+B21+C21+'Personal File'!$C$15</f>
        <v>16</v>
      </c>
      <c r="E21" s="367" t="s">
        <v>496</v>
      </c>
      <c r="Q21" s="460"/>
      <c r="R21" s="434">
        <v>3</v>
      </c>
      <c r="S21" s="434">
        <v>0</v>
      </c>
      <c r="T21" s="435">
        <f>10+R21+S21+'Personal File'!$C$15</f>
        <v>16</v>
      </c>
      <c r="U21" s="367" t="s">
        <v>496</v>
      </c>
    </row>
    <row r="22" spans="1:21" ht="17.399999999999999" thickTop="1" x14ac:dyDescent="0.3"/>
    <row r="23" spans="1:21" x14ac:dyDescent="0.3">
      <c r="E23" s="26"/>
    </row>
    <row r="24" spans="1:21" x14ac:dyDescent="0.3">
      <c r="E24" s="26"/>
    </row>
    <row r="25" spans="1:21" x14ac:dyDescent="0.3">
      <c r="E25" s="26"/>
    </row>
  </sheetData>
  <sortState xmlns:xlrd2="http://schemas.microsoft.com/office/spreadsheetml/2017/richdata2" ref="A3:E21">
    <sortCondition ref="B3:B21"/>
    <sortCondition ref="A3:A21"/>
  </sortState>
  <conditionalFormatting sqref="E3:E21">
    <cfRule type="cellIs" dxfId="6" priority="3" operator="equal">
      <formula>"þ"</formula>
    </cfRule>
  </conditionalFormatting>
  <conditionalFormatting sqref="U3:U21">
    <cfRule type="cellIs" dxfId="5"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showGridLines="0" workbookViewId="0"/>
  </sheetViews>
  <sheetFormatPr defaultColWidth="13" defaultRowHeight="16.8" x14ac:dyDescent="0.3"/>
  <cols>
    <col min="1" max="1" width="28.5" style="32" bestFit="1" customWidth="1"/>
    <col min="2" max="2" width="2.09765625" style="26" customWidth="1"/>
    <col min="3" max="3" width="40.59765625" style="55" bestFit="1" customWidth="1"/>
    <col min="4" max="4" width="2.09765625" style="55" customWidth="1"/>
    <col min="5" max="5" width="5.5" style="55" bestFit="1" customWidth="1"/>
    <col min="6" max="6" width="6.19921875" style="55" bestFit="1" customWidth="1"/>
    <col min="7" max="7" width="3.5" style="55" bestFit="1" customWidth="1"/>
    <col min="8" max="8" width="4.09765625" style="55" bestFit="1" customWidth="1"/>
    <col min="9" max="9" width="6.296875" style="55" bestFit="1" customWidth="1"/>
    <col min="10" max="16384" width="13" style="55"/>
  </cols>
  <sheetData>
    <row r="1" spans="1:3" ht="24" thickTop="1" thickBot="1" x14ac:dyDescent="0.35">
      <c r="A1" s="87" t="s">
        <v>153</v>
      </c>
      <c r="B1" s="55"/>
      <c r="C1" s="87" t="s">
        <v>97</v>
      </c>
    </row>
    <row r="2" spans="1:3" x14ac:dyDescent="0.3">
      <c r="A2" s="88" t="s">
        <v>660</v>
      </c>
      <c r="B2" s="55"/>
      <c r="C2" s="384" t="s">
        <v>231</v>
      </c>
    </row>
    <row r="3" spans="1:3" x14ac:dyDescent="0.3">
      <c r="A3" s="89" t="s">
        <v>709</v>
      </c>
      <c r="B3" s="55"/>
      <c r="C3" s="462" t="s">
        <v>663</v>
      </c>
    </row>
    <row r="4" spans="1:3" x14ac:dyDescent="0.3">
      <c r="A4" s="89" t="s">
        <v>661</v>
      </c>
      <c r="B4" s="55"/>
      <c r="C4" s="462" t="s">
        <v>664</v>
      </c>
    </row>
    <row r="5" spans="1:3" x14ac:dyDescent="0.3">
      <c r="A5" s="88" t="s">
        <v>662</v>
      </c>
      <c r="B5" s="55"/>
      <c r="C5" s="462" t="s">
        <v>718</v>
      </c>
    </row>
    <row r="6" spans="1:3" ht="17.399999999999999" thickBot="1" x14ac:dyDescent="0.35">
      <c r="A6" s="461" t="s">
        <v>710</v>
      </c>
      <c r="B6" s="55"/>
      <c r="C6" s="385" t="s">
        <v>812</v>
      </c>
    </row>
    <row r="7" spans="1:3" ht="18" thickTop="1" thickBot="1" x14ac:dyDescent="0.35">
      <c r="A7" s="461" t="s">
        <v>717</v>
      </c>
      <c r="B7" s="55"/>
    </row>
    <row r="8" spans="1:3" ht="21.6" thickTop="1" thickBot="1" x14ac:dyDescent="0.35">
      <c r="A8" s="383" t="s">
        <v>822</v>
      </c>
      <c r="B8" s="55"/>
      <c r="C8" s="90" t="s">
        <v>232</v>
      </c>
    </row>
    <row r="9" spans="1:3" ht="18" thickTop="1" thickBot="1" x14ac:dyDescent="0.35">
      <c r="B9" s="55"/>
      <c r="C9" s="91" t="s">
        <v>687</v>
      </c>
    </row>
    <row r="10" spans="1:3" ht="24" thickTop="1" thickBot="1" x14ac:dyDescent="0.35">
      <c r="A10" s="221" t="s">
        <v>99</v>
      </c>
      <c r="B10" s="55"/>
      <c r="C10" s="92" t="s">
        <v>690</v>
      </c>
    </row>
    <row r="11" spans="1:3" x14ac:dyDescent="0.3">
      <c r="A11" s="16" t="s">
        <v>681</v>
      </c>
      <c r="B11" s="55"/>
      <c r="C11" s="91" t="s">
        <v>683</v>
      </c>
    </row>
    <row r="12" spans="1:3" ht="17.399999999999999" thickBot="1" x14ac:dyDescent="0.35">
      <c r="A12" s="94" t="s">
        <v>682</v>
      </c>
      <c r="C12" s="93" t="s">
        <v>684</v>
      </c>
    </row>
    <row r="13" spans="1:3" ht="18" thickTop="1" thickBot="1" x14ac:dyDescent="0.35"/>
    <row r="14" spans="1:3" ht="24" thickTop="1" thickBot="1" x14ac:dyDescent="0.35">
      <c r="A14" s="222" t="s">
        <v>72</v>
      </c>
    </row>
    <row r="15" spans="1:3" ht="17.399999999999999" thickBot="1" x14ac:dyDescent="0.35">
      <c r="A15" s="95" t="s">
        <v>275</v>
      </c>
    </row>
    <row r="16" spans="1:3" ht="17.399999999999999" thickTop="1" x14ac:dyDescent="0.3"/>
  </sheetData>
  <sortState xmlns:xlrd2="http://schemas.microsoft.com/office/spreadsheetml/2017/richdata2" ref="A2:A8">
    <sortCondition ref="A2:A8"/>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5"/>
  <sheetViews>
    <sheetView showGridLines="0" workbookViewId="0"/>
  </sheetViews>
  <sheetFormatPr defaultColWidth="13" defaultRowHeight="15.6" x14ac:dyDescent="0.3"/>
  <cols>
    <col min="1" max="1" width="30.69921875" style="97" bestFit="1" customWidth="1"/>
    <col min="2" max="2" width="8.5" style="97" bestFit="1" customWidth="1"/>
    <col min="3" max="3" width="11.5" style="97" bestFit="1" customWidth="1"/>
    <col min="4" max="4" width="6.296875" style="97" bestFit="1" customWidth="1"/>
    <col min="5" max="5" width="8.5" style="97" bestFit="1" customWidth="1"/>
    <col min="6" max="6" width="8.3984375" style="97" bestFit="1" customWidth="1"/>
    <col min="7" max="7" width="6.09765625" style="97" bestFit="1" customWidth="1"/>
    <col min="8" max="8" width="8.796875" style="97" bestFit="1" customWidth="1"/>
    <col min="9" max="9" width="6" style="97" customWidth="1"/>
    <col min="10" max="10" width="6.296875" style="97" bestFit="1" customWidth="1"/>
    <col min="11" max="11" width="20.5" style="97" bestFit="1" customWidth="1"/>
    <col min="12" max="12" width="1.3984375" style="23" customWidth="1"/>
    <col min="13" max="13" width="7.09765625" style="23" bestFit="1" customWidth="1"/>
    <col min="14" max="16384" width="13" style="23"/>
  </cols>
  <sheetData>
    <row r="1" spans="1:13" ht="23.4" thickBot="1" x14ac:dyDescent="0.35">
      <c r="A1" s="86" t="s">
        <v>15</v>
      </c>
      <c r="B1" s="86"/>
      <c r="C1" s="86"/>
      <c r="D1" s="86"/>
      <c r="E1" s="86"/>
      <c r="F1" s="86"/>
      <c r="G1" s="86"/>
      <c r="H1" s="86"/>
      <c r="I1" s="86"/>
      <c r="J1" s="86"/>
      <c r="K1" s="86"/>
    </row>
    <row r="2" spans="1:13" ht="16.8" thickTop="1" thickBot="1" x14ac:dyDescent="0.35">
      <c r="A2" s="122" t="s">
        <v>1</v>
      </c>
      <c r="B2" s="123" t="s">
        <v>2</v>
      </c>
      <c r="C2" s="123" t="s">
        <v>19</v>
      </c>
      <c r="D2" s="123" t="s">
        <v>20</v>
      </c>
      <c r="E2" s="124" t="s">
        <v>53</v>
      </c>
      <c r="F2" s="123" t="s">
        <v>16</v>
      </c>
      <c r="G2" s="123" t="s">
        <v>21</v>
      </c>
      <c r="H2" s="125" t="s">
        <v>100</v>
      </c>
      <c r="I2" s="126" t="s">
        <v>154</v>
      </c>
      <c r="J2" s="125" t="s">
        <v>81</v>
      </c>
      <c r="K2" s="127" t="s">
        <v>79</v>
      </c>
      <c r="L2" s="153"/>
      <c r="M2" s="135" t="s">
        <v>251</v>
      </c>
    </row>
    <row r="3" spans="1:13" x14ac:dyDescent="0.3">
      <c r="A3" s="107" t="s">
        <v>803</v>
      </c>
      <c r="B3" s="199" t="s">
        <v>729</v>
      </c>
      <c r="C3" s="199" t="str">
        <f>CONCATENATE('Personal File'!$C$11,"+1d6 Cold")</f>
        <v>+2+1d6 Cold</v>
      </c>
      <c r="D3" s="199">
        <v>1</v>
      </c>
      <c r="E3" s="212" t="s">
        <v>728</v>
      </c>
      <c r="F3" s="199" t="s">
        <v>727</v>
      </c>
      <c r="G3" s="213">
        <v>8</v>
      </c>
      <c r="H3" s="199" t="str">
        <f>CONCATENATE("+",'Personal File'!$B$9+'Personal File'!$C$11+D3)</f>
        <v>+13</v>
      </c>
      <c r="I3" s="214">
        <f t="shared" ref="I3:I9" ca="1" si="0">RANDBETWEEN(1,20)</f>
        <v>18</v>
      </c>
      <c r="J3" s="215">
        <f t="shared" ref="J3:J5" ca="1" si="1">I3+H3</f>
        <v>31</v>
      </c>
      <c r="K3" s="206" t="s">
        <v>804</v>
      </c>
      <c r="L3" s="153"/>
      <c r="M3" s="159">
        <v>8315</v>
      </c>
    </row>
    <row r="4" spans="1:13" x14ac:dyDescent="0.3">
      <c r="A4" s="237" t="s">
        <v>726</v>
      </c>
      <c r="B4" s="216" t="s">
        <v>729</v>
      </c>
      <c r="C4" s="543" t="str">
        <f>CONCATENATE('Personal File'!$C$11,"+1d6 Cold")</f>
        <v>+2+1d6 Cold</v>
      </c>
      <c r="D4" s="238" t="s">
        <v>685</v>
      </c>
      <c r="E4" s="238" t="s">
        <v>728</v>
      </c>
      <c r="F4" s="216" t="s">
        <v>727</v>
      </c>
      <c r="G4" s="217" t="s">
        <v>258</v>
      </c>
      <c r="H4" s="216" t="str">
        <f>CONCATENATE("+",'Personal File'!$B$9+'Personal File'!$C$11+D4-5)</f>
        <v>+8</v>
      </c>
      <c r="I4" s="218">
        <f t="shared" ca="1" si="0"/>
        <v>1</v>
      </c>
      <c r="J4" s="219">
        <f t="shared" ca="1" si="1"/>
        <v>9</v>
      </c>
      <c r="K4" s="220"/>
      <c r="L4" s="153"/>
      <c r="M4" s="463" t="s">
        <v>258</v>
      </c>
    </row>
    <row r="5" spans="1:13" x14ac:dyDescent="0.3">
      <c r="A5" s="237" t="s">
        <v>725</v>
      </c>
      <c r="B5" s="216" t="s">
        <v>729</v>
      </c>
      <c r="C5" s="543" t="str">
        <f>CONCATENATE('Personal File'!$C$11,"+1d6 Cold")</f>
        <v>+2+1d6 Cold</v>
      </c>
      <c r="D5" s="238" t="s">
        <v>685</v>
      </c>
      <c r="E5" s="238" t="s">
        <v>728</v>
      </c>
      <c r="F5" s="216" t="s">
        <v>727</v>
      </c>
      <c r="G5" s="217" t="s">
        <v>258</v>
      </c>
      <c r="H5" s="216" t="str">
        <f>CONCATENATE("+",'Personal File'!$B$9+'Personal File'!$C$11+D5)</f>
        <v>+13</v>
      </c>
      <c r="I5" s="218">
        <f t="shared" ca="1" si="0"/>
        <v>4</v>
      </c>
      <c r="J5" s="219">
        <f t="shared" ca="1" si="1"/>
        <v>17</v>
      </c>
      <c r="K5" s="220"/>
      <c r="L5" s="153"/>
      <c r="M5" s="211" t="s">
        <v>258</v>
      </c>
    </row>
    <row r="6" spans="1:13" x14ac:dyDescent="0.3">
      <c r="A6" s="197" t="s">
        <v>264</v>
      </c>
      <c r="B6" s="199" t="s">
        <v>265</v>
      </c>
      <c r="C6" s="414" t="str">
        <f>'Personal File'!$C$11</f>
        <v>+2</v>
      </c>
      <c r="D6" s="201" t="s">
        <v>51</v>
      </c>
      <c r="E6" s="201" t="s">
        <v>259</v>
      </c>
      <c r="F6" s="138" t="s">
        <v>266</v>
      </c>
      <c r="G6" s="203">
        <v>0</v>
      </c>
      <c r="H6" s="203" t="str">
        <f>CONCATENATE("+",'Personal File'!$B$9+'Personal File'!$C$11+D6)</f>
        <v>+12</v>
      </c>
      <c r="I6" s="214">
        <f t="shared" ca="1" si="0"/>
        <v>7</v>
      </c>
      <c r="J6" s="415">
        <f t="shared" ref="J6:J9" ca="1" si="2">I6+H6</f>
        <v>19</v>
      </c>
      <c r="K6" s="206"/>
      <c r="M6" s="158" t="s">
        <v>258</v>
      </c>
    </row>
    <row r="7" spans="1:13" x14ac:dyDescent="0.3">
      <c r="A7" s="416" t="s">
        <v>499</v>
      </c>
      <c r="B7" s="156" t="s">
        <v>265</v>
      </c>
      <c r="C7" s="417" t="str">
        <f>'Personal File'!$C$11</f>
        <v>+2</v>
      </c>
      <c r="D7" s="418" t="s">
        <v>51</v>
      </c>
      <c r="E7" s="418" t="s">
        <v>259</v>
      </c>
      <c r="F7" s="419" t="s">
        <v>266</v>
      </c>
      <c r="G7" s="157" t="s">
        <v>258</v>
      </c>
      <c r="H7" s="156" t="str">
        <f>CONCATENATE("+",'Personal File'!$B$9+'Personal File'!$C$11+D7-5)</f>
        <v>+7</v>
      </c>
      <c r="I7" s="209">
        <f t="shared" ca="1" si="0"/>
        <v>8</v>
      </c>
      <c r="J7" s="210">
        <f t="shared" ref="J7" ca="1" si="3">I7+H7</f>
        <v>15</v>
      </c>
      <c r="K7" s="420"/>
      <c r="M7" s="158" t="s">
        <v>258</v>
      </c>
    </row>
    <row r="8" spans="1:13" x14ac:dyDescent="0.3">
      <c r="A8" s="580" t="s">
        <v>817</v>
      </c>
      <c r="B8" s="216" t="s">
        <v>714</v>
      </c>
      <c r="C8" s="577">
        <v>3</v>
      </c>
      <c r="D8" s="578" t="s">
        <v>685</v>
      </c>
      <c r="E8" s="578" t="s">
        <v>259</v>
      </c>
      <c r="F8" s="579" t="s">
        <v>715</v>
      </c>
      <c r="G8" s="217"/>
      <c r="H8" s="156" t="str">
        <f>CONCATENATE("+",'Personal File'!$B$9+'Personal File'!$C$11+D8-5)</f>
        <v>+8</v>
      </c>
      <c r="I8" s="209">
        <f t="shared" ca="1" si="0"/>
        <v>11</v>
      </c>
      <c r="J8" s="210">
        <f t="shared" ref="J8" ca="1" si="4">I8+H8</f>
        <v>19</v>
      </c>
      <c r="K8" s="220"/>
      <c r="M8" s="158" t="s">
        <v>258</v>
      </c>
    </row>
    <row r="9" spans="1:13" ht="16.2" thickBot="1" x14ac:dyDescent="0.35">
      <c r="A9" s="198" t="s">
        <v>713</v>
      </c>
      <c r="B9" s="200" t="s">
        <v>714</v>
      </c>
      <c r="C9" s="200">
        <f>ROUNDDOWN(SUM('Personal File'!$E$3:$E$4)/3,0)</f>
        <v>4</v>
      </c>
      <c r="D9" s="200">
        <v>0</v>
      </c>
      <c r="E9" s="202" t="s">
        <v>259</v>
      </c>
      <c r="F9" s="200" t="s">
        <v>715</v>
      </c>
      <c r="G9" s="204" t="s">
        <v>258</v>
      </c>
      <c r="H9" s="200" t="str">
        <f>CONCATENATE("+",'Personal File'!$B$9+'Personal File'!$C$15+D9)</f>
        <v>+13</v>
      </c>
      <c r="I9" s="134">
        <f t="shared" ca="1" si="0"/>
        <v>3</v>
      </c>
      <c r="J9" s="205">
        <f t="shared" ca="1" si="2"/>
        <v>16</v>
      </c>
      <c r="K9" s="207"/>
      <c r="M9" s="208" t="s">
        <v>258</v>
      </c>
    </row>
    <row r="10" spans="1:13" ht="6" customHeight="1" thickTop="1" thickBot="1" x14ac:dyDescent="0.35"/>
    <row r="11" spans="1:13" ht="16.8" thickTop="1" thickBot="1" x14ac:dyDescent="0.35">
      <c r="A11" s="122" t="s">
        <v>4</v>
      </c>
      <c r="B11" s="123" t="s">
        <v>5</v>
      </c>
      <c r="C11" s="123" t="s">
        <v>19</v>
      </c>
      <c r="D11" s="123" t="s">
        <v>20</v>
      </c>
      <c r="E11" s="124" t="s">
        <v>53</v>
      </c>
      <c r="F11" s="123" t="s">
        <v>6</v>
      </c>
      <c r="G11" s="123" t="s">
        <v>21</v>
      </c>
      <c r="H11" s="125" t="s">
        <v>100</v>
      </c>
      <c r="I11" s="126" t="s">
        <v>154</v>
      </c>
      <c r="J11" s="125" t="s">
        <v>81</v>
      </c>
      <c r="K11" s="127" t="s">
        <v>79</v>
      </c>
      <c r="L11" s="153"/>
      <c r="M11" s="135" t="s">
        <v>251</v>
      </c>
    </row>
    <row r="12" spans="1:13" x14ac:dyDescent="0.3">
      <c r="A12" s="181" t="s">
        <v>493</v>
      </c>
      <c r="B12" s="182" t="s">
        <v>258</v>
      </c>
      <c r="C12" s="182" t="s">
        <v>258</v>
      </c>
      <c r="D12" s="182">
        <v>0</v>
      </c>
      <c r="E12" s="183" t="s">
        <v>258</v>
      </c>
      <c r="F12" s="182" t="s">
        <v>258</v>
      </c>
      <c r="G12" s="182" t="s">
        <v>258</v>
      </c>
      <c r="H12" s="182" t="str">
        <f>CONCATENATE("+",Spells!$K$18+D12)</f>
        <v>+10</v>
      </c>
      <c r="I12" s="152">
        <f ca="1">RANDBETWEEN(1,20)</f>
        <v>5</v>
      </c>
      <c r="J12" s="191">
        <f ca="1">I12+H12</f>
        <v>15</v>
      </c>
      <c r="K12" s="184"/>
      <c r="M12" s="185" t="s">
        <v>258</v>
      </c>
    </row>
    <row r="13" spans="1:13" x14ac:dyDescent="0.3">
      <c r="A13" s="186" t="s">
        <v>122</v>
      </c>
      <c r="B13" s="187" t="s">
        <v>258</v>
      </c>
      <c r="C13" s="187" t="s">
        <v>258</v>
      </c>
      <c r="D13" s="187">
        <v>4</v>
      </c>
      <c r="E13" s="188" t="s">
        <v>258</v>
      </c>
      <c r="F13" s="187" t="s">
        <v>258</v>
      </c>
      <c r="G13" s="187" t="s">
        <v>258</v>
      </c>
      <c r="H13" s="190" t="str">
        <f>CONCATENATE("+",Spells!$K$18+D13)</f>
        <v>+14</v>
      </c>
      <c r="I13" s="152">
        <f ca="1">RANDBETWEEN(1,20)</f>
        <v>12</v>
      </c>
      <c r="J13" s="191">
        <f ca="1">I13+H13</f>
        <v>26</v>
      </c>
      <c r="K13" s="189"/>
      <c r="M13" s="185" t="s">
        <v>258</v>
      </c>
    </row>
    <row r="14" spans="1:13" x14ac:dyDescent="0.3">
      <c r="A14" s="197" t="s">
        <v>806</v>
      </c>
      <c r="B14" s="199" t="s">
        <v>252</v>
      </c>
      <c r="C14" s="212" t="s">
        <v>685</v>
      </c>
      <c r="D14" s="212" t="s">
        <v>685</v>
      </c>
      <c r="E14" s="199" t="s">
        <v>712</v>
      </c>
      <c r="F14" s="212" t="s">
        <v>711</v>
      </c>
      <c r="G14" s="213">
        <v>3</v>
      </c>
      <c r="H14" s="213" t="str">
        <f>CONCATENATE("+",'Personal File'!$B$9+'Personal File'!$C$12+D14)</f>
        <v>+13</v>
      </c>
      <c r="I14" s="214">
        <f ca="1">RANDBETWEEN(1,20)</f>
        <v>19</v>
      </c>
      <c r="J14" s="215">
        <f ca="1">I14+H14</f>
        <v>32</v>
      </c>
      <c r="K14" s="535"/>
      <c r="M14" s="159">
        <v>2375</v>
      </c>
    </row>
    <row r="15" spans="1:13" x14ac:dyDescent="0.3">
      <c r="A15" s="416" t="s">
        <v>797</v>
      </c>
      <c r="B15" s="156" t="s">
        <v>252</v>
      </c>
      <c r="C15" s="536" t="s">
        <v>685</v>
      </c>
      <c r="D15" s="536" t="s">
        <v>685</v>
      </c>
      <c r="E15" s="156" t="s">
        <v>712</v>
      </c>
      <c r="F15" s="536" t="s">
        <v>711</v>
      </c>
      <c r="G15" s="537" t="s">
        <v>258</v>
      </c>
      <c r="H15" s="537" t="str">
        <f>CONCATENATE("+",'Personal File'!$B$9+'Personal File'!$C$12+D15-5)</f>
        <v>+8</v>
      </c>
      <c r="I15" s="209">
        <f t="shared" ref="I15:I17" ca="1" si="5">RANDBETWEEN(1,20)</f>
        <v>6</v>
      </c>
      <c r="J15" s="210">
        <f t="shared" ref="J15:J17" ca="1" si="6">I15+H15</f>
        <v>14</v>
      </c>
      <c r="K15" s="538"/>
      <c r="M15" s="539" t="s">
        <v>258</v>
      </c>
    </row>
    <row r="16" spans="1:13" x14ac:dyDescent="0.3">
      <c r="A16" s="197" t="s">
        <v>809</v>
      </c>
      <c r="B16" s="199" t="s">
        <v>714</v>
      </c>
      <c r="C16" s="212" t="s">
        <v>51</v>
      </c>
      <c r="D16" s="212" t="s">
        <v>51</v>
      </c>
      <c r="E16" s="199">
        <v>20</v>
      </c>
      <c r="F16" s="212" t="s">
        <v>75</v>
      </c>
      <c r="G16" s="213">
        <f>K16</f>
        <v>0</v>
      </c>
      <c r="H16" s="213" t="str">
        <f>CONCATENATE("+",'Personal File'!$B$9+'Personal File'!$C$12+D16)</f>
        <v>+12</v>
      </c>
      <c r="I16" s="214">
        <f t="shared" ca="1" si="5"/>
        <v>2</v>
      </c>
      <c r="J16" s="215">
        <f t="shared" ca="1" si="6"/>
        <v>14</v>
      </c>
      <c r="K16" s="535"/>
      <c r="M16" s="159">
        <v>75</v>
      </c>
    </row>
    <row r="17" spans="1:13" x14ac:dyDescent="0.3">
      <c r="A17" s="416" t="s">
        <v>810</v>
      </c>
      <c r="B17" s="156" t="s">
        <v>714</v>
      </c>
      <c r="C17" s="536" t="s">
        <v>51</v>
      </c>
      <c r="D17" s="536" t="s">
        <v>51</v>
      </c>
      <c r="E17" s="156">
        <v>20</v>
      </c>
      <c r="F17" s="536" t="s">
        <v>75</v>
      </c>
      <c r="G17" s="537" t="s">
        <v>258</v>
      </c>
      <c r="H17" s="537" t="str">
        <f>CONCATENATE("+",'Personal File'!$B$9+'Personal File'!$C$12+D17-5)</f>
        <v>+7</v>
      </c>
      <c r="I17" s="209">
        <f t="shared" ca="1" si="5"/>
        <v>15</v>
      </c>
      <c r="J17" s="210">
        <f t="shared" ca="1" si="6"/>
        <v>22</v>
      </c>
      <c r="K17" s="538"/>
      <c r="M17" s="539">
        <v>75</v>
      </c>
    </row>
    <row r="18" spans="1:13" ht="16.2" thickBot="1" x14ac:dyDescent="0.35">
      <c r="A18" s="192" t="s">
        <v>494</v>
      </c>
      <c r="B18" s="193" t="s">
        <v>258</v>
      </c>
      <c r="C18" s="193" t="s">
        <v>258</v>
      </c>
      <c r="D18" s="193">
        <v>0</v>
      </c>
      <c r="E18" s="193" t="s">
        <v>258</v>
      </c>
      <c r="F18" s="193" t="s">
        <v>258</v>
      </c>
      <c r="G18" s="193" t="s">
        <v>258</v>
      </c>
      <c r="H18" s="193" t="str">
        <f>CONCATENATE("+",'Personal File'!$B$9+'Personal File'!$C$12+D18)</f>
        <v>+12</v>
      </c>
      <c r="I18" s="180">
        <f ca="1">RANDBETWEEN(1,20)</f>
        <v>18</v>
      </c>
      <c r="J18" s="194">
        <f ca="1">I18+H18</f>
        <v>30</v>
      </c>
      <c r="K18" s="195"/>
      <c r="M18" s="196" t="s">
        <v>258</v>
      </c>
    </row>
    <row r="19" spans="1:13" ht="6" customHeight="1" thickTop="1" thickBot="1" x14ac:dyDescent="0.35">
      <c r="D19" s="128"/>
      <c r="E19" s="128"/>
      <c r="G19" s="121"/>
      <c r="H19" s="121"/>
      <c r="I19" s="121"/>
      <c r="J19" s="121"/>
    </row>
    <row r="20" spans="1:13" ht="16.8" thickTop="1" thickBot="1" x14ac:dyDescent="0.35">
      <c r="A20" s="122" t="s">
        <v>58</v>
      </c>
      <c r="B20" s="123" t="s">
        <v>9</v>
      </c>
      <c r="C20" s="123" t="s">
        <v>24</v>
      </c>
      <c r="D20" s="123" t="s">
        <v>81</v>
      </c>
      <c r="E20" s="123" t="s">
        <v>82</v>
      </c>
      <c r="F20" s="123" t="s">
        <v>83</v>
      </c>
      <c r="G20" s="123" t="s">
        <v>21</v>
      </c>
      <c r="H20" s="129" t="s">
        <v>79</v>
      </c>
      <c r="I20" s="130"/>
      <c r="J20" s="130"/>
      <c r="K20" s="131"/>
      <c r="L20" s="153"/>
      <c r="M20" s="135" t="s">
        <v>251</v>
      </c>
    </row>
    <row r="21" spans="1:13" x14ac:dyDescent="0.3">
      <c r="A21" s="547" t="s">
        <v>805</v>
      </c>
      <c r="B21" s="472">
        <f>6+1</f>
        <v>7</v>
      </c>
      <c r="C21" s="548">
        <v>6</v>
      </c>
      <c r="D21" s="472">
        <v>0</v>
      </c>
      <c r="E21" s="549">
        <v>0.1</v>
      </c>
      <c r="F21" s="550" t="str">
        <f>'Personal File'!$E$9</f>
        <v>30’</v>
      </c>
      <c r="G21" s="551">
        <v>12.5</v>
      </c>
      <c r="H21" s="552" t="s">
        <v>670</v>
      </c>
      <c r="I21" s="553"/>
      <c r="J21" s="553"/>
      <c r="K21" s="554"/>
      <c r="L21" s="153"/>
      <c r="M21" s="555">
        <v>12175</v>
      </c>
    </row>
    <row r="22" spans="1:13" x14ac:dyDescent="0.3">
      <c r="A22" s="556" t="s">
        <v>438</v>
      </c>
      <c r="B22" s="190" t="s">
        <v>816</v>
      </c>
      <c r="C22" s="557" t="s">
        <v>258</v>
      </c>
      <c r="D22" s="190" t="s">
        <v>258</v>
      </c>
      <c r="E22" s="558" t="s">
        <v>258</v>
      </c>
      <c r="F22" s="559" t="s">
        <v>258</v>
      </c>
      <c r="G22" s="576" t="s">
        <v>258</v>
      </c>
      <c r="H22" s="560"/>
      <c r="I22" s="561"/>
      <c r="J22" s="561"/>
      <c r="K22" s="562"/>
      <c r="L22" s="153"/>
      <c r="M22" s="563" t="s">
        <v>258</v>
      </c>
    </row>
    <row r="23" spans="1:13" x14ac:dyDescent="0.3">
      <c r="A23" s="103" t="s">
        <v>800</v>
      </c>
      <c r="B23" s="564">
        <v>1</v>
      </c>
      <c r="C23" s="564" t="s">
        <v>258</v>
      </c>
      <c r="D23" s="137">
        <v>-1</v>
      </c>
      <c r="E23" s="565">
        <v>0.05</v>
      </c>
      <c r="F23" s="566" t="s">
        <v>258</v>
      </c>
      <c r="G23" s="567">
        <v>5</v>
      </c>
      <c r="H23" s="568"/>
      <c r="I23" s="553"/>
      <c r="J23" s="553"/>
      <c r="K23" s="229"/>
      <c r="L23" s="153"/>
      <c r="M23" s="555">
        <v>4165</v>
      </c>
    </row>
    <row r="24" spans="1:13" x14ac:dyDescent="0.3">
      <c r="A24" s="103" t="s">
        <v>801</v>
      </c>
      <c r="B24" s="569" t="s">
        <v>802</v>
      </c>
      <c r="C24" s="564"/>
      <c r="D24" s="137" t="s">
        <v>258</v>
      </c>
      <c r="E24" s="565" t="s">
        <v>258</v>
      </c>
      <c r="F24" s="566" t="s">
        <v>258</v>
      </c>
      <c r="G24" s="567">
        <v>0</v>
      </c>
      <c r="H24" s="568"/>
      <c r="I24" s="553"/>
      <c r="J24" s="553"/>
      <c r="K24" s="229"/>
      <c r="L24" s="153"/>
      <c r="M24" s="555">
        <v>2500</v>
      </c>
    </row>
    <row r="25" spans="1:13" ht="16.2" thickBot="1" x14ac:dyDescent="0.35">
      <c r="A25" s="112" t="s">
        <v>734</v>
      </c>
      <c r="B25" s="473">
        <v>1</v>
      </c>
      <c r="C25" s="570" t="s">
        <v>258</v>
      </c>
      <c r="D25" s="473" t="s">
        <v>258</v>
      </c>
      <c r="E25" s="571" t="s">
        <v>258</v>
      </c>
      <c r="F25" s="570" t="s">
        <v>258</v>
      </c>
      <c r="G25" s="572">
        <v>1</v>
      </c>
      <c r="H25" s="573"/>
      <c r="I25" s="574"/>
      <c r="J25" s="574"/>
      <c r="K25" s="575"/>
      <c r="L25" s="153"/>
      <c r="M25" s="236">
        <v>7125</v>
      </c>
    </row>
    <row r="26" spans="1:13" ht="9" customHeight="1" thickTop="1" thickBot="1" x14ac:dyDescent="0.35"/>
    <row r="27" spans="1:13" ht="16.8" thickTop="1" thickBot="1" x14ac:dyDescent="0.35">
      <c r="D27" s="132" t="s">
        <v>497</v>
      </c>
      <c r="E27" s="130"/>
      <c r="F27" s="130"/>
      <c r="G27" s="130"/>
      <c r="H27" s="223" t="s">
        <v>3</v>
      </c>
      <c r="I27" s="223" t="s">
        <v>0</v>
      </c>
      <c r="J27" s="223" t="s">
        <v>498</v>
      </c>
      <c r="K27" s="131" t="s">
        <v>79</v>
      </c>
      <c r="L27" s="153"/>
      <c r="M27" s="224" t="s">
        <v>251</v>
      </c>
    </row>
    <row r="28" spans="1:13" x14ac:dyDescent="0.3">
      <c r="D28" s="225" t="s">
        <v>807</v>
      </c>
      <c r="E28" s="226"/>
      <c r="F28" s="226"/>
      <c r="G28" s="227"/>
      <c r="H28" s="228"/>
      <c r="I28" s="137"/>
      <c r="J28" s="137"/>
      <c r="K28" s="229"/>
      <c r="L28" s="153"/>
      <c r="M28" s="159">
        <v>1600</v>
      </c>
    </row>
    <row r="29" spans="1:13" ht="16.2" thickBot="1" x14ac:dyDescent="0.35">
      <c r="D29" s="230" t="s">
        <v>808</v>
      </c>
      <c r="E29" s="231"/>
      <c r="F29" s="231"/>
      <c r="G29" s="232"/>
      <c r="H29" s="233"/>
      <c r="I29" s="234"/>
      <c r="J29" s="234"/>
      <c r="K29" s="235"/>
      <c r="L29" s="153"/>
      <c r="M29" s="236">
        <v>300</v>
      </c>
    </row>
    <row r="30" spans="1:13" ht="9" customHeight="1" thickTop="1" thickBot="1" x14ac:dyDescent="0.35"/>
    <row r="31" spans="1:13" ht="16.8" thickTop="1" thickBot="1" x14ac:dyDescent="0.35">
      <c r="D31" s="466" t="s">
        <v>737</v>
      </c>
      <c r="E31" s="469"/>
      <c r="F31" s="469"/>
      <c r="G31" s="467" t="s">
        <v>738</v>
      </c>
      <c r="H31" s="468" t="s">
        <v>740</v>
      </c>
      <c r="I31" s="468" t="s">
        <v>739</v>
      </c>
      <c r="J31" s="477" t="s">
        <v>742</v>
      </c>
    </row>
    <row r="32" spans="1:13" x14ac:dyDescent="0.3">
      <c r="D32" s="480" t="s">
        <v>134</v>
      </c>
      <c r="E32" s="470"/>
      <c r="F32" s="410"/>
      <c r="G32" s="472">
        <v>0</v>
      </c>
      <c r="H32" s="472">
        <v>0</v>
      </c>
      <c r="I32" s="411" t="s">
        <v>51</v>
      </c>
      <c r="J32" s="481">
        <v>1</v>
      </c>
    </row>
    <row r="33" spans="4:10" x14ac:dyDescent="0.3">
      <c r="D33" s="474" t="s">
        <v>87</v>
      </c>
      <c r="E33" s="128"/>
      <c r="F33" s="475"/>
      <c r="G33" s="216">
        <v>1</v>
      </c>
      <c r="H33" s="216">
        <f>IF(Spells!$K$19&gt;5,5,Spells!$K$19)</f>
        <v>5</v>
      </c>
      <c r="I33" s="476" t="s">
        <v>51</v>
      </c>
      <c r="J33" s="478">
        <f ca="1">RANDBETWEEN(1,8)+5</f>
        <v>9</v>
      </c>
    </row>
    <row r="34" spans="4:10" ht="16.2" thickBot="1" x14ac:dyDescent="0.35">
      <c r="D34" s="412" t="s">
        <v>112</v>
      </c>
      <c r="E34" s="471"/>
      <c r="F34" s="413"/>
      <c r="G34" s="473">
        <v>2</v>
      </c>
      <c r="H34" s="473">
        <f>IF(Spells!$K$19&gt;10,10,Spells!$K$19)</f>
        <v>10</v>
      </c>
      <c r="I34" s="234" t="s">
        <v>51</v>
      </c>
      <c r="J34" s="479">
        <f ca="1">RANDBETWEEN(1,8)+RANDBETWEEN(1,8)+H34</f>
        <v>19</v>
      </c>
    </row>
    <row r="35" spans="4:10" ht="16.2" thickTop="1" x14ac:dyDescent="0.3"/>
  </sheetData>
  <phoneticPr fontId="0" type="noConversion"/>
  <conditionalFormatting sqref="I3:I9">
    <cfRule type="cellIs" dxfId="4" priority="3" operator="equal">
      <formula>20</formula>
    </cfRule>
  </conditionalFormatting>
  <conditionalFormatting sqref="I4:I5">
    <cfRule type="cellIs" dxfId="3" priority="4" operator="equal">
      <formula>19</formula>
    </cfRule>
  </conditionalFormatting>
  <conditionalFormatting sqref="I7:I9">
    <cfRule type="cellIs" dxfId="2" priority="10" operator="equal">
      <formula>19</formula>
    </cfRule>
  </conditionalFormatting>
  <conditionalFormatting sqref="I12:I18">
    <cfRule type="cellIs" dxfId="1" priority="2" operator="equal">
      <formula>20</formula>
    </cfRule>
  </conditionalFormatting>
  <conditionalFormatting sqref="I14:I17">
    <cfRule type="cellIs" dxfId="0" priority="1" operat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0"/>
  <sheetViews>
    <sheetView showGridLines="0" workbookViewId="0"/>
  </sheetViews>
  <sheetFormatPr defaultColWidth="7.8984375" defaultRowHeight="15.6" x14ac:dyDescent="0.3"/>
  <cols>
    <col min="1" max="1" width="31.59765625" style="97" bestFit="1" customWidth="1"/>
    <col min="2" max="2" width="4.5" style="97" bestFit="1" customWidth="1"/>
    <col min="3" max="3" width="4.69921875" style="121" bestFit="1" customWidth="1"/>
    <col min="4" max="5" width="22.8984375" style="23" customWidth="1"/>
    <col min="6" max="6" width="1.19921875" style="97" customWidth="1"/>
    <col min="7" max="7" width="9" style="23" bestFit="1" customWidth="1"/>
    <col min="8" max="16384" width="7.8984375" style="23"/>
  </cols>
  <sheetData>
    <row r="1" spans="1:7" ht="23.4" thickBot="1" x14ac:dyDescent="0.35">
      <c r="A1" s="86" t="s">
        <v>76</v>
      </c>
      <c r="B1" s="86"/>
      <c r="C1" s="96"/>
      <c r="D1" s="86"/>
      <c r="E1" s="86"/>
    </row>
    <row r="2" spans="1:7" s="97" customFormat="1" ht="16.8" thickTop="1" thickBot="1" x14ac:dyDescent="0.35">
      <c r="A2" s="98" t="s">
        <v>77</v>
      </c>
      <c r="B2" s="98" t="s">
        <v>3</v>
      </c>
      <c r="C2" s="99" t="s">
        <v>21</v>
      </c>
      <c r="D2" s="100" t="s">
        <v>78</v>
      </c>
      <c r="E2" s="101" t="s">
        <v>79</v>
      </c>
      <c r="F2" s="102"/>
      <c r="G2" s="136" t="s">
        <v>251</v>
      </c>
    </row>
    <row r="3" spans="1:7" x14ac:dyDescent="0.3">
      <c r="A3" s="107" t="s">
        <v>677</v>
      </c>
      <c r="B3" s="108">
        <v>1</v>
      </c>
      <c r="C3" s="109">
        <v>0</v>
      </c>
      <c r="D3" s="110"/>
      <c r="E3" s="111"/>
      <c r="G3" s="421">
        <v>0.5</v>
      </c>
    </row>
    <row r="4" spans="1:7" x14ac:dyDescent="0.3">
      <c r="A4" s="107" t="s">
        <v>798</v>
      </c>
      <c r="B4" s="108">
        <v>1</v>
      </c>
      <c r="C4" s="109">
        <v>0</v>
      </c>
      <c r="D4" s="110"/>
      <c r="E4" s="111"/>
      <c r="G4" s="144">
        <v>5325</v>
      </c>
    </row>
    <row r="5" spans="1:7" x14ac:dyDescent="0.3">
      <c r="A5" s="107" t="s">
        <v>253</v>
      </c>
      <c r="B5" s="108">
        <v>1</v>
      </c>
      <c r="C5" s="109">
        <v>0.5</v>
      </c>
      <c r="D5" s="110"/>
      <c r="E5" s="111"/>
      <c r="G5" s="144">
        <v>0</v>
      </c>
    </row>
    <row r="6" spans="1:7" x14ac:dyDescent="0.3">
      <c r="A6" s="107" t="s">
        <v>262</v>
      </c>
      <c r="B6" s="108">
        <v>1</v>
      </c>
      <c r="C6" s="109" t="s">
        <v>263</v>
      </c>
      <c r="D6" s="110"/>
      <c r="E6" s="111"/>
      <c r="G6" s="144">
        <v>0</v>
      </c>
    </row>
    <row r="7" spans="1:7" x14ac:dyDescent="0.3">
      <c r="A7" s="107" t="s">
        <v>732</v>
      </c>
      <c r="B7" s="108">
        <v>1</v>
      </c>
      <c r="C7" s="109">
        <v>0</v>
      </c>
      <c r="D7" s="110"/>
      <c r="E7" s="111"/>
      <c r="G7" s="144">
        <v>3500</v>
      </c>
    </row>
    <row r="8" spans="1:7" x14ac:dyDescent="0.3">
      <c r="A8" s="107" t="s">
        <v>733</v>
      </c>
      <c r="B8" s="108">
        <v>1</v>
      </c>
      <c r="C8" s="109">
        <v>1</v>
      </c>
      <c r="D8" s="110"/>
      <c r="E8" s="111"/>
      <c r="G8" s="144">
        <v>4000</v>
      </c>
    </row>
    <row r="9" spans="1:7" x14ac:dyDescent="0.3">
      <c r="A9" s="245" t="s">
        <v>818</v>
      </c>
      <c r="B9" s="246">
        <v>1</v>
      </c>
      <c r="C9" s="104">
        <v>2</v>
      </c>
      <c r="D9" s="247"/>
      <c r="E9" s="149"/>
      <c r="F9"/>
      <c r="G9" s="248">
        <v>800</v>
      </c>
    </row>
    <row r="10" spans="1:7" x14ac:dyDescent="0.3">
      <c r="A10" s="245" t="s">
        <v>826</v>
      </c>
      <c r="B10" s="246">
        <v>1</v>
      </c>
      <c r="C10" s="104">
        <v>0</v>
      </c>
      <c r="D10" s="247"/>
      <c r="E10" s="149"/>
      <c r="F10"/>
      <c r="G10" s="248">
        <v>1400</v>
      </c>
    </row>
    <row r="11" spans="1:7" x14ac:dyDescent="0.3">
      <c r="A11" s="245" t="s">
        <v>827</v>
      </c>
      <c r="B11" s="246">
        <v>1</v>
      </c>
      <c r="C11" s="104">
        <v>1</v>
      </c>
      <c r="D11" s="247"/>
      <c r="E11" s="149"/>
      <c r="F11"/>
      <c r="G11" s="248">
        <v>3000</v>
      </c>
    </row>
    <row r="12" spans="1:7" x14ac:dyDescent="0.3">
      <c r="A12" s="245" t="s">
        <v>828</v>
      </c>
      <c r="B12" s="246">
        <v>1</v>
      </c>
      <c r="C12" s="104">
        <v>1</v>
      </c>
      <c r="D12" s="247"/>
      <c r="E12" s="149"/>
      <c r="F12"/>
      <c r="G12" s="248">
        <v>3400</v>
      </c>
    </row>
    <row r="13" spans="1:7" x14ac:dyDescent="0.3">
      <c r="A13" s="245" t="s">
        <v>829</v>
      </c>
      <c r="B13" s="246">
        <v>1</v>
      </c>
      <c r="C13" s="104">
        <v>0</v>
      </c>
      <c r="D13" s="247"/>
      <c r="E13" s="149"/>
      <c r="F13"/>
      <c r="G13" s="248">
        <v>6500</v>
      </c>
    </row>
    <row r="14" spans="1:7" ht="16.2" thickBot="1" x14ac:dyDescent="0.35">
      <c r="A14" s="112" t="s">
        <v>735</v>
      </c>
      <c r="B14" s="163">
        <v>1</v>
      </c>
      <c r="C14" s="114">
        <v>2</v>
      </c>
      <c r="D14" s="115"/>
      <c r="E14" s="116"/>
      <c r="G14" s="145">
        <v>2000</v>
      </c>
    </row>
    <row r="15" spans="1:7" ht="24" thickTop="1" thickBot="1" x14ac:dyDescent="0.35">
      <c r="A15" s="86" t="s">
        <v>80</v>
      </c>
      <c r="B15" s="86"/>
      <c r="C15" s="117"/>
      <c r="D15" s="86"/>
      <c r="E15" s="118"/>
      <c r="G15" s="146"/>
    </row>
    <row r="16" spans="1:7" ht="16.8" thickTop="1" thickBot="1" x14ac:dyDescent="0.35">
      <c r="A16" s="98" t="s">
        <v>77</v>
      </c>
      <c r="B16" s="98" t="s">
        <v>3</v>
      </c>
      <c r="C16" s="99" t="s">
        <v>21</v>
      </c>
      <c r="D16" s="100" t="s">
        <v>78</v>
      </c>
      <c r="E16" s="101" t="s">
        <v>79</v>
      </c>
      <c r="F16" s="102"/>
      <c r="G16" s="147" t="s">
        <v>251</v>
      </c>
    </row>
    <row r="17" spans="1:7" x14ac:dyDescent="0.3">
      <c r="A17" s="103" t="s">
        <v>691</v>
      </c>
      <c r="B17" s="119">
        <v>249</v>
      </c>
      <c r="C17" s="446">
        <f>B17/100</f>
        <v>2.4900000000000002</v>
      </c>
      <c r="D17" s="105"/>
      <c r="E17" s="106"/>
      <c r="F17" s="102"/>
      <c r="G17" s="144">
        <f>B17</f>
        <v>249</v>
      </c>
    </row>
    <row r="18" spans="1:7" x14ac:dyDescent="0.3">
      <c r="A18" s="245"/>
      <c r="B18" s="246"/>
      <c r="C18" s="104"/>
      <c r="D18" s="247"/>
      <c r="E18" s="149"/>
      <c r="F18"/>
      <c r="G18" s="248"/>
    </row>
    <row r="19" spans="1:7" x14ac:dyDescent="0.3">
      <c r="A19" s="245"/>
      <c r="B19" s="246"/>
      <c r="C19" s="104"/>
      <c r="D19" s="247"/>
      <c r="E19" s="149"/>
      <c r="F19"/>
      <c r="G19" s="248"/>
    </row>
    <row r="20" spans="1:7" ht="16.2" thickBot="1" x14ac:dyDescent="0.35">
      <c r="A20" s="112"/>
      <c r="B20" s="113"/>
      <c r="C20" s="120"/>
      <c r="D20" s="115"/>
      <c r="E20" s="116"/>
      <c r="F20" s="102"/>
      <c r="G20" s="145"/>
    </row>
    <row r="21" spans="1:7" ht="22.8" thickTop="1" thickBot="1" x14ac:dyDescent="0.35">
      <c r="A21" s="249"/>
      <c r="B21" s="250" t="s">
        <v>650</v>
      </c>
      <c r="C21" s="249"/>
      <c r="D21" s="250"/>
      <c r="E21" s="541"/>
      <c r="F21" s="102"/>
      <c r="G21" s="102">
        <v>2000</v>
      </c>
    </row>
    <row r="22" spans="1:7" ht="16.8" thickTop="1" thickBot="1" x14ac:dyDescent="0.35">
      <c r="A22" s="98" t="s">
        <v>77</v>
      </c>
      <c r="B22" s="98" t="s">
        <v>3</v>
      </c>
      <c r="C22" s="99" t="s">
        <v>21</v>
      </c>
      <c r="D22" s="100" t="s">
        <v>78</v>
      </c>
      <c r="E22" s="101" t="s">
        <v>79</v>
      </c>
      <c r="F22" s="102"/>
      <c r="G22" s="136" t="s">
        <v>251</v>
      </c>
    </row>
    <row r="23" spans="1:7" x14ac:dyDescent="0.3">
      <c r="A23" s="245" t="s">
        <v>691</v>
      </c>
      <c r="B23" s="246">
        <v>0</v>
      </c>
      <c r="C23" s="442">
        <f>B23/100</f>
        <v>0</v>
      </c>
      <c r="D23" s="443"/>
      <c r="E23" s="444"/>
      <c r="F23" s="445"/>
      <c r="G23" s="144">
        <f>B23</f>
        <v>0</v>
      </c>
    </row>
    <row r="24" spans="1:7" x14ac:dyDescent="0.3">
      <c r="A24" s="245" t="s">
        <v>722</v>
      </c>
      <c r="B24" s="246" t="s">
        <v>730</v>
      </c>
      <c r="C24" s="104">
        <v>2</v>
      </c>
      <c r="D24" s="443" t="s">
        <v>724</v>
      </c>
      <c r="E24" s="444"/>
      <c r="F24" s="445"/>
      <c r="G24" s="144">
        <v>5</v>
      </c>
    </row>
    <row r="25" spans="1:7" x14ac:dyDescent="0.3">
      <c r="A25" s="245" t="s">
        <v>731</v>
      </c>
      <c r="B25" s="246">
        <v>1</v>
      </c>
      <c r="C25" s="104">
        <v>0.5</v>
      </c>
      <c r="D25" s="443"/>
      <c r="E25" s="444"/>
      <c r="F25" s="445"/>
      <c r="G25" s="144">
        <v>200</v>
      </c>
    </row>
    <row r="26" spans="1:7" x14ac:dyDescent="0.3">
      <c r="A26" s="245" t="s">
        <v>648</v>
      </c>
      <c r="B26" s="246">
        <v>1</v>
      </c>
      <c r="C26" s="104">
        <v>5</v>
      </c>
      <c r="D26" s="243"/>
      <c r="E26" s="244"/>
      <c r="F26" s="102"/>
      <c r="G26" s="144">
        <v>0</v>
      </c>
    </row>
    <row r="27" spans="1:7" x14ac:dyDescent="0.3">
      <c r="A27" s="245" t="s">
        <v>649</v>
      </c>
      <c r="B27" s="246">
        <v>1</v>
      </c>
      <c r="C27" s="104">
        <v>5</v>
      </c>
      <c r="D27" s="247"/>
      <c r="E27" s="149"/>
      <c r="F27"/>
      <c r="G27" s="248">
        <v>0</v>
      </c>
    </row>
    <row r="28" spans="1:7" x14ac:dyDescent="0.3">
      <c r="A28" s="245" t="s">
        <v>262</v>
      </c>
      <c r="B28" s="246">
        <v>1</v>
      </c>
      <c r="C28" s="104">
        <v>8</v>
      </c>
      <c r="D28" s="247"/>
      <c r="E28" s="149"/>
      <c r="F28"/>
      <c r="G28" s="248">
        <v>0</v>
      </c>
    </row>
    <row r="29" spans="1:7" x14ac:dyDescent="0.3">
      <c r="A29" s="245" t="s">
        <v>676</v>
      </c>
      <c r="B29" s="246">
        <v>1</v>
      </c>
      <c r="C29" s="104">
        <v>1</v>
      </c>
      <c r="D29" s="247"/>
      <c r="E29" s="149"/>
      <c r="F29"/>
      <c r="G29" s="248">
        <v>5</v>
      </c>
    </row>
    <row r="30" spans="1:7" x14ac:dyDescent="0.3">
      <c r="A30" s="245" t="s">
        <v>674</v>
      </c>
      <c r="B30" s="246">
        <v>10</v>
      </c>
      <c r="C30" s="104">
        <v>1</v>
      </c>
      <c r="D30" s="247"/>
      <c r="E30" s="149"/>
      <c r="F30"/>
      <c r="G30" s="248">
        <f>10*B30</f>
        <v>100</v>
      </c>
    </row>
    <row r="31" spans="1:7" x14ac:dyDescent="0.3">
      <c r="A31" s="245" t="s">
        <v>254</v>
      </c>
      <c r="B31" s="246">
        <v>1</v>
      </c>
      <c r="C31" s="104">
        <v>1</v>
      </c>
      <c r="D31" s="247"/>
      <c r="E31" s="149"/>
      <c r="F31"/>
      <c r="G31" s="248">
        <v>50</v>
      </c>
    </row>
    <row r="32" spans="1:7" x14ac:dyDescent="0.3">
      <c r="A32" s="245" t="s">
        <v>671</v>
      </c>
      <c r="B32" s="246">
        <v>1</v>
      </c>
      <c r="C32" s="104">
        <v>2</v>
      </c>
      <c r="D32" s="247"/>
      <c r="E32" s="149"/>
      <c r="F32"/>
      <c r="G32" s="248">
        <v>350</v>
      </c>
    </row>
    <row r="33" spans="1:7" x14ac:dyDescent="0.3">
      <c r="A33" s="245" t="s">
        <v>675</v>
      </c>
      <c r="B33" s="246">
        <v>1</v>
      </c>
      <c r="C33" s="104">
        <v>1</v>
      </c>
      <c r="D33" s="247"/>
      <c r="E33" s="149"/>
      <c r="F33"/>
      <c r="G33" s="248">
        <v>10</v>
      </c>
    </row>
    <row r="34" spans="1:7" x14ac:dyDescent="0.3">
      <c r="A34" s="245" t="s">
        <v>672</v>
      </c>
      <c r="B34" s="246">
        <v>1</v>
      </c>
      <c r="C34" s="104">
        <v>0</v>
      </c>
      <c r="D34" s="247"/>
      <c r="E34" s="149"/>
      <c r="F34"/>
      <c r="G34" s="248">
        <v>1</v>
      </c>
    </row>
    <row r="35" spans="1:7" ht="16.2" thickBot="1" x14ac:dyDescent="0.35">
      <c r="A35" s="112" t="s">
        <v>673</v>
      </c>
      <c r="B35" s="113">
        <v>1</v>
      </c>
      <c r="C35" s="120">
        <v>1</v>
      </c>
      <c r="D35" s="115"/>
      <c r="E35" s="116"/>
      <c r="F35" s="102"/>
      <c r="G35" s="145">
        <v>500</v>
      </c>
    </row>
    <row r="36" spans="1:7" ht="16.2" thickTop="1" x14ac:dyDescent="0.3">
      <c r="G36" s="148"/>
    </row>
    <row r="37" spans="1:7" x14ac:dyDescent="0.3">
      <c r="E37" s="60" t="s">
        <v>255</v>
      </c>
      <c r="G37" s="154">
        <f>SUM(G3:G35,Martial!M3:M29)</f>
        <v>72100.5</v>
      </c>
    </row>
    <row r="38" spans="1:7" x14ac:dyDescent="0.3">
      <c r="E38" s="60" t="s">
        <v>678</v>
      </c>
      <c r="F38" s="102"/>
      <c r="G38" s="154">
        <v>61000</v>
      </c>
    </row>
    <row r="39" spans="1:7" x14ac:dyDescent="0.3">
      <c r="G39" s="422"/>
    </row>
    <row r="40" spans="1:7" x14ac:dyDescent="0.3">
      <c r="G40" s="422"/>
    </row>
  </sheetData>
  <sortState xmlns:xlrd2="http://schemas.microsoft.com/office/spreadsheetml/2017/richdata2" ref="A15:G19">
    <sortCondition ref="A15:A19"/>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9ACA-FFDF-4602-B636-7FAF05D50078}">
  <dimension ref="A1:M18"/>
  <sheetViews>
    <sheetView showGridLines="0" workbookViewId="0"/>
  </sheetViews>
  <sheetFormatPr defaultRowHeight="15.6" x14ac:dyDescent="0.3"/>
  <cols>
    <col min="1" max="1" width="22.796875" style="482" bestFit="1" customWidth="1"/>
    <col min="2" max="2" width="6.796875" style="482" bestFit="1" customWidth="1"/>
    <col min="3" max="3" width="9.296875" style="482" bestFit="1" customWidth="1"/>
    <col min="4" max="4" width="5.796875" style="482" bestFit="1" customWidth="1"/>
    <col min="5" max="5" width="3.59765625" style="482" bestFit="1" customWidth="1"/>
    <col min="6" max="6" width="18.796875" style="482" bestFit="1" customWidth="1"/>
    <col min="7" max="7" width="3" style="482" customWidth="1"/>
    <col min="8" max="8" width="28.796875" style="482" bestFit="1" customWidth="1"/>
    <col min="9" max="9" width="6.69921875" style="482" bestFit="1" customWidth="1"/>
    <col min="10" max="10" width="9.296875" style="482" bestFit="1" customWidth="1"/>
    <col min="11" max="11" width="5.796875" style="482" bestFit="1" customWidth="1"/>
    <col min="12" max="12" width="3.59765625" style="482" bestFit="1" customWidth="1"/>
    <col min="13" max="13" width="19.296875" style="482" bestFit="1" customWidth="1"/>
    <col min="14" max="16384" width="8.796875" style="482"/>
  </cols>
  <sheetData>
    <row r="1" spans="1:13" ht="18" x14ac:dyDescent="0.35">
      <c r="A1" s="531" t="s">
        <v>788</v>
      </c>
      <c r="B1" s="532"/>
      <c r="C1" s="532"/>
      <c r="D1" s="532"/>
      <c r="E1" s="532"/>
      <c r="F1" s="532"/>
      <c r="H1" s="533" t="s">
        <v>723</v>
      </c>
      <c r="I1" s="534"/>
      <c r="J1" s="534"/>
      <c r="K1" s="534"/>
      <c r="L1" s="534"/>
      <c r="M1" s="534"/>
    </row>
    <row r="2" spans="1:13" ht="16.2" thickBot="1" x14ac:dyDescent="0.35">
      <c r="A2" s="505"/>
      <c r="B2" s="506"/>
      <c r="C2" s="506"/>
      <c r="D2" s="506"/>
      <c r="E2" s="506"/>
      <c r="F2" s="506"/>
      <c r="H2" s="516"/>
      <c r="I2" s="517"/>
      <c r="J2" s="517"/>
      <c r="K2" s="517"/>
      <c r="L2" s="517"/>
      <c r="M2" s="517"/>
    </row>
    <row r="3" spans="1:13" ht="16.2" thickBot="1" x14ac:dyDescent="0.35">
      <c r="A3" s="507" t="s">
        <v>769</v>
      </c>
      <c r="B3" s="508" t="s">
        <v>768</v>
      </c>
      <c r="C3" s="508" t="s">
        <v>767</v>
      </c>
      <c r="D3" s="508" t="s">
        <v>766</v>
      </c>
      <c r="E3" s="508" t="s">
        <v>765</v>
      </c>
      <c r="F3" s="509" t="s">
        <v>764</v>
      </c>
      <c r="H3" s="518" t="s">
        <v>769</v>
      </c>
      <c r="I3" s="519" t="s">
        <v>768</v>
      </c>
      <c r="J3" s="519" t="s">
        <v>767</v>
      </c>
      <c r="K3" s="519" t="s">
        <v>766</v>
      </c>
      <c r="L3" s="519" t="s">
        <v>765</v>
      </c>
      <c r="M3" s="520" t="s">
        <v>764</v>
      </c>
    </row>
    <row r="4" spans="1:13" x14ac:dyDescent="0.3">
      <c r="A4" s="510" t="s">
        <v>787</v>
      </c>
      <c r="B4" s="511" t="s">
        <v>338</v>
      </c>
      <c r="C4" s="511" t="s">
        <v>745</v>
      </c>
      <c r="D4" s="511" t="s">
        <v>744</v>
      </c>
      <c r="E4" s="511">
        <v>6</v>
      </c>
      <c r="F4" s="512" t="s">
        <v>786</v>
      </c>
      <c r="H4" s="521" t="s">
        <v>785</v>
      </c>
      <c r="I4" s="522" t="s">
        <v>338</v>
      </c>
      <c r="J4" s="522" t="s">
        <v>745</v>
      </c>
      <c r="K4" s="522" t="s">
        <v>744</v>
      </c>
      <c r="L4" s="522">
        <v>5</v>
      </c>
      <c r="M4" s="523" t="s">
        <v>784</v>
      </c>
    </row>
    <row r="5" spans="1:13" x14ac:dyDescent="0.3">
      <c r="A5" s="510" t="s">
        <v>783</v>
      </c>
      <c r="B5" s="511" t="s">
        <v>338</v>
      </c>
      <c r="C5" s="511" t="s">
        <v>745</v>
      </c>
      <c r="D5" s="511" t="s">
        <v>756</v>
      </c>
      <c r="E5" s="511">
        <v>6</v>
      </c>
      <c r="F5" s="512" t="s">
        <v>778</v>
      </c>
      <c r="H5" s="521" t="s">
        <v>782</v>
      </c>
      <c r="I5" s="522" t="s">
        <v>338</v>
      </c>
      <c r="J5" s="522" t="s">
        <v>745</v>
      </c>
      <c r="K5" s="522" t="s">
        <v>756</v>
      </c>
      <c r="L5" s="522">
        <v>13</v>
      </c>
      <c r="M5" s="523" t="s">
        <v>781</v>
      </c>
    </row>
    <row r="6" spans="1:13" x14ac:dyDescent="0.3">
      <c r="A6" s="510" t="s">
        <v>780</v>
      </c>
      <c r="B6" s="511" t="s">
        <v>338</v>
      </c>
      <c r="C6" s="511" t="s">
        <v>745</v>
      </c>
      <c r="D6" s="511" t="s">
        <v>748</v>
      </c>
      <c r="E6" s="511">
        <v>4</v>
      </c>
      <c r="F6" s="512" t="s">
        <v>770</v>
      </c>
      <c r="H6" s="521" t="s">
        <v>779</v>
      </c>
      <c r="I6" s="522" t="s">
        <v>338</v>
      </c>
      <c r="J6" s="522" t="s">
        <v>745</v>
      </c>
      <c r="K6" s="522" t="s">
        <v>748</v>
      </c>
      <c r="L6" s="522">
        <v>13</v>
      </c>
      <c r="M6" s="523" t="s">
        <v>778</v>
      </c>
    </row>
    <row r="7" spans="1:13" x14ac:dyDescent="0.3">
      <c r="A7" s="510" t="s">
        <v>777</v>
      </c>
      <c r="B7" s="511" t="s">
        <v>338</v>
      </c>
      <c r="C7" s="511" t="s">
        <v>745</v>
      </c>
      <c r="D7" s="511" t="s">
        <v>744</v>
      </c>
      <c r="E7" s="511">
        <v>4</v>
      </c>
      <c r="F7" s="512" t="s">
        <v>776</v>
      </c>
      <c r="H7" s="521" t="s">
        <v>775</v>
      </c>
      <c r="I7" s="522" t="s">
        <v>338</v>
      </c>
      <c r="J7" s="522" t="s">
        <v>745</v>
      </c>
      <c r="K7" s="522" t="s">
        <v>748</v>
      </c>
      <c r="L7" s="522">
        <v>13</v>
      </c>
      <c r="M7" s="523" t="s">
        <v>774</v>
      </c>
    </row>
    <row r="8" spans="1:13" ht="16.2" thickBot="1" x14ac:dyDescent="0.35">
      <c r="A8" s="510" t="s">
        <v>773</v>
      </c>
      <c r="B8" s="511" t="s">
        <v>338</v>
      </c>
      <c r="C8" s="511" t="s">
        <v>745</v>
      </c>
      <c r="D8" s="511" t="s">
        <v>756</v>
      </c>
      <c r="E8" s="511">
        <v>4</v>
      </c>
      <c r="F8" s="512" t="s">
        <v>772</v>
      </c>
      <c r="H8" s="524" t="s">
        <v>793</v>
      </c>
      <c r="I8" s="525" t="s">
        <v>791</v>
      </c>
      <c r="J8" s="525" t="s">
        <v>792</v>
      </c>
      <c r="K8" s="525" t="s">
        <v>748</v>
      </c>
      <c r="L8" s="525">
        <v>4</v>
      </c>
      <c r="M8" s="526" t="s">
        <v>794</v>
      </c>
    </row>
    <row r="9" spans="1:13" ht="16.2" thickBot="1" x14ac:dyDescent="0.35">
      <c r="A9" s="513" t="s">
        <v>771</v>
      </c>
      <c r="B9" s="514" t="s">
        <v>338</v>
      </c>
      <c r="C9" s="514" t="s">
        <v>745</v>
      </c>
      <c r="D9" s="514" t="s">
        <v>748</v>
      </c>
      <c r="E9" s="514">
        <v>11</v>
      </c>
      <c r="F9" s="515" t="s">
        <v>770</v>
      </c>
      <c r="H9" s="517"/>
      <c r="I9" s="517"/>
      <c r="J9" s="517"/>
      <c r="K9" s="517"/>
      <c r="L9" s="517"/>
      <c r="M9" s="517"/>
    </row>
    <row r="11" spans="1:13" ht="18" x14ac:dyDescent="0.35">
      <c r="A11" s="529" t="s">
        <v>789</v>
      </c>
      <c r="B11" s="530"/>
      <c r="C11" s="530"/>
      <c r="D11" s="530"/>
      <c r="E11" s="530"/>
      <c r="F11" s="530"/>
      <c r="H11" s="527" t="s">
        <v>790</v>
      </c>
      <c r="I11" s="528"/>
      <c r="J11" s="528"/>
      <c r="K11" s="528"/>
      <c r="L11" s="528"/>
      <c r="M11" s="528"/>
    </row>
    <row r="12" spans="1:13" ht="16.2" thickBot="1" x14ac:dyDescent="0.35">
      <c r="A12" s="483"/>
      <c r="B12" s="484"/>
      <c r="C12" s="484"/>
      <c r="D12" s="484"/>
      <c r="E12" s="484"/>
      <c r="F12" s="484"/>
      <c r="H12" s="494"/>
      <c r="I12" s="495"/>
      <c r="J12" s="495"/>
      <c r="K12" s="495"/>
      <c r="L12" s="495"/>
      <c r="M12" s="495"/>
    </row>
    <row r="13" spans="1:13" ht="16.2" thickBot="1" x14ac:dyDescent="0.35">
      <c r="A13" s="491" t="s">
        <v>769</v>
      </c>
      <c r="B13" s="492" t="s">
        <v>768</v>
      </c>
      <c r="C13" s="492" t="s">
        <v>767</v>
      </c>
      <c r="D13" s="492" t="s">
        <v>766</v>
      </c>
      <c r="E13" s="492" t="s">
        <v>765</v>
      </c>
      <c r="F13" s="493" t="s">
        <v>764</v>
      </c>
      <c r="H13" s="496" t="s">
        <v>769</v>
      </c>
      <c r="I13" s="497" t="s">
        <v>768</v>
      </c>
      <c r="J13" s="497" t="s">
        <v>767</v>
      </c>
      <c r="K13" s="497" t="s">
        <v>766</v>
      </c>
      <c r="L13" s="497" t="s">
        <v>765</v>
      </c>
      <c r="M13" s="498" t="s">
        <v>764</v>
      </c>
    </row>
    <row r="14" spans="1:13" x14ac:dyDescent="0.3">
      <c r="A14" s="486" t="s">
        <v>763</v>
      </c>
      <c r="B14" s="485" t="s">
        <v>338</v>
      </c>
      <c r="C14" s="485" t="s">
        <v>745</v>
      </c>
      <c r="D14" s="485" t="s">
        <v>748</v>
      </c>
      <c r="E14" s="485">
        <v>37</v>
      </c>
      <c r="F14" s="487" t="s">
        <v>762</v>
      </c>
      <c r="H14" s="499" t="s">
        <v>761</v>
      </c>
      <c r="I14" s="500" t="s">
        <v>338</v>
      </c>
      <c r="J14" s="500" t="s">
        <v>745</v>
      </c>
      <c r="K14" s="500" t="s">
        <v>744</v>
      </c>
      <c r="L14" s="500">
        <v>26</v>
      </c>
      <c r="M14" s="501" t="s">
        <v>760</v>
      </c>
    </row>
    <row r="15" spans="1:13" x14ac:dyDescent="0.3">
      <c r="A15" s="486" t="s">
        <v>759</v>
      </c>
      <c r="B15" s="485" t="s">
        <v>338</v>
      </c>
      <c r="C15" s="485" t="s">
        <v>745</v>
      </c>
      <c r="D15" s="485" t="s">
        <v>756</v>
      </c>
      <c r="E15" s="485">
        <v>19</v>
      </c>
      <c r="F15" s="487" t="s">
        <v>758</v>
      </c>
      <c r="H15" s="499" t="s">
        <v>757</v>
      </c>
      <c r="I15" s="500" t="s">
        <v>338</v>
      </c>
      <c r="J15" s="500" t="s">
        <v>745</v>
      </c>
      <c r="K15" s="500" t="s">
        <v>756</v>
      </c>
      <c r="L15" s="500">
        <v>26</v>
      </c>
      <c r="M15" s="501" t="s">
        <v>755</v>
      </c>
    </row>
    <row r="16" spans="1:13" x14ac:dyDescent="0.3">
      <c r="A16" s="486" t="s">
        <v>754</v>
      </c>
      <c r="B16" s="485" t="s">
        <v>338</v>
      </c>
      <c r="C16" s="485" t="s">
        <v>745</v>
      </c>
      <c r="D16" s="485" t="s">
        <v>744</v>
      </c>
      <c r="E16" s="485">
        <v>28</v>
      </c>
      <c r="F16" s="487" t="s">
        <v>753</v>
      </c>
      <c r="H16" s="499" t="s">
        <v>752</v>
      </c>
      <c r="I16" s="500" t="s">
        <v>338</v>
      </c>
      <c r="J16" s="500" t="s">
        <v>745</v>
      </c>
      <c r="K16" s="500" t="s">
        <v>744</v>
      </c>
      <c r="L16" s="500">
        <v>32</v>
      </c>
      <c r="M16" s="501" t="s">
        <v>751</v>
      </c>
    </row>
    <row r="17" spans="1:13" ht="16.2" thickBot="1" x14ac:dyDescent="0.35">
      <c r="A17" s="486" t="s">
        <v>750</v>
      </c>
      <c r="B17" s="485" t="s">
        <v>749</v>
      </c>
      <c r="C17" s="485" t="s">
        <v>745</v>
      </c>
      <c r="D17" s="485" t="s">
        <v>748</v>
      </c>
      <c r="E17" s="485">
        <v>38</v>
      </c>
      <c r="F17" s="487" t="s">
        <v>747</v>
      </c>
      <c r="H17" s="502" t="s">
        <v>795</v>
      </c>
      <c r="I17" s="503" t="s">
        <v>791</v>
      </c>
      <c r="J17" s="503" t="s">
        <v>792</v>
      </c>
      <c r="K17" s="503" t="s">
        <v>744</v>
      </c>
      <c r="L17" s="503">
        <v>29</v>
      </c>
      <c r="M17" s="504" t="s">
        <v>796</v>
      </c>
    </row>
    <row r="18" spans="1:13" ht="16.2" thickBot="1" x14ac:dyDescent="0.35">
      <c r="A18" s="488" t="s">
        <v>746</v>
      </c>
      <c r="B18" s="489" t="s">
        <v>338</v>
      </c>
      <c r="C18" s="489" t="s">
        <v>745</v>
      </c>
      <c r="D18" s="489" t="s">
        <v>744</v>
      </c>
      <c r="E18" s="489">
        <v>25</v>
      </c>
      <c r="F18" s="490" t="s">
        <v>743</v>
      </c>
      <c r="H18" s="495"/>
      <c r="I18" s="495"/>
      <c r="J18" s="495"/>
      <c r="K18" s="495"/>
      <c r="L18" s="495"/>
      <c r="M18" s="49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0A33-CED4-469C-9B7F-81BFAD35945A}">
  <dimension ref="A1:E23"/>
  <sheetViews>
    <sheetView showGridLines="0" workbookViewId="0"/>
  </sheetViews>
  <sheetFormatPr defaultColWidth="9" defaultRowHeight="15.6" x14ac:dyDescent="0.3"/>
  <cols>
    <col min="1" max="1" width="62.796875" style="450" bestFit="1" customWidth="1"/>
    <col min="2" max="2" width="9.5" style="452" customWidth="1"/>
    <col min="3" max="3" width="6.3984375" style="450" customWidth="1"/>
    <col min="4" max="16384" width="9" style="450"/>
  </cols>
  <sheetData>
    <row r="1" spans="1:3" x14ac:dyDescent="0.3">
      <c r="A1" s="447" t="s">
        <v>694</v>
      </c>
      <c r="B1" s="448" t="str">
        <f>'Personal File'!A1</f>
        <v>Tore</v>
      </c>
      <c r="C1" s="449" t="s">
        <v>695</v>
      </c>
    </row>
    <row r="2" spans="1:3" x14ac:dyDescent="0.3">
      <c r="A2" s="451" t="s">
        <v>696</v>
      </c>
      <c r="B2" s="452" t="s">
        <v>821</v>
      </c>
      <c r="C2" s="453">
        <v>0.12</v>
      </c>
    </row>
    <row r="3" spans="1:3" x14ac:dyDescent="0.3">
      <c r="A3" s="451" t="s">
        <v>698</v>
      </c>
      <c r="B3" s="452" t="s">
        <v>799</v>
      </c>
      <c r="C3" s="453">
        <v>0.16</v>
      </c>
    </row>
    <row r="4" spans="1:3" x14ac:dyDescent="0.3">
      <c r="A4" s="451" t="s">
        <v>699</v>
      </c>
      <c r="B4" s="452" t="s">
        <v>799</v>
      </c>
      <c r="C4" s="453">
        <v>0.16</v>
      </c>
    </row>
    <row r="5" spans="1:3" x14ac:dyDescent="0.3">
      <c r="A5" s="451" t="s">
        <v>700</v>
      </c>
      <c r="B5" s="452" t="s">
        <v>697</v>
      </c>
      <c r="C5" s="453">
        <v>0.2</v>
      </c>
    </row>
    <row r="6" spans="1:3" x14ac:dyDescent="0.3">
      <c r="A6" s="451" t="s">
        <v>701</v>
      </c>
      <c r="B6" s="452" t="s">
        <v>697</v>
      </c>
      <c r="C6" s="453">
        <v>0.2</v>
      </c>
    </row>
    <row r="7" spans="1:3" x14ac:dyDescent="0.3">
      <c r="A7" s="447" t="s">
        <v>52</v>
      </c>
      <c r="B7" s="448"/>
      <c r="C7" s="449">
        <f>SUM(C2:C6)</f>
        <v>0.84000000000000008</v>
      </c>
    </row>
    <row r="8" spans="1:3" x14ac:dyDescent="0.3">
      <c r="A8" s="447"/>
      <c r="B8" s="448"/>
      <c r="C8" s="449"/>
    </row>
    <row r="9" spans="1:3" x14ac:dyDescent="0.3">
      <c r="A9" s="447" t="s">
        <v>702</v>
      </c>
      <c r="B9" s="454">
        <v>0</v>
      </c>
    </row>
    <row r="10" spans="1:3" x14ac:dyDescent="0.3">
      <c r="A10" s="447" t="s">
        <v>703</v>
      </c>
      <c r="B10" s="454"/>
    </row>
    <row r="11" spans="1:3" x14ac:dyDescent="0.3">
      <c r="A11" s="447" t="s">
        <v>704</v>
      </c>
      <c r="B11" s="454">
        <f>IF(B9=0,B10*C7,(B10*C7*(1-(B9/4))))</f>
        <v>0</v>
      </c>
    </row>
    <row r="12" spans="1:3" x14ac:dyDescent="0.3">
      <c r="A12" s="447" t="s">
        <v>705</v>
      </c>
      <c r="B12" s="455">
        <v>0</v>
      </c>
      <c r="C12" s="456"/>
    </row>
    <row r="13" spans="1:3" x14ac:dyDescent="0.3">
      <c r="A13" s="447" t="s">
        <v>52</v>
      </c>
      <c r="B13" s="457">
        <f>SUM(B11:B12)</f>
        <v>0</v>
      </c>
    </row>
    <row r="14" spans="1:3" x14ac:dyDescent="0.3">
      <c r="A14" s="447" t="s">
        <v>706</v>
      </c>
      <c r="B14" s="454"/>
    </row>
    <row r="15" spans="1:3" x14ac:dyDescent="0.3">
      <c r="A15" s="447" t="s">
        <v>707</v>
      </c>
      <c r="B15" s="457">
        <f>SUM(B13:B14)</f>
        <v>0</v>
      </c>
    </row>
    <row r="17" spans="1:5" x14ac:dyDescent="0.3">
      <c r="A17" s="447" t="s">
        <v>721</v>
      </c>
      <c r="B17" s="450"/>
    </row>
    <row r="18" spans="1:5" x14ac:dyDescent="0.3">
      <c r="B18" s="450"/>
      <c r="E18" s="542"/>
    </row>
    <row r="19" spans="1:5" x14ac:dyDescent="0.3">
      <c r="E19" s="542"/>
    </row>
    <row r="20" spans="1:5" x14ac:dyDescent="0.3">
      <c r="E20" s="542"/>
    </row>
    <row r="21" spans="1:5" x14ac:dyDescent="0.3">
      <c r="E21" s="542"/>
    </row>
    <row r="22" spans="1:5" x14ac:dyDescent="0.3">
      <c r="E22" s="542"/>
    </row>
    <row r="23" spans="1:5" x14ac:dyDescent="0.3">
      <c r="E23" s="542"/>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Personal File</vt:lpstr>
      <vt:lpstr>Skills</vt:lpstr>
      <vt:lpstr>Lurue</vt:lpstr>
      <vt:lpstr>Spells</vt:lpstr>
      <vt:lpstr>Feats</vt:lpstr>
      <vt:lpstr>Martial</vt:lpstr>
      <vt:lpstr>Equipment</vt:lpstr>
      <vt:lpstr>Summon</vt:lpstr>
      <vt:lpstr>XP Awards</vt:lpstr>
      <vt:lpstr>Lurue!Print_Area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2023-11-09T18:47:27Z</dcterms:modified>
</cp:coreProperties>
</file>