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1EAC2B38-7E28-4750-842E-76EDBEBF34E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urue" sheetId="18" r:id="rId3"/>
    <sheet name="Spells" sheetId="26" r:id="rId4"/>
    <sheet name="Feats" sheetId="20" r:id="rId5"/>
    <sheet name="Martial" sheetId="6" r:id="rId6"/>
    <sheet name="Equipment" sheetId="19" r:id="rId7"/>
    <sheet name="Summon" sheetId="28" r:id="rId8"/>
    <sheet name="XP Awards" sheetId="27" r:id="rId9"/>
  </sheets>
  <externalReferences>
    <externalReference r:id="rId10"/>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Lurue!$A$1:$I$37</definedName>
    <definedName name="_xlnm.Print_Area" localSheetId="5">Martial!#REF!</definedName>
    <definedName name="_xlnm.Print_Area" localSheetId="0">'Personal File'!$A$1:$H$58</definedName>
    <definedName name="_xlnm.Print_Area" localSheetId="1">Skills!$A$1:$K$31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5" l="1"/>
  <c r="B8" i="4"/>
  <c r="B5" i="15"/>
  <c r="B4" i="15"/>
  <c r="B3" i="15"/>
  <c r="G15" i="6"/>
  <c r="H16" i="6"/>
  <c r="H14" i="6"/>
  <c r="I16" i="6"/>
  <c r="I15" i="6"/>
  <c r="H15" i="6"/>
  <c r="I14" i="6"/>
  <c r="H31" i="6"/>
  <c r="J31" i="6" s="1"/>
  <c r="H30" i="6"/>
  <c r="K19" i="26"/>
  <c r="J30" i="6"/>
  <c r="I17" i="6"/>
  <c r="H17" i="6"/>
  <c r="K18" i="26"/>
  <c r="B11" i="4"/>
  <c r="I5" i="6"/>
  <c r="H5" i="6"/>
  <c r="C5" i="6"/>
  <c r="I4" i="6"/>
  <c r="H4" i="6"/>
  <c r="C4" i="6"/>
  <c r="I3" i="6"/>
  <c r="H3" i="6"/>
  <c r="C3" i="6"/>
  <c r="E55" i="15"/>
  <c r="E54" i="15"/>
  <c r="B10" i="4"/>
  <c r="E12" i="4"/>
  <c r="B15" i="4"/>
  <c r="B14" i="4"/>
  <c r="B13" i="4"/>
  <c r="B12" i="4"/>
  <c r="D14" i="26"/>
  <c r="T14" i="26"/>
  <c r="T16" i="26"/>
  <c r="T15" i="26"/>
  <c r="T13" i="26"/>
  <c r="T12" i="26"/>
  <c r="T11" i="26"/>
  <c r="T10" i="26"/>
  <c r="T9" i="26"/>
  <c r="T8" i="26"/>
  <c r="T7" i="26"/>
  <c r="T6" i="26"/>
  <c r="T5" i="26"/>
  <c r="T4" i="26"/>
  <c r="T3" i="26"/>
  <c r="K20" i="26"/>
  <c r="I15" i="26"/>
  <c r="J14" i="6" l="1"/>
  <c r="J15" i="6"/>
  <c r="J16" i="6"/>
  <c r="J17" i="6"/>
  <c r="J4" i="6"/>
  <c r="J3" i="6"/>
  <c r="J5" i="6"/>
  <c r="B1" i="27"/>
  <c r="C7" i="27"/>
  <c r="B11" i="27" s="1"/>
  <c r="B13" i="27" s="1"/>
  <c r="B15" i="27" s="1"/>
  <c r="D6" i="26" l="1"/>
  <c r="D10" i="26"/>
  <c r="G19" i="19"/>
  <c r="C19" i="19"/>
  <c r="G26" i="19"/>
  <c r="B46" i="15"/>
  <c r="H13" i="15" l="1"/>
  <c r="H26" i="15"/>
  <c r="D26" i="15"/>
  <c r="E26" i="15" s="1"/>
  <c r="D16" i="26"/>
  <c r="D13" i="26"/>
  <c r="F43" i="15"/>
  <c r="F37" i="15"/>
  <c r="F30" i="15"/>
  <c r="F23" i="15"/>
  <c r="F21" i="15"/>
  <c r="F16" i="15"/>
  <c r="F9" i="15"/>
  <c r="F7" i="15"/>
  <c r="G26" i="15" l="1"/>
  <c r="I26" i="15" s="1"/>
  <c r="F20" i="6"/>
  <c r="G13" i="19" l="1"/>
  <c r="C13" i="19"/>
  <c r="B20" i="6" l="1"/>
  <c r="I10" i="26" l="1"/>
  <c r="H25" i="15"/>
  <c r="D25" i="15"/>
  <c r="E25" i="15" s="1"/>
  <c r="E53" i="15"/>
  <c r="E52" i="15"/>
  <c r="E51" i="15"/>
  <c r="E50" i="15"/>
  <c r="E49" i="15"/>
  <c r="G25" i="15" l="1"/>
  <c r="I25" i="15" s="1"/>
  <c r="H43" i="15" l="1"/>
  <c r="H42" i="15"/>
  <c r="H41" i="15"/>
  <c r="H40" i="15"/>
  <c r="H39" i="15"/>
  <c r="H38" i="15"/>
  <c r="H37" i="15"/>
  <c r="H36" i="15"/>
  <c r="H35" i="15"/>
  <c r="H34" i="15"/>
  <c r="H33" i="15"/>
  <c r="H32" i="15"/>
  <c r="H31" i="15"/>
  <c r="H30" i="15"/>
  <c r="H29" i="15"/>
  <c r="H28" i="15"/>
  <c r="H27" i="15"/>
  <c r="H24" i="15"/>
  <c r="H23" i="15"/>
  <c r="H22" i="15"/>
  <c r="H21" i="15"/>
  <c r="H20" i="15"/>
  <c r="H19" i="15"/>
  <c r="H18" i="15"/>
  <c r="H17" i="15"/>
  <c r="H16" i="15"/>
  <c r="H15" i="15"/>
  <c r="H14" i="15"/>
  <c r="H12" i="15"/>
  <c r="H11" i="15"/>
  <c r="H10" i="15"/>
  <c r="H9" i="15"/>
  <c r="H8" i="15"/>
  <c r="H7" i="15"/>
  <c r="E57" i="15" l="1"/>
  <c r="H3" i="15" l="1"/>
  <c r="H4" i="15"/>
  <c r="H5" i="15"/>
  <c r="I7" i="6" l="1"/>
  <c r="G33" i="19" l="1"/>
  <c r="I13" i="6" l="1"/>
  <c r="I12" i="6" l="1"/>
  <c r="I11" i="6"/>
  <c r="I8" i="6"/>
  <c r="H12" i="6" l="1"/>
  <c r="J12" i="6" s="1"/>
  <c r="H11" i="6"/>
  <c r="J11" i="6" s="1"/>
  <c r="C8" i="6" l="1"/>
  <c r="I13" i="26" l="1"/>
  <c r="I11" i="26" l="1"/>
  <c r="I12" i="26" s="1"/>
  <c r="E11" i="4" l="1"/>
  <c r="I6" i="6" l="1"/>
  <c r="J7" i="26" l="1"/>
  <c r="H7" i="26"/>
  <c r="I7" i="26"/>
  <c r="H44" i="15" l="1"/>
  <c r="C15" i="4" l="1"/>
  <c r="C14" i="4"/>
  <c r="C13" i="4"/>
  <c r="C12" i="4"/>
  <c r="C11" i="4"/>
  <c r="C10" i="4"/>
  <c r="D10" i="15" l="1"/>
  <c r="E10" i="15" s="1"/>
  <c r="D3" i="15"/>
  <c r="D15" i="26"/>
  <c r="D4" i="15"/>
  <c r="D21" i="15"/>
  <c r="E21" i="15" s="1"/>
  <c r="D37" i="15"/>
  <c r="E37" i="15" s="1"/>
  <c r="D7" i="15"/>
  <c r="E7" i="15" s="1"/>
  <c r="D30" i="15"/>
  <c r="E30" i="15" s="1"/>
  <c r="D43" i="15"/>
  <c r="E43" i="15" s="1"/>
  <c r="D31" i="15"/>
  <c r="E31" i="15" s="1"/>
  <c r="D45" i="15"/>
  <c r="E45" i="15" s="1"/>
  <c r="D16" i="15"/>
  <c r="E16" i="15" s="1"/>
  <c r="D34" i="15"/>
  <c r="E34" i="15" s="1"/>
  <c r="E13" i="4"/>
  <c r="E15" i="4" s="1"/>
  <c r="E14" i="4" s="1"/>
  <c r="D8" i="15"/>
  <c r="E8" i="15" s="1"/>
  <c r="D22" i="15"/>
  <c r="E22" i="15" s="1"/>
  <c r="D18" i="15"/>
  <c r="E18" i="15" s="1"/>
  <c r="D15" i="15"/>
  <c r="E15" i="15" s="1"/>
  <c r="D13" i="15"/>
  <c r="E13" i="15" s="1"/>
  <c r="D19" i="15"/>
  <c r="E19" i="15" s="1"/>
  <c r="D32" i="15"/>
  <c r="E32" i="15" s="1"/>
  <c r="D44" i="15"/>
  <c r="E44" i="15" s="1"/>
  <c r="H8" i="6"/>
  <c r="J8" i="6" s="1"/>
  <c r="D36" i="15"/>
  <c r="E36" i="15" s="1"/>
  <c r="D5" i="15"/>
  <c r="D33" i="15"/>
  <c r="E33" i="15" s="1"/>
  <c r="D20" i="15"/>
  <c r="E20" i="15" s="1"/>
  <c r="D41" i="15"/>
  <c r="E41" i="15" s="1"/>
  <c r="D29" i="15"/>
  <c r="E29" i="15" s="1"/>
  <c r="D40" i="15"/>
  <c r="E40" i="15" s="1"/>
  <c r="D23" i="15"/>
  <c r="E23" i="15" s="1"/>
  <c r="D42" i="15"/>
  <c r="E42" i="15" s="1"/>
  <c r="D9" i="15"/>
  <c r="E9" i="15" s="1"/>
  <c r="E48" i="15"/>
  <c r="E47" i="15"/>
  <c r="D6" i="15"/>
  <c r="E6" i="15" s="1"/>
  <c r="D14" i="15"/>
  <c r="E14" i="15" s="1"/>
  <c r="D28" i="15"/>
  <c r="E28" i="15" s="1"/>
  <c r="D11" i="15"/>
  <c r="E11" i="15" s="1"/>
  <c r="D24" i="15"/>
  <c r="E24" i="15" s="1"/>
  <c r="D17" i="15"/>
  <c r="E17" i="15" s="1"/>
  <c r="D27" i="15"/>
  <c r="E27" i="15" s="1"/>
  <c r="D39" i="15"/>
  <c r="E39" i="15" s="1"/>
  <c r="D12" i="15"/>
  <c r="E12" i="15" s="1"/>
  <c r="D38" i="15"/>
  <c r="E38" i="15" s="1"/>
  <c r="D35" i="15"/>
  <c r="E35" i="15" s="1"/>
  <c r="C6" i="6"/>
  <c r="H7" i="6"/>
  <c r="J7" i="6" s="1"/>
  <c r="C7" i="6"/>
  <c r="H13" i="6"/>
  <c r="J13" i="6" s="1"/>
  <c r="H6" i="6"/>
  <c r="J6" i="6" s="1"/>
  <c r="I14" i="26"/>
  <c r="D8" i="26"/>
  <c r="D9" i="26"/>
  <c r="D12" i="26"/>
  <c r="D5" i="26"/>
  <c r="D4" i="26"/>
  <c r="D11" i="26"/>
  <c r="D7" i="26"/>
  <c r="D3" i="26"/>
  <c r="B9" i="4"/>
  <c r="H45" i="15"/>
  <c r="H6" i="15"/>
  <c r="E3" i="15" l="1"/>
  <c r="G3" i="15"/>
  <c r="I3" i="15" s="1"/>
  <c r="E4" i="15"/>
  <c r="G4" i="15"/>
  <c r="I4" i="15" s="1"/>
  <c r="E46" i="15"/>
  <c r="E5" i="15"/>
  <c r="G5" i="15"/>
  <c r="I5" i="15" s="1"/>
  <c r="G27" i="15"/>
  <c r="I27" i="15" s="1"/>
  <c r="G28" i="15"/>
  <c r="I28" i="15" s="1"/>
  <c r="G24" i="15" l="1"/>
  <c r="I24" i="15" l="1"/>
  <c r="G33" i="15" l="1"/>
  <c r="G8" i="15" l="1"/>
  <c r="G6" i="15"/>
  <c r="I6" i="15" s="1"/>
  <c r="G10" i="15"/>
  <c r="G16" i="15"/>
  <c r="G21" i="15"/>
  <c r="G30" i="15"/>
  <c r="I30" i="15" s="1"/>
  <c r="G45" i="15"/>
  <c r="G31" i="15"/>
  <c r="I31" i="15" s="1"/>
  <c r="G40" i="15"/>
  <c r="G19" i="15"/>
  <c r="G7" i="15"/>
  <c r="G17" i="15"/>
  <c r="G22" i="15"/>
  <c r="I33" i="15"/>
  <c r="G32" i="15"/>
  <c r="I32" i="15" s="1"/>
  <c r="G12" i="15"/>
  <c r="G44" i="15"/>
  <c r="G43" i="15"/>
  <c r="G39" i="15"/>
  <c r="G13" i="15"/>
  <c r="I13" i="15" s="1"/>
  <c r="G18" i="15"/>
  <c r="G23" i="15"/>
  <c r="G34" i="15"/>
  <c r="G14" i="15"/>
  <c r="G35" i="15"/>
  <c r="G38" i="15"/>
  <c r="G11" i="15"/>
  <c r="I11" i="15" s="1"/>
  <c r="G9" i="15"/>
  <c r="G15" i="15"/>
  <c r="G20" i="15"/>
  <c r="G29" i="15"/>
  <c r="G36" i="15"/>
  <c r="I36" i="15" s="1"/>
  <c r="G37" i="15"/>
  <c r="G42" i="15"/>
  <c r="I42" i="15" s="1"/>
  <c r="G41" i="15"/>
  <c r="I38" i="15" l="1"/>
  <c r="I12" i="15"/>
  <c r="I43" i="15"/>
  <c r="I9" i="15"/>
  <c r="I23" i="15"/>
  <c r="I7" i="15"/>
  <c r="I29" i="15"/>
  <c r="I15" i="15"/>
  <c r="I34" i="15"/>
  <c r="I18" i="15"/>
  <c r="I17" i="15"/>
  <c r="I19" i="15"/>
  <c r="I16" i="15"/>
  <c r="I41" i="15"/>
  <c r="I37" i="15"/>
  <c r="I14" i="15"/>
  <c r="I44" i="15"/>
  <c r="I45" i="15"/>
  <c r="I21" i="15"/>
  <c r="I35" i="15"/>
  <c r="I39" i="15"/>
  <c r="I20" i="15"/>
  <c r="I40"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bless +1
aid +1   haste +1
inspire courage +2
divine favor +1/3 lvls.
divine power [+2 var.]</t>
        </r>
      </text>
    </comment>
    <comment ref="E9" authorId="0" shapeId="0" xr:uid="{208AD98E-D4A7-4EF0-9931-B9E605DA92CD}">
      <text>
        <r>
          <rPr>
            <sz val="12"/>
            <color indexed="81"/>
            <rFont val="Times New Roman"/>
            <family val="1"/>
          </rPr>
          <t>Next level at 55,000 XPs</t>
        </r>
      </text>
    </comment>
    <comment ref="B10" authorId="0" shapeId="0" xr:uid="{00000000-0006-0000-0000-000002000000}">
      <text>
        <r>
          <rPr>
            <i/>
            <sz val="12"/>
            <color indexed="81"/>
            <rFont val="Times New Roman"/>
            <family val="1"/>
          </rPr>
          <t>Healing Belt +2
bull’s strength +4</t>
        </r>
      </text>
    </comment>
    <comment ref="E10" authorId="0" shapeId="0" xr:uid="{7B7397CA-DE5D-42EC-903F-7A02E69AA12F}">
      <text>
        <r>
          <rPr>
            <sz val="12"/>
            <color indexed="81"/>
            <rFont val="Times New Roman"/>
            <family val="1"/>
          </rPr>
          <t>See PHB 162</t>
        </r>
      </text>
    </comment>
    <comment ref="B11" authorId="0" shapeId="0" xr:uid="{EF0FC708-E0F2-44B8-9A00-D37FF04A59DA}">
      <text>
        <r>
          <rPr>
            <sz val="12"/>
            <color indexed="81"/>
            <rFont val="Times New Roman"/>
            <family val="1"/>
          </rPr>
          <t>Gloves of Dexterity +2</t>
        </r>
      </text>
    </comment>
    <comment ref="E12" authorId="0" shapeId="0" xr:uid="{00000000-0006-0000-0000-000004000000}">
      <text>
        <r>
          <rPr>
            <sz val="12"/>
            <color indexed="81"/>
            <rFont val="Times New Roman"/>
            <family val="1"/>
          </rPr>
          <t>[(4 * 6 Cleridc) * 75%]
+ [(6 * 10 Fighter) * 75%]
+ (10 * 1 Con)</t>
        </r>
      </text>
    </comment>
    <comment ref="E13" authorId="0" shapeId="0" xr:uid="{00000000-0006-0000-0000-000005000000}">
      <text>
        <r>
          <rPr>
            <i/>
            <sz val="12"/>
            <color indexed="81"/>
            <rFont val="Times New Roman"/>
            <family val="1"/>
          </rPr>
          <t>Luck of Heroes +1
Shield of Faith +2
haste +1</t>
        </r>
      </text>
    </comment>
    <comment ref="E14" authorId="0" shapeId="0" xr:uid="{00000000-0006-0000-0000-000007000000}">
      <text>
        <r>
          <rPr>
            <i/>
            <sz val="12"/>
            <color indexed="81"/>
            <rFont val="Times New Roman"/>
            <family val="1"/>
          </rPr>
          <t>Magic Vestment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79BD44E-6E0F-4C49-8172-7D0E8847EA00}">
      <text>
        <r>
          <rPr>
            <sz val="12"/>
            <color indexed="81"/>
            <rFont val="Times New Roman"/>
            <family val="1"/>
          </rPr>
          <t>Survivor +1</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6" authorId="0" shapeId="0" xr:uid="{903A7634-3C71-4764-AEBA-5A289E670199}">
      <text>
        <r>
          <rPr>
            <sz val="12"/>
            <color indexed="81"/>
            <rFont val="Times New Roman"/>
            <family val="1"/>
          </rPr>
          <t>Armor penalty</t>
        </r>
      </text>
    </comment>
    <comment ref="F20" authorId="0" shapeId="0" xr:uid="{C0F029C6-79B3-4F7D-9722-0B9C4A5B8874}">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30" authorId="0" shapeId="0" xr:uid="{5F3F2C36-6B0C-4955-A254-25D87C8786C1}">
      <text>
        <r>
          <rPr>
            <sz val="12"/>
            <color indexed="81"/>
            <rFont val="Times New Roman"/>
            <family val="1"/>
          </rPr>
          <t>Armor penalty</t>
        </r>
      </text>
    </comment>
    <comment ref="F37" authorId="0" shapeId="0" xr:uid="{1DEFA309-D0BC-4365-8753-1B74C4E4E9CC}">
      <text>
        <r>
          <rPr>
            <sz val="12"/>
            <color indexed="81"/>
            <rFont val="Times New Roman"/>
            <family val="1"/>
          </rPr>
          <t>Armor penalty</t>
        </r>
      </text>
    </comment>
    <comment ref="F39" authorId="0" shapeId="0" xr:uid="{00000000-0006-0000-0100-000007000000}">
      <text>
        <r>
          <rPr>
            <sz val="12"/>
            <color indexed="81"/>
            <rFont val="Times New Roman"/>
            <family val="1"/>
          </rPr>
          <t>Synergy bonuses
+2 Know (Arcana)</t>
        </r>
      </text>
    </comment>
    <comment ref="F41" authorId="0" shapeId="0" xr:uid="{3243EBC6-E3AF-44C6-927F-A22715E39719}">
      <text>
        <r>
          <rPr>
            <sz val="12"/>
            <color indexed="81"/>
            <rFont val="Times New Roman"/>
            <family val="1"/>
          </rPr>
          <t>Survivor +1</t>
        </r>
      </text>
    </comment>
    <comment ref="F43"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Phosphorescent moss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14" authorId="0" shapeId="0" xr:uid="{00000000-0006-0000-0200-000004000000}">
      <text>
        <r>
          <rPr>
            <sz val="12"/>
            <color indexed="81"/>
            <rFont val="Times New Roman"/>
            <family val="1"/>
          </rPr>
          <t>Miniature cloak</t>
        </r>
      </text>
    </comment>
    <comment ref="E19" authorId="0" shapeId="0" xr:uid="{00000000-0006-0000-0200-000005000000}">
      <text>
        <r>
          <rPr>
            <sz val="12"/>
            <color indexed="81"/>
            <rFont val="Times New Roman"/>
            <family val="1"/>
          </rPr>
          <t>Pure Water</t>
        </r>
      </text>
    </comment>
    <comment ref="E21" authorId="0" shapeId="0" xr:uid="{00000000-0006-0000-0200-000006000000}">
      <text>
        <r>
          <rPr>
            <sz val="12"/>
            <color indexed="81"/>
            <rFont val="Times New Roman"/>
            <family val="1"/>
          </rPr>
          <t>holy water, holy symbol, 100 XP</t>
        </r>
      </text>
    </comment>
    <comment ref="E23" authorId="0" shapeId="0" xr:uid="{00000000-0006-0000-0200-000007000000}">
      <text>
        <r>
          <rPr>
            <sz val="12"/>
            <color indexed="81"/>
            <rFont val="Times New Roman"/>
            <family val="1"/>
          </rPr>
          <t>Soot &amp; Salt</t>
        </r>
      </text>
    </comment>
    <comment ref="E26" authorId="0" shapeId="0" xr:uid="{00000000-0006-0000-0200-000008000000}">
      <text>
        <r>
          <rPr>
            <sz val="12"/>
            <color indexed="81"/>
            <rFont val="Times New Roman"/>
            <family val="1"/>
          </rPr>
          <t>Bacteria culture</t>
        </r>
      </text>
    </comment>
    <comment ref="E29" authorId="0" shapeId="0" xr:uid="{00000000-0006-0000-0200-000009000000}">
      <text>
        <r>
          <rPr>
            <sz val="12"/>
            <color indexed="81"/>
            <rFont val="Times New Roman"/>
            <family val="1"/>
          </rPr>
          <t>Earth from grave</t>
        </r>
      </text>
    </comment>
    <comment ref="E33" authorId="0" shapeId="0" xr:uid="{00000000-0006-0000-0200-00000A000000}">
      <text>
        <r>
          <rPr>
            <sz val="12"/>
            <color indexed="81"/>
            <rFont val="Times New Roman"/>
            <family val="1"/>
          </rPr>
          <t>powdered black gemstone</t>
        </r>
      </text>
    </comment>
    <comment ref="E42" authorId="0" shapeId="0" xr:uid="{00000000-0006-0000-0200-00000B000000}">
      <text>
        <r>
          <rPr>
            <sz val="12"/>
            <color indexed="81"/>
            <rFont val="Times New Roman"/>
            <family val="1"/>
          </rPr>
          <t>vial with the diluted poison from four separate venomous creatures</t>
        </r>
      </text>
    </comment>
    <comment ref="E44" authorId="0" shapeId="0" xr:uid="{00000000-0006-0000-0200-00000C000000}">
      <text>
        <r>
          <rPr>
            <sz val="12"/>
            <color indexed="81"/>
            <rFont val="Times New Roman"/>
            <family val="1"/>
          </rPr>
          <t>Pinch of dirt</t>
        </r>
      </text>
    </comment>
    <comment ref="E46" authorId="0" shapeId="0" xr:uid="{00000000-0006-0000-0200-00000D000000}">
      <text>
        <r>
          <rPr>
            <sz val="12"/>
            <color indexed="81"/>
            <rFont val="Times New Roman"/>
            <family val="1"/>
          </rPr>
          <t>Imbued weapon</t>
        </r>
      </text>
    </comment>
    <comment ref="E51" authorId="0" shapeId="0" xr:uid="{00000000-0006-0000-0200-00000E000000}">
      <text>
        <r>
          <rPr>
            <sz val="12"/>
            <color indexed="81"/>
            <rFont val="Times New Roman"/>
            <family val="1"/>
          </rPr>
          <t>Powdered silver</t>
        </r>
      </text>
    </comment>
    <comment ref="E55" authorId="0" shapeId="0" xr:uid="{00000000-0006-0000-0200-000010000000}">
      <text>
        <r>
          <rPr>
            <sz val="12"/>
            <color indexed="81"/>
            <rFont val="Times New Roman"/>
            <family val="1"/>
          </rPr>
          <t>Parchment w/ holy text</t>
        </r>
      </text>
    </comment>
    <comment ref="E57" authorId="0" shapeId="0" xr:uid="{00000000-0006-0000-0200-000013000000}">
      <text>
        <r>
          <rPr>
            <sz val="12"/>
            <rFont val="Times New Roman"/>
            <family val="1"/>
          </rPr>
          <t>Bag and candle</t>
        </r>
      </text>
    </comment>
    <comment ref="E58" authorId="0" shapeId="0" xr:uid="{00000000-0006-0000-0200-000014000000}">
      <text/>
    </comment>
    <comment ref="E64" authorId="0" shapeId="0" xr:uid="{00000000-0006-0000-0200-000016000000}">
      <text>
        <r>
          <rPr>
            <sz val="12"/>
            <color indexed="81"/>
            <rFont val="Times New Roman"/>
            <family val="1"/>
          </rPr>
          <t>Crystal lens</t>
        </r>
      </text>
    </comment>
    <comment ref="E65" authorId="0" shapeId="0" xr:uid="{00000000-0006-0000-0200-000017000000}">
      <text>
        <r>
          <rPr>
            <sz val="12"/>
            <color indexed="81"/>
            <rFont val="Times New Roman"/>
            <family val="1"/>
          </rPr>
          <t>25 gp of sticks and bones</t>
        </r>
      </text>
    </comment>
    <comment ref="E74" authorId="0" shapeId="0" xr:uid="{00000000-0006-0000-0200-000018000000}">
      <text>
        <r>
          <rPr>
            <sz val="12"/>
            <color indexed="81"/>
            <rFont val="Times New Roman"/>
            <family val="1"/>
          </rPr>
          <t>Small thorn</t>
        </r>
      </text>
    </comment>
    <comment ref="E75" authorId="0" shapeId="0" xr:uid="{00000000-0006-0000-0200-000019000000}">
      <text>
        <r>
          <rPr>
            <sz val="12"/>
            <color indexed="81"/>
            <rFont val="Times New Roman"/>
            <family val="1"/>
          </rPr>
          <t>Bull-shit or bull-hair</t>
        </r>
      </text>
    </comment>
    <comment ref="E77" authorId="0" shapeId="0" xr:uid="{00000000-0006-0000-0200-00001A000000}">
      <text>
        <r>
          <rPr>
            <sz val="12"/>
            <color indexed="81"/>
            <rFont val="Times New Roman"/>
            <family val="1"/>
          </rPr>
          <t>Pinch of cat fur</t>
        </r>
      </text>
    </comment>
    <comment ref="E81" authorId="0" shapeId="0" xr:uid="{00000000-0006-0000-0200-00001B000000}">
      <text>
        <r>
          <rPr>
            <sz val="12"/>
            <color indexed="81"/>
            <rFont val="Times New Roman"/>
            <family val="1"/>
          </rPr>
          <t>Holy water, silver dust.</t>
        </r>
      </text>
    </comment>
    <comment ref="E83" authorId="0" shapeId="0" xr:uid="{00000000-0006-0000-0200-00001C000000}">
      <text/>
    </comment>
    <comment ref="E87" authorId="0" shapeId="0" xr:uid="{00000000-0006-0000-0200-00001D000000}">
      <text/>
    </comment>
    <comment ref="E92" authorId="0" shapeId="0" xr:uid="{00000000-0006-0000-0200-00001E000000}">
      <text>
        <r>
          <rPr>
            <sz val="12"/>
            <color indexed="81"/>
            <rFont val="Times New Roman"/>
            <family val="1"/>
          </rPr>
          <t>Eagle feathers or droppings</t>
        </r>
      </text>
    </comment>
    <comment ref="E96" authorId="0" shapeId="0" xr:uid="{00000000-0006-0000-0200-00001F000000}">
      <text>
        <r>
          <rPr>
            <sz val="12"/>
            <color indexed="81"/>
            <rFont val="Times New Roman"/>
            <family val="1"/>
          </rPr>
          <t>Snake scales</t>
        </r>
      </text>
    </comment>
    <comment ref="E99" authorId="0" shapeId="0" xr:uid="{00000000-0006-0000-0200-000021000000}">
      <text>
        <r>
          <rPr>
            <sz val="12"/>
            <color indexed="81"/>
            <rFont val="Times New Roman"/>
            <family val="1"/>
          </rPr>
          <t>small mint leaf</t>
        </r>
      </text>
    </comment>
    <comment ref="E100" authorId="0" shapeId="0" xr:uid="{00000000-0006-0000-0200-000022000000}">
      <text>
        <r>
          <rPr>
            <sz val="12"/>
            <color indexed="81"/>
            <rFont val="Times New Roman"/>
            <family val="1"/>
          </rPr>
          <t>Iron or holy symbol</t>
        </r>
      </text>
    </comment>
    <comment ref="E103"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11" authorId="0" shapeId="0" xr:uid="{00000000-0006-0000-0200-000024000000}">
      <text>
        <r>
          <rPr>
            <sz val="12"/>
            <color indexed="81"/>
            <rFont val="Times New Roman"/>
            <family val="1"/>
          </rPr>
          <t>Feathers or pinch of owl droppings</t>
        </r>
      </text>
    </comment>
    <comment ref="E112" authorId="0" shapeId="0" xr:uid="{00000000-0006-0000-0200-000025000000}">
      <text>
        <r>
          <rPr>
            <sz val="12"/>
            <color indexed="81"/>
            <rFont val="Times New Roman"/>
            <family val="1"/>
          </rPr>
          <t>Silver wire knot</t>
        </r>
      </text>
    </comment>
    <comment ref="E117" authorId="0" shapeId="0" xr:uid="{00000000-0006-0000-0200-000027000000}">
      <text/>
    </comment>
    <comment ref="E118" authorId="0" shapeId="0" xr:uid="{00000000-0006-0000-0200-000028000000}">
      <text>
        <r>
          <rPr>
            <sz val="12"/>
            <color indexed="81"/>
            <rFont val="Times New Roman"/>
            <family val="1"/>
          </rPr>
          <t>25 gp of sticks and bones</t>
        </r>
      </text>
    </comment>
    <comment ref="E121" authorId="0" shapeId="0" xr:uid="{00000000-0006-0000-0200-000029000000}">
      <text>
        <r>
          <rPr>
            <sz val="12"/>
            <color indexed="81"/>
            <rFont val="Times New Roman"/>
            <family val="1"/>
          </rPr>
          <t>Musical Instrument</t>
        </r>
      </text>
    </comment>
    <comment ref="A123" authorId="0" shapeId="0" xr:uid="{00000000-0006-0000-0200-00002A000000}">
      <text>
        <r>
          <rPr>
            <sz val="12"/>
            <rFont val="Times New Roman"/>
            <family val="1"/>
          </rPr>
          <t>Cleric level 2nd
Planning level 4th</t>
        </r>
      </text>
    </comment>
    <comment ref="E126" authorId="0" shapeId="0" xr:uid="{00000000-0006-0000-0200-00002B000000}">
      <text>
        <r>
          <rPr>
            <sz val="12"/>
            <rFont val="Times New Roman"/>
            <family val="1"/>
          </rPr>
          <t>Bag and candle</t>
        </r>
      </text>
    </comment>
    <comment ref="E127" authorId="0" shapeId="0" xr:uid="{00000000-0006-0000-0200-00002C000000}">
      <text/>
    </comment>
    <comment ref="E132" authorId="0" shapeId="0" xr:uid="{00000000-0006-0000-0200-00002D000000}">
      <text/>
    </comment>
    <comment ref="E133" authorId="0" shapeId="0" xr:uid="{00000000-0006-0000-0200-00002E000000}">
      <text>
        <r>
          <rPr>
            <sz val="12"/>
            <color indexed="81"/>
            <rFont val="Times New Roman"/>
            <family val="1"/>
          </rPr>
          <t>vial of water</t>
        </r>
      </text>
    </comment>
    <comment ref="E134" authorId="0" shapeId="0" xr:uid="{00000000-0006-0000-0200-000030000000}">
      <text>
        <r>
          <rPr>
            <sz val="12"/>
            <color indexed="81"/>
            <rFont val="Times New Roman"/>
            <family val="1"/>
          </rPr>
          <t>Stone earth from home plane</t>
        </r>
      </text>
    </comment>
    <comment ref="E136" authorId="0" shapeId="0" xr:uid="{00000000-0006-0000-0200-000031000000}">
      <text>
        <r>
          <rPr>
            <sz val="12"/>
            <color indexed="81"/>
            <rFont val="Times New Roman"/>
            <family val="1"/>
          </rPr>
          <t>ruby dust &amp; blood</t>
        </r>
      </text>
    </comment>
    <comment ref="E143" authorId="0" shapeId="0" xr:uid="{00000000-0006-0000-0200-000032000000}">
      <text>
        <r>
          <rPr>
            <sz val="12"/>
            <color indexed="81"/>
            <rFont val="Times New Roman"/>
            <family val="1"/>
          </rPr>
          <t>Small horn (hearing) or glass eye (seeing)</t>
        </r>
      </text>
    </comment>
    <comment ref="E146" authorId="0" shapeId="0" xr:uid="{00000000-0006-0000-0200-000033000000}">
      <text>
        <r>
          <rPr>
            <sz val="12"/>
            <color indexed="81"/>
            <rFont val="Times New Roman"/>
            <family val="1"/>
          </rPr>
          <t>Phosphorous, sulfur, or other combustible powder</t>
        </r>
      </text>
    </comment>
    <comment ref="E153" authorId="0" shapeId="0" xr:uid="{00000000-0006-0000-0200-000034000000}">
      <text>
        <r>
          <rPr>
            <sz val="12"/>
            <color indexed="81"/>
            <rFont val="Times New Roman"/>
            <family val="1"/>
          </rPr>
          <t>magic potion</t>
        </r>
      </text>
    </comment>
    <comment ref="E154" authorId="0" shapeId="0" xr:uid="{00000000-0006-0000-0200-000035000000}">
      <text>
        <r>
          <rPr>
            <sz val="12"/>
            <color indexed="81"/>
            <rFont val="Times New Roman"/>
            <family val="1"/>
          </rPr>
          <t>phosphorous</t>
        </r>
      </text>
    </comment>
    <comment ref="E157" authorId="0" shapeId="0" xr:uid="{00000000-0006-0000-0200-000036000000}">
      <text>
        <r>
          <rPr>
            <sz val="12"/>
            <color indexed="81"/>
            <rFont val="Times New Roman"/>
            <family val="1"/>
          </rPr>
          <t>Dumathoin symbol</t>
        </r>
      </text>
    </comment>
    <comment ref="E164" authorId="0" shapeId="0" xr:uid="{00000000-0006-0000-0200-000037000000}">
      <text>
        <r>
          <rPr>
            <sz val="12"/>
            <color indexed="81"/>
            <rFont val="Times New Roman"/>
            <family val="1"/>
          </rPr>
          <t>pebble found in a node</t>
        </r>
      </text>
    </comment>
    <comment ref="E165" authorId="0" shapeId="0" xr:uid="{00000000-0006-0000-0200-000038000000}">
      <text>
        <r>
          <rPr>
            <sz val="12"/>
            <color indexed="81"/>
            <rFont val="Times New Roman"/>
            <family val="1"/>
          </rPr>
          <t>Holy symbol</t>
        </r>
      </text>
    </comment>
    <comment ref="E166" authorId="0" shapeId="0" xr:uid="{00000000-0006-0000-0200-000039000000}">
      <text>
        <r>
          <rPr>
            <sz val="12"/>
            <color indexed="81"/>
            <rFont val="Times New Roman"/>
            <family val="1"/>
          </rPr>
          <t>Metal object with which to outline circle</t>
        </r>
      </text>
    </comment>
    <comment ref="E170" authorId="0" shapeId="0" xr:uid="{00000000-0006-0000-0200-00003B000000}">
      <text>
        <r>
          <rPr>
            <sz val="12"/>
            <color indexed="81"/>
            <rFont val="Times New Roman"/>
            <family val="1"/>
          </rPr>
          <t>Chameleon skin</t>
        </r>
      </text>
    </comment>
    <comment ref="E179" authorId="0" shapeId="0" xr:uid="{00000000-0006-0000-0200-00003C000000}">
      <text>
        <r>
          <rPr>
            <sz val="12"/>
            <color indexed="81"/>
            <rFont val="Times New Roman"/>
            <family val="1"/>
          </rPr>
          <t>small dagger</t>
        </r>
      </text>
    </comment>
    <comment ref="E183" authorId="0" shapeId="0" xr:uid="{00000000-0006-0000-0200-00003E000000}">
      <text/>
    </comment>
    <comment ref="E185" authorId="0" shapeId="0" xr:uid="{00000000-0006-0000-0200-00003F000000}">
      <text>
        <r>
          <rPr>
            <sz val="12"/>
            <rFont val="Times New Roman"/>
            <family val="1"/>
          </rPr>
          <t>Bag and candle</t>
        </r>
      </text>
    </comment>
    <comment ref="E186" authorId="0" shapeId="0" xr:uid="{00000000-0006-0000-0200-000040000000}">
      <text>
        <r>
          <rPr>
            <sz val="12"/>
            <color indexed="81"/>
            <rFont val="Times New Roman"/>
            <family val="1"/>
          </rPr>
          <t>A tiny bag, a small (not lit) candle, and a carved bone from any humanoid.</t>
        </r>
      </text>
    </comment>
    <comment ref="E190" authorId="0" shapeId="0" xr:uid="{00000000-0006-0000-0200-000043000000}">
      <text/>
    </comment>
    <comment ref="E191" authorId="0" shapeId="0" xr:uid="{00000000-0006-0000-0200-000044000000}">
      <text/>
    </comment>
    <comment ref="E192" authorId="0" shapeId="0" xr:uid="{00000000-0006-0000-0200-000045000000}">
      <text/>
    </comment>
    <comment ref="E198" authorId="0" shapeId="0" xr:uid="{00000000-0006-0000-0200-000047000000}">
      <text>
        <r>
          <rPr>
            <sz val="12"/>
            <color indexed="81"/>
            <rFont val="Times New Roman"/>
            <family val="1"/>
          </rPr>
          <t>Flawless, 250-GP gemstone</t>
        </r>
      </text>
    </comment>
    <comment ref="E199" authorId="0" shapeId="0" xr:uid="{00000000-0006-0000-0200-000048000000}">
      <text>
        <r>
          <rPr>
            <sz val="12"/>
            <color indexed="81"/>
            <rFont val="Times New Roman"/>
            <family val="1"/>
          </rPr>
          <t>bird of prey talon</t>
        </r>
      </text>
    </comment>
    <comment ref="E205" authorId="0" shapeId="0" xr:uid="{00000000-0006-0000-0200-000049000000}">
      <text/>
    </comment>
    <comment ref="E210" authorId="0" shapeId="0" xr:uid="{00000000-0006-0000-0200-00004A000000}">
      <text>
        <r>
          <rPr>
            <sz val="12"/>
            <color indexed="81"/>
            <rFont val="Times New Roman"/>
            <family val="1"/>
          </rPr>
          <t>Item distasteful to target</t>
        </r>
      </text>
    </comment>
    <comment ref="E211" authorId="0" shapeId="0" xr:uid="{00000000-0006-0000-0200-00004B000000}">
      <text>
        <r>
          <rPr>
            <sz val="12"/>
            <color indexed="81"/>
            <rFont val="Times New Roman"/>
            <family val="1"/>
          </rPr>
          <t>Herbal inhalant applied under nostrils, smoked, or imbibed</t>
        </r>
      </text>
    </comment>
    <comment ref="E217" authorId="0" shapeId="0" xr:uid="{00000000-0006-0000-0200-00004C000000}">
      <text/>
    </comment>
    <comment ref="E225" authorId="0" shapeId="0" xr:uid="{00000000-0006-0000-0200-00004D000000}">
      <text>
        <r>
          <rPr>
            <sz val="12"/>
            <color indexed="81"/>
            <rFont val="Times New Roman"/>
            <family val="1"/>
          </rPr>
          <t>Item distasteful to target</t>
        </r>
      </text>
    </comment>
    <comment ref="E228" authorId="0" shapeId="0" xr:uid="{00000000-0006-0000-0200-00004E000000}">
      <text>
        <r>
          <rPr>
            <sz val="12"/>
            <color indexed="81"/>
            <rFont val="Times New Roman"/>
            <family val="1"/>
          </rPr>
          <t>Charcoal</t>
        </r>
      </text>
    </comment>
    <comment ref="E234" authorId="0" shapeId="0" xr:uid="{00000000-0006-0000-0200-000050000000}">
      <text/>
    </comment>
    <comment ref="E235" authorId="0" shapeId="0" xr:uid="{00000000-0006-0000-0200-000051000000}">
      <text>
        <r>
          <rPr>
            <sz val="12"/>
            <color indexed="81"/>
            <rFont val="Times New Roman"/>
            <family val="1"/>
          </rPr>
          <t>dandelion fluff and herbs</t>
        </r>
      </text>
    </comment>
    <comment ref="E236" authorId="0" shapeId="0" xr:uid="{00000000-0006-0000-0200-000052000000}">
      <text>
        <r>
          <rPr>
            <sz val="12"/>
            <color indexed="81"/>
            <rFont val="Times New Roman"/>
            <family val="1"/>
          </rPr>
          <t>Vial of holy water</t>
        </r>
      </text>
    </comment>
    <comment ref="E239" authorId="0" shapeId="0" xr:uid="{00000000-0006-0000-0200-000053000000}">
      <text/>
    </comment>
    <comment ref="E240" authorId="0" shapeId="0" xr:uid="{00000000-0006-0000-0200-000054000000}">
      <text>
        <r>
          <rPr>
            <sz val="12"/>
            <color indexed="81"/>
            <rFont val="Times New Roman"/>
            <family val="1"/>
          </rPr>
          <t>Parchment w/ holy text</t>
        </r>
      </text>
    </comment>
    <comment ref="A246" authorId="0" shapeId="0" xr:uid="{00000000-0006-0000-0200-000055000000}">
      <text>
        <r>
          <rPr>
            <sz val="12"/>
            <rFont val="Times New Roman"/>
            <family val="1"/>
          </rPr>
          <t>Cleric level 2nd
Planning level 4th</t>
        </r>
      </text>
    </comment>
    <comment ref="E247" authorId="0" shapeId="0" xr:uid="{00000000-0006-0000-0200-000056000000}">
      <text>
        <r>
          <rPr>
            <sz val="12"/>
            <rFont val="Times New Roman"/>
            <family val="1"/>
          </rPr>
          <t>Bag and candle</t>
        </r>
      </text>
    </comment>
    <comment ref="E248" authorId="0" shapeId="0" xr:uid="{00000000-0006-0000-0200-000057000000}">
      <text>
        <r>
          <rPr>
            <sz val="12"/>
            <color indexed="81"/>
            <rFont val="Times New Roman"/>
            <family val="1"/>
          </rPr>
          <t>A tiny bag, a small (not lit) candle, and a carved bone from any humanoid.</t>
        </r>
      </text>
    </comment>
    <comment ref="E249" authorId="0" shapeId="0" xr:uid="{00000000-0006-0000-0200-000058000000}">
      <text>
        <r>
          <rPr>
            <sz val="12"/>
            <color indexed="81"/>
            <rFont val="Times New Roman"/>
            <family val="1"/>
          </rPr>
          <t>flask of wine and loaf of bread</t>
        </r>
      </text>
    </comment>
    <comment ref="E251" authorId="0" shapeId="0" xr:uid="{00000000-0006-0000-0200-000059000000}">
      <text/>
    </comment>
    <comment ref="E253" authorId="0" shapeId="0" xr:uid="{00000000-0006-0000-0200-00005A000000}">
      <text>
        <r>
          <rPr>
            <sz val="12"/>
            <color indexed="81"/>
            <rFont val="Times New Roman"/>
            <family val="1"/>
          </rPr>
          <t>25 GPs' worth of powdered silver</t>
        </r>
      </text>
    </comment>
    <comment ref="E254"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4" authorId="0" shapeId="0" xr:uid="{A9B48B25-5116-4F6F-9B8E-83CEEC38741F}">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I15" authorId="0" shapeId="0" xr:uid="{B6F616D6-83F7-4903-AEC0-EE10DB1CAE4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K18" authorId="0" shapeId="0" xr:uid="{1AA2D61F-7BA8-47D7-AE86-1DCD9BB8AA80}">
      <text>
        <r>
          <rPr>
            <sz val="12"/>
            <color indexed="81"/>
            <rFont val="Times New Roman"/>
            <family val="1"/>
          </rPr>
          <t>Practiced Spellcaster +4</t>
        </r>
      </text>
    </comment>
    <comment ref="K19" authorId="0" shapeId="0" xr:uid="{56BA8F0F-3559-4421-B7C7-D02643DCFF9F}">
      <text>
        <r>
          <rPr>
            <sz val="12"/>
            <color indexed="81"/>
            <rFont val="Times New Roman"/>
            <family val="1"/>
          </rPr>
          <t>Belt and Ring</t>
        </r>
      </text>
    </comment>
    <comment ref="K20" authorId="0" shapeId="0" xr:uid="{8E02E045-1C71-4A5F-AD55-4DEDAE2AD154}">
      <text>
        <r>
          <rPr>
            <sz val="12"/>
            <color indexed="81"/>
            <rFont val="Times New Roman"/>
            <family val="1"/>
          </rPr>
          <t>Improved Turning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D96C5AA-D23E-4CCB-BCD5-46A93AF8BF1E}">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3" authorId="0" shapeId="0" xr:uid="{0BF3B1C2-ECBD-4FB1-BC05-83E3EB5569B5}">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+1 bonus on all Wilderness Lore checks.
FRCS 39</t>
        </r>
      </text>
    </comment>
    <comment ref="A4" authorId="0" shapeId="0" xr:uid="{6FC4D9BD-D7F0-4981-8BCA-721A6D2A8837}">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C4" authorId="0" shapeId="0" xr:uid="{901A2BD8-C406-405D-83C8-D66FF3FB5B3E}">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Special:</t>
        </r>
        <r>
          <rPr>
            <sz val="12"/>
            <color indexed="81"/>
            <rFont val="Times New Roman"/>
            <family val="1"/>
          </rPr>
          <t xml:space="preserve"> A fighter may select Quick Draw as one of his fighter bonus feats (see page 38).
PHB 98</t>
        </r>
      </text>
    </comment>
    <comment ref="A5" authorId="0" shapeId="0" xr:uid="{9737CEC9-8566-434F-A436-02B3F3192B7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5" authorId="0" shapeId="0" xr:uid="{E875794D-ED88-4EF2-95B4-C2F4381EF0A2}">
      <text>
        <r>
          <rPr>
            <sz val="12"/>
            <color indexed="81"/>
            <rFont val="Times New Roman"/>
            <family val="1"/>
          </rPr>
          <t xml:space="preserve">You are trained in fast melee attacks and fancy footwork.
</t>
        </r>
        <r>
          <rPr>
            <b/>
            <sz val="12"/>
            <color indexed="81"/>
            <rFont val="Times New Roman"/>
            <family val="1"/>
          </rPr>
          <t xml:space="preserve">Prerequisites: </t>
        </r>
        <r>
          <rPr>
            <sz val="12"/>
            <color indexed="81"/>
            <rFont val="Times New Roman"/>
            <family val="1"/>
          </rPr>
          <t xml:space="preserve">Dex 13, Dodge, Mobility, base attack bonus +4.
</t>
        </r>
        <r>
          <rPr>
            <b/>
            <sz val="12"/>
            <color indexed="81"/>
            <rFont val="Times New Roman"/>
            <family val="1"/>
          </rPr>
          <t xml:space="preserve">Benefit: </t>
        </r>
        <r>
          <rPr>
            <sz val="12"/>
            <color indexed="81"/>
            <rFont val="Times New Roman"/>
            <family val="1"/>
          </rPr>
          <t xml:space="preserve">When using the attack action with a melee weapon, you can move both before and after the attack, provided that your total distance moved is not greater than your speed.  Moving in this way does not provoke an attack of opportunity from the defender you attack, though it might provoke attacks of opportunity from other creatures, if appropriate.  You can’t use this feat if you are wearing heavy armor.
You must move at least 5 feet both before and after you make your attack in order to utilize the benefits of Spring Attack.
</t>
        </r>
        <r>
          <rPr>
            <b/>
            <sz val="12"/>
            <color indexed="81"/>
            <rFont val="Times New Roman"/>
            <family val="1"/>
          </rPr>
          <t xml:space="preserve">Special: </t>
        </r>
        <r>
          <rPr>
            <sz val="12"/>
            <color indexed="81"/>
            <rFont val="Times New Roman"/>
            <family val="1"/>
          </rPr>
          <t>A fighter may select Spring Attack as one of his fighter bonus feats (see page 38).
PHB 100</t>
        </r>
      </text>
    </comment>
    <comment ref="A6" authorId="0" shapeId="0" xr:uid="{84D9EB20-DBC9-407F-89E7-1AD235B66BCC}">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A character without the Combat Expertise feat can fight defensively while using the attack or full attack action to take a –4 penalty on attack rolls and gain a +2 dodge bonus to Armor Class.  
PHB 92</t>
        </r>
      </text>
    </comment>
    <comment ref="C6" authorId="0" shapeId="0" xr:uid="{1DB59EFB-B87E-474C-B20D-D6B09540F031}">
      <text>
        <r>
          <rPr>
            <sz val="12"/>
            <color indexed="81"/>
            <rFont val="Times New Roman"/>
            <family val="1"/>
          </rPr>
          <t xml:space="preserve">You are trained in fast melee attacks and fancy footwork.
</t>
        </r>
        <r>
          <rPr>
            <b/>
            <sz val="12"/>
            <color indexed="81"/>
            <rFont val="Times New Roman"/>
            <family val="1"/>
          </rPr>
          <t xml:space="preserve">Prerequisites: </t>
        </r>
        <r>
          <rPr>
            <sz val="12"/>
            <color indexed="81"/>
            <rFont val="Times New Roman"/>
            <family val="1"/>
          </rPr>
          <t xml:space="preserve">Dex 13, Dodge, Mobility, base attack bonus +4.
</t>
        </r>
        <r>
          <rPr>
            <b/>
            <sz val="12"/>
            <color indexed="81"/>
            <rFont val="Times New Roman"/>
            <family val="1"/>
          </rPr>
          <t xml:space="preserve">Benefit: </t>
        </r>
        <r>
          <rPr>
            <sz val="12"/>
            <color indexed="81"/>
            <rFont val="Times New Roman"/>
            <family val="1"/>
          </rPr>
          <t xml:space="preserve">When using the attack action with a melee weapon, you can move both before and after the attack, provided that your total distance moved is not greater than your speed.  Moving in this way does not provoke an attack of opportunity from the defender you attack, though it might provoke attacks of opportunity from other creatures, if appropriate.  You can’t use this feat if you are wearing heavy armor.
You must move at least 5 feet both before and after you make your attack in order to utilize the benefits of Spring Attack.
</t>
        </r>
        <r>
          <rPr>
            <b/>
            <sz val="12"/>
            <color indexed="81"/>
            <rFont val="Times New Roman"/>
            <family val="1"/>
          </rPr>
          <t xml:space="preserve">Special: </t>
        </r>
        <r>
          <rPr>
            <sz val="12"/>
            <color indexed="81"/>
            <rFont val="Times New Roman"/>
            <family val="1"/>
          </rPr>
          <t>A fighter may select Spring Attack as one of his fighter bonus feats (see page 38).
PHB 100</t>
        </r>
      </text>
    </comment>
    <comment ref="A7" authorId="0" shapeId="0" xr:uid="{1947E25A-BA55-426F-AD71-5DD1159D1D99}">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9" authorId="0" shapeId="0" xr:uid="{03A863A5-374E-44A0-976D-98AB303CD777}">
      <text>
        <r>
          <rPr>
            <b/>
            <sz val="12"/>
            <color indexed="81"/>
            <rFont val="Times New Roman"/>
            <family val="1"/>
          </rPr>
          <t>Animal Domain Spells</t>
        </r>
        <r>
          <rPr>
            <sz val="12"/>
            <color indexed="81"/>
            <rFont val="Times New Roman"/>
            <family val="1"/>
          </rPr>
          <t xml:space="preserve">
</t>
        </r>
        <r>
          <rPr>
            <b/>
            <sz val="12"/>
            <color indexed="81"/>
            <rFont val="Times New Roman"/>
            <family val="1"/>
          </rPr>
          <t xml:space="preserve">1 Calm Animals: </t>
        </r>
        <r>
          <rPr>
            <sz val="12"/>
            <color indexed="81"/>
            <rFont val="Times New Roman"/>
            <family val="1"/>
          </rPr>
          <t xml:space="preserve">Calms (2d4 + level) HD of animals.
</t>
        </r>
        <r>
          <rPr>
            <b/>
            <sz val="12"/>
            <color indexed="81"/>
            <rFont val="Times New Roman"/>
            <family val="1"/>
          </rPr>
          <t xml:space="preserve">2 Hold Animal: </t>
        </r>
        <r>
          <rPr>
            <sz val="12"/>
            <color indexed="81"/>
            <rFont val="Times New Roman"/>
            <family val="1"/>
          </rPr>
          <t xml:space="preserve">Paralyzes one animal for 1 round/level.
</t>
        </r>
        <r>
          <rPr>
            <b/>
            <sz val="12"/>
            <color indexed="81"/>
            <rFont val="Times New Roman"/>
            <family val="1"/>
          </rPr>
          <t xml:space="preserve">3 Dominate Animal: </t>
        </r>
        <r>
          <rPr>
            <sz val="12"/>
            <color indexed="81"/>
            <rFont val="Times New Roman"/>
            <family val="1"/>
          </rPr>
          <t xml:space="preserve">Subject animal obeys silent mental commands.
</t>
        </r>
        <r>
          <rPr>
            <b/>
            <sz val="12"/>
            <color indexed="81"/>
            <rFont val="Times New Roman"/>
            <family val="1"/>
          </rPr>
          <t xml:space="preserve">4 Summon Nature’s Ally IV: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5 Commune with Nature: </t>
        </r>
        <r>
          <rPr>
            <sz val="12"/>
            <color indexed="81"/>
            <rFont val="Times New Roman"/>
            <family val="1"/>
          </rPr>
          <t xml:space="preserve">Learn about terrain for 1 mile/level.
</t>
        </r>
        <r>
          <rPr>
            <b/>
            <sz val="12"/>
            <color indexed="81"/>
            <rFont val="Times New Roman"/>
            <family val="1"/>
          </rPr>
          <t xml:space="preserve">6 Antilife Shell: </t>
        </r>
        <r>
          <rPr>
            <sz val="12"/>
            <color indexed="81"/>
            <rFont val="Times New Roman"/>
            <family val="1"/>
          </rPr>
          <t xml:space="preserve">10’ field hedges out living creatures.
</t>
        </r>
        <r>
          <rPr>
            <b/>
            <sz val="12"/>
            <color indexed="81"/>
            <rFont val="Times New Roman"/>
            <family val="1"/>
          </rPr>
          <t xml:space="preserve">7 Animal Shapes: </t>
        </r>
        <r>
          <rPr>
            <sz val="12"/>
            <color indexed="81"/>
            <rFont val="Times New Roman"/>
            <family val="1"/>
          </rPr>
          <t xml:space="preserve">One ally/level polymorphs into chosen animal.
</t>
        </r>
        <r>
          <rPr>
            <b/>
            <sz val="12"/>
            <color indexed="81"/>
            <rFont val="Times New Roman"/>
            <family val="1"/>
          </rPr>
          <t xml:space="preserve">8 Summon Nature’s Ally VIII: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9 Shapechange: </t>
        </r>
        <r>
          <rPr>
            <sz val="12"/>
            <color indexed="81"/>
            <rFont val="Times New Roman"/>
            <family val="1"/>
          </rPr>
          <t>Transforms you into any creature, and change forms once per round.</t>
        </r>
      </text>
    </comment>
    <comment ref="C11" authorId="0" shapeId="0" xr:uid="{192E7C3D-A9D5-4B13-8660-E8BBDB277F18}">
      <text>
        <r>
          <rPr>
            <b/>
            <sz val="12"/>
            <color indexed="81"/>
            <rFont val="Times New Roman"/>
            <family val="1"/>
          </rPr>
          <t xml:space="preserve">Healing Domain Spells
1 Cure Light Wounds: </t>
        </r>
        <r>
          <rPr>
            <sz val="12"/>
            <color indexed="81"/>
            <rFont val="Times New Roman"/>
            <family val="1"/>
          </rPr>
          <t xml:space="preserve">Cures 1d8 damage +1/level (max +5).
</t>
        </r>
        <r>
          <rPr>
            <b/>
            <sz val="12"/>
            <color indexed="81"/>
            <rFont val="Times New Roman"/>
            <family val="1"/>
          </rPr>
          <t xml:space="preserve">2 Cure Moderate Wounds: </t>
        </r>
        <r>
          <rPr>
            <sz val="12"/>
            <color indexed="81"/>
            <rFont val="Times New Roman"/>
            <family val="1"/>
          </rPr>
          <t xml:space="preserve">Cures 2d8 damage +1/level (max +10).
</t>
        </r>
        <r>
          <rPr>
            <b/>
            <sz val="12"/>
            <color indexed="81"/>
            <rFont val="Times New Roman"/>
            <family val="1"/>
          </rPr>
          <t xml:space="preserve">3 Cure Serious Wounds: </t>
        </r>
        <r>
          <rPr>
            <sz val="12"/>
            <color indexed="81"/>
            <rFont val="Times New Roman"/>
            <family val="1"/>
          </rPr>
          <t xml:space="preserve">Cures 3d8 damage +1/level (max +15).
</t>
        </r>
        <r>
          <rPr>
            <b/>
            <sz val="12"/>
            <color indexed="81"/>
            <rFont val="Times New Roman"/>
            <family val="1"/>
          </rPr>
          <t xml:space="preserve">4 Cure Critical Wounds: </t>
        </r>
        <r>
          <rPr>
            <sz val="12"/>
            <color indexed="81"/>
            <rFont val="Times New Roman"/>
            <family val="1"/>
          </rPr>
          <t xml:space="preserve">Cures 4d8 damage +1/level (max +20).
</t>
        </r>
        <r>
          <rPr>
            <b/>
            <sz val="12"/>
            <color indexed="81"/>
            <rFont val="Times New Roman"/>
            <family val="1"/>
          </rPr>
          <t xml:space="preserve">5 Cure Light Wounds, Mass: </t>
        </r>
        <r>
          <rPr>
            <sz val="12"/>
            <color indexed="81"/>
            <rFont val="Times New Roman"/>
            <family val="1"/>
          </rPr>
          <t xml:space="preserve">Cures 1d8 damage +1/level (max +25) for many creatures.
</t>
        </r>
        <r>
          <rPr>
            <b/>
            <sz val="12"/>
            <color indexed="81"/>
            <rFont val="Times New Roman"/>
            <family val="1"/>
          </rPr>
          <t xml:space="preserve">6 Heal: </t>
        </r>
        <r>
          <rPr>
            <sz val="12"/>
            <color indexed="81"/>
            <rFont val="Times New Roman"/>
            <family val="1"/>
          </rPr>
          <t xml:space="preserve">Cures 10 points/level of damage, all diseases and mental conditions.
</t>
        </r>
        <r>
          <rPr>
            <b/>
            <sz val="12"/>
            <color indexed="81"/>
            <rFont val="Times New Roman"/>
            <family val="1"/>
          </rPr>
          <t xml:space="preserve">7 Regenerate: </t>
        </r>
        <r>
          <rPr>
            <sz val="12"/>
            <color indexed="81"/>
            <rFont val="Times New Roman"/>
            <family val="1"/>
          </rPr>
          <t xml:space="preserve">Subject’s severed limbs grow back, cures 4d8 damage +1/level (max +35).
</t>
        </r>
        <r>
          <rPr>
            <b/>
            <sz val="12"/>
            <color indexed="81"/>
            <rFont val="Times New Roman"/>
            <family val="1"/>
          </rPr>
          <t xml:space="preserve">8 Cure Critical Wounds, Mass: </t>
        </r>
        <r>
          <rPr>
            <sz val="12"/>
            <color indexed="81"/>
            <rFont val="Times New Roman"/>
            <family val="1"/>
          </rPr>
          <t xml:space="preserve">Cures 4d8 damage +1/level (max +40) for many creatures.
</t>
        </r>
        <r>
          <rPr>
            <b/>
            <sz val="12"/>
            <color indexed="81"/>
            <rFont val="Times New Roman"/>
            <family val="1"/>
          </rPr>
          <t xml:space="preserve">9 Heal, Mass: </t>
        </r>
        <r>
          <rPr>
            <sz val="12"/>
            <color indexed="81"/>
            <rFont val="Times New Roman"/>
            <family val="1"/>
          </rPr>
          <t>As heal, but with several subjects.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500-000004000000}">
      <text>
        <r>
          <rPr>
            <sz val="12"/>
            <color indexed="81"/>
            <rFont val="Times New Roman"/>
            <family val="1"/>
          </rPr>
          <t>Inquisition Domain</t>
        </r>
      </text>
    </comment>
    <comment ref="D19" authorId="0" shapeId="0" xr:uid="{00000000-0006-0000-0500-000005000000}">
      <text>
        <r>
          <rPr>
            <sz val="12"/>
            <color indexed="81"/>
            <rFont val="Times New Roman"/>
            <family val="1"/>
          </rPr>
          <t>Balance, Climb, Escape Artist, Hide, Jump, Move Silently, Sleight of Hand, Tumble.</t>
        </r>
      </text>
    </comment>
    <comment ref="A22" authorId="0" shapeId="0" xr:uid="{01567F48-DA5B-4645-B834-92F7BDC09892}">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3A8F58E1-E436-4509-A919-1A05028E4BE7}">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This strand of ceramic beads is painted with sedate earth tones.
Devoting your life to healing is often a thankless job.  An amulet of retributive healing ensures that if you tend to your allies, you are renewed in turn.
When you activate your amulet, the next effect you use before the end of your turn that heals another creature’s damage also heals you of an equal amount, as long as you could be healed by that same effect.  If the effect heals multiple creatures, you only gain the retributive healing once per effect.
For example, a human cleric casting cure light wounds on an ally after activating this amulet would gain the same amount of healing, but a human wizard casting repair light damage on her warforged ally would not benefit from activating the amulet (since that spell only affects constructs).
An amulet of retributive healing functions three times per day.
MIC 69</t>
        </r>
      </text>
    </comment>
    <comment ref="A5" authorId="0" shapeId="0" xr:uid="{C394FFBB-BF4C-4D9E-9E71-CFC180A7E8ED}">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A8" authorId="0" shapeId="0" xr:uid="{F7FAAD89-A9EE-41F2-9D7F-BF178CB56492}">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color indexed="81"/>
            <rFont val="Times New Roman"/>
            <family val="1"/>
          </rPr>
          <t xml:space="preserve">+2d6 points of healing.
</t>
        </r>
        <r>
          <rPr>
            <b/>
            <sz val="12"/>
            <color indexed="81"/>
            <rFont val="Times New Roman"/>
            <family val="1"/>
          </rPr>
          <t xml:space="preserve">2 charges: </t>
        </r>
        <r>
          <rPr>
            <sz val="12"/>
            <color indexed="81"/>
            <rFont val="Times New Roman"/>
            <family val="1"/>
          </rPr>
          <t xml:space="preserve">+3d6 points of healing.
</t>
        </r>
        <r>
          <rPr>
            <b/>
            <sz val="12"/>
            <color indexed="81"/>
            <rFont val="Times New Roman"/>
            <family val="1"/>
          </rPr>
          <t xml:space="preserve">3 charges: </t>
        </r>
        <r>
          <rPr>
            <sz val="12"/>
            <color indexed="81"/>
            <rFont val="Times New Roman"/>
            <family val="1"/>
          </rPr>
          <t>+4d6 points of healing.
MIC 126</t>
        </r>
      </text>
    </comment>
    <comment ref="A17"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8"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<sst xmlns="http://schemas.openxmlformats.org/spreadsheetml/2006/main" count="3189" uniqueCount="819">
  <si>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</si>
  <si>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</si>
  <si>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</si>
  <si>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</si>
  <si>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</si>
  <si>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</si>
  <si>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</si>
  <si>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</si>
  <si>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</si>
  <si>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</si>
  <si>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</si>
  <si>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</si>
  <si>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</si>
  <si>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</si>
  <si>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</si>
  <si>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</si>
  <si>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</si>
  <si>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</si>
  <si>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</si>
  <si>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</si>
  <si>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</si>
  <si>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</si>
  <si>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</si>
  <si>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</si>
  <si>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</si>
  <si>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</si>
  <si>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</si>
  <si>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</si>
  <si>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</si>
  <si>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</si>
  <si>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</si>
  <si>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</si>
  <si>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</si>
  <si>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</si>
  <si>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</si>
  <si>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</si>
  <si>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</si>
  <si>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</si>
  <si>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</si>
  <si>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</si>
  <si>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</si>
  <si>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</si>
  <si>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</si>
  <si>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</si>
  <si>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</si>
  <si>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</si>
  <si>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</si>
  <si>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</si>
  <si>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</si>
  <si>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</si>
  <si>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</si>
  <si>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</si>
  <si>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</si>
  <si>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</si>
  <si>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</si>
  <si>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</si>
  <si>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</si>
  <si>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</si>
  <si>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</si>
  <si>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</si>
  <si>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</si>
  <si>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</si>
  <si>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</si>
  <si>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</si>
  <si>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</si>
  <si>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</si>
  <si>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</si>
  <si>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</si>
  <si>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</si>
  <si>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</si>
  <si>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</si>
  <si>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</si>
  <si>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</si>
  <si>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</si>
  <si>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</si>
  <si>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</si>
  <si>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</si>
  <si>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</si>
  <si>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</si>
  <si>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</si>
  <si>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</si>
  <si>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</si>
  <si>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</si>
  <si>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</si>
  <si>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</si>
  <si>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</si>
  <si>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</si>
  <si>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</si>
  <si>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</si>
  <si>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</si>
  <si>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</si>
  <si>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</si>
  <si>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</si>
  <si>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</si>
  <si>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</si>
  <si>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</si>
  <si>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</si>
  <si>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</si>
  <si>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</si>
  <si>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</si>
  <si>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</si>
  <si>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</si>
  <si>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</si>
  <si>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</si>
  <si>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</si>
  <si>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</si>
  <si>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</si>
  <si>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</si>
  <si>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</si>
  <si>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</si>
  <si>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</si>
  <si>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</si>
  <si>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</si>
  <si>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</si>
  <si>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</si>
  <si>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</si>
  <si>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</si>
  <si>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</si>
  <si>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</si>
  <si>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</si>
  <si>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</si>
  <si>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</si>
  <si>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</si>
  <si>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</si>
  <si>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</si>
  <si>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</si>
  <si>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</si>
  <si>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</si>
  <si>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</si>
  <si>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</si>
  <si>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</si>
  <si>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</si>
  <si>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</si>
  <si>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</si>
  <si>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</si>
  <si>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</si>
  <si>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</si>
  <si>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</si>
  <si>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</si>
  <si>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</si>
  <si>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</si>
  <si>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</si>
  <si>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</si>
  <si>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</si>
  <si>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</si>
  <si>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</si>
  <si>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</si>
  <si>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</si>
  <si>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</si>
  <si>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</si>
  <si>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</si>
  <si>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</si>
  <si>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</si>
  <si>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</si>
  <si>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</si>
  <si>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</si>
  <si>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</si>
  <si>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</si>
  <si>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Human</t>
  </si>
  <si>
    <t>Cleric Spells</t>
  </si>
  <si>
    <t>cleric 1</t>
  </si>
  <si>
    <t>cleric 2</t>
  </si>
  <si>
    <t>cleric 3</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</si>
  <si>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</si>
  <si>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</si>
  <si>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</si>
  <si>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</si>
  <si>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</si>
  <si>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</si>
  <si>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</si>
  <si>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</si>
  <si>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</si>
  <si>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</si>
  <si>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</si>
  <si>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</si>
  <si>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</si>
  <si>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</si>
  <si>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</si>
  <si>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</si>
  <si>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</si>
  <si>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</si>
  <si>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</si>
  <si>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</si>
  <si>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</si>
  <si>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</si>
  <si>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</si>
  <si>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</si>
  <si>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</si>
  <si>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</si>
  <si>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</si>
  <si>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</si>
  <si>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</si>
  <si>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</si>
  <si>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</si>
  <si>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</si>
  <si>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</si>
  <si>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</si>
  <si>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</si>
  <si>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</si>
  <si>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</si>
  <si>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</si>
  <si>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</si>
  <si>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</si>
  <si>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</si>
  <si>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</si>
  <si>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</si>
  <si>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</si>
  <si>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</si>
  <si>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</si>
  <si>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</si>
  <si>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</si>
  <si>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</si>
  <si>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</si>
  <si>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</si>
  <si>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</si>
  <si>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</si>
  <si>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</si>
  <si>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</si>
  <si>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</si>
  <si>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</si>
  <si>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</si>
  <si>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</si>
  <si>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</si>
  <si>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</si>
  <si>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</si>
  <si>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</si>
  <si>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</si>
  <si>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</si>
  <si>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</si>
  <si>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</si>
  <si>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</si>
  <si>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</si>
  <si>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Turn Undead +2</t>
  </si>
  <si>
    <t>Domain Powers</t>
  </si>
  <si>
    <t>Knowledge:  Religion</t>
  </si>
  <si>
    <t>Summon Holy Symbol</t>
  </si>
  <si>
    <t>1d20 Roll</t>
  </si>
  <si>
    <t>2d6 Roll</t>
  </si>
  <si>
    <t>Turns/Day</t>
  </si>
  <si>
    <t>Turn Check</t>
  </si>
  <si>
    <t>Turn Dmg.</t>
  </si>
  <si>
    <t>Turns Used</t>
  </si>
  <si>
    <t>Max HD Turned</t>
  </si>
  <si>
    <t>Domain Spell</t>
  </si>
  <si>
    <t>2</t>
  </si>
  <si>
    <t>Turning Undead</t>
  </si>
  <si>
    <t>Male</t>
  </si>
  <si>
    <t>Inquisition</t>
  </si>
  <si>
    <t>Perform:  [type]</t>
  </si>
  <si>
    <t>Knowledge:  Arcana</t>
  </si>
  <si>
    <t>Knowledge:  The Planes</t>
  </si>
  <si>
    <t>human</t>
  </si>
  <si>
    <t>Value</t>
  </si>
  <si>
    <t>1d8</t>
  </si>
  <si>
    <t>Spell Component Pouch</t>
  </si>
  <si>
    <t>Healing Kit</t>
  </si>
  <si>
    <t>Total Equity:</t>
  </si>
  <si>
    <t>Mass Aid</t>
  </si>
  <si>
    <t>20’</t>
  </si>
  <si>
    <t>-</t>
  </si>
  <si>
    <t>x2</t>
  </si>
  <si>
    <t>Close Wounds</t>
  </si>
  <si>
    <t>Immed</t>
  </si>
  <si>
    <t>Traveler’s Outfit</t>
  </si>
  <si>
    <t>eight</t>
  </si>
  <si>
    <t>Grapple, Unarmed Strike</t>
  </si>
  <si>
    <t>1d3</t>
  </si>
  <si>
    <t>Bludgeon</t>
  </si>
  <si>
    <t>Ebon Eyes</t>
  </si>
  <si>
    <t>Race</t>
  </si>
  <si>
    <t>Class</t>
  </si>
  <si>
    <t>Sex</t>
  </si>
  <si>
    <t>AC</t>
  </si>
  <si>
    <t>Nightshield</t>
  </si>
  <si>
    <t>Effective Caster Level:</t>
  </si>
  <si>
    <t>Effective Turning Level:</t>
  </si>
  <si>
    <t>Common, Celestial, Abyssal</t>
  </si>
  <si>
    <t>Weapon of the Deity</t>
  </si>
  <si>
    <t>Spell Compendium</t>
  </si>
  <si>
    <t>Aerial Alacrity</t>
  </si>
  <si>
    <t>Air Walk</t>
  </si>
  <si>
    <t>Aligned Aura</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</si>
  <si>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</si>
  <si>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</si>
  <si>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</si>
  <si>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</si>
  <si>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</si>
  <si>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</si>
  <si>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</si>
  <si>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</si>
  <si>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</si>
  <si>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</si>
  <si>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</si>
  <si>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</si>
  <si>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</si>
  <si>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</si>
  <si>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</si>
  <si>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</si>
  <si>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</si>
  <si>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</si>
  <si>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</si>
  <si>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</si>
  <si>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</si>
  <si>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</si>
  <si>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</si>
  <si>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</si>
  <si>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</si>
  <si>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</si>
  <si>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</si>
  <si>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</si>
  <si>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</si>
  <si>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</si>
  <si>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</si>
  <si>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</si>
  <si>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</si>
  <si>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</si>
  <si>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</si>
  <si>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</si>
  <si>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</si>
  <si>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</si>
  <si>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</si>
  <si>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</si>
  <si>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</si>
  <si>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</si>
  <si>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</si>
  <si>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</si>
  <si>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</si>
  <si>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</si>
  <si>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</si>
  <si>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</si>
  <si>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</si>
  <si>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</si>
  <si>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</si>
  <si>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</si>
  <si>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</si>
  <si>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</si>
  <si>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</si>
  <si>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</si>
  <si>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</si>
  <si>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</si>
  <si>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</si>
  <si>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</si>
  <si>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</si>
  <si>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</si>
  <si>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</si>
  <si>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</si>
  <si>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</si>
  <si>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</si>
  <si>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</si>
  <si>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</si>
  <si>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</si>
  <si>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</si>
  <si>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</si>
  <si>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</si>
  <si>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</si>
  <si>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</si>
  <si>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</si>
  <si>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</si>
  <si>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</si>
  <si>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</si>
  <si>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</si>
  <si>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</si>
  <si>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</si>
  <si>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</si>
  <si>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</si>
  <si>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Daily Spells</t>
  </si>
  <si>
    <t>Amanuensis</t>
  </si>
  <si>
    <t>Virtue</t>
  </si>
  <si>
    <t>Bane</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</si>
  <si>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</si>
  <si>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</si>
  <si>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</si>
  <si>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</si>
  <si>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</si>
  <si>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</si>
  <si>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</si>
  <si>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</si>
  <si>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</si>
  <si>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</si>
  <si>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</si>
  <si>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</si>
  <si>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</si>
  <si>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</si>
  <si>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Eyes of the Avoral</t>
  </si>
  <si>
    <t>V S F DF</t>
  </si>
  <si>
    <t>Grave Strike</t>
  </si>
  <si>
    <t>Complete Adventurer</t>
  </si>
  <si>
    <t>Guiding Light</t>
  </si>
  <si>
    <t>Healthful Rest</t>
  </si>
  <si>
    <t>Hide from Undead</t>
  </si>
  <si>
    <t>Ironguts</t>
  </si>
  <si>
    <t>Light of Lunia</t>
  </si>
  <si>
    <t>Magic Stone</t>
  </si>
  <si>
    <t>30 minutes</t>
  </si>
  <si>
    <t>Nimbus of Light</t>
  </si>
  <si>
    <t>Complete Divine</t>
  </si>
  <si>
    <t>Omen of Peril</t>
  </si>
  <si>
    <t>V F</t>
  </si>
  <si>
    <t>Remove Fear</t>
  </si>
  <si>
    <t>Resist Planar Alignment</t>
  </si>
  <si>
    <t>Spell Flower</t>
  </si>
  <si>
    <t>S M</t>
  </si>
  <si>
    <t>Summon Undead I</t>
  </si>
  <si>
    <t>Twilight Luck</t>
  </si>
  <si>
    <t>V Abstinence</t>
  </si>
  <si>
    <t>Vigor, Lesser</t>
  </si>
  <si>
    <t>Vision of Heaven</t>
  </si>
  <si>
    <t>Align Weapon</t>
  </si>
  <si>
    <t>Manual of the Planes</t>
  </si>
  <si>
    <t>Augury</t>
  </si>
  <si>
    <t>Avoid Planar Effects</t>
  </si>
  <si>
    <t>Ayailla’s Radiant Burst</t>
  </si>
  <si>
    <t>V S Sacr.</t>
  </si>
  <si>
    <t>Bear’s Endurance</t>
  </si>
  <si>
    <t>Benediction</t>
  </si>
  <si>
    <t>Body Blades</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</si>
  <si>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</si>
  <si>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</si>
  <si>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</si>
  <si>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</si>
  <si>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</si>
  <si>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</si>
  <si>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</si>
  <si>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</si>
  <si>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</si>
  <si>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</si>
  <si>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</si>
  <si>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</si>
  <si>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</si>
  <si>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</si>
  <si>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</si>
  <si>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</si>
  <si>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</si>
  <si>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</si>
  <si>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</si>
  <si>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</si>
  <si>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</si>
  <si>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</si>
  <si>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</si>
  <si>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</si>
  <si>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</si>
  <si>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</si>
  <si>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</si>
  <si>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</si>
  <si>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</si>
  <si>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Soul Ward</t>
  </si>
  <si>
    <t>Status</t>
  </si>
  <si>
    <t>Stay the Hand</t>
  </si>
  <si>
    <t>Summon Undead II</t>
  </si>
  <si>
    <t>Sweet Water</t>
  </si>
  <si>
    <t>Wave of Grief</t>
  </si>
  <si>
    <t>Air Breathing</t>
  </si>
  <si>
    <t>S M/DF</t>
  </si>
  <si>
    <t>Stormwrack</t>
  </si>
  <si>
    <t>Attune Form</t>
  </si>
  <si>
    <t>Bladebane</t>
  </si>
  <si>
    <t>Blessed Aim</t>
  </si>
  <si>
    <t>Blessed Sight</t>
  </si>
  <si>
    <t>Briar Web</t>
  </si>
  <si>
    <t>Chain of Eyes</t>
  </si>
  <si>
    <t>Circle Dance</t>
  </si>
  <si>
    <t>Cloak of Bravery</t>
  </si>
  <si>
    <t>Conjure Ice Beast III</t>
  </si>
  <si>
    <t>Curse of the Brute</t>
  </si>
  <si>
    <t>Energize Potion</t>
  </si>
  <si>
    <t>Flame of Faith</t>
  </si>
  <si>
    <t>Forest Eyes</t>
  </si>
  <si>
    <t>Unlimited</t>
  </si>
  <si>
    <t>Heart’s Ease</t>
  </si>
  <si>
    <t>Hesitate</t>
  </si>
  <si>
    <t>1 IA</t>
  </si>
  <si>
    <t>Inspired Aim</t>
  </si>
  <si>
    <t>Invoke the Cerulean Sign</t>
  </si>
  <si>
    <t>Lords of Madness</t>
  </si>
  <si>
    <t>Locate Node</t>
  </si>
  <si>
    <t>1 mile/lvl</t>
  </si>
  <si>
    <t>Champions of Ruin</t>
  </si>
  <si>
    <t>Protection from Energy</t>
  </si>
  <si>
    <t>Refreshment</t>
  </si>
  <si>
    <t>Remove Nausea</t>
  </si>
  <si>
    <t>Resist Energy, Mass</t>
  </si>
  <si>
    <t>Ring of Blades</t>
  </si>
  <si>
    <t>Slashing Darkness</t>
  </si>
  <si>
    <t>Spikes</t>
  </si>
  <si>
    <t>Summon Undead III</t>
  </si>
  <si>
    <t>Sword Stream</t>
  </si>
  <si>
    <t>Vigor</t>
  </si>
  <si>
    <t>Vigor, Mass, Lesser</t>
  </si>
  <si>
    <t>Shield of Faith, Mass</t>
  </si>
  <si>
    <t>Protection from C/E/G</t>
  </si>
  <si>
    <t>Magic Circle v C/E/G</t>
  </si>
  <si>
    <t>Holy Smite</t>
  </si>
  <si>
    <t>Clairaudience/voyance</t>
  </si>
  <si>
    <t>+4 vs. Disguise</t>
  </si>
  <si>
    <t>Bypass Spell Resistance</t>
  </si>
  <si>
    <t>Ranged Touch Attack</t>
  </si>
  <si>
    <t>Age</t>
  </si>
  <si>
    <t>q</t>
  </si>
  <si>
    <t>Scrolls and Potions</t>
  </si>
  <si>
    <t>CLev</t>
  </si>
  <si>
    <t>Grapple, Unarmed Strike, 2nd Attack</t>
  </si>
  <si>
    <r>
      <t xml:space="preserve">+1 </t>
    </r>
    <r>
      <rPr>
        <i/>
        <sz val="13"/>
        <rFont val="Times New Roman"/>
        <family val="1"/>
      </rPr>
      <t>haste</t>
    </r>
  </si>
  <si>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</si>
  <si>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</si>
  <si>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</si>
  <si>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</si>
  <si>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</si>
  <si>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</si>
  <si>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</si>
  <si>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</si>
  <si>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</si>
  <si>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</si>
  <si>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</si>
  <si>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</si>
  <si>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</si>
  <si>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</si>
  <si>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</si>
  <si>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</si>
  <si>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</si>
  <si>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</si>
  <si>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</si>
  <si>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</si>
  <si>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</si>
  <si>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</si>
  <si>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</si>
  <si>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</si>
  <si>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</si>
  <si>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</si>
  <si>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</si>
  <si>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</si>
  <si>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</si>
  <si>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</si>
  <si>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</si>
  <si>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</si>
  <si>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</si>
  <si>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</si>
  <si>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</si>
  <si>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</si>
  <si>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</si>
  <si>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</si>
  <si>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</si>
  <si>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</si>
  <si>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</si>
  <si>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</si>
  <si>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</si>
  <si>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</si>
  <si>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</si>
  <si>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</si>
  <si>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</si>
  <si>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</si>
  <si>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</si>
  <si>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</si>
  <si>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</si>
  <si>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</si>
  <si>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</si>
  <si>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</si>
  <si>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</si>
  <si>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</si>
  <si>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</si>
  <si>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</si>
  <si>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</si>
  <si>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</si>
  <si>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</si>
  <si>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</si>
  <si>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</si>
  <si>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</si>
  <si>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Bear’s Heart</t>
  </si>
  <si>
    <t>Bebilith Blessing</t>
  </si>
  <si>
    <t>Convert Wand</t>
  </si>
  <si>
    <t>Disrupting Weapon</t>
  </si>
  <si>
    <t>Divine Agility</t>
  </si>
  <si>
    <t>Etherealness, Swift</t>
  </si>
  <si>
    <t>Fire in the Blood</t>
  </si>
  <si>
    <t>Greater Stone Shape</t>
  </si>
  <si>
    <t>Hibernal Healing</t>
  </si>
  <si>
    <t>Meteoric Strike</t>
  </si>
  <si>
    <t>Pass through Ice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</si>
  <si>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</si>
  <si>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</si>
  <si>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</si>
  <si>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</si>
  <si>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</si>
  <si>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</si>
  <si>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</si>
  <si>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</si>
  <si>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</si>
  <si>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</si>
  <si>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</si>
  <si>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</si>
  <si>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</si>
  <si>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</si>
  <si>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</si>
  <si>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Cometfall</t>
  </si>
  <si>
    <t>Conjure Ice Beast VI</t>
  </si>
  <si>
    <t>Create Undead</t>
  </si>
  <si>
    <t>Heroes’ Feast</t>
  </si>
  <si>
    <t>Planar Ally</t>
  </si>
  <si>
    <t>Planar Exchange</t>
  </si>
  <si>
    <t>Summon Babau Demon</t>
  </si>
  <si>
    <t>Summon Monster VI</t>
  </si>
  <si>
    <t>Summon Undead VI</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</si>
  <si>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</si>
  <si>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</si>
  <si>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</si>
  <si>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</si>
  <si>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</si>
  <si>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</si>
  <si>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</si>
  <si>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</si>
  <si>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</si>
  <si>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</si>
  <si>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</si>
  <si>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</si>
  <si>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</si>
  <si>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Algid Enhancement</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</si>
  <si>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</si>
  <si>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</si>
  <si>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</si>
  <si>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</si>
  <si>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</si>
  <si>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</si>
  <si>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</si>
  <si>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</si>
  <si>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</si>
  <si>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</si>
  <si>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</si>
  <si>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</si>
  <si>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</si>
  <si>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</si>
  <si>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</si>
  <si>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</si>
  <si>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</si>
  <si>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</si>
  <si>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</si>
  <si>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</si>
  <si>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</si>
  <si>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</si>
  <si>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Heroes of Horror</t>
  </si>
  <si>
    <t>Drow of the Underdark</t>
  </si>
  <si>
    <t>V S Frostfell</t>
  </si>
  <si>
    <t>Cityscape</t>
  </si>
  <si>
    <t>V DF Sacrifice</t>
  </si>
  <si>
    <t>6 FR</t>
  </si>
  <si>
    <t>10 rds +1/lvl</t>
  </si>
  <si>
    <t>Dragon Magic</t>
  </si>
  <si>
    <t>3 FR</t>
  </si>
  <si>
    <t>5’</t>
  </si>
  <si>
    <t>V S Coldfire</t>
  </si>
  <si>
    <t>Heal?</t>
  </si>
  <si>
    <t>50’ Rope</t>
  </si>
  <si>
    <t>Night Clothes</t>
  </si>
  <si>
    <t>Heward’s Handy Haversack</t>
  </si>
  <si>
    <t>cleric 4</t>
  </si>
  <si>
    <t>Tore</t>
  </si>
  <si>
    <t>Stoneblood</t>
  </si>
  <si>
    <t>Played by Ed</t>
  </si>
  <si>
    <t>Fighter</t>
  </si>
  <si>
    <t>6’ 2”</t>
  </si>
  <si>
    <t>240 lbs</t>
  </si>
  <si>
    <t>Neverwinter</t>
  </si>
  <si>
    <t>Lurue</t>
  </si>
  <si>
    <t>Human:  Dodge</t>
  </si>
  <si>
    <t>1st:  Extra Turning</t>
  </si>
  <si>
    <t>3rd:  Improved Turning</t>
  </si>
  <si>
    <t>Fighter 1:  Mobility</t>
  </si>
  <si>
    <t>Fighter 2:  Quick Draw</t>
  </si>
  <si>
    <t>fighter 2</t>
  </si>
  <si>
    <t>fighter 3</t>
  </si>
  <si>
    <t>fighter 1</t>
  </si>
  <si>
    <t>Profession:  Cook</t>
  </si>
  <si>
    <t>Spells Granted by Lurue</t>
  </si>
  <si>
    <t>Longbow</t>
  </si>
  <si>
    <t>Treated as light armor</t>
  </si>
  <si>
    <t>Mithral Chain Shirt +1</t>
  </si>
  <si>
    <t>Buckler Shield</t>
  </si>
  <si>
    <t>Amulet of Retributive Healing</t>
  </si>
  <si>
    <t>Everlasting Rations</t>
  </si>
  <si>
    <t>Flint and Steel</t>
  </si>
  <si>
    <t>Magic Bedroll</t>
  </si>
  <si>
    <t>Blessed Bandages</t>
  </si>
  <si>
    <t>Mess Kit</t>
  </si>
  <si>
    <t>Cloak, Fur</t>
  </si>
  <si>
    <t>Tabard w/Lurue’s Holy Symbol</t>
  </si>
  <si>
    <t>Soft Equity Ceiling:</t>
  </si>
  <si>
    <t>XP</t>
  </si>
  <si>
    <t>Chaotic Good</t>
  </si>
  <si>
    <t>All Armor and Shields</t>
  </si>
  <si>
    <t>Simple and Martial Weapons</t>
  </si>
  <si>
    <t>Healing</t>
  </si>
  <si>
    <t>Cast Healing spells at +1 CL</t>
  </si>
  <si>
    <t>1</t>
  </si>
  <si>
    <t>Knowledge:  History</t>
  </si>
  <si>
    <t>Animal</t>
  </si>
  <si>
    <t>Knowledge:  Nature</t>
  </si>
  <si>
    <t>Animal Domain</t>
  </si>
  <si>
    <r>
      <rPr>
        <i/>
        <sz val="13"/>
        <color rgb="FF0000FF"/>
        <rFont val="Times New Roman"/>
        <family val="1"/>
      </rPr>
      <t xml:space="preserve">Speak with Animals </t>
    </r>
    <r>
      <rPr>
        <sz val="13"/>
        <color indexed="12"/>
        <rFont val="Times New Roman"/>
        <family val="1"/>
      </rPr>
      <t>1/ day</t>
    </r>
  </si>
  <si>
    <t>Gold Coins</t>
  </si>
  <si>
    <t>Calm Animals</t>
  </si>
  <si>
    <t>Hold Animal</t>
  </si>
  <si>
    <t>Character:</t>
  </si>
  <si>
    <t>%</t>
  </si>
  <si>
    <t>Attention to spelling &amp; punctuation; consistent use of past tense, third person</t>
  </si>
  <si>
    <t>Excellent</t>
  </si>
  <si>
    <t>Thoroughness and clarity</t>
  </si>
  <si>
    <t>Level-appropriate use of skills, feats, limitations, and other features</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</si>
  <si>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</si>
  <si>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</si>
  <si>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</si>
  <si>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</si>
  <si>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</si>
  <si>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</si>
  <si>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</si>
  <si>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</si>
  <si>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Cleric of Lurue</t>
  </si>
  <si>
    <t>Regional:  Survivor</t>
  </si>
  <si>
    <t>6th:  Combat Expertise</t>
  </si>
  <si>
    <t>100’</t>
  </si>
  <si>
    <t>x3</t>
  </si>
  <si>
    <t>Spiritual Weapon (Shortspear)</t>
  </si>
  <si>
    <t>1d6</t>
  </si>
  <si>
    <t>Piercing</t>
  </si>
  <si>
    <t>Average</t>
  </si>
  <si>
    <t>Good</t>
  </si>
  <si>
    <t>Tomorrow’s Spells</t>
  </si>
  <si>
    <t>Fair</t>
  </si>
  <si>
    <t>9th:  Practiced Spellcaster</t>
  </si>
  <si>
    <t>Fighter 3:  Spring Attack</t>
  </si>
  <si>
    <t>fighter 4</t>
  </si>
  <si>
    <t>fighter 5</t>
  </si>
  <si>
    <t>Wish List</t>
  </si>
  <si>
    <t>Cooking Items</t>
  </si>
  <si>
    <t xml:space="preserve">Light </t>
  </si>
  <si>
    <t xml:space="preserve">Message </t>
  </si>
  <si>
    <t>Purify Food and Drink</t>
  </si>
  <si>
    <t xml:space="preserve">Divine Inspiration </t>
  </si>
  <si>
    <t xml:space="preserve">Bull’s Strength </t>
  </si>
  <si>
    <t xml:space="preserve">Luminous Armor </t>
  </si>
  <si>
    <t xml:space="preserve">Summon Monsters II </t>
  </si>
  <si>
    <t xml:space="preserve">Summon Monster II </t>
  </si>
  <si>
    <t>Pots, pans, and utensils (3 gp)</t>
  </si>
  <si>
    <t>Longsword +1</t>
  </si>
  <si>
    <r>
      <t xml:space="preserve">Longsword, </t>
    </r>
    <r>
      <rPr>
        <i/>
        <sz val="12"/>
        <rFont val="Times New Roman"/>
        <family val="1"/>
      </rPr>
      <t>haste</t>
    </r>
  </si>
  <si>
    <t>Longsword, 2nd Attack</t>
  </si>
  <si>
    <t>Slashing</t>
  </si>
  <si>
    <t>19-20/x2</t>
  </si>
  <si>
    <t>1d8+1</t>
  </si>
  <si>
    <t>*</t>
  </si>
  <si>
    <t>Everfull Mug</t>
  </si>
  <si>
    <t>Ring of Mystic Healing</t>
  </si>
  <si>
    <t>Gloves of Dexterity +2</t>
  </si>
  <si>
    <t>Healing Belt of Priestly Might</t>
  </si>
  <si>
    <t>Boots of the Battle Charger</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</si>
  <si>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</si>
  <si>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Cure Spells</t>
  </si>
  <si>
    <t>SL</t>
  </si>
  <si>
    <t>Mod+</t>
  </si>
  <si>
    <t>CL+</t>
  </si>
  <si>
    <t>Effective Healer Level:</t>
  </si>
  <si>
    <t>HPs</t>
  </si>
  <si>
    <t>3 / 2x 1d4+4 &amp; 1d8+2</t>
  </si>
  <si>
    <t>CG</t>
  </si>
  <si>
    <t>MM</t>
  </si>
  <si>
    <t>Celestial Hippogriff *</t>
  </si>
  <si>
    <t>3 / 2x 1d6+6 &amp; 1d4+4</t>
  </si>
  <si>
    <t>NG</t>
  </si>
  <si>
    <t>D #358</t>
  </si>
  <si>
    <t>Celestial Heavy Horse *</t>
  </si>
  <si>
    <t>3 / 2x 1d4+5 &amp; 1d8+2</t>
  </si>
  <si>
    <t>Celestial Lion</t>
  </si>
  <si>
    <t>3 / 2x 1d4+2 &amp; 1d6+1</t>
  </si>
  <si>
    <t>Celestial Dire Badger</t>
  </si>
  <si>
    <t>3 / 2x 1d6+4 &amp; 1d8+2</t>
  </si>
  <si>
    <t>LG</t>
  </si>
  <si>
    <t>Celestial Giant Owl</t>
  </si>
  <si>
    <t>3 / 2x 1d4+4 &amp; 1d6+2</t>
  </si>
  <si>
    <t>Celestial Black Bear</t>
  </si>
  <si>
    <t xml:space="preserve">3 / 2x 1d6+4 &amp; 1d8+2 </t>
  </si>
  <si>
    <t>Celestial Giant Eagle</t>
  </si>
  <si>
    <t>1 / 1d8+9</t>
  </si>
  <si>
    <t>Celestial Bison</t>
  </si>
  <si>
    <t>#Att/Dmg</t>
  </si>
  <si>
    <t>HP</t>
  </si>
  <si>
    <t>Align.</t>
  </si>
  <si>
    <t>Stat Book</t>
  </si>
  <si>
    <t>Source</t>
  </si>
  <si>
    <t>Creature</t>
  </si>
  <si>
    <t>1 / 2d4</t>
  </si>
  <si>
    <t>Celestial Porpoise</t>
  </si>
  <si>
    <t>1 / 1d4-3</t>
  </si>
  <si>
    <t xml:space="preserve">Celestial Owl </t>
  </si>
  <si>
    <t>1 / 1d6+3</t>
  </si>
  <si>
    <t>Celestial Riding Dog *</t>
  </si>
  <si>
    <t>1 / 1d3-4</t>
  </si>
  <si>
    <t>Celestial Monkey</t>
  </si>
  <si>
    <t>1 / 1d4+1</t>
  </si>
  <si>
    <t>Celestial Giant Bombardier Beetle</t>
  </si>
  <si>
    <t>Celestial Giant Fire Beetle</t>
  </si>
  <si>
    <t>1 / 1d4+Poison</t>
  </si>
  <si>
    <t>Celestial Giant Bee</t>
  </si>
  <si>
    <t>Celestial Dog *</t>
  </si>
  <si>
    <t>3 / 2x 1d4 &amp; 1d4</t>
  </si>
  <si>
    <t>Celestial Eagle *</t>
  </si>
  <si>
    <t>3 / 2x 1d2-1 &amp; 1d3-1</t>
  </si>
  <si>
    <t>Celestial Badger</t>
  </si>
  <si>
    <t xml:space="preserve">Summon Monster I </t>
  </si>
  <si>
    <t xml:space="preserve">Summon Monster III </t>
  </si>
  <si>
    <t xml:space="preserve">Summon Monster IV </t>
  </si>
  <si>
    <t>House</t>
  </si>
  <si>
    <t>MoF</t>
  </si>
  <si>
    <t>G</t>
  </si>
  <si>
    <t>Aarakocra</t>
  </si>
  <si>
    <t>2 / 1d4-1</t>
  </si>
  <si>
    <t>Green Warder</t>
  </si>
  <si>
    <t>2 / 1D4+2</t>
  </si>
  <si>
    <t>Flask</t>
  </si>
  <si>
    <t>Flask, 2nd Lob</t>
  </si>
  <si>
    <t>Longbow, 2nd Shot</t>
  </si>
  <si>
    <t>Silver Holy Symbol of Defiance</t>
  </si>
  <si>
    <t>Fighter 4:  Whirlwind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</si>
</sst>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6">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i/>
      <sz val="17"/>
      <name val="Times New Roman"/>
      <family val="1"/>
    </font>
    <font>
      <sz val="13"/>
      <color rgb="FF9966FF"/>
      <name val="Times New Roman"/>
      <family val="1"/>
    </font>
    <font>
      <i/>
      <sz val="18"/>
      <color rgb="FF9966FF"/>
      <name val="Times New Roman"/>
      <family val="1"/>
    </font>
    <font>
      <b/>
      <sz val="13"/>
      <color rgb="FF9966FF"/>
      <name val="Times New Roman"/>
      <family val="1"/>
    </font>
    <font>
      <sz val="12"/>
      <color theme="0"/>
      <name val="Times New Roman"/>
      <family val="1"/>
    </font>
    <font>
      <i/>
      <sz val="13"/>
      <color rgb="FF0000FF"/>
      <name val="Times New Roman"/>
      <family val="1"/>
    </font>
    <font>
      <b/>
      <sz val="12"/>
      <color rgb="FFFF33CC"/>
      <name val="Times New Roman"/>
      <family val="1"/>
    </font>
    <font>
      <b/>
      <sz val="12"/>
      <color theme="1"/>
      <name val="Times New Roman"/>
      <family val="1"/>
    </font>
    <font>
      <b/>
      <sz val="14"/>
      <name val="Times New Roman"/>
      <family val="1"/>
    </font>
    <font>
      <sz val="14"/>
      <name val="Times New Roman"/>
      <family val="1"/>
    </font>
    <font>
      <b/>
      <sz val="14"/>
      <color theme="1"/>
      <name val="Times New Roman"/>
      <family val="1"/>
    </font>
    <font>
      <sz val="14"/>
      <color theme="1"/>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FF33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s>
  <borders count="14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right/>
      <top/>
      <bottom style="thin">
        <color indexed="64"/>
      </bottom>
      <diagonal/>
    </border>
    <border>
      <left style="double">
        <color indexed="64"/>
      </left>
      <right style="double">
        <color indexed="64"/>
      </right>
      <top/>
      <bottom/>
      <diagonal/>
    </border>
    <border>
      <left/>
      <right/>
      <top style="medium">
        <color indexed="64"/>
      </top>
      <bottom style="hair">
        <color indexed="64"/>
      </bottom>
      <diagonal/>
    </border>
    <border>
      <left/>
      <right style="hair">
        <color indexed="64"/>
      </right>
      <top/>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5">
    <xf numFmtId="0" fontId="0" fillId="0" borderId="0"/>
    <xf numFmtId="0" fontId="33"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9" fillId="0" borderId="0"/>
    <xf numFmtId="0" fontId="3" fillId="0" borderId="0"/>
    <xf numFmtId="0" fontId="42"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39" fillId="0" borderId="0"/>
    <xf numFmtId="0" fontId="1" fillId="0" borderId="0"/>
  </cellStyleXfs>
  <cellXfs count="604">
    <xf numFmtId="0" fontId="0" fillId="0" borderId="0" xfId="0"/>
    <xf numFmtId="9" fontId="8" fillId="0" borderId="27" xfId="2" applyFont="1" applyFill="1" applyBorder="1" applyAlignment="1">
      <alignment horizontal="center" vertical="center" shrinkToFit="1"/>
    </xf>
    <xf numFmtId="0" fontId="13" fillId="3" borderId="43" xfId="0" applyFont="1" applyFill="1" applyBorder="1" applyAlignment="1">
      <alignment horizontal="center" vertical="center" wrapText="1"/>
    </xf>
    <xf numFmtId="0" fontId="5" fillId="0" borderId="0" xfId="0" applyFont="1" applyBorder="1" applyAlignment="1">
      <alignment vertical="center"/>
    </xf>
    <xf numFmtId="0" fontId="8" fillId="0" borderId="27" xfId="2" applyNumberFormat="1" applyFont="1" applyFill="1" applyBorder="1" applyAlignment="1">
      <alignment horizontal="center" vertical="center" shrinkToFit="1"/>
    </xf>
    <xf numFmtId="9" fontId="8" fillId="0" borderId="27" xfId="2" applyFont="1" applyBorder="1" applyAlignment="1">
      <alignment horizontal="center" vertical="center" shrinkToFit="1"/>
    </xf>
    <xf numFmtId="9" fontId="8" fillId="0" borderId="14" xfId="2" applyFont="1" applyFill="1" applyBorder="1" applyAlignment="1">
      <alignment horizontal="center" vertical="center" shrinkToFit="1"/>
    </xf>
    <xf numFmtId="0" fontId="8" fillId="10" borderId="26" xfId="8" applyFont="1" applyFill="1" applyBorder="1" applyAlignment="1">
      <alignment horizontal="center" vertical="center"/>
    </xf>
    <xf numFmtId="9" fontId="8" fillId="0" borderId="26" xfId="2" applyFont="1" applyBorder="1" applyAlignment="1">
      <alignment horizontal="center" vertical="center" shrinkToFit="1"/>
    </xf>
    <xf numFmtId="0" fontId="8" fillId="0" borderId="27" xfId="2" applyNumberFormat="1" applyFont="1" applyBorder="1" applyAlignment="1">
      <alignment horizontal="center" vertical="center" shrinkToFit="1"/>
    </xf>
    <xf numFmtId="9" fontId="8" fillId="0" borderId="26" xfId="2"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5" fillId="0" borderId="76" xfId="0" applyFont="1" applyFill="1" applyBorder="1" applyAlignment="1">
      <alignment horizontal="right" vertical="center"/>
    </xf>
    <xf numFmtId="0" fontId="5" fillId="0" borderId="78" xfId="0" applyFont="1" applyFill="1" applyBorder="1" applyAlignment="1">
      <alignment horizontal="right" vertical="center"/>
    </xf>
    <xf numFmtId="0" fontId="5" fillId="0" borderId="97" xfId="0" applyFont="1" applyFill="1" applyBorder="1" applyAlignment="1">
      <alignment horizontal="right" vertical="center"/>
    </xf>
    <xf numFmtId="0" fontId="5" fillId="0" borderId="99" xfId="0" applyFont="1" applyFill="1" applyBorder="1" applyAlignment="1">
      <alignment horizontal="right" vertical="center"/>
    </xf>
    <xf numFmtId="0" fontId="8" fillId="0" borderId="61" xfId="0" applyFont="1" applyFill="1" applyBorder="1" applyAlignment="1">
      <alignment horizontal="centerContinuous" vertical="center"/>
    </xf>
    <xf numFmtId="0" fontId="37" fillId="2" borderId="68" xfId="0" applyFont="1" applyFill="1" applyBorder="1" applyAlignment="1">
      <alignment horizontal="right" vertical="center"/>
    </xf>
    <xf numFmtId="0" fontId="38" fillId="2" borderId="69" xfId="0" applyFont="1" applyFill="1" applyBorder="1" applyAlignment="1">
      <alignment horizontal="left" vertical="center"/>
    </xf>
    <xf numFmtId="0" fontId="21" fillId="2" borderId="69" xfId="0" applyFont="1" applyFill="1" applyBorder="1" applyAlignment="1">
      <alignment horizontal="left" vertical="center"/>
    </xf>
    <xf numFmtId="0" fontId="5" fillId="2" borderId="69" xfId="0" applyFont="1" applyFill="1" applyBorder="1" applyAlignment="1">
      <alignment horizontal="centerContinuous" vertical="center"/>
    </xf>
    <xf numFmtId="0" fontId="6" fillId="2" borderId="69" xfId="0" applyFont="1" applyFill="1" applyBorder="1" applyAlignment="1">
      <alignment horizontal="centerContinuous" vertical="center"/>
    </xf>
    <xf numFmtId="0" fontId="36" fillId="2" borderId="70" xfId="1" applyFont="1" applyFill="1" applyBorder="1" applyAlignment="1" applyProtection="1">
      <alignment horizontal="right" vertical="center"/>
    </xf>
    <xf numFmtId="0" fontId="6" fillId="0" borderId="0" xfId="0" applyFont="1" applyBorder="1" applyAlignment="1">
      <alignmen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0" fillId="0" borderId="0" xfId="0" applyAlignment="1">
      <alignment vertical="center"/>
    </xf>
    <xf numFmtId="0" fontId="8" fillId="0" borderId="2" xfId="0" applyFont="1" applyBorder="1" applyAlignment="1">
      <alignment horizontal="left" vertical="center"/>
    </xf>
    <xf numFmtId="0" fontId="7" fillId="4" borderId="73" xfId="0" applyFont="1" applyFill="1" applyBorder="1" applyAlignment="1">
      <alignment horizontal="right" vertical="center"/>
    </xf>
    <xf numFmtId="0" fontId="7" fillId="4" borderId="95" xfId="0" applyFont="1" applyFill="1" applyBorder="1" applyAlignment="1">
      <alignment horizontal="right" vertical="center"/>
    </xf>
    <xf numFmtId="0" fontId="8" fillId="0" borderId="0" xfId="0" applyFont="1" applyBorder="1" applyAlignment="1">
      <alignment horizontal="left" vertical="center"/>
    </xf>
    <xf numFmtId="0" fontId="9"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9" fillId="4" borderId="58" xfId="0" applyFont="1" applyFill="1" applyBorder="1" applyAlignment="1">
      <alignment horizontal="right" vertical="center"/>
    </xf>
    <xf numFmtId="0" fontId="14"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9" fillId="4" borderId="56" xfId="0" applyFont="1" applyFill="1" applyBorder="1" applyAlignment="1">
      <alignment horizontal="right"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3" fillId="2" borderId="4" xfId="0" applyFont="1" applyFill="1" applyBorder="1" applyAlignment="1">
      <alignment horizontal="right" vertical="center"/>
    </xf>
    <xf numFmtId="0" fontId="12" fillId="4" borderId="56"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5" xfId="0" applyFont="1" applyFill="1" applyBorder="1" applyAlignment="1">
      <alignment horizontal="right" vertical="center"/>
    </xf>
    <xf numFmtId="49" fontId="26" fillId="0" borderId="25" xfId="0" applyNumberFormat="1" applyFont="1" applyBorder="1" applyAlignment="1">
      <alignment horizontal="center" vertical="center"/>
    </xf>
    <xf numFmtId="0" fontId="12" fillId="4" borderId="57" xfId="0" applyFont="1" applyFill="1" applyBorder="1" applyAlignment="1">
      <alignment horizontal="right" vertical="center"/>
    </xf>
    <xf numFmtId="0" fontId="4"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horizontal="left" vertical="center"/>
    </xf>
    <xf numFmtId="0" fontId="17" fillId="0" borderId="0" xfId="0" applyFont="1" applyBorder="1" applyAlignment="1">
      <alignment horizontal="centerContinuous" vertical="center"/>
    </xf>
    <xf numFmtId="0" fontId="17" fillId="0" borderId="0" xfId="0" applyNumberFormat="1" applyFont="1" applyBorder="1" applyAlignment="1">
      <alignment horizontal="centerContinuous" vertical="center"/>
    </xf>
    <xf numFmtId="0" fontId="20" fillId="0" borderId="0" xfId="0" applyFont="1" applyBorder="1" applyAlignment="1">
      <alignment vertical="center"/>
    </xf>
    <xf numFmtId="0" fontId="32" fillId="0" borderId="0" xfId="0" applyFont="1" applyBorder="1" applyAlignment="1">
      <alignment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6" fillId="0" borderId="0" xfId="0" applyNumberFormat="1" applyFont="1" applyBorder="1" applyAlignment="1">
      <alignment horizontal="left" vertical="center"/>
    </xf>
    <xf numFmtId="0" fontId="8" fillId="10" borderId="52" xfId="8" applyFont="1" applyFill="1" applyBorder="1" applyAlignment="1">
      <alignment horizontal="center" vertical="center"/>
    </xf>
    <xf numFmtId="9" fontId="8" fillId="0" borderId="52" xfId="2" applyFont="1" applyFill="1" applyBorder="1" applyAlignment="1">
      <alignment horizontal="center" vertical="center" shrinkToFit="1"/>
    </xf>
    <xf numFmtId="0" fontId="5" fillId="0" borderId="5" xfId="0" applyFont="1" applyBorder="1" applyAlignment="1">
      <alignment horizontal="centerContinuous" vertical="center"/>
    </xf>
    <xf numFmtId="0" fontId="8" fillId="0" borderId="26" xfId="0" applyFont="1" applyBorder="1" applyAlignment="1">
      <alignment horizontal="center" vertical="center"/>
    </xf>
    <xf numFmtId="49" fontId="8" fillId="0" borderId="26" xfId="0" applyNumberFormat="1" applyFont="1" applyBorder="1" applyAlignment="1">
      <alignment horizontal="center" vertical="center"/>
    </xf>
    <xf numFmtId="0" fontId="35" fillId="8" borderId="28" xfId="2" applyNumberFormat="1" applyFont="1" applyFill="1" applyBorder="1" applyAlignment="1">
      <alignment horizontal="center" vertical="center" shrinkToFit="1"/>
    </xf>
    <xf numFmtId="0" fontId="8" fillId="0" borderId="52" xfId="0" applyFont="1" applyBorder="1" applyAlignment="1">
      <alignment horizontal="center" vertical="center"/>
    </xf>
    <xf numFmtId="49" fontId="8" fillId="0" borderId="52" xfId="0" applyNumberFormat="1" applyFont="1" applyBorder="1" applyAlignment="1">
      <alignment horizontal="center" vertical="center"/>
    </xf>
    <xf numFmtId="0" fontId="35" fillId="8" borderId="39" xfId="2" applyNumberFormat="1" applyFont="1" applyFill="1" applyBorder="1" applyAlignment="1">
      <alignment horizontal="center" vertical="center" shrinkToFit="1"/>
    </xf>
    <xf numFmtId="0" fontId="54" fillId="0" borderId="89" xfId="0" applyFont="1" applyBorder="1" applyAlignment="1">
      <alignment horizontal="centerContinuous" vertical="center"/>
    </xf>
    <xf numFmtId="0" fontId="57" fillId="0" borderId="90" xfId="0" applyFont="1" applyFill="1" applyBorder="1" applyAlignment="1">
      <alignment horizontal="centerContinuous" vertical="center"/>
    </xf>
    <xf numFmtId="0" fontId="5" fillId="0" borderId="93" xfId="0" applyFont="1" applyBorder="1" applyAlignment="1">
      <alignment vertical="center"/>
    </xf>
    <xf numFmtId="0" fontId="5" fillId="0" borderId="76" xfId="0" applyFont="1" applyBorder="1" applyAlignment="1">
      <alignment horizontal="right" vertical="center"/>
    </xf>
    <xf numFmtId="0" fontId="3" fillId="0" borderId="100" xfId="0" applyFont="1" applyFill="1" applyBorder="1" applyAlignment="1">
      <alignment horizontal="center" vertical="center"/>
    </xf>
    <xf numFmtId="49" fontId="3" fillId="0" borderId="93" xfId="0" applyNumberFormat="1" applyFont="1" applyFill="1" applyBorder="1" applyAlignment="1">
      <alignment vertical="center"/>
    </xf>
    <xf numFmtId="0" fontId="3" fillId="0" borderId="98" xfId="0" applyNumberFormat="1" applyFont="1" applyFill="1" applyBorder="1" applyAlignment="1">
      <alignment vertical="center"/>
    </xf>
    <xf numFmtId="0" fontId="3" fillId="0" borderId="96" xfId="0" applyNumberFormat="1" applyFont="1" applyFill="1" applyBorder="1" applyAlignment="1">
      <alignment vertical="center"/>
    </xf>
    <xf numFmtId="49" fontId="3" fillId="0" borderId="94" xfId="0" applyNumberFormat="1" applyFont="1" applyFill="1" applyBorder="1" applyAlignment="1">
      <alignment vertical="center"/>
    </xf>
    <xf numFmtId="0" fontId="3" fillId="14" borderId="83"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51" fillId="0" borderId="35" xfId="0" applyFont="1" applyBorder="1" applyAlignment="1">
      <alignment horizontal="centerContinuous" vertical="center"/>
    </xf>
    <xf numFmtId="0" fontId="27" fillId="0" borderId="41" xfId="0" applyFont="1" applyFill="1" applyBorder="1" applyAlignment="1">
      <alignment horizontal="centerContinuous" vertical="center"/>
    </xf>
    <xf numFmtId="0" fontId="55" fillId="0" borderId="41" xfId="0" applyFont="1" applyFill="1" applyBorder="1" applyAlignment="1">
      <alignment horizontal="center" vertical="center" shrinkToFit="1"/>
    </xf>
    <xf numFmtId="0" fontId="56" fillId="13" borderId="35" xfId="0" applyFont="1" applyFill="1" applyBorder="1" applyAlignment="1">
      <alignment horizontal="centerContinuous" vertical="center"/>
    </xf>
    <xf numFmtId="0" fontId="27" fillId="0" borderId="87" xfId="0" applyFont="1" applyFill="1" applyBorder="1" applyAlignment="1">
      <alignment horizontal="centerContinuous" vertical="center" shrinkToFit="1"/>
    </xf>
    <xf numFmtId="0" fontId="27" fillId="0" borderId="61" xfId="0" applyFont="1" applyFill="1" applyBorder="1" applyAlignment="1">
      <alignment horizontal="center" vertical="center" shrinkToFit="1"/>
    </xf>
    <xf numFmtId="0" fontId="27" fillId="0" borderId="60" xfId="0" quotePrefix="1" applyFont="1" applyFill="1" applyBorder="1" applyAlignment="1">
      <alignment horizontal="center" vertical="center" shrinkToFit="1"/>
    </xf>
    <xf numFmtId="0" fontId="8" fillId="0" borderId="54" xfId="0" applyFont="1" applyFill="1" applyBorder="1" applyAlignment="1">
      <alignment horizontal="centerContinuous" vertical="center"/>
    </xf>
    <xf numFmtId="0" fontId="8" fillId="0" borderId="60" xfId="0" applyFont="1" applyFill="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horizontal="center" vertical="center"/>
    </xf>
    <xf numFmtId="0" fontId="22" fillId="3" borderId="42" xfId="0" applyFont="1" applyFill="1" applyBorder="1" applyAlignment="1">
      <alignment horizontal="center" vertical="center"/>
    </xf>
    <xf numFmtId="164" fontId="22" fillId="3" borderId="43" xfId="0" applyNumberFormat="1" applyFont="1" applyFill="1" applyBorder="1" applyAlignment="1">
      <alignment horizontal="center" vertical="center"/>
    </xf>
    <xf numFmtId="0" fontId="22" fillId="3" borderId="42" xfId="0" applyFont="1" applyFill="1" applyBorder="1" applyAlignment="1">
      <alignment horizontal="right" vertical="center"/>
    </xf>
    <xf numFmtId="0" fontId="22" fillId="3" borderId="44" xfId="0" applyFont="1" applyFill="1" applyBorder="1" applyAlignment="1">
      <alignment vertical="center"/>
    </xf>
    <xf numFmtId="0" fontId="3" fillId="0" borderId="80" xfId="0" applyFont="1" applyBorder="1" applyAlignment="1">
      <alignment horizontal="center" vertical="center" shrinkToFit="1"/>
    </xf>
    <xf numFmtId="0" fontId="3" fillId="0" borderId="0" xfId="0" applyFont="1" applyBorder="1" applyAlignment="1">
      <alignment horizontal="center" vertical="center"/>
    </xf>
    <xf numFmtId="0" fontId="3" fillId="0" borderId="81" xfId="0" applyFont="1" applyBorder="1" applyAlignment="1">
      <alignment horizontal="center" vertical="center" shrinkToFit="1"/>
    </xf>
    <xf numFmtId="164" fontId="3" fillId="0" borderId="45" xfId="0" applyNumberFormat="1" applyFont="1" applyBorder="1" applyAlignment="1">
      <alignment horizontal="center" vertical="center" shrinkToFit="1"/>
    </xf>
    <xf numFmtId="0" fontId="6" fillId="0" borderId="45" xfId="0" applyFont="1" applyBorder="1" applyAlignment="1">
      <alignment horizontal="left" vertical="center"/>
    </xf>
    <xf numFmtId="0" fontId="6" fillId="0" borderId="46" xfId="0" applyFont="1" applyBorder="1" applyAlignment="1">
      <alignment horizontal="left" vertical="center" shrinkToFit="1"/>
    </xf>
    <xf numFmtId="0" fontId="3" fillId="0" borderId="84" xfId="0" applyFont="1" applyBorder="1" applyAlignment="1">
      <alignment horizontal="center" vertical="center" shrinkToFit="1"/>
    </xf>
    <xf numFmtId="0" fontId="6" fillId="0" borderId="85" xfId="0" applyFont="1" applyBorder="1" applyAlignment="1">
      <alignment horizontal="center" vertical="center" shrinkToFit="1"/>
    </xf>
    <xf numFmtId="164" fontId="3" fillId="0" borderId="85" xfId="0" applyNumberFormat="1" applyFont="1" applyBorder="1" applyAlignment="1">
      <alignment horizontal="center" vertical="center" shrinkToFit="1"/>
    </xf>
    <xf numFmtId="0" fontId="6" fillId="0" borderId="85" xfId="0" applyFont="1" applyBorder="1" applyAlignment="1">
      <alignment horizontal="left" vertical="center"/>
    </xf>
    <xf numFmtId="0" fontId="6" fillId="0" borderId="86" xfId="0" applyFont="1" applyBorder="1" applyAlignment="1">
      <alignment horizontal="left" vertical="center" shrinkToFit="1"/>
    </xf>
    <xf numFmtId="0" fontId="3" fillId="0" borderId="82" xfId="0" applyFont="1" applyBorder="1" applyAlignment="1">
      <alignment horizontal="center" vertical="center" shrinkToFit="1"/>
    </xf>
    <xf numFmtId="0" fontId="3" fillId="0" borderId="47" xfId="0" applyFont="1" applyBorder="1" applyAlignment="1">
      <alignment horizontal="center" vertical="center" shrinkToFit="1"/>
    </xf>
    <xf numFmtId="164" fontId="3" fillId="0" borderId="47" xfId="0" applyNumberFormat="1" applyFont="1" applyBorder="1" applyAlignment="1">
      <alignment horizontal="center"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45" xfId="0" applyFont="1" applyBorder="1" applyAlignment="1">
      <alignment horizontal="center" vertical="center" shrinkToFit="1"/>
    </xf>
    <xf numFmtId="164" fontId="6" fillId="0" borderId="47" xfId="0" applyNumberFormat="1" applyFont="1" applyBorder="1" applyAlignment="1">
      <alignment horizontal="center" vertical="center" shrinkToFit="1"/>
    </xf>
    <xf numFmtId="164" fontId="6" fillId="0" borderId="0" xfId="0" applyNumberFormat="1" applyFont="1" applyBorder="1" applyAlignment="1">
      <alignment horizontal="center" vertical="center"/>
    </xf>
    <xf numFmtId="0" fontId="22" fillId="11" borderId="16" xfId="0" applyFont="1" applyFill="1" applyBorder="1" applyAlignment="1">
      <alignment horizontal="center" vertical="center"/>
    </xf>
    <xf numFmtId="0" fontId="22" fillId="11" borderId="17" xfId="0" applyFont="1" applyFill="1" applyBorder="1" applyAlignment="1">
      <alignment horizontal="center" vertical="center"/>
    </xf>
    <xf numFmtId="49" fontId="22" fillId="11" borderId="17" xfId="0" applyNumberFormat="1" applyFont="1" applyFill="1" applyBorder="1" applyAlignment="1">
      <alignment horizontal="center" vertical="center"/>
    </xf>
    <xf numFmtId="0" fontId="22" fillId="11" borderId="20" xfId="0" applyFont="1" applyFill="1" applyBorder="1" applyAlignment="1">
      <alignment horizontal="center" vertical="center"/>
    </xf>
    <xf numFmtId="0" fontId="49" fillId="12" borderId="20" xfId="0" applyFont="1" applyFill="1" applyBorder="1" applyAlignment="1">
      <alignment horizontal="center" vertical="center"/>
    </xf>
    <xf numFmtId="0" fontId="22" fillId="11" borderId="18" xfId="0" applyFont="1" applyFill="1" applyBorder="1" applyAlignment="1">
      <alignment horizontal="center" vertical="center"/>
    </xf>
    <xf numFmtId="0" fontId="6" fillId="0" borderId="0" xfId="0" applyFont="1" applyBorder="1" applyAlignment="1">
      <alignment horizontal="centerContinuous" vertical="center"/>
    </xf>
    <xf numFmtId="0" fontId="22" fillId="11" borderId="20" xfId="0" applyFont="1" applyFill="1" applyBorder="1" applyAlignment="1">
      <alignment horizontal="centerContinuous" vertical="center"/>
    </xf>
    <xf numFmtId="0" fontId="22" fillId="11" borderId="75" xfId="0" applyFont="1" applyFill="1" applyBorder="1" applyAlignment="1">
      <alignment horizontal="centerContinuous" vertical="center"/>
    </xf>
    <xf numFmtId="0" fontId="22" fillId="11" borderId="55" xfId="0" applyFont="1" applyFill="1" applyBorder="1" applyAlignment="1">
      <alignment horizontal="centerContinuous" vertical="center"/>
    </xf>
    <xf numFmtId="164" fontId="3" fillId="0" borderId="76" xfId="0" applyNumberFormat="1" applyFont="1" applyFill="1" applyBorder="1" applyAlignment="1">
      <alignment horizontal="centerContinuous" vertical="center"/>
    </xf>
    <xf numFmtId="0" fontId="6" fillId="0" borderId="77" xfId="0" quotePrefix="1" applyFont="1" applyBorder="1" applyAlignment="1">
      <alignment horizontal="centerContinuous" vertical="center"/>
    </xf>
    <xf numFmtId="164" fontId="3" fillId="0" borderId="78" xfId="0" applyNumberFormat="1" applyFont="1" applyFill="1" applyBorder="1" applyAlignment="1">
      <alignment horizontal="centerContinuous" vertical="center"/>
    </xf>
    <xf numFmtId="0" fontId="22" fillId="11" borderId="19" xfId="0" applyFont="1" applyFill="1" applyBorder="1" applyAlignment="1">
      <alignment horizontal="centerContinuous" vertical="center"/>
    </xf>
    <xf numFmtId="0" fontId="8" fillId="0" borderId="0" xfId="0" quotePrefix="1" applyFont="1" applyBorder="1" applyAlignment="1">
      <alignment vertical="center"/>
    </xf>
    <xf numFmtId="0" fontId="3" fillId="0" borderId="47" xfId="0" applyFont="1" applyBorder="1" applyAlignment="1">
      <alignment horizontal="center" vertical="center"/>
    </xf>
    <xf numFmtId="1" fontId="50" fillId="12" borderId="47" xfId="0" applyNumberFormat="1" applyFont="1" applyFill="1" applyBorder="1" applyAlignment="1">
      <alignment horizontal="center" vertical="center"/>
    </xf>
    <xf numFmtId="164" fontId="3" fillId="0" borderId="47" xfId="0" applyNumberFormat="1" applyFont="1" applyFill="1" applyBorder="1" applyAlignment="1">
      <alignment horizontal="center" vertical="center"/>
    </xf>
    <xf numFmtId="0" fontId="3" fillId="0" borderId="50" xfId="0" quotePrefix="1" applyFont="1" applyBorder="1" applyAlignment="1">
      <alignment horizontal="center" vertical="center"/>
    </xf>
    <xf numFmtId="0" fontId="3" fillId="0" borderId="50" xfId="0" applyFont="1" applyBorder="1" applyAlignment="1">
      <alignment horizontal="center" vertical="center"/>
    </xf>
    <xf numFmtId="9" fontId="3" fillId="0" borderId="50" xfId="0" applyNumberFormat="1" applyFont="1" applyBorder="1" applyAlignment="1">
      <alignment horizontal="center" vertical="center"/>
    </xf>
    <xf numFmtId="164" fontId="6" fillId="0" borderId="50" xfId="0" applyNumberFormat="1" applyFont="1" applyFill="1" applyBorder="1" applyAlignment="1">
      <alignment horizontal="center" vertical="center"/>
    </xf>
    <xf numFmtId="164" fontId="3" fillId="0" borderId="107" xfId="0" applyNumberFormat="1" applyFont="1" applyFill="1" applyBorder="1" applyAlignment="1">
      <alignment horizontal="centerContinuous" vertical="center"/>
    </xf>
    <xf numFmtId="164" fontId="3" fillId="0" borderId="108" xfId="0" applyNumberFormat="1" applyFont="1" applyFill="1" applyBorder="1" applyAlignment="1">
      <alignment horizontal="centerContinuous" vertical="center"/>
    </xf>
    <xf numFmtId="0" fontId="22" fillId="11" borderId="35" xfId="0" applyFont="1" applyFill="1" applyBorder="1" applyAlignment="1">
      <alignment horizontal="center" vertical="center"/>
    </xf>
    <xf numFmtId="164" fontId="22" fillId="3" borderId="35" xfId="0" applyNumberFormat="1" applyFont="1" applyFill="1" applyBorder="1" applyAlignment="1">
      <alignment horizontal="center" vertical="center"/>
    </xf>
    <xf numFmtId="164" fontId="3" fillId="0" borderId="109" xfId="0" applyNumberFormat="1" applyFont="1" applyFill="1" applyBorder="1" applyAlignment="1">
      <alignment horizontal="centerContinuous" vertical="center"/>
    </xf>
    <xf numFmtId="0" fontId="3" fillId="0" borderId="45" xfId="0" applyFont="1" applyBorder="1" applyAlignment="1">
      <alignment horizontal="center" vertical="center"/>
    </xf>
    <xf numFmtId="0" fontId="3" fillId="0" borderId="85" xfId="0" applyFont="1" applyBorder="1" applyAlignment="1">
      <alignment horizontal="center" vertical="center" shrinkToFit="1"/>
    </xf>
    <xf numFmtId="1" fontId="8" fillId="0" borderId="12" xfId="0" applyNumberFormat="1" applyFont="1" applyBorder="1" applyAlignment="1">
      <alignment horizontal="center" vertical="center"/>
    </xf>
    <xf numFmtId="0" fontId="8" fillId="0" borderId="26" xfId="5" applyFont="1" applyBorder="1" applyAlignment="1">
      <alignment horizontal="center" vertical="center" shrinkToFit="1"/>
    </xf>
    <xf numFmtId="0" fontId="3" fillId="0" borderId="45" xfId="0" applyFont="1" applyFill="1" applyBorder="1" applyAlignment="1">
      <alignment horizontal="center" vertical="center"/>
    </xf>
    <xf numFmtId="9" fontId="8" fillId="0" borderId="51" xfId="2" applyFont="1" applyFill="1" applyBorder="1" applyAlignment="1">
      <alignment horizontal="center" vertical="center" shrinkToFit="1"/>
    </xf>
    <xf numFmtId="9" fontId="8" fillId="0" borderId="53" xfId="2" applyFont="1" applyFill="1" applyBorder="1" applyAlignment="1">
      <alignment horizontal="center" vertical="center" shrinkToFit="1"/>
    </xf>
    <xf numFmtId="0" fontId="8" fillId="0" borderId="53" xfId="2" applyNumberFormat="1" applyFont="1" applyFill="1" applyBorder="1" applyAlignment="1">
      <alignment horizontal="center" vertical="center" shrinkToFit="1"/>
    </xf>
    <xf numFmtId="1" fontId="3" fillId="0" borderId="61" xfId="0" applyNumberFormat="1" applyFont="1" applyBorder="1" applyAlignment="1">
      <alignment horizontal="center" vertical="center" shrinkToFit="1"/>
    </xf>
    <xf numFmtId="1" fontId="3" fillId="0" borderId="54" xfId="0" applyNumberFormat="1" applyFont="1" applyBorder="1" applyAlignment="1">
      <alignment horizontal="center" vertical="center" shrinkToFit="1"/>
    </xf>
    <xf numFmtId="1" fontId="6" fillId="0" borderId="0" xfId="0" applyNumberFormat="1" applyFont="1" applyBorder="1" applyAlignment="1">
      <alignment vertical="center"/>
    </xf>
    <xf numFmtId="1" fontId="22" fillId="3" borderId="35"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0" fontId="3" fillId="0" borderId="46" xfId="0" applyFont="1" applyBorder="1" applyAlignment="1">
      <alignment horizontal="left" vertical="center" shrinkToFit="1"/>
    </xf>
    <xf numFmtId="1" fontId="3" fillId="0" borderId="102" xfId="0" applyNumberFormat="1" applyFont="1" applyFill="1" applyBorder="1" applyAlignment="1">
      <alignment horizontal="center" vertical="center"/>
    </xf>
    <xf numFmtId="49" fontId="3" fillId="0" borderId="103" xfId="0" applyNumberFormat="1" applyFont="1" applyFill="1" applyBorder="1" applyAlignment="1">
      <alignment horizontal="center" vertical="center"/>
    </xf>
    <xf numFmtId="1" fontId="50" fillId="12" borderId="45" xfId="0" applyNumberFormat="1" applyFont="1" applyFill="1" applyBorder="1" applyAlignment="1">
      <alignment horizontal="center" vertical="center"/>
    </xf>
    <xf numFmtId="0" fontId="3" fillId="0" borderId="0" xfId="0" applyFont="1" applyBorder="1" applyAlignment="1">
      <alignment vertical="center"/>
    </xf>
    <xf numFmtId="165" fontId="3" fillId="0" borderId="0" xfId="0" applyNumberFormat="1" applyFont="1" applyBorder="1" applyAlignment="1">
      <alignment horizontal="center" vertical="center"/>
    </xf>
    <xf numFmtId="1" fontId="8" fillId="0" borderId="29" xfId="0" applyNumberFormat="1" applyFont="1" applyBorder="1" applyAlignment="1">
      <alignment horizontal="center" vertical="center"/>
    </xf>
    <xf numFmtId="0" fontId="3" fillId="0" borderId="113" xfId="0" applyFont="1" applyFill="1" applyBorder="1" applyAlignment="1">
      <alignment horizontal="center" vertical="center"/>
    </xf>
    <xf numFmtId="164" fontId="3" fillId="10" borderId="113" xfId="0" applyNumberFormat="1" applyFont="1" applyFill="1" applyBorder="1" applyAlignment="1">
      <alignment horizontal="center" vertical="center"/>
    </xf>
    <xf numFmtId="1" fontId="3" fillId="10" borderId="87" xfId="0" applyNumberFormat="1" applyFont="1" applyFill="1" applyBorder="1" applyAlignment="1">
      <alignment horizontal="center" vertical="center"/>
    </xf>
    <xf numFmtId="1" fontId="3" fillId="0" borderId="87"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0" fontId="7" fillId="4" borderId="11" xfId="0" applyFont="1" applyFill="1" applyBorder="1" applyAlignment="1">
      <alignment horizontal="right" vertical="center"/>
    </xf>
    <xf numFmtId="49" fontId="8" fillId="0" borderId="115" xfId="0" applyNumberFormat="1" applyFont="1" applyBorder="1" applyAlignment="1">
      <alignment horizontal="centerContinuous" vertical="center"/>
    </xf>
    <xf numFmtId="0" fontId="3" fillId="0" borderId="116" xfId="0" applyFont="1" applyBorder="1" applyAlignment="1">
      <alignment horizontal="centerContinuous" vertical="center"/>
    </xf>
    <xf numFmtId="0" fontId="3" fillId="0" borderId="84" xfId="0" applyFont="1" applyFill="1" applyBorder="1" applyAlignment="1">
      <alignment horizontal="center" vertical="center" shrinkToFit="1"/>
    </xf>
    <xf numFmtId="0" fontId="6" fillId="0" borderId="47" xfId="0" applyFont="1" applyBorder="1" applyAlignment="1">
      <alignment horizontal="center" vertical="center" shrinkToFit="1"/>
    </xf>
    <xf numFmtId="0" fontId="8" fillId="0" borderId="117" xfId="5" applyFont="1" applyBorder="1" applyAlignment="1">
      <alignment horizontal="center" vertical="center" shrinkToFit="1"/>
    </xf>
    <xf numFmtId="9" fontId="8" fillId="0" borderId="118" xfId="2" applyFont="1" applyBorder="1" applyAlignment="1">
      <alignment horizontal="center" vertical="center" shrinkToFit="1"/>
    </xf>
    <xf numFmtId="0" fontId="8" fillId="0" borderId="118" xfId="2" applyNumberFormat="1" applyFont="1" applyBorder="1" applyAlignment="1">
      <alignment horizontal="center" vertical="center" shrinkToFit="1"/>
    </xf>
    <xf numFmtId="0" fontId="8" fillId="0" borderId="27" xfId="0" applyNumberFormat="1"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4" xfId="0" applyNumberFormat="1" applyFont="1" applyFill="1" applyBorder="1" applyAlignment="1">
      <alignment horizontal="center" vertical="center" shrinkToFit="1"/>
    </xf>
    <xf numFmtId="9" fontId="8" fillId="0" borderId="27" xfId="10" applyFont="1" applyFill="1" applyBorder="1" applyAlignment="1">
      <alignment horizontal="center" vertical="center" shrinkToFit="1"/>
    </xf>
    <xf numFmtId="9" fontId="8" fillId="0" borderId="26" xfId="10" applyFont="1" applyFill="1" applyBorder="1" applyAlignment="1">
      <alignment horizontal="center" vertical="center" shrinkToFit="1"/>
    </xf>
    <xf numFmtId="0" fontId="8" fillId="0" borderId="27" xfId="10" applyNumberFormat="1" applyFont="1" applyFill="1" applyBorder="1" applyAlignment="1">
      <alignment horizontal="center" vertical="center" shrinkToFit="1"/>
    </xf>
    <xf numFmtId="0" fontId="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shrinkToFit="1"/>
    </xf>
    <xf numFmtId="0" fontId="8" fillId="0" borderId="14" xfId="2" applyNumberFormat="1" applyFont="1" applyBorder="1" applyAlignment="1">
      <alignment horizontal="center" vertical="center" shrinkToFit="1"/>
    </xf>
    <xf numFmtId="0" fontId="8" fillId="0" borderId="27" xfId="5" applyNumberFormat="1" applyFont="1" applyFill="1" applyBorder="1" applyAlignment="1">
      <alignment horizontal="center" vertical="center"/>
    </xf>
    <xf numFmtId="0" fontId="8" fillId="0" borderId="28" xfId="5" applyNumberFormat="1" applyFont="1" applyFill="1" applyBorder="1" applyAlignment="1">
      <alignment horizontal="center" vertical="center"/>
    </xf>
    <xf numFmtId="0" fontId="8" fillId="0" borderId="26" xfId="0" applyFont="1" applyBorder="1" applyAlignment="1">
      <alignment horizontal="center" vertical="center" shrinkToFit="1"/>
    </xf>
    <xf numFmtId="0" fontId="8" fillId="10" borderId="51" xfId="8" applyFont="1" applyFill="1" applyBorder="1" applyAlignment="1">
      <alignment horizontal="center" vertical="center"/>
    </xf>
    <xf numFmtId="0" fontId="8" fillId="0" borderId="53" xfId="0" applyNumberFormat="1" applyFont="1" applyFill="1" applyBorder="1" applyAlignment="1">
      <alignment horizontal="center" vertical="center" shrinkToFit="1"/>
    </xf>
    <xf numFmtId="1" fontId="50" fillId="12" borderId="121" xfId="0" applyNumberFormat="1" applyFont="1" applyFill="1" applyBorder="1" applyAlignment="1">
      <alignment horizontal="center" vertical="center"/>
    </xf>
    <xf numFmtId="0" fontId="3" fillId="16" borderId="80" xfId="0" applyFont="1" applyFill="1" applyBorder="1" applyAlignment="1">
      <alignment horizontal="center" vertical="center"/>
    </xf>
    <xf numFmtId="0" fontId="3" fillId="16" borderId="50" xfId="0" applyFont="1" applyFill="1" applyBorder="1" applyAlignment="1">
      <alignment horizontal="center" vertical="center"/>
    </xf>
    <xf numFmtId="49" fontId="3" fillId="16" borderId="50" xfId="0" applyNumberFormat="1" applyFont="1" applyFill="1" applyBorder="1" applyAlignment="1">
      <alignment horizontal="center" vertical="center"/>
    </xf>
    <xf numFmtId="0" fontId="3" fillId="16" borderId="49" xfId="0" applyFont="1" applyFill="1" applyBorder="1" applyAlignment="1">
      <alignment horizontal="center" vertical="center"/>
    </xf>
    <xf numFmtId="0" fontId="3" fillId="16" borderId="61" xfId="0" applyFont="1" applyFill="1" applyBorder="1" applyAlignment="1">
      <alignment horizontal="center" vertical="center"/>
    </xf>
    <xf numFmtId="0" fontId="3" fillId="16" borderId="112" xfId="0" applyFont="1" applyFill="1" applyBorder="1" applyAlignment="1">
      <alignment horizontal="center" vertical="center"/>
    </xf>
    <xf numFmtId="0" fontId="3" fillId="16" borderId="113" xfId="0" applyFont="1" applyFill="1" applyBorder="1" applyAlignment="1">
      <alignment horizontal="center" vertical="center"/>
    </xf>
    <xf numFmtId="49" fontId="3" fillId="16" borderId="113" xfId="0" applyNumberFormat="1" applyFont="1" applyFill="1" applyBorder="1" applyAlignment="1">
      <alignment horizontal="center" vertical="center"/>
    </xf>
    <xf numFmtId="0" fontId="3" fillId="16" borderId="114" xfId="0" applyFont="1" applyFill="1" applyBorder="1" applyAlignment="1">
      <alignment horizontal="center" vertical="center"/>
    </xf>
    <xf numFmtId="0" fontId="3" fillId="16" borderId="45" xfId="0" applyFont="1" applyFill="1" applyBorder="1" applyAlignment="1">
      <alignment horizontal="center" vertical="center"/>
    </xf>
    <xf numFmtId="1" fontId="3" fillId="16" borderId="45" xfId="0" applyNumberFormat="1" applyFont="1" applyFill="1" applyBorder="1" applyAlignment="1">
      <alignment horizontal="center" vertical="center"/>
    </xf>
    <xf numFmtId="0" fontId="3" fillId="16" borderId="120" xfId="0" applyFont="1" applyFill="1" applyBorder="1" applyAlignment="1">
      <alignment horizontal="center" vertical="center"/>
    </xf>
    <xf numFmtId="0" fontId="3" fillId="16" borderId="121" xfId="0" applyFont="1" applyFill="1" applyBorder="1" applyAlignment="1">
      <alignment horizontal="center" vertical="center"/>
    </xf>
    <xf numFmtId="1" fontId="3" fillId="16" borderId="121" xfId="0" applyNumberFormat="1" applyFont="1" applyFill="1" applyBorder="1" applyAlignment="1">
      <alignment horizontal="center" vertical="center"/>
    </xf>
    <xf numFmtId="0" fontId="3" fillId="16" borderId="122" xfId="0" applyFont="1" applyFill="1" applyBorder="1" applyAlignment="1">
      <alignment horizontal="center" vertical="center"/>
    </xf>
    <xf numFmtId="0" fontId="3" fillId="16" borderId="60" xfId="0" applyFont="1" applyFill="1" applyBorder="1" applyAlignment="1">
      <alignment horizontal="center" vertical="center"/>
    </xf>
    <xf numFmtId="0" fontId="3" fillId="0" borderId="84" xfId="0" applyFont="1" applyBorder="1" applyAlignment="1">
      <alignment horizontal="center" vertical="center"/>
    </xf>
    <xf numFmtId="0" fontId="3" fillId="16" borderId="82" xfId="0" applyFont="1" applyFill="1" applyBorder="1" applyAlignment="1">
      <alignment horizontal="center" vertical="center" shrinkToFit="1"/>
    </xf>
    <xf numFmtId="0" fontId="3" fillId="0" borderId="85" xfId="0" applyFont="1" applyBorder="1" applyAlignment="1">
      <alignment horizontal="center" vertical="center"/>
    </xf>
    <xf numFmtId="0" fontId="3" fillId="16" borderId="47" xfId="0" applyFont="1" applyFill="1" applyBorder="1" applyAlignment="1">
      <alignment horizontal="center" vertical="center"/>
    </xf>
    <xf numFmtId="49" fontId="3" fillId="0" borderId="85" xfId="2" applyNumberFormat="1" applyFont="1" applyBorder="1" applyAlignment="1">
      <alignment horizontal="center" vertical="center"/>
    </xf>
    <xf numFmtId="49" fontId="3" fillId="16" borderId="47" xfId="0" applyNumberFormat="1" applyFont="1" applyFill="1" applyBorder="1" applyAlignment="1">
      <alignment horizontal="center" vertical="center"/>
    </xf>
    <xf numFmtId="164" fontId="6" fillId="0" borderId="85" xfId="0" applyNumberFormat="1" applyFont="1" applyBorder="1" applyAlignment="1">
      <alignment horizontal="center" vertical="center"/>
    </xf>
    <xf numFmtId="164" fontId="3" fillId="16" borderId="47" xfId="0" applyNumberFormat="1" applyFont="1" applyFill="1" applyBorder="1" applyAlignment="1">
      <alignment horizontal="center" vertical="center"/>
    </xf>
    <xf numFmtId="1" fontId="3" fillId="16" borderId="47" xfId="0" applyNumberFormat="1" applyFont="1" applyFill="1" applyBorder="1" applyAlignment="1">
      <alignment horizontal="center" vertical="center"/>
    </xf>
    <xf numFmtId="0" fontId="3" fillId="0" borderId="86" xfId="0" quotePrefix="1" applyFont="1" applyBorder="1" applyAlignment="1">
      <alignment horizontal="center" vertical="center"/>
    </xf>
    <xf numFmtId="0" fontId="3" fillId="16" borderId="48" xfId="0" quotePrefix="1" applyFont="1" applyFill="1" applyBorder="1" applyAlignment="1">
      <alignment horizontal="center" vertical="center"/>
    </xf>
    <xf numFmtId="1" fontId="3" fillId="16" borderId="54" xfId="0" applyNumberFormat="1" applyFont="1" applyFill="1" applyBorder="1" applyAlignment="1">
      <alignment horizontal="center" vertical="center"/>
    </xf>
    <xf numFmtId="0" fontId="3" fillId="0" borderId="47" xfId="0" quotePrefix="1" applyFont="1" applyBorder="1" applyAlignment="1">
      <alignment horizontal="center" vertical="center"/>
    </xf>
    <xf numFmtId="9" fontId="3" fillId="0" borderId="47" xfId="0" applyNumberFormat="1" applyFont="1" applyBorder="1" applyAlignment="1">
      <alignment horizontal="center" vertical="center"/>
    </xf>
    <xf numFmtId="0" fontId="3" fillId="0" borderId="110" xfId="0" applyFont="1" applyFill="1" applyBorder="1" applyAlignment="1">
      <alignment horizontal="centerContinuous" vertical="center"/>
    </xf>
    <xf numFmtId="0" fontId="6" fillId="0" borderId="79" xfId="0" quotePrefix="1" applyFont="1" applyBorder="1" applyAlignment="1">
      <alignment horizontal="centerContinuous" vertical="center"/>
    </xf>
    <xf numFmtId="1" fontId="50" fillId="12" borderId="113" xfId="0" applyNumberFormat="1" applyFont="1" applyFill="1" applyBorder="1" applyAlignment="1">
      <alignment horizontal="center" vertical="center"/>
    </xf>
    <xf numFmtId="1" fontId="3" fillId="0" borderId="113" xfId="0" applyNumberFormat="1" applyFont="1" applyFill="1" applyBorder="1" applyAlignment="1">
      <alignment horizontal="center" vertical="center"/>
    </xf>
    <xf numFmtId="1" fontId="3" fillId="10" borderId="61" xfId="0" applyNumberFormat="1" applyFont="1" applyFill="1" applyBorder="1" applyAlignment="1">
      <alignment horizontal="center" vertical="center"/>
    </xf>
    <xf numFmtId="0" fontId="3" fillId="0" borderId="85" xfId="0" applyFont="1" applyFill="1" applyBorder="1" applyAlignment="1">
      <alignment horizontal="center" vertical="center"/>
    </xf>
    <xf numFmtId="49" fontId="3" fillId="0" borderId="85" xfId="0" applyNumberFormat="1" applyFont="1" applyFill="1" applyBorder="1" applyAlignment="1">
      <alignment horizontal="center" vertical="center"/>
    </xf>
    <xf numFmtId="164" fontId="3" fillId="0" borderId="85" xfId="0" applyNumberFormat="1" applyFont="1" applyFill="1" applyBorder="1" applyAlignment="1">
      <alignment horizontal="center" vertical="center"/>
    </xf>
    <xf numFmtId="0" fontId="3" fillId="0" borderId="86" xfId="0" quotePrefix="1" applyFont="1" applyFill="1" applyBorder="1" applyAlignment="1">
      <alignment horizontal="center" vertical="center"/>
    </xf>
    <xf numFmtId="1" fontId="50" fillId="12" borderId="85" xfId="0" applyNumberFormat="1" applyFont="1" applyFill="1" applyBorder="1" applyAlignment="1">
      <alignment horizontal="center" vertical="center"/>
    </xf>
    <xf numFmtId="1" fontId="3" fillId="0" borderId="85" xfId="0" applyNumberFormat="1" applyFont="1" applyFill="1" applyBorder="1" applyAlignment="1">
      <alignment horizontal="center" vertical="center"/>
    </xf>
    <xf numFmtId="0" fontId="3" fillId="0" borderId="123" xfId="0" applyFont="1" applyFill="1" applyBorder="1" applyAlignment="1">
      <alignment horizontal="center" vertical="center"/>
    </xf>
    <xf numFmtId="164" fontId="3" fillId="10" borderId="123" xfId="0" applyNumberFormat="1" applyFont="1" applyFill="1" applyBorder="1" applyAlignment="1">
      <alignment horizontal="center" vertical="center"/>
    </xf>
    <xf numFmtId="1" fontId="50" fillId="12" borderId="123" xfId="0" applyNumberFormat="1" applyFont="1" applyFill="1" applyBorder="1" applyAlignment="1">
      <alignment horizontal="center" vertical="center"/>
    </xf>
    <xf numFmtId="1" fontId="3" fillId="0" borderId="123" xfId="0" applyNumberFormat="1" applyFont="1" applyFill="1" applyBorder="1" applyAlignment="1">
      <alignment horizontal="center" vertical="center"/>
    </xf>
    <xf numFmtId="0" fontId="3" fillId="0" borderId="124" xfId="0" quotePrefix="1" applyFont="1" applyFill="1" applyBorder="1" applyAlignment="1">
      <alignment horizontal="center" vertical="center"/>
    </xf>
    <xf numFmtId="0" fontId="52" fillId="0" borderId="35" xfId="0" applyFont="1" applyBorder="1" applyAlignment="1">
      <alignment horizontal="centerContinuous" vertical="center"/>
    </xf>
    <xf numFmtId="0" fontId="53" fillId="0" borderId="35" xfId="0" applyFont="1" applyBorder="1" applyAlignment="1">
      <alignment horizontal="centerContinuous" vertical="center"/>
    </xf>
    <xf numFmtId="0" fontId="22" fillId="11" borderId="126" xfId="0" applyFont="1" applyFill="1" applyBorder="1" applyAlignment="1">
      <alignment horizontal="center" vertical="center"/>
    </xf>
    <xf numFmtId="1" fontId="22" fillId="11" borderId="35" xfId="0" applyNumberFormat="1" applyFont="1" applyFill="1" applyBorder="1" applyAlignment="1">
      <alignment horizontal="center" vertical="center"/>
    </xf>
    <xf numFmtId="0" fontId="3" fillId="0" borderId="93" xfId="0" applyFont="1" applyFill="1" applyBorder="1" applyAlignment="1">
      <alignment horizontal="centerContinuous" vertical="center" shrinkToFit="1"/>
    </xf>
    <xf numFmtId="0" fontId="22" fillId="0" borderId="76" xfId="0" applyFont="1" applyFill="1" applyBorder="1" applyAlignment="1">
      <alignment horizontal="centerContinuous" vertical="center"/>
    </xf>
    <xf numFmtId="0" fontId="22" fillId="0" borderId="62" xfId="0" applyFont="1" applyFill="1" applyBorder="1" applyAlignment="1">
      <alignment horizontal="centerContinuous" vertical="center"/>
    </xf>
    <xf numFmtId="0" fontId="3" fillId="0" borderId="111" xfId="0" applyFont="1" applyFill="1" applyBorder="1" applyAlignment="1">
      <alignment horizontal="center" vertical="center"/>
    </xf>
    <xf numFmtId="0" fontId="3" fillId="0" borderId="77" xfId="0" applyFont="1" applyFill="1" applyBorder="1" applyAlignment="1">
      <alignment horizontal="centerContinuous" vertical="center"/>
    </xf>
    <xf numFmtId="0" fontId="3" fillId="0" borderId="94" xfId="0" applyFont="1" applyFill="1" applyBorder="1" applyAlignment="1">
      <alignment horizontal="centerContinuous" vertical="center" shrinkToFit="1"/>
    </xf>
    <xf numFmtId="0" fontId="3" fillId="0" borderId="78" xfId="0" applyFont="1" applyFill="1" applyBorder="1" applyAlignment="1">
      <alignment horizontal="centerContinuous" vertical="center"/>
    </xf>
    <xf numFmtId="0" fontId="3" fillId="0" borderId="67" xfId="0" applyFont="1" applyFill="1" applyBorder="1" applyAlignment="1">
      <alignment horizontal="centerContinuous" vertical="center"/>
    </xf>
    <xf numFmtId="49" fontId="3" fillId="0" borderId="108" xfId="0" applyNumberFormat="1" applyFont="1" applyFill="1" applyBorder="1" applyAlignment="1">
      <alignment horizontal="center" vertical="center"/>
    </xf>
    <xf numFmtId="49" fontId="3" fillId="0" borderId="47" xfId="0" applyNumberFormat="1" applyFont="1" applyFill="1" applyBorder="1" applyAlignment="1">
      <alignment horizontal="center" vertical="center"/>
    </xf>
    <xf numFmtId="0" fontId="3" fillId="0" borderId="79" xfId="0" applyFont="1" applyFill="1" applyBorder="1" applyAlignment="1">
      <alignment horizontal="centerContinuous" vertical="center"/>
    </xf>
    <xf numFmtId="1" fontId="3" fillId="0" borderId="54" xfId="0" applyNumberFormat="1" applyFont="1" applyBorder="1" applyAlignment="1">
      <alignment horizontal="center" vertical="center"/>
    </xf>
    <xf numFmtId="0" fontId="3" fillId="0" borderId="125" xfId="0" applyFont="1" applyFill="1" applyBorder="1" applyAlignment="1">
      <alignment horizontal="center" vertical="center"/>
    </xf>
    <xf numFmtId="0" fontId="3" fillId="0" borderId="123" xfId="0" quotePrefix="1" applyFont="1" applyFill="1" applyBorder="1" applyAlignment="1">
      <alignment horizontal="center" vertical="center" wrapText="1"/>
    </xf>
    <xf numFmtId="49" fontId="3" fillId="0" borderId="123" xfId="2"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0" fontId="8" fillId="0" borderId="53" xfId="2" applyNumberFormat="1" applyFont="1" applyBorder="1" applyAlignment="1">
      <alignment horizontal="center" vertical="center" shrinkToFit="1"/>
    </xf>
    <xf numFmtId="0" fontId="3" fillId="0" borderId="85" xfId="0" quotePrefix="1" applyFont="1" applyFill="1" applyBorder="1" applyAlignment="1">
      <alignment horizontal="center" vertical="center"/>
    </xf>
    <xf numFmtId="9" fontId="3" fillId="0" borderId="85" xfId="0" applyNumberFormat="1" applyFont="1" applyFill="1" applyBorder="1" applyAlignment="1">
      <alignment horizontal="center" vertical="center"/>
    </xf>
    <xf numFmtId="164" fontId="3" fillId="0" borderId="127" xfId="0" applyNumberFormat="1" applyFont="1" applyFill="1" applyBorder="1" applyAlignment="1">
      <alignment horizontal="centerContinuous" vertical="center"/>
    </xf>
    <xf numFmtId="49" fontId="5" fillId="0" borderId="0" xfId="0" applyNumberFormat="1"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3" fillId="0" borderId="128" xfId="0" applyFont="1" applyBorder="1" applyAlignment="1">
      <alignment horizontal="left" vertical="center"/>
    </xf>
    <xf numFmtId="0" fontId="3" fillId="0" borderId="114" xfId="0" applyFont="1" applyBorder="1" applyAlignment="1">
      <alignment horizontal="left" vertical="center" shrinkToFit="1"/>
    </xf>
    <xf numFmtId="0" fontId="3" fillId="0" borderId="93" xfId="0" applyFont="1" applyBorder="1" applyAlignment="1">
      <alignment horizontal="center" vertical="center" shrinkToFit="1"/>
    </xf>
    <xf numFmtId="1" fontId="3" fillId="0" borderId="45" xfId="0" applyNumberFormat="1" applyFont="1" applyBorder="1" applyAlignment="1">
      <alignment horizontal="center" vertical="center" shrinkToFit="1"/>
    </xf>
    <xf numFmtId="0" fontId="3" fillId="0" borderId="111" xfId="0" applyFont="1" applyBorder="1" applyAlignment="1">
      <alignment horizontal="left" vertical="center"/>
    </xf>
    <xf numFmtId="1" fontId="3" fillId="0" borderId="41"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64" fillId="0" borderId="0" xfId="0" applyFont="1" applyBorder="1" applyAlignment="1">
      <alignment vertical="center"/>
    </xf>
    <xf numFmtId="0" fontId="3" fillId="0" borderId="0" xfId="0" applyFont="1" applyBorder="1" applyAlignment="1">
      <alignment horizontal="left" vertical="center" shrinkToFit="1"/>
    </xf>
    <xf numFmtId="0" fontId="25" fillId="0" borderId="24" xfId="0" applyFont="1" applyBorder="1" applyAlignment="1">
      <alignment horizontal="centerContinuous" vertical="center"/>
    </xf>
    <xf numFmtId="0" fontId="13" fillId="3" borderId="71" xfId="0" applyFont="1" applyFill="1" applyBorder="1" applyAlignment="1">
      <alignment horizontal="centerContinuous" vertical="center"/>
    </xf>
    <xf numFmtId="0" fontId="13" fillId="3" borderId="43" xfId="0" applyFont="1" applyFill="1" applyBorder="1" applyAlignment="1">
      <alignment horizontal="center" vertical="center"/>
    </xf>
    <xf numFmtId="0" fontId="13" fillId="3" borderId="43" xfId="0" applyNumberFormat="1" applyFont="1" applyFill="1" applyBorder="1" applyAlignment="1">
      <alignment horizontal="center" vertical="center"/>
    </xf>
    <xf numFmtId="0" fontId="48" fillId="12" borderId="42" xfId="0" applyNumberFormat="1" applyFont="1" applyFill="1" applyBorder="1" applyAlignment="1">
      <alignment horizontal="center" vertical="center"/>
    </xf>
    <xf numFmtId="0" fontId="13" fillId="3" borderId="72" xfId="0" applyFont="1" applyFill="1" applyBorder="1" applyAlignment="1">
      <alignment horizontal="center" vertical="center"/>
    </xf>
    <xf numFmtId="0" fontId="46" fillId="0" borderId="1" xfId="0" applyFont="1" applyFill="1" applyBorder="1" applyAlignment="1">
      <alignment vertical="center"/>
    </xf>
    <xf numFmtId="0" fontId="7" fillId="0" borderId="26" xfId="0" applyFont="1" applyFill="1" applyBorder="1" applyAlignment="1">
      <alignment horizontal="center" vertical="center"/>
    </xf>
    <xf numFmtId="0" fontId="55" fillId="0" borderId="26" xfId="0" applyFont="1" applyFill="1" applyBorder="1" applyAlignment="1">
      <alignment horizontal="center" vertical="center"/>
    </xf>
    <xf numFmtId="0" fontId="8" fillId="0" borderId="26" xfId="0" applyFont="1" applyFill="1" applyBorder="1" applyAlignment="1">
      <alignment horizontal="center" vertical="center"/>
    </xf>
    <xf numFmtId="0" fontId="47" fillId="0" borderId="26" xfId="0" applyFont="1" applyFill="1" applyBorder="1" applyAlignment="1">
      <alignment horizontal="center" vertical="center"/>
    </xf>
    <xf numFmtId="1" fontId="8" fillId="0" borderId="26" xfId="0" applyNumberFormat="1" applyFont="1" applyFill="1" applyBorder="1" applyAlignment="1">
      <alignment horizontal="center" vertical="center"/>
    </xf>
    <xf numFmtId="0" fontId="44" fillId="12" borderId="27" xfId="0" applyNumberFormat="1" applyFont="1" applyFill="1" applyBorder="1" applyAlignment="1">
      <alignment horizontal="center" vertical="center"/>
    </xf>
    <xf numFmtId="0" fontId="8" fillId="0" borderId="28" xfId="0" quotePrefix="1" applyNumberFormat="1" applyFont="1" applyFill="1" applyBorder="1" applyAlignment="1">
      <alignment horizontal="center" vertical="center"/>
    </xf>
    <xf numFmtId="0" fontId="63" fillId="0" borderId="1" xfId="0" applyFont="1" applyFill="1" applyBorder="1" applyAlignment="1">
      <alignment vertical="center"/>
    </xf>
    <xf numFmtId="0" fontId="62" fillId="0" borderId="26" xfId="0" applyFont="1" applyFill="1" applyBorder="1" applyAlignment="1">
      <alignment horizontal="center" vertical="center"/>
    </xf>
    <xf numFmtId="0" fontId="14" fillId="0" borderId="27" xfId="0" applyNumberFormat="1" applyFont="1" applyFill="1" applyBorder="1" applyAlignment="1">
      <alignment horizontal="center" vertical="center"/>
    </xf>
    <xf numFmtId="0" fontId="47" fillId="0" borderId="36" xfId="0" applyFont="1" applyFill="1" applyBorder="1" applyAlignment="1">
      <alignment vertical="center"/>
    </xf>
    <xf numFmtId="0" fontId="7" fillId="0" borderId="52" xfId="0" applyFont="1" applyFill="1" applyBorder="1" applyAlignment="1">
      <alignment horizontal="center" vertical="center"/>
    </xf>
    <xf numFmtId="0" fontId="8" fillId="0" borderId="52" xfId="0" applyFont="1" applyFill="1" applyBorder="1" applyAlignment="1">
      <alignment horizontal="center" vertical="center"/>
    </xf>
    <xf numFmtId="0" fontId="48" fillId="0" borderId="52"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44" fillId="12" borderId="52" xfId="0" applyNumberFormat="1" applyFont="1" applyFill="1" applyBorder="1" applyAlignment="1">
      <alignment horizontal="center" vertical="center"/>
    </xf>
    <xf numFmtId="0" fontId="8" fillId="0" borderId="39" xfId="0" quotePrefix="1" applyNumberFormat="1" applyFont="1" applyFill="1" applyBorder="1" applyAlignment="1">
      <alignment horizontal="center" vertical="center"/>
    </xf>
    <xf numFmtId="0" fontId="12" fillId="0" borderId="1" xfId="0" applyFont="1" applyFill="1" applyBorder="1" applyAlignment="1">
      <alignment vertical="center"/>
    </xf>
    <xf numFmtId="0" fontId="8" fillId="0" borderId="26" xfId="0" applyNumberFormat="1" applyFont="1" applyFill="1" applyBorder="1" applyAlignment="1">
      <alignment horizontal="center" vertical="center"/>
    </xf>
    <xf numFmtId="49" fontId="18" fillId="0" borderId="26" xfId="0" applyNumberFormat="1" applyFont="1" applyFill="1" applyBorder="1" applyAlignment="1">
      <alignment horizontal="center" vertical="center"/>
    </xf>
    <xf numFmtId="0" fontId="18" fillId="0" borderId="27"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62" fillId="0" borderId="26" xfId="0" applyNumberFormat="1" applyFont="1" applyFill="1" applyBorder="1" applyAlignment="1">
      <alignment horizontal="center" vertical="center"/>
    </xf>
    <xf numFmtId="0" fontId="62" fillId="0" borderId="27" xfId="0" applyNumberFormat="1" applyFont="1" applyFill="1" applyBorder="1" applyAlignment="1">
      <alignment horizontal="center" vertical="center"/>
    </xf>
    <xf numFmtId="0" fontId="63" fillId="0" borderId="27" xfId="0" applyNumberFormat="1" applyFont="1" applyFill="1" applyBorder="1" applyAlignment="1">
      <alignment horizontal="center" vertical="center"/>
    </xf>
    <xf numFmtId="0" fontId="15" fillId="9" borderId="1" xfId="0" applyFont="1" applyFill="1" applyBorder="1" applyAlignment="1">
      <alignment vertical="center"/>
    </xf>
    <xf numFmtId="0" fontId="8" fillId="9" borderId="26" xfId="0" applyNumberFormat="1" applyFont="1" applyFill="1" applyBorder="1" applyAlignment="1">
      <alignment horizontal="center" vertical="center"/>
    </xf>
    <xf numFmtId="49" fontId="24" fillId="9" borderId="26" xfId="0" applyNumberFormat="1" applyFont="1" applyFill="1" applyBorder="1" applyAlignment="1">
      <alignment horizontal="center" vertical="center"/>
    </xf>
    <xf numFmtId="0" fontId="24" fillId="9" borderId="27" xfId="0" applyNumberFormat="1" applyFont="1" applyFill="1" applyBorder="1" applyAlignment="1">
      <alignment horizontal="center" vertical="center"/>
    </xf>
    <xf numFmtId="0" fontId="15" fillId="9" borderId="27" xfId="0" applyNumberFormat="1" applyFont="1" applyFill="1" applyBorder="1" applyAlignment="1">
      <alignment horizontal="center" vertical="center"/>
    </xf>
    <xf numFmtId="49" fontId="8" fillId="9" borderId="27" xfId="0" applyNumberFormat="1" applyFont="1" applyFill="1" applyBorder="1" applyAlignment="1">
      <alignment horizontal="center" vertical="center"/>
    </xf>
    <xf numFmtId="0" fontId="8" fillId="9" borderId="28" xfId="0" quotePrefix="1" applyNumberFormat="1" applyFont="1" applyFill="1" applyBorder="1" applyAlignment="1">
      <alignment horizontal="center" vertical="center"/>
    </xf>
    <xf numFmtId="0" fontId="11" fillId="7" borderId="1" xfId="0" applyFont="1" applyFill="1" applyBorder="1" applyAlignment="1">
      <alignment vertical="center"/>
    </xf>
    <xf numFmtId="0" fontId="8" fillId="7" borderId="26" xfId="0" applyNumberFormat="1" applyFont="1" applyFill="1" applyBorder="1" applyAlignment="1">
      <alignment horizontal="center" vertical="center"/>
    </xf>
    <xf numFmtId="49" fontId="27" fillId="7" borderId="26" xfId="0" applyNumberFormat="1" applyFont="1" applyFill="1" applyBorder="1" applyAlignment="1">
      <alignment horizontal="center" vertical="center"/>
    </xf>
    <xf numFmtId="0" fontId="27" fillId="7" borderId="27" xfId="0" applyNumberFormat="1" applyFont="1" applyFill="1" applyBorder="1" applyAlignment="1">
      <alignment horizontal="center" vertical="center"/>
    </xf>
    <xf numFmtId="0" fontId="11" fillId="7" borderId="27" xfId="0" applyNumberFormat="1" applyFont="1" applyFill="1" applyBorder="1" applyAlignment="1">
      <alignment horizontal="center" vertical="center"/>
    </xf>
    <xf numFmtId="49" fontId="8" fillId="7" borderId="27" xfId="0" applyNumberFormat="1" applyFont="1" applyFill="1" applyBorder="1" applyAlignment="1">
      <alignment horizontal="center" vertical="center"/>
    </xf>
    <xf numFmtId="0" fontId="8" fillId="7" borderId="28" xfId="0" quotePrefix="1" applyNumberFormat="1" applyFont="1" applyFill="1" applyBorder="1" applyAlignment="1">
      <alignment horizontal="center" vertical="center"/>
    </xf>
    <xf numFmtId="0" fontId="12" fillId="5" borderId="1" xfId="0" applyFont="1" applyFill="1" applyBorder="1" applyAlignment="1">
      <alignment vertical="center"/>
    </xf>
    <xf numFmtId="0" fontId="8" fillId="5" borderId="26" xfId="0" applyNumberFormat="1" applyFont="1" applyFill="1" applyBorder="1" applyAlignment="1">
      <alignment horizontal="center" vertical="center"/>
    </xf>
    <xf numFmtId="49" fontId="18" fillId="5" borderId="26" xfId="0" applyNumberFormat="1" applyFont="1" applyFill="1" applyBorder="1" applyAlignment="1">
      <alignment horizontal="center" vertical="center"/>
    </xf>
    <xf numFmtId="0" fontId="18" fillId="5" borderId="27" xfId="0" applyNumberFormat="1" applyFont="1" applyFill="1" applyBorder="1" applyAlignment="1">
      <alignment horizontal="center" vertical="center"/>
    </xf>
    <xf numFmtId="0" fontId="12" fillId="5" borderId="27" xfId="0" applyNumberFormat="1" applyFont="1" applyFill="1" applyBorder="1" applyAlignment="1">
      <alignment horizontal="center" vertical="center"/>
    </xf>
    <xf numFmtId="49" fontId="8" fillId="5" borderId="27" xfId="0" applyNumberFormat="1" applyFont="1" applyFill="1" applyBorder="1" applyAlignment="1">
      <alignment horizontal="center" vertical="center"/>
    </xf>
    <xf numFmtId="0" fontId="8" fillId="5" borderId="28" xfId="0" quotePrefix="1" applyNumberFormat="1" applyFont="1" applyFill="1" applyBorder="1" applyAlignment="1">
      <alignment horizontal="center" vertical="center"/>
    </xf>
    <xf numFmtId="0" fontId="15" fillId="0" borderId="1" xfId="0" applyFont="1" applyFill="1" applyBorder="1" applyAlignment="1">
      <alignment vertical="center"/>
    </xf>
    <xf numFmtId="49" fontId="24" fillId="0" borderId="26" xfId="0" applyNumberFormat="1" applyFont="1" applyFill="1" applyBorder="1" applyAlignment="1">
      <alignment horizontal="center" vertical="center"/>
    </xf>
    <xf numFmtId="0" fontId="24" fillId="0" borderId="27"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2" fillId="6" borderId="1" xfId="0" applyFont="1" applyFill="1" applyBorder="1" applyAlignment="1">
      <alignment vertical="center"/>
    </xf>
    <xf numFmtId="0" fontId="8" fillId="6" borderId="26" xfId="0" applyNumberFormat="1" applyFont="1" applyFill="1" applyBorder="1" applyAlignment="1">
      <alignment horizontal="center" vertical="center"/>
    </xf>
    <xf numFmtId="49" fontId="18" fillId="6" borderId="26" xfId="0" applyNumberFormat="1" applyFont="1" applyFill="1" applyBorder="1" applyAlignment="1">
      <alignment horizontal="center" vertical="center"/>
    </xf>
    <xf numFmtId="0" fontId="18" fillId="6" borderId="27" xfId="0" applyNumberFormat="1" applyFont="1" applyFill="1" applyBorder="1" applyAlignment="1">
      <alignment horizontal="center" vertical="center"/>
    </xf>
    <xf numFmtId="0" fontId="12" fillId="6" borderId="27" xfId="0" applyNumberFormat="1" applyFont="1" applyFill="1" applyBorder="1" applyAlignment="1">
      <alignment horizontal="center" vertical="center"/>
    </xf>
    <xf numFmtId="49" fontId="8" fillId="6" borderId="27" xfId="0" applyNumberFormat="1" applyFont="1" applyFill="1" applyBorder="1" applyAlignment="1">
      <alignment horizontal="center" vertical="center"/>
    </xf>
    <xf numFmtId="0" fontId="8" fillId="6" borderId="28" xfId="0" quotePrefix="1" applyNumberFormat="1" applyFont="1" applyFill="1" applyBorder="1" applyAlignment="1">
      <alignment horizontal="center" vertical="center"/>
    </xf>
    <xf numFmtId="0" fontId="23" fillId="7" borderId="1" xfId="0" applyFont="1" applyFill="1" applyBorder="1" applyAlignment="1">
      <alignment vertical="center"/>
    </xf>
    <xf numFmtId="49" fontId="28" fillId="7" borderId="26" xfId="0" applyNumberFormat="1" applyFont="1" applyFill="1" applyBorder="1" applyAlignment="1">
      <alignment horizontal="center" vertical="center"/>
    </xf>
    <xf numFmtId="0" fontId="28" fillId="7" borderId="27" xfId="0" applyNumberFormat="1" applyFont="1" applyFill="1" applyBorder="1" applyAlignment="1">
      <alignment horizontal="center" vertical="center"/>
    </xf>
    <xf numFmtId="0" fontId="23" fillId="7" borderId="27" xfId="0" applyNumberFormat="1" applyFont="1" applyFill="1" applyBorder="1" applyAlignment="1">
      <alignment horizontal="center" vertical="center"/>
    </xf>
    <xf numFmtId="0" fontId="12" fillId="7" borderId="1" xfId="0" applyFont="1" applyFill="1" applyBorder="1" applyAlignment="1">
      <alignment vertical="center"/>
    </xf>
    <xf numFmtId="49" fontId="18" fillId="7" borderId="26" xfId="0" applyNumberFormat="1" applyFont="1" applyFill="1" applyBorder="1" applyAlignment="1">
      <alignment horizontal="center" vertical="center"/>
    </xf>
    <xf numFmtId="0" fontId="18" fillId="7" borderId="27" xfId="0" applyNumberFormat="1" applyFont="1" applyFill="1" applyBorder="1" applyAlignment="1">
      <alignment horizontal="center" vertical="center"/>
    </xf>
    <xf numFmtId="0" fontId="12" fillId="7" borderId="27" xfId="0" applyNumberFormat="1" applyFont="1" applyFill="1" applyBorder="1" applyAlignment="1">
      <alignment horizontal="center" vertical="center"/>
    </xf>
    <xf numFmtId="0" fontId="23" fillId="0" borderId="1" xfId="0" applyFont="1" applyFill="1" applyBorder="1" applyAlignment="1">
      <alignment vertical="center"/>
    </xf>
    <xf numFmtId="49" fontId="28" fillId="0" borderId="26" xfId="0" applyNumberFormat="1" applyFont="1" applyFill="1" applyBorder="1" applyAlignment="1">
      <alignment horizontal="center" vertical="center"/>
    </xf>
    <xf numFmtId="0" fontId="28" fillId="0" borderId="27"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63" fillId="5" borderId="1" xfId="0" applyFont="1" applyFill="1" applyBorder="1" applyAlignment="1">
      <alignment vertical="center"/>
    </xf>
    <xf numFmtId="49" fontId="62" fillId="5" borderId="26" xfId="0" applyNumberFormat="1" applyFont="1" applyFill="1" applyBorder="1" applyAlignment="1">
      <alignment horizontal="center" vertical="center"/>
    </xf>
    <xf numFmtId="0" fontId="62" fillId="5" borderId="27" xfId="0" applyNumberFormat="1" applyFont="1" applyFill="1" applyBorder="1" applyAlignment="1">
      <alignment horizontal="center" vertical="center"/>
    </xf>
    <xf numFmtId="0" fontId="63" fillId="5" borderId="27" xfId="0" applyNumberFormat="1" applyFont="1" applyFill="1" applyBorder="1" applyAlignment="1">
      <alignment horizontal="center" vertical="center"/>
    </xf>
    <xf numFmtId="49" fontId="28" fillId="9" borderId="26" xfId="0" applyNumberFormat="1" applyFont="1" applyFill="1" applyBorder="1" applyAlignment="1">
      <alignment horizontal="center" vertical="center"/>
    </xf>
    <xf numFmtId="0" fontId="28" fillId="9" borderId="27" xfId="0" applyNumberFormat="1" applyFont="1" applyFill="1" applyBorder="1" applyAlignment="1">
      <alignment horizontal="center" vertical="center"/>
    </xf>
    <xf numFmtId="0" fontId="23" fillId="9" borderId="27" xfId="0" applyNumberFormat="1" applyFont="1" applyFill="1" applyBorder="1" applyAlignment="1">
      <alignment horizontal="center" vertical="center"/>
    </xf>
    <xf numFmtId="49" fontId="8" fillId="15" borderId="27" xfId="0" applyNumberFormat="1" applyFont="1" applyFill="1" applyBorder="1" applyAlignment="1">
      <alignment horizontal="center" vertical="center"/>
    </xf>
    <xf numFmtId="0" fontId="63" fillId="9" borderId="1" xfId="0" applyFont="1" applyFill="1" applyBorder="1" applyAlignment="1">
      <alignment vertical="center"/>
    </xf>
    <xf numFmtId="49" fontId="62" fillId="9" borderId="26" xfId="0" applyNumberFormat="1" applyFont="1" applyFill="1" applyBorder="1" applyAlignment="1">
      <alignment horizontal="center" vertical="center"/>
    </xf>
    <xf numFmtId="0" fontId="62" fillId="9" borderId="27" xfId="0" applyNumberFormat="1" applyFont="1" applyFill="1" applyBorder="1" applyAlignment="1">
      <alignment horizontal="center" vertical="center"/>
    </xf>
    <xf numFmtId="0" fontId="63" fillId="9" borderId="27" xfId="0" applyNumberFormat="1" applyFont="1" applyFill="1" applyBorder="1" applyAlignment="1">
      <alignment horizontal="center" vertical="center"/>
    </xf>
    <xf numFmtId="0" fontId="12" fillId="9" borderId="1" xfId="0" applyFont="1" applyFill="1" applyBorder="1" applyAlignment="1">
      <alignment vertical="center"/>
    </xf>
    <xf numFmtId="49" fontId="18" fillId="9" borderId="26" xfId="0" applyNumberFormat="1" applyFont="1" applyFill="1" applyBorder="1" applyAlignment="1">
      <alignment horizontal="center" vertical="center"/>
    </xf>
    <xf numFmtId="0" fontId="18" fillId="9" borderId="27" xfId="0" applyNumberFormat="1" applyFont="1" applyFill="1" applyBorder="1" applyAlignment="1">
      <alignment horizontal="center" vertical="center"/>
    </xf>
    <xf numFmtId="0" fontId="12" fillId="9" borderId="27" xfId="0" applyNumberFormat="1" applyFont="1" applyFill="1" applyBorder="1" applyAlignment="1">
      <alignment horizontal="center" vertical="center"/>
    </xf>
    <xf numFmtId="0" fontId="12" fillId="10" borderId="1" xfId="0" applyFont="1" applyFill="1" applyBorder="1" applyAlignment="1">
      <alignment vertical="center"/>
    </xf>
    <xf numFmtId="0" fontId="8" fillId="10" borderId="26" xfId="0" applyNumberFormat="1" applyFont="1" applyFill="1" applyBorder="1" applyAlignment="1">
      <alignment horizontal="center" vertical="center"/>
    </xf>
    <xf numFmtId="49" fontId="18" fillId="10" borderId="26" xfId="0" applyNumberFormat="1" applyFont="1" applyFill="1" applyBorder="1" applyAlignment="1">
      <alignment horizontal="center" vertical="center"/>
    </xf>
    <xf numFmtId="0" fontId="18" fillId="10" borderId="27" xfId="0" applyNumberFormat="1" applyFont="1" applyFill="1" applyBorder="1" applyAlignment="1">
      <alignment horizontal="center" vertical="center"/>
    </xf>
    <xf numFmtId="0" fontId="12" fillId="10" borderId="27" xfId="0" applyNumberFormat="1" applyFont="1" applyFill="1" applyBorder="1" applyAlignment="1">
      <alignment horizontal="center" vertical="center"/>
    </xf>
    <xf numFmtId="49" fontId="8" fillId="10" borderId="27" xfId="0" applyNumberFormat="1" applyFont="1" applyFill="1" applyBorder="1" applyAlignment="1">
      <alignment horizontal="center" vertical="center"/>
    </xf>
    <xf numFmtId="0" fontId="8" fillId="10" borderId="28" xfId="0" quotePrefix="1" applyNumberFormat="1" applyFont="1" applyFill="1" applyBorder="1" applyAlignment="1">
      <alignment horizontal="center" vertical="center"/>
    </xf>
    <xf numFmtId="0" fontId="63" fillId="4" borderId="1" xfId="0" applyFont="1" applyFill="1" applyBorder="1" applyAlignment="1">
      <alignment vertical="center"/>
    </xf>
    <xf numFmtId="0" fontId="8" fillId="4" borderId="26" xfId="0" applyNumberFormat="1" applyFont="1" applyFill="1" applyBorder="1" applyAlignment="1">
      <alignment horizontal="center" vertical="center"/>
    </xf>
    <xf numFmtId="49" fontId="62" fillId="4" borderId="26" xfId="0" applyNumberFormat="1" applyFont="1" applyFill="1" applyBorder="1" applyAlignment="1">
      <alignment horizontal="center" vertical="center"/>
    </xf>
    <xf numFmtId="0" fontId="62" fillId="4" borderId="27" xfId="0" applyNumberFormat="1" applyFont="1" applyFill="1" applyBorder="1" applyAlignment="1">
      <alignment horizontal="center" vertical="center"/>
    </xf>
    <xf numFmtId="0" fontId="63" fillId="4" borderId="27" xfId="0" applyNumberFormat="1" applyFont="1" applyFill="1" applyBorder="1" applyAlignment="1">
      <alignment horizontal="center" vertical="center"/>
    </xf>
    <xf numFmtId="0" fontId="8" fillId="4" borderId="28" xfId="0" quotePrefix="1" applyNumberFormat="1" applyFont="1" applyFill="1" applyBorder="1" applyAlignment="1">
      <alignment horizontal="center" vertical="center"/>
    </xf>
    <xf numFmtId="0" fontId="15" fillId="5" borderId="1" xfId="0" applyFont="1" applyFill="1" applyBorder="1" applyAlignment="1">
      <alignment vertical="center"/>
    </xf>
    <xf numFmtId="49" fontId="24" fillId="5" borderId="26" xfId="0" applyNumberFormat="1" applyFont="1" applyFill="1" applyBorder="1" applyAlignment="1">
      <alignment horizontal="center" vertical="center"/>
    </xf>
    <xf numFmtId="0" fontId="24" fillId="5" borderId="27" xfId="0" applyNumberFormat="1" applyFont="1" applyFill="1" applyBorder="1" applyAlignment="1">
      <alignment horizontal="center" vertical="center"/>
    </xf>
    <xf numFmtId="0" fontId="15" fillId="5" borderId="27" xfId="0" applyNumberFormat="1" applyFont="1" applyFill="1" applyBorder="1" applyAlignment="1">
      <alignment horizontal="center" vertical="center"/>
    </xf>
    <xf numFmtId="0" fontId="44" fillId="12" borderId="51" xfId="0" applyNumberFormat="1" applyFont="1" applyFill="1" applyBorder="1" applyAlignment="1">
      <alignment horizontal="center" vertical="center"/>
    </xf>
    <xf numFmtId="0" fontId="5" fillId="0" borderId="0" xfId="0" applyFont="1" applyBorder="1" applyAlignment="1">
      <alignment horizontal="left" vertical="center"/>
    </xf>
    <xf numFmtId="1" fontId="17" fillId="0" borderId="0" xfId="0" applyNumberFormat="1" applyFont="1" applyBorder="1" applyAlignment="1">
      <alignment vertical="center"/>
    </xf>
    <xf numFmtId="0" fontId="8" fillId="0" borderId="26" xfId="8" applyFont="1" applyFill="1" applyBorder="1" applyAlignment="1">
      <alignment horizontal="center" vertical="center"/>
    </xf>
    <xf numFmtId="0" fontId="8" fillId="0" borderId="119" xfId="0" applyNumberFormat="1" applyFont="1" applyFill="1" applyBorder="1" applyAlignment="1">
      <alignment horizontal="center" vertical="center"/>
    </xf>
    <xf numFmtId="0" fontId="8" fillId="0" borderId="28" xfId="0" applyNumberFormat="1" applyFont="1" applyBorder="1" applyAlignment="1">
      <alignment horizontal="center" vertical="center"/>
    </xf>
    <xf numFmtId="0" fontId="8" fillId="0" borderId="52" xfId="8" applyFont="1" applyFill="1" applyBorder="1" applyAlignment="1">
      <alignment horizontal="center" vertical="center"/>
    </xf>
    <xf numFmtId="0" fontId="8" fillId="0" borderId="39" xfId="0" applyNumberFormat="1" applyFont="1" applyFill="1" applyBorder="1" applyAlignment="1">
      <alignment horizontal="center" vertical="center"/>
    </xf>
    <xf numFmtId="0" fontId="8" fillId="0" borderId="28" xfId="8" applyNumberFormat="1" applyFont="1" applyFill="1" applyBorder="1" applyAlignment="1">
      <alignment horizontal="center" vertical="center"/>
    </xf>
    <xf numFmtId="0" fontId="8" fillId="0" borderId="28" xfId="5" applyNumberFormat="1" applyFont="1" applyBorder="1" applyAlignment="1">
      <alignment horizontal="center" vertical="center"/>
    </xf>
    <xf numFmtId="0" fontId="8" fillId="0" borderId="40" xfId="0" applyNumberFormat="1" applyFont="1" applyFill="1" applyBorder="1" applyAlignment="1">
      <alignment horizontal="center" vertical="center"/>
    </xf>
    <xf numFmtId="0" fontId="35" fillId="8" borderId="40" xfId="2" applyNumberFormat="1" applyFont="1" applyFill="1" applyBorder="1" applyAlignment="1">
      <alignment horizontal="center" vertical="center" shrinkToFit="1"/>
    </xf>
    <xf numFmtId="0" fontId="7" fillId="0" borderId="33" xfId="0" applyFont="1" applyBorder="1" applyAlignment="1">
      <alignment horizontal="centerContinuous" vertical="center"/>
    </xf>
    <xf numFmtId="0" fontId="7" fillId="0" borderId="34" xfId="0" applyFont="1" applyBorder="1" applyAlignment="1">
      <alignment horizontal="centerContinuous" vertical="center"/>
    </xf>
    <xf numFmtId="0" fontId="40"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righ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41" xfId="0" applyFont="1" applyBorder="1" applyAlignment="1">
      <alignment horizontal="right" vertical="center"/>
    </xf>
    <xf numFmtId="0" fontId="3" fillId="0" borderId="62" xfId="0" applyFont="1" applyBorder="1" applyAlignment="1">
      <alignment horizontal="center" vertical="center"/>
    </xf>
    <xf numFmtId="0" fontId="5" fillId="0" borderId="54" xfId="0" applyFont="1" applyBorder="1" applyAlignment="1">
      <alignment horizontal="right" vertical="center"/>
    </xf>
    <xf numFmtId="0" fontId="7" fillId="17" borderId="29" xfId="0" applyFont="1" applyFill="1" applyBorder="1" applyAlignment="1">
      <alignment horizontal="center" vertical="center"/>
    </xf>
    <xf numFmtId="0" fontId="27" fillId="0" borderId="54" xfId="0" applyFont="1" applyFill="1" applyBorder="1" applyAlignment="1">
      <alignment horizontal="centerContinuous" vertical="center"/>
    </xf>
    <xf numFmtId="0" fontId="8" fillId="0" borderId="25" xfId="0" quotePrefix="1" applyFont="1" applyFill="1" applyBorder="1" applyAlignment="1">
      <alignment horizontal="center" vertical="center"/>
    </xf>
    <xf numFmtId="0" fontId="55" fillId="0" borderId="59" xfId="0" applyFont="1" applyFill="1" applyBorder="1" applyAlignment="1">
      <alignment horizontal="center" vertical="center" shrinkToFit="1"/>
    </xf>
    <xf numFmtId="0" fontId="58" fillId="0" borderId="54" xfId="0" applyFont="1" applyFill="1" applyBorder="1" applyAlignment="1">
      <alignment horizontal="center" vertical="center" shrinkToFit="1"/>
    </xf>
    <xf numFmtId="0" fontId="9" fillId="9" borderId="1" xfId="0" applyFont="1" applyFill="1" applyBorder="1" applyAlignment="1">
      <alignment vertical="center"/>
    </xf>
    <xf numFmtId="49" fontId="19" fillId="9" borderId="26" xfId="0" applyNumberFormat="1" applyFont="1" applyFill="1" applyBorder="1" applyAlignment="1">
      <alignment horizontal="center" vertical="center"/>
    </xf>
    <xf numFmtId="0" fontId="19" fillId="9" borderId="27" xfId="0" applyNumberFormat="1" applyFont="1" applyFill="1" applyBorder="1" applyAlignment="1">
      <alignment horizontal="center" vertical="center"/>
    </xf>
    <xf numFmtId="0" fontId="9" fillId="9" borderId="27" xfId="0" applyNumberFormat="1" applyFont="1" applyFill="1" applyBorder="1" applyAlignment="1">
      <alignment horizontal="center" vertical="center"/>
    </xf>
    <xf numFmtId="0" fontId="13" fillId="18" borderId="21" xfId="0" applyFont="1" applyFill="1" applyBorder="1" applyAlignment="1">
      <alignment horizontal="centerContinuous" vertical="center"/>
    </xf>
    <xf numFmtId="0" fontId="13" fillId="18" borderId="22" xfId="0" applyFont="1" applyFill="1" applyBorder="1" applyAlignment="1">
      <alignment horizontal="center" vertical="center"/>
    </xf>
    <xf numFmtId="0" fontId="13" fillId="18" borderId="22" xfId="0" applyNumberFormat="1" applyFont="1" applyFill="1" applyBorder="1" applyAlignment="1">
      <alignment horizontal="center" vertical="center"/>
    </xf>
    <xf numFmtId="0" fontId="13" fillId="18" borderId="23" xfId="0" applyNumberFormat="1" applyFont="1" applyFill="1" applyBorder="1" applyAlignment="1">
      <alignment horizontal="centerContinuous" vertical="center"/>
    </xf>
    <xf numFmtId="0" fontId="65" fillId="0" borderId="1" xfId="8" applyFont="1" applyFill="1" applyBorder="1" applyAlignment="1">
      <alignment horizontal="center" vertical="center" shrinkToFit="1"/>
    </xf>
    <xf numFmtId="0" fontId="65" fillId="0" borderId="36" xfId="8" applyFont="1" applyFill="1" applyBorder="1" applyAlignment="1">
      <alignment horizontal="center" vertical="center" shrinkToFit="1"/>
    </xf>
    <xf numFmtId="0" fontId="65" fillId="0" borderId="8" xfId="8" applyFont="1" applyFill="1" applyBorder="1" applyAlignment="1">
      <alignment horizontal="center" vertical="center" shrinkToFit="1"/>
    </xf>
    <xf numFmtId="0" fontId="66" fillId="0" borderId="24" xfId="0" applyFont="1" applyBorder="1" applyAlignment="1">
      <alignment horizontal="centerContinuous" vertical="center"/>
    </xf>
    <xf numFmtId="0" fontId="13" fillId="18" borderId="36" xfId="0" applyFont="1" applyFill="1" applyBorder="1" applyAlignment="1">
      <alignment horizontal="centerContinuous" vertical="center"/>
    </xf>
    <xf numFmtId="0" fontId="13" fillId="18" borderId="37" xfId="0" applyFont="1" applyFill="1" applyBorder="1" applyAlignment="1">
      <alignment horizontal="center" vertical="center"/>
    </xf>
    <xf numFmtId="0" fontId="13" fillId="18" borderId="38" xfId="0" applyFont="1" applyFill="1" applyBorder="1" applyAlignment="1">
      <alignment horizontal="center" vertical="center"/>
    </xf>
    <xf numFmtId="0" fontId="41" fillId="18" borderId="67" xfId="0" applyFont="1" applyFill="1" applyBorder="1" applyAlignment="1">
      <alignment horizontal="center" vertical="center"/>
    </xf>
    <xf numFmtId="0" fontId="41" fillId="18" borderId="47" xfId="0" applyFont="1" applyFill="1" applyBorder="1" applyAlignment="1">
      <alignment horizontal="center" vertical="center"/>
    </xf>
    <xf numFmtId="0" fontId="41" fillId="18" borderId="48" xfId="0" applyFont="1" applyFill="1" applyBorder="1" applyAlignment="1">
      <alignment horizontal="center" vertical="center"/>
    </xf>
    <xf numFmtId="0" fontId="50" fillId="18" borderId="93" xfId="0" applyNumberFormat="1" applyFont="1" applyFill="1" applyBorder="1" applyAlignment="1">
      <alignment vertical="center"/>
    </xf>
    <xf numFmtId="49" fontId="50" fillId="18" borderId="91" xfId="0" applyNumberFormat="1" applyFont="1" applyFill="1" applyBorder="1" applyAlignment="1">
      <alignment vertical="center"/>
    </xf>
    <xf numFmtId="0" fontId="66" fillId="0" borderId="32" xfId="0" applyFont="1" applyBorder="1" applyAlignment="1">
      <alignment horizontal="centerContinuous" vertical="center"/>
    </xf>
    <xf numFmtId="0" fontId="66" fillId="0" borderId="0" xfId="0" applyFont="1" applyBorder="1" applyAlignment="1">
      <alignment horizontal="centerContinuous" vertical="center"/>
    </xf>
    <xf numFmtId="0" fontId="66" fillId="0" borderId="88" xfId="0" applyFont="1" applyBorder="1" applyAlignment="1">
      <alignment horizontal="centerContinuous" vertical="center"/>
    </xf>
    <xf numFmtId="0" fontId="65" fillId="0" borderId="1" xfId="0" applyFont="1" applyBorder="1" applyAlignment="1">
      <alignment horizontal="center" vertical="center" shrinkToFit="1"/>
    </xf>
    <xf numFmtId="0" fontId="65" fillId="0" borderId="1" xfId="0" applyFont="1" applyFill="1" applyBorder="1" applyAlignment="1">
      <alignment horizontal="center" vertical="center" shrinkToFit="1"/>
    </xf>
    <xf numFmtId="0" fontId="65" fillId="0" borderId="36" xfId="0" applyFont="1" applyFill="1" applyBorder="1" applyAlignment="1">
      <alignment horizontal="center" vertical="center" shrinkToFit="1"/>
    </xf>
    <xf numFmtId="0" fontId="6" fillId="0" borderId="129" xfId="0" applyFont="1" applyFill="1" applyBorder="1" applyAlignment="1">
      <alignment horizontal="centerContinuous" vertical="center"/>
    </xf>
    <xf numFmtId="49" fontId="3" fillId="0" borderId="50" xfId="0" applyNumberFormat="1" applyFont="1" applyFill="1" applyBorder="1" applyAlignment="1">
      <alignment horizontal="center" vertical="center"/>
    </xf>
    <xf numFmtId="0" fontId="3" fillId="0" borderId="94" xfId="0" applyFont="1" applyFill="1" applyBorder="1" applyAlignment="1">
      <alignment horizontal="centerContinuous" vertical="center"/>
    </xf>
    <xf numFmtId="0" fontId="6" fillId="0" borderId="67" xfId="0" applyFont="1" applyFill="1" applyBorder="1" applyAlignment="1">
      <alignment horizontal="centerContinuous" vertical="center"/>
    </xf>
    <xf numFmtId="0" fontId="3" fillId="0" borderId="85" xfId="0" quotePrefix="1" applyFont="1" applyFill="1" applyBorder="1" applyAlignment="1">
      <alignment horizontal="center" vertical="center" wrapText="1"/>
    </xf>
    <xf numFmtId="164" fontId="6" fillId="0" borderId="85" xfId="0" applyNumberFormat="1" applyFont="1" applyFill="1" applyBorder="1" applyAlignment="1">
      <alignment horizontal="center" vertical="center"/>
    </xf>
    <xf numFmtId="1" fontId="6" fillId="0" borderId="85" xfId="0" applyNumberFormat="1"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3" xfId="0" quotePrefix="1" applyFont="1" applyFill="1" applyBorder="1" applyAlignment="1">
      <alignment horizontal="center" vertical="center" wrapText="1"/>
    </xf>
    <xf numFmtId="49" fontId="3" fillId="0" borderId="113" xfId="2" applyNumberFormat="1" applyFont="1" applyBorder="1" applyAlignment="1">
      <alignment horizontal="center" vertical="center"/>
    </xf>
    <xf numFmtId="0" fontId="3" fillId="0" borderId="113" xfId="0" applyFont="1" applyBorder="1" applyAlignment="1">
      <alignment horizontal="center" vertical="center" shrinkToFit="1"/>
    </xf>
    <xf numFmtId="0" fontId="3" fillId="0" borderId="114" xfId="0" quotePrefix="1" applyFont="1" applyBorder="1" applyAlignment="1">
      <alignment horizontal="center" vertical="center"/>
    </xf>
    <xf numFmtId="2" fontId="3" fillId="0" borderId="61" xfId="0" applyNumberFormat="1" applyFont="1" applyBorder="1" applyAlignment="1">
      <alignment horizontal="center" vertical="center" shrinkToFit="1"/>
    </xf>
    <xf numFmtId="0" fontId="5" fillId="0" borderId="0" xfId="0" applyFont="1" applyAlignment="1">
      <alignment horizontal="right"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165" fontId="6" fillId="0" borderId="0" xfId="0" applyNumberFormat="1" applyFont="1" applyBorder="1" applyAlignment="1">
      <alignment vertical="center"/>
    </xf>
    <xf numFmtId="49" fontId="3" fillId="0" borderId="50" xfId="0" quotePrefix="1" applyNumberFormat="1" applyFont="1" applyBorder="1" applyAlignment="1">
      <alignment horizontal="center" vertical="center"/>
    </xf>
    <xf numFmtId="49" fontId="8" fillId="0" borderId="74" xfId="0" applyNumberFormat="1" applyFont="1" applyBorder="1" applyAlignment="1">
      <alignment horizontal="center" vertical="center"/>
    </xf>
    <xf numFmtId="0" fontId="7" fillId="4" borderId="31" xfId="0" applyFont="1" applyFill="1" applyBorder="1" applyAlignment="1">
      <alignment horizontal="right" vertical="center"/>
    </xf>
    <xf numFmtId="3" fontId="8" fillId="0" borderId="12" xfId="0" applyNumberFormat="1" applyFont="1" applyBorder="1" applyAlignment="1">
      <alignment horizontal="center" vertical="center"/>
    </xf>
    <xf numFmtId="0" fontId="8" fillId="0" borderId="27" xfId="0" applyFont="1" applyBorder="1" applyAlignment="1">
      <alignment horizontal="center" vertical="center"/>
    </xf>
    <xf numFmtId="0" fontId="41" fillId="18" borderId="76" xfId="0" applyFont="1" applyFill="1" applyBorder="1" applyAlignment="1">
      <alignment horizontal="right" vertical="center"/>
    </xf>
    <xf numFmtId="0" fontId="68" fillId="18" borderId="102" xfId="0" applyNumberFormat="1" applyFont="1" applyFill="1" applyBorder="1" applyAlignment="1">
      <alignment horizontal="center" vertical="center"/>
    </xf>
    <xf numFmtId="0" fontId="41" fillId="18" borderId="92" xfId="0" applyFont="1" applyFill="1" applyBorder="1" applyAlignment="1">
      <alignment horizontal="right" vertical="center"/>
    </xf>
    <xf numFmtId="0" fontId="68" fillId="18" borderId="101" xfId="0" applyFont="1" applyFill="1" applyBorder="1" applyAlignment="1">
      <alignment horizontal="center" vertical="center"/>
    </xf>
    <xf numFmtId="0" fontId="3" fillId="10" borderId="64" xfId="0" applyFont="1" applyFill="1" applyBorder="1" applyAlignment="1">
      <alignment horizontal="center" vertical="center"/>
    </xf>
    <xf numFmtId="0" fontId="3" fillId="10" borderId="65" xfId="0" applyFont="1" applyFill="1" applyBorder="1" applyAlignment="1">
      <alignment horizontal="center" vertical="center"/>
    </xf>
    <xf numFmtId="0" fontId="3" fillId="10" borderId="45" xfId="0" applyFont="1" applyFill="1" applyBorder="1" applyAlignment="1">
      <alignment horizontal="center" vertical="center"/>
    </xf>
    <xf numFmtId="0" fontId="3" fillId="10" borderId="46" xfId="0" applyFont="1" applyFill="1" applyBorder="1" applyAlignment="1">
      <alignment horizontal="center" vertical="center"/>
    </xf>
    <xf numFmtId="0" fontId="8" fillId="0" borderId="51" xfId="0" applyFont="1" applyBorder="1" applyAlignment="1">
      <alignment horizontal="center" vertical="center"/>
    </xf>
    <xf numFmtId="49" fontId="8" fillId="0" borderId="26" xfId="0" applyNumberFormat="1" applyFont="1" applyFill="1" applyBorder="1" applyAlignment="1">
      <alignment horizontal="center" vertical="center"/>
    </xf>
    <xf numFmtId="49" fontId="8" fillId="0" borderId="51" xfId="0" applyNumberFormat="1" applyFont="1" applyBorder="1" applyAlignment="1">
      <alignment horizontal="center" vertical="center"/>
    </xf>
    <xf numFmtId="1" fontId="60" fillId="0" borderId="87" xfId="0" applyNumberFormat="1" applyFont="1" applyBorder="1" applyAlignment="1">
      <alignment horizontal="center" vertical="center"/>
    </xf>
    <xf numFmtId="0" fontId="63" fillId="0" borderId="8" xfId="0" applyFont="1" applyFill="1" applyBorder="1" applyAlignment="1">
      <alignment vertical="center"/>
    </xf>
    <xf numFmtId="0" fontId="8" fillId="0" borderId="51" xfId="0" applyNumberFormat="1" applyFont="1" applyFill="1" applyBorder="1" applyAlignment="1">
      <alignment horizontal="center" vertical="center"/>
    </xf>
    <xf numFmtId="49" fontId="62" fillId="0" borderId="51" xfId="0" applyNumberFormat="1" applyFont="1" applyFill="1" applyBorder="1" applyAlignment="1">
      <alignment horizontal="center" vertical="center"/>
    </xf>
    <xf numFmtId="0" fontId="62" fillId="0" borderId="53" xfId="0" applyNumberFormat="1" applyFont="1" applyFill="1" applyBorder="1" applyAlignment="1">
      <alignment horizontal="center" vertical="center"/>
    </xf>
    <xf numFmtId="0" fontId="63" fillId="0" borderId="53"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0" fontId="8" fillId="0" borderId="40" xfId="0" quotePrefix="1" applyNumberFormat="1" applyFont="1" applyFill="1" applyBorder="1" applyAlignment="1">
      <alignment horizontal="center" vertical="center"/>
    </xf>
    <xf numFmtId="2" fontId="3" fillId="0" borderId="45" xfId="0" applyNumberFormat="1" applyFont="1" applyBorder="1" applyAlignment="1">
      <alignment horizontal="center" vertical="center" shrinkToFit="1"/>
    </xf>
    <xf numFmtId="2" fontId="3" fillId="0" borderId="128" xfId="0" applyNumberFormat="1" applyFont="1" applyBorder="1" applyAlignment="1">
      <alignment horizontal="left" vertical="center"/>
    </xf>
    <xf numFmtId="2" fontId="3" fillId="0" borderId="114" xfId="0" applyNumberFormat="1" applyFont="1" applyBorder="1" applyAlignment="1">
      <alignment horizontal="left" vertical="center" shrinkToFit="1"/>
    </xf>
    <xf numFmtId="2" fontId="3" fillId="0" borderId="0" xfId="0" applyNumberFormat="1" applyFont="1" applyBorder="1" applyAlignment="1">
      <alignment horizontal="center" vertical="center"/>
    </xf>
    <xf numFmtId="2" fontId="6" fillId="0" borderId="45" xfId="0" applyNumberFormat="1" applyFont="1" applyBorder="1" applyAlignment="1">
      <alignment horizontal="center" vertical="center" shrinkToFit="1"/>
    </xf>
    <xf numFmtId="0" fontId="5" fillId="0" borderId="0" xfId="5" applyFont="1" applyAlignment="1">
      <alignment horizontal="right" vertical="center"/>
    </xf>
    <xf numFmtId="0" fontId="5" fillId="0" borderId="0" xfId="5" applyFont="1" applyAlignment="1">
      <alignment horizontal="center" vertical="center"/>
    </xf>
    <xf numFmtId="9" fontId="5" fillId="0" borderId="0" xfId="10" applyFont="1" applyAlignment="1">
      <alignment horizontal="center" vertical="center"/>
    </xf>
    <xf numFmtId="0" fontId="3" fillId="0" borderId="0" xfId="5" applyAlignment="1">
      <alignment vertical="center"/>
    </xf>
    <xf numFmtId="0" fontId="3" fillId="0" borderId="0" xfId="5" applyAlignment="1">
      <alignment horizontal="right" vertical="center"/>
    </xf>
    <xf numFmtId="0" fontId="3" fillId="0" borderId="0" xfId="5" applyAlignment="1">
      <alignment horizontal="center" vertical="center"/>
    </xf>
    <xf numFmtId="9" fontId="3" fillId="0" borderId="0" xfId="10" applyAlignment="1">
      <alignment horizontal="center" vertical="center"/>
    </xf>
    <xf numFmtId="1" fontId="3" fillId="0" borderId="0" xfId="5" applyNumberFormat="1" applyAlignment="1">
      <alignment horizontal="center" vertical="center"/>
    </xf>
    <xf numFmtId="1" fontId="3" fillId="0" borderId="130" xfId="5" applyNumberFormat="1" applyBorder="1" applyAlignment="1">
      <alignment horizontal="center" vertical="center"/>
    </xf>
    <xf numFmtId="0" fontId="5" fillId="0" borderId="0" xfId="5" applyFont="1" applyAlignment="1">
      <alignment vertical="center"/>
    </xf>
    <xf numFmtId="1" fontId="5" fillId="0" borderId="0" xfId="5" applyNumberFormat="1" applyFont="1" applyAlignment="1">
      <alignment horizontal="center" vertical="center"/>
    </xf>
    <xf numFmtId="49" fontId="3" fillId="0" borderId="104" xfId="0" applyNumberFormat="1" applyFont="1" applyFill="1" applyBorder="1" applyAlignment="1">
      <alignment horizontal="center" vertical="center"/>
    </xf>
    <xf numFmtId="0" fontId="55" fillId="0" borderId="41" xfId="0" applyFont="1" applyBorder="1" applyAlignment="1">
      <alignment horizontal="center" vertical="center" shrinkToFit="1"/>
    </xf>
    <xf numFmtId="0" fontId="67" fillId="0" borderId="36" xfId="0" applyFont="1" applyBorder="1" applyAlignment="1">
      <alignment horizontal="center" vertical="center" shrinkToFit="1"/>
    </xf>
    <xf numFmtId="0" fontId="67" fillId="0" borderId="8" xfId="0" applyFont="1" applyFill="1" applyBorder="1" applyAlignment="1">
      <alignment horizontal="center" vertical="center" shrinkToFit="1"/>
    </xf>
    <xf numFmtId="1" fontId="8" fillId="0" borderId="105" xfId="0" applyNumberFormat="1" applyFont="1" applyFill="1" applyBorder="1" applyAlignment="1">
      <alignment horizontal="centerContinuous" vertical="center"/>
    </xf>
    <xf numFmtId="0" fontId="3" fillId="0" borderId="106" xfId="0" applyFont="1" applyFill="1" applyBorder="1" applyAlignment="1">
      <alignment horizontal="centerContinuous" vertical="center"/>
    </xf>
    <xf numFmtId="0" fontId="27" fillId="0" borderId="87" xfId="0" applyFont="1" applyFill="1" applyBorder="1" applyAlignment="1">
      <alignment horizontal="centerContinuous" vertical="center"/>
    </xf>
    <xf numFmtId="0" fontId="58" fillId="0" borderId="41" xfId="0" applyFont="1" applyFill="1" applyBorder="1" applyAlignment="1">
      <alignment horizontal="center" vertical="center" shrinkToFit="1"/>
    </xf>
    <xf numFmtId="1" fontId="3" fillId="10" borderId="131" xfId="0" applyNumberFormat="1" applyFont="1" applyFill="1" applyBorder="1" applyAlignment="1">
      <alignment horizontal="center" vertical="center"/>
    </xf>
    <xf numFmtId="0" fontId="8" fillId="16" borderId="3" xfId="0" quotePrefix="1" applyFont="1" applyFill="1" applyBorder="1" applyAlignment="1">
      <alignment horizontal="center" vertical="center"/>
    </xf>
    <xf numFmtId="49" fontId="18" fillId="0" borderId="39" xfId="0" applyNumberFormat="1" applyFont="1" applyBorder="1" applyAlignment="1">
      <alignment horizontal="center" shrinkToFit="1"/>
    </xf>
    <xf numFmtId="164" fontId="7" fillId="17" borderId="30" xfId="0" applyNumberFormat="1" applyFont="1" applyFill="1" applyBorder="1" applyAlignment="1">
      <alignment horizontal="center" vertical="center"/>
    </xf>
    <xf numFmtId="0" fontId="3" fillId="16" borderId="121" xfId="0" applyNumberFormat="1" applyFont="1" applyFill="1" applyBorder="1" applyAlignment="1">
      <alignment horizontal="center" vertical="center"/>
    </xf>
    <xf numFmtId="0" fontId="22" fillId="18" borderId="19" xfId="0" applyFont="1" applyFill="1" applyBorder="1" applyAlignment="1">
      <alignment horizontal="centerContinuous" vertical="center"/>
    </xf>
    <xf numFmtId="0" fontId="22" fillId="18" borderId="17" xfId="0" applyFont="1" applyFill="1" applyBorder="1" applyAlignment="1">
      <alignment horizontal="center" vertical="center"/>
    </xf>
    <xf numFmtId="0" fontId="22" fillId="18" borderId="20" xfId="0" applyFont="1" applyFill="1" applyBorder="1" applyAlignment="1">
      <alignment horizontal="center" vertical="center"/>
    </xf>
    <xf numFmtId="0" fontId="22" fillId="18" borderId="75" xfId="0" applyFont="1" applyFill="1" applyBorder="1" applyAlignment="1">
      <alignment horizontal="centerContinuous" vertical="center"/>
    </xf>
    <xf numFmtId="0" fontId="6" fillId="0" borderId="132" xfId="0" applyFont="1" applyFill="1" applyBorder="1" applyAlignment="1">
      <alignment horizontal="centerContinuous" vertical="center"/>
    </xf>
    <xf numFmtId="0" fontId="6" fillId="0" borderId="78" xfId="0" applyFont="1" applyFill="1" applyBorder="1" applyAlignment="1">
      <alignment horizontal="centerContinuous" vertical="center"/>
    </xf>
    <xf numFmtId="0" fontId="3" fillId="0" borderId="50" xfId="0" applyNumberFormat="1" applyFont="1" applyFill="1" applyBorder="1" applyAlignment="1">
      <alignment horizontal="center" vertical="center"/>
    </xf>
    <xf numFmtId="0" fontId="3" fillId="0" borderId="47" xfId="0" applyNumberFormat="1" applyFont="1" applyFill="1" applyBorder="1" applyAlignment="1">
      <alignment horizontal="center" vertical="center"/>
    </xf>
    <xf numFmtId="0" fontId="3" fillId="0" borderId="1"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6" fillId="0" borderId="133" xfId="0" applyFont="1" applyFill="1" applyBorder="1" applyAlignment="1">
      <alignment horizontal="centerContinuous" vertical="center"/>
    </xf>
    <xf numFmtId="0" fontId="3" fillId="0" borderId="123" xfId="0" applyNumberFormat="1" applyFont="1" applyFill="1" applyBorder="1" applyAlignment="1">
      <alignment horizontal="center" vertical="center"/>
    </xf>
    <xf numFmtId="49" fontId="3" fillId="0" borderId="123" xfId="0" applyNumberFormat="1" applyFont="1" applyFill="1" applyBorder="1" applyAlignment="1">
      <alignment horizontal="center" vertical="center"/>
    </xf>
    <xf numFmtId="0" fontId="22" fillId="18" borderId="18" xfId="0" applyFont="1" applyFill="1" applyBorder="1" applyAlignment="1">
      <alignment horizontal="centerContinuous" vertical="center"/>
    </xf>
    <xf numFmtId="0" fontId="70" fillId="0" borderId="2" xfId="0" applyNumberFormat="1" applyFont="1" applyFill="1" applyBorder="1" applyAlignment="1">
      <alignment horizontal="centerContinuous" vertical="center"/>
    </xf>
    <xf numFmtId="0" fontId="70" fillId="0" borderId="79" xfId="0" applyNumberFormat="1" applyFont="1" applyFill="1" applyBorder="1" applyAlignment="1">
      <alignment horizontal="centerContinuous" vertical="center"/>
    </xf>
    <xf numFmtId="0" fontId="3" fillId="0" borderId="134" xfId="0" applyFont="1" applyFill="1" applyBorder="1" applyAlignment="1">
      <alignment horizontal="centerContinuous" vertical="center"/>
    </xf>
    <xf numFmtId="0" fontId="70" fillId="0" borderId="135" xfId="0" applyNumberFormat="1" applyFont="1" applyFill="1" applyBorder="1" applyAlignment="1">
      <alignment horizontal="centerContinuous" vertical="center"/>
    </xf>
    <xf numFmtId="0" fontId="1" fillId="0" borderId="0" xfId="14"/>
    <xf numFmtId="0" fontId="71" fillId="19" borderId="0" xfId="14" applyFont="1" applyFill="1"/>
    <xf numFmtId="0" fontId="1" fillId="19" borderId="0" xfId="14" applyFill="1"/>
    <xf numFmtId="0" fontId="1" fillId="19" borderId="123" xfId="14" applyFill="1" applyBorder="1"/>
    <xf numFmtId="0" fontId="1" fillId="19" borderId="138" xfId="14" applyFill="1" applyBorder="1"/>
    <xf numFmtId="0" fontId="1" fillId="19" borderId="139" xfId="14" applyFill="1" applyBorder="1"/>
    <xf numFmtId="0" fontId="1" fillId="19" borderId="140" xfId="14" applyFill="1" applyBorder="1"/>
    <xf numFmtId="0" fontId="1" fillId="19" borderId="141" xfId="14" applyFill="1" applyBorder="1"/>
    <xf numFmtId="0" fontId="1" fillId="19" borderId="142" xfId="14" applyFill="1" applyBorder="1"/>
    <xf numFmtId="0" fontId="71" fillId="19" borderId="136" xfId="14" applyFont="1" applyFill="1" applyBorder="1"/>
    <xf numFmtId="0" fontId="71" fillId="19" borderId="137" xfId="14" applyFont="1" applyFill="1" applyBorder="1"/>
    <xf numFmtId="0" fontId="71" fillId="19" borderId="44" xfId="14" applyFont="1" applyFill="1" applyBorder="1"/>
    <xf numFmtId="0" fontId="5" fillId="20" borderId="0" xfId="14" applyFont="1" applyFill="1"/>
    <xf numFmtId="0" fontId="3" fillId="20" borderId="0" xfId="14" applyFont="1" applyFill="1"/>
    <xf numFmtId="0" fontId="5" fillId="20" borderId="136" xfId="14" applyFont="1" applyFill="1" applyBorder="1"/>
    <xf numFmtId="0" fontId="5" fillId="20" borderId="137" xfId="14" applyFont="1" applyFill="1" applyBorder="1"/>
    <xf numFmtId="0" fontId="5" fillId="20" borderId="44" xfId="14" applyFont="1" applyFill="1" applyBorder="1"/>
    <xf numFmtId="0" fontId="3" fillId="20" borderId="138" xfId="14" applyFont="1" applyFill="1" applyBorder="1"/>
    <xf numFmtId="0" fontId="3" fillId="20" borderId="123" xfId="14" applyFont="1" applyFill="1" applyBorder="1"/>
    <xf numFmtId="0" fontId="3" fillId="20" borderId="139" xfId="14" applyFont="1" applyFill="1" applyBorder="1"/>
    <xf numFmtId="0" fontId="3" fillId="20" borderId="140" xfId="14" applyFont="1" applyFill="1" applyBorder="1"/>
    <xf numFmtId="0" fontId="3" fillId="20" borderId="141" xfId="14" applyFont="1" applyFill="1" applyBorder="1"/>
    <xf numFmtId="0" fontId="3" fillId="20" borderId="142" xfId="14" applyFont="1" applyFill="1" applyBorder="1"/>
    <xf numFmtId="0" fontId="71" fillId="21" borderId="0" xfId="14" applyFont="1" applyFill="1"/>
    <xf numFmtId="0" fontId="1" fillId="21" borderId="0" xfId="14" applyFill="1"/>
    <xf numFmtId="0" fontId="71" fillId="21" borderId="136" xfId="14" applyFont="1" applyFill="1" applyBorder="1"/>
    <xf numFmtId="0" fontId="71" fillId="21" borderId="137" xfId="14" applyFont="1" applyFill="1" applyBorder="1"/>
    <xf numFmtId="0" fontId="71" fillId="21" borderId="44" xfId="14" applyFont="1" applyFill="1" applyBorder="1"/>
    <xf numFmtId="0" fontId="1" fillId="21" borderId="138" xfId="14" applyFill="1" applyBorder="1"/>
    <xf numFmtId="0" fontId="1" fillId="21" borderId="123" xfId="14" applyFill="1" applyBorder="1"/>
    <xf numFmtId="0" fontId="1" fillId="21" borderId="139" xfId="14" applyFill="1" applyBorder="1"/>
    <xf numFmtId="0" fontId="1" fillId="21" borderId="140" xfId="14" applyFill="1" applyBorder="1"/>
    <xf numFmtId="0" fontId="1" fillId="21" borderId="141" xfId="14" applyFill="1" applyBorder="1"/>
    <xf numFmtId="0" fontId="1" fillId="21" borderId="142" xfId="14" applyFill="1" applyBorder="1"/>
    <xf numFmtId="0" fontId="71" fillId="22" borderId="0" xfId="14" applyFont="1" applyFill="1"/>
    <xf numFmtId="0" fontId="1" fillId="22" borderId="0" xfId="14" applyFill="1"/>
    <xf numFmtId="0" fontId="71" fillId="22" borderId="136" xfId="14" applyFont="1" applyFill="1" applyBorder="1"/>
    <xf numFmtId="0" fontId="71" fillId="22" borderId="137" xfId="14" applyFont="1" applyFill="1" applyBorder="1"/>
    <xf numFmtId="0" fontId="71" fillId="22" borderId="44" xfId="14" applyFont="1" applyFill="1" applyBorder="1"/>
    <xf numFmtId="0" fontId="1" fillId="22" borderId="138" xfId="14" applyFill="1" applyBorder="1"/>
    <xf numFmtId="0" fontId="1" fillId="22" borderId="123" xfId="14" applyFill="1" applyBorder="1"/>
    <xf numFmtId="0" fontId="1" fillId="22" borderId="139" xfId="14" applyFill="1" applyBorder="1"/>
    <xf numFmtId="0" fontId="1" fillId="22" borderId="140" xfId="14" applyFill="1" applyBorder="1"/>
    <xf numFmtId="0" fontId="1" fillId="22" borderId="141" xfId="14" applyFill="1" applyBorder="1"/>
    <xf numFmtId="0" fontId="1" fillId="22" borderId="142" xfId="14" applyFill="1" applyBorder="1"/>
    <xf numFmtId="0" fontId="72" fillId="20" borderId="0" xfId="14" applyFont="1" applyFill="1" applyAlignment="1">
      <alignment horizontal="centerContinuous"/>
    </xf>
    <xf numFmtId="0" fontId="73" fillId="20" borderId="0" xfId="14" applyFont="1" applyFill="1" applyAlignment="1">
      <alignment horizontal="centerContinuous"/>
    </xf>
    <xf numFmtId="0" fontId="74" fillId="19" borderId="0" xfId="14" applyFont="1" applyFill="1" applyAlignment="1">
      <alignment horizontal="centerContinuous"/>
    </xf>
    <xf numFmtId="0" fontId="75" fillId="19" borderId="0" xfId="14" applyFont="1" applyFill="1" applyAlignment="1">
      <alignment horizontal="centerContinuous"/>
    </xf>
    <xf numFmtId="0" fontId="74" fillId="21" borderId="0" xfId="14" applyFont="1" applyFill="1" applyAlignment="1">
      <alignment horizontal="centerContinuous"/>
    </xf>
    <xf numFmtId="0" fontId="75" fillId="21" borderId="0" xfId="14" applyFont="1" applyFill="1" applyAlignment="1">
      <alignment horizontal="centerContinuous"/>
    </xf>
    <xf numFmtId="0" fontId="74" fillId="22" borderId="0" xfId="14" applyFont="1" applyFill="1" applyAlignment="1">
      <alignment horizontal="centerContinuous"/>
    </xf>
    <xf numFmtId="0" fontId="75" fillId="22" borderId="0" xfId="14" applyFont="1" applyFill="1" applyAlignment="1">
      <alignment horizontal="centerContinuous"/>
    </xf>
    <xf numFmtId="49" fontId="3" fillId="0" borderId="85" xfId="0" applyNumberFormat="1" applyFont="1" applyBorder="1" applyAlignment="1">
      <alignment horizontal="center" vertical="center"/>
    </xf>
    <xf numFmtId="164" fontId="3" fillId="0" borderId="85" xfId="0" applyNumberFormat="1" applyFont="1" applyBorder="1" applyAlignment="1">
      <alignment horizontal="center" vertical="center"/>
    </xf>
    <xf numFmtId="0" fontId="3" fillId="0" borderId="86" xfId="0" applyFont="1" applyBorder="1" applyAlignment="1">
      <alignment horizontal="center" vertical="center"/>
    </xf>
    <xf numFmtId="49" fontId="3" fillId="0" borderId="113" xfId="0" applyNumberFormat="1" applyFont="1" applyBorder="1" applyAlignment="1">
      <alignment horizontal="center" vertical="center"/>
    </xf>
    <xf numFmtId="164" fontId="3" fillId="0" borderId="113" xfId="0" applyNumberFormat="1" applyFont="1" applyBorder="1" applyAlignment="1">
      <alignment horizontal="center" vertical="center"/>
    </xf>
    <xf numFmtId="164" fontId="3" fillId="0" borderId="113" xfId="0" applyNumberFormat="1" applyFont="1" applyFill="1" applyBorder="1" applyAlignment="1">
      <alignment horizontal="center" vertical="center"/>
    </xf>
    <xf numFmtId="0" fontId="3" fillId="0" borderId="114" xfId="0" applyFont="1" applyBorder="1" applyAlignment="1">
      <alignment horizontal="center" vertical="center"/>
    </xf>
    <xf numFmtId="1" fontId="3" fillId="0" borderId="61" xfId="0" applyNumberFormat="1" applyFont="1" applyFill="1" applyBorder="1" applyAlignment="1">
      <alignment horizontal="center" vertical="center"/>
    </xf>
    <xf numFmtId="0" fontId="8" fillId="16" borderId="14" xfId="0" applyFont="1" applyFill="1" applyBorder="1" applyAlignment="1">
      <alignment horizontal="center" vertical="center"/>
    </xf>
    <xf numFmtId="0" fontId="58" fillId="0" borderId="87" xfId="0" applyFont="1" applyFill="1" applyBorder="1" applyAlignment="1">
      <alignment horizontal="center" vertical="center" shrinkToFit="1"/>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21">
    <dxf>
      <fill>
        <patternFill>
          <bgColor rgb="FF99FF99"/>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9966FF"/>
      <color rgb="FFFF33CC"/>
      <color rgb="FF0000FF"/>
      <color rgb="FF00CC66"/>
      <color rgb="FFCCFFCC"/>
      <color rgb="FF00FFFF"/>
      <color rgb="FF009900"/>
      <color rgb="FF00FF00"/>
      <color rgb="FF99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1</xdr:row>
      <xdr:rowOff>30480</xdr:rowOff>
    </xdr:from>
    <xdr:to>
      <xdr:col>6</xdr:col>
      <xdr:colOff>922135</xdr:colOff>
      <xdr:row>15</xdr:row>
      <xdr:rowOff>83820</xdr:rowOff>
    </xdr:to>
    <xdr:pic>
      <xdr:nvPicPr>
        <xdr:cNvPr id="5" name="Picture 4">
          <a:extLst>
            <a:ext uri="{FF2B5EF4-FFF2-40B4-BE49-F238E27FC236}">
              <a16:creationId xmlns:a16="http://schemas.microsoft.com/office/drawing/2014/main" id="{613F4F84-0B8A-4C05-AE2B-0B6F519EE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4820" y="403860"/>
          <a:ext cx="1737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66675</xdr:rowOff>
    </xdr:from>
    <xdr:to>
      <xdr:col>6</xdr:col>
      <xdr:colOff>1276350</xdr:colOff>
      <xdr:row>57</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0" i="0" u="none" strike="noStrike" baseline="0">
              <a:solidFill>
                <a:srgbClr val="000000"/>
              </a:solidFill>
              <a:latin typeface="Times New Roman" pitchFamily="18" charset="0"/>
              <a:cs typeface="Times New Roman" pitchFamily="18" charset="0"/>
            </a:rPr>
            <a:t>Appearance:  Tore is tall with a tone, lean build from years of working around the monastery where he grew up.  He has blonde hair, blue eyes and a slight tan to his skin from time under the sun.  He normally wears a white tabard with his god's holy symbol on it.  He often has the hood of his garment pulled up over his head.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History:  Tore was born to Darvin and Lunda Stoneblood.  They lived on a ranch outside of Neverwinter until Tore was 3.  That was when a mixed horde of undead and their necromancer leader overran the area.  Tore's mother hid him in the cellar below the barn before she and Darvin were killed.  Tore was found a couple of days later by clerics from the temple of Lurue.  They had been helping other good clerics and soldiers track down and destroy the undead.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After finding the child alive, the clerics decided to adopt him and raise him.  Tore was allowed to explore and try whatever he felt like.  He enjoyed the freedom and became a well rounded child as he grew.  When he was 9, the senior cleric finally took Tore aside and told him what had happened to his parents.  This both saddened and angered Tore.  He knew he had been adopted and had always felt loved and cared for.   When he learned about his parents, a seed of anger and hatred was planted deep down in his soul.</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Living in the temple, Tore learned many things.  He spent time on academic studies like history, arcane arts and math as well as learning about other religions and the other planes of existence.  He also learned how to fight and defend himself.  His combat training helped develop his strength and coordination while the academics developed his mind.  The clerics of the temple made sure Tore had a well rounded upbringing.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Just before Tore turned 12 he had begun to show an ability in spellcasting.  The clerics of the temple embraced his ability and helped him nurture it.  To the cleric's dismay, Tore found the lessons on spell casting long and boring.  He could not wait to get out and work on his skills with the mace and the longbow.  However, on a trip with the clerics to a nearby village that had been attacked by orcs, he saw the true power of spellcasting.  They were able to heal the residents of the village as well as provide food and other necessities.  After that day he focused equally on his spell craft and his combat training.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he turned 16 he joined the Neverwinter Militia and began traveling the area.  He became more familiar with some of the town's residents, especially a sorcerer named Savar Evergess and his adopted daughter Aliya.  Though he did not have much contact with either early on, the two were well respected around town.  When Tore was 20, he began to have more frequent contact with Alyia, mainly through the Neverwinter Academy and the problems she was causing.  Tore, though, understood the rebellion in the younger girl and sympathized.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Tore turned 21 he decided he needed to head out into the world.  The clerics of Lurue  pleased as many of them had done the same at his age.  Over half the temple had grown up in other areas, their travels and adventures bringing them to settle in Neverwinter.  A few days travel outside of town, Tore noticed a familiar face, and offered to join her, noting, "There is safety in numbers, even if that number is only two."</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Personality: Tore normally has a stern expression on his face.  He is normally blunt and direct when he talks, preferring not to beat around the bush.  He does not warm up to other easily, however when he does, he is completely faithful to those that he calls friends.  He also has a love for both life and nature, two things he strives to protect with his weapons and his skills as a healer and spell caster.</a:t>
          </a:r>
        </a:p>
      </xdr:txBody>
    </xdr:sp>
    <xdr:clientData/>
  </xdr:twoCellAnchor>
  <xdr:twoCellAnchor>
    <xdr:from>
      <xdr:col>5</xdr:col>
      <xdr:colOff>70624</xdr:colOff>
      <xdr:row>14</xdr:row>
      <xdr:rowOff>129540</xdr:rowOff>
    </xdr:from>
    <xdr:to>
      <xdr:col>6</xdr:col>
      <xdr:colOff>927549</xdr:colOff>
      <xdr:row>15</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1144" y="3314700"/>
          <a:ext cx="1786565" cy="3409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0</xdr:colOff>
      <xdr:row>2</xdr:row>
      <xdr:rowOff>22860</xdr:rowOff>
    </xdr:from>
    <xdr:to>
      <xdr:col>15</xdr:col>
      <xdr:colOff>236220</xdr:colOff>
      <xdr:row>22</xdr:row>
      <xdr:rowOff>144780</xdr:rowOff>
    </xdr:to>
    <xdr:sp macro="" textlink="">
      <xdr:nvSpPr>
        <xdr:cNvPr id="3" name="TextBox 2">
          <a:extLst>
            <a:ext uri="{FF2B5EF4-FFF2-40B4-BE49-F238E27FC236}">
              <a16:creationId xmlns:a16="http://schemas.microsoft.com/office/drawing/2014/main" id="{A39BEFE8-4168-40A6-AA24-48FADBA86E5E}"/>
            </a:ext>
          </a:extLst>
        </xdr:cNvPr>
        <xdr:cNvSpPr txBox="1"/>
      </xdr:nvSpPr>
      <xdr:spPr>
        <a:xfrm>
          <a:off x="7330440" y="754380"/>
          <a:ext cx="4198620" cy="438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Drop Buckler Shield (gain 15gp Equity)  </a:t>
          </a:r>
          <a:endParaRPr lang="en-US">
            <a:effectLst/>
          </a:endParaRPr>
        </a:p>
        <a:p>
          <a:r>
            <a:rPr lang="en-US" sz="1100">
              <a:solidFill>
                <a:schemeClr val="dk1"/>
              </a:solidFill>
              <a:effectLst/>
              <a:latin typeface="+mn-lt"/>
              <a:ea typeface="+mn-ea"/>
              <a:cs typeface="+mn-cs"/>
            </a:rPr>
            <a:t>* Drop Rod of Defiance (gain 7,312gp Equity) </a:t>
          </a:r>
          <a:endParaRPr lang="en-US">
            <a:effectLst/>
          </a:endParaRPr>
        </a:p>
        <a:p>
          <a:r>
            <a:rPr lang="en-US" sz="1100">
              <a:solidFill>
                <a:schemeClr val="dk1"/>
              </a:solidFill>
              <a:effectLst/>
              <a:latin typeface="+mn-lt"/>
              <a:ea typeface="+mn-ea"/>
              <a:cs typeface="+mn-cs"/>
            </a:rPr>
            <a:t>* Drop Amulet of Retributive Healing (gain 2,000gp Equity)</a:t>
          </a:r>
          <a:endParaRPr lang="en-US">
            <a:effectLst/>
          </a:endParaRPr>
        </a:p>
        <a:p>
          <a:endParaRPr lang="en-US" sz="1100"/>
        </a:p>
        <a:p>
          <a:r>
            <a:rPr lang="en-US" sz="1100"/>
            <a:t>Equipment/Magic Item Purchase &amp; Upgrade: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Upgrade Longbow to Masterwork Longbow (300gp)</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Upgrade +1 Long sword w/FROST property (+1 bonus +1d6 Cold Damage) Frostbiter! (6,000gp) </a:t>
          </a:r>
          <a:endParaRPr lang="en-US">
            <a:effectLst/>
          </a:endParaRPr>
        </a:p>
        <a:p>
          <a:endParaRPr lang="en-US" sz="1100"/>
        </a:p>
        <a:p>
          <a:r>
            <a:rPr lang="en-US" sz="1100"/>
            <a:t>Amulet of Holy Defiance (5,325gp) </a:t>
          </a:r>
        </a:p>
        <a:p>
          <a:r>
            <a:rPr lang="en-US" sz="1100"/>
            <a:t>Cloak of Charisma +2 (4,000gp)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Barricade Buckler Shield (2,500gp) and </a:t>
          </a:r>
          <a:r>
            <a:rPr lang="en-US" sz="1100"/>
            <a:t>Crystal of Arrow Deflection [+5 AC Bonus vs. Ranged Attacks] </a:t>
          </a:r>
          <a:r>
            <a:rPr lang="en-US" sz="1100">
              <a:solidFill>
                <a:schemeClr val="dk1"/>
              </a:solidFill>
              <a:effectLst/>
              <a:latin typeface="+mn-lt"/>
              <a:ea typeface="+mn-ea"/>
              <a:cs typeface="+mn-cs"/>
            </a:rPr>
            <a:t>(4,165gp</a:t>
          </a:r>
          <a:r>
            <a:rPr lang="en-US" sz="1100" baseline="0">
              <a:solidFill>
                <a:schemeClr val="dk1"/>
              </a:solidFill>
              <a:effectLst/>
              <a:latin typeface="+mn-lt"/>
              <a:ea typeface="+mn-ea"/>
              <a:cs typeface="+mn-cs"/>
            </a:rPr>
            <a:t> total)</a:t>
          </a:r>
          <a:endParaRPr lang="en-US" sz="1100"/>
        </a:p>
        <a:p>
          <a:endParaRPr lang="en-US" sz="1100"/>
        </a:p>
        <a:p>
          <a:r>
            <a:rPr lang="en-US" sz="1100"/>
            <a:t>Equity Total:  47,694gp + 1,306gp in Coins &amp; Gems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137160</xdr:colOff>
      <xdr:row>1</xdr:row>
      <xdr:rowOff>123825</xdr:rowOff>
    </xdr:from>
    <xdr:to>
      <xdr:col>2</xdr:col>
      <xdr:colOff>184785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showGridLines="0" tabSelected="1" zoomScaleNormal="100" workbookViewId="0"/>
  </sheetViews>
  <sheetFormatPr defaultColWidth="13" defaultRowHeight="15.6"/>
  <cols>
    <col min="1" max="1" width="13.59765625" style="61" customWidth="1"/>
    <col min="2" max="2" width="10" style="62" customWidth="1"/>
    <col min="3" max="3" width="5.09765625" style="62" customWidth="1"/>
    <col min="4" max="4" width="13.69921875" style="61" bestFit="1" customWidth="1"/>
    <col min="5" max="5" width="10.8984375" style="62" bestFit="1" customWidth="1"/>
    <col min="6" max="6" width="12.19921875" style="61" customWidth="1"/>
    <col min="7" max="7" width="12.19921875" style="62" customWidth="1"/>
    <col min="8" max="16384" width="13" style="23"/>
  </cols>
  <sheetData>
    <row r="1" spans="1:7" ht="29.4" thickTop="1" thickBot="1">
      <c r="A1" s="17" t="s">
        <v>653</v>
      </c>
      <c r="B1" s="18" t="s">
        <v>654</v>
      </c>
      <c r="C1" s="19"/>
      <c r="D1" s="20"/>
      <c r="E1" s="21"/>
      <c r="F1" s="20"/>
      <c r="G1" s="22" t="s">
        <v>655</v>
      </c>
    </row>
    <row r="2" spans="1:7" ht="17.399999999999999" thickTop="1">
      <c r="A2" s="24" t="s">
        <v>269</v>
      </c>
      <c r="B2" s="25" t="s">
        <v>158</v>
      </c>
      <c r="C2" s="25"/>
      <c r="D2" s="26" t="s">
        <v>496</v>
      </c>
      <c r="E2" s="27">
        <v>21</v>
      </c>
      <c r="F2" s="28"/>
      <c r="G2" s="29"/>
    </row>
    <row r="3" spans="1:7" ht="16.8">
      <c r="A3" s="24" t="s">
        <v>270</v>
      </c>
      <c r="B3" s="25" t="s">
        <v>713</v>
      </c>
      <c r="C3" s="25"/>
      <c r="D3" s="26" t="s">
        <v>0</v>
      </c>
      <c r="E3" s="27">
        <v>4</v>
      </c>
      <c r="F3" s="26"/>
      <c r="G3" s="29"/>
    </row>
    <row r="4" spans="1:7" ht="16.8">
      <c r="A4" s="24" t="s">
        <v>270</v>
      </c>
      <c r="B4" s="25" t="s">
        <v>656</v>
      </c>
      <c r="C4" s="25"/>
      <c r="D4" s="26" t="s">
        <v>0</v>
      </c>
      <c r="E4" s="27">
        <v>6</v>
      </c>
      <c r="F4" s="26"/>
      <c r="G4" s="29"/>
    </row>
    <row r="5" spans="1:7" ht="16.8">
      <c r="A5" s="24" t="s">
        <v>509</v>
      </c>
      <c r="B5" s="25" t="s">
        <v>659</v>
      </c>
      <c r="C5" s="25"/>
      <c r="D5" s="26" t="s">
        <v>271</v>
      </c>
      <c r="E5" s="27" t="s">
        <v>246</v>
      </c>
      <c r="F5" s="26"/>
      <c r="G5" s="29"/>
    </row>
    <row r="6" spans="1:7" ht="16.8">
      <c r="A6" s="24" t="s">
        <v>510</v>
      </c>
      <c r="B6" s="25" t="s">
        <v>660</v>
      </c>
      <c r="C6" s="25"/>
      <c r="D6" s="26" t="s">
        <v>514</v>
      </c>
      <c r="E6" s="27" t="s">
        <v>657</v>
      </c>
      <c r="F6" s="26"/>
      <c r="G6" s="29"/>
    </row>
    <row r="7" spans="1:7" ht="17.399999999999999" thickBot="1">
      <c r="A7" s="24" t="s">
        <v>511</v>
      </c>
      <c r="B7" s="25" t="s">
        <v>685</v>
      </c>
      <c r="C7" s="25"/>
      <c r="D7" s="26" t="s">
        <v>515</v>
      </c>
      <c r="E7" s="27" t="s">
        <v>658</v>
      </c>
      <c r="F7" s="26"/>
      <c r="G7" s="29"/>
    </row>
    <row r="8" spans="1:7" ht="17.399999999999999" thickTop="1">
      <c r="A8" s="30" t="s">
        <v>512</v>
      </c>
      <c r="B8" s="514">
        <f>3+E4</f>
        <v>9</v>
      </c>
      <c r="C8" s="515"/>
      <c r="D8" s="31" t="s">
        <v>83</v>
      </c>
      <c r="E8" s="471" t="s">
        <v>156</v>
      </c>
      <c r="F8" s="32"/>
      <c r="G8" s="29"/>
    </row>
    <row r="9" spans="1:7" ht="17.399999999999999" thickBot="1">
      <c r="A9" s="179" t="s">
        <v>513</v>
      </c>
      <c r="B9" s="180" t="str">
        <f>C11</f>
        <v>+2</v>
      </c>
      <c r="C9" s="181"/>
      <c r="D9" s="472" t="s">
        <v>684</v>
      </c>
      <c r="E9" s="473">
        <v>45500</v>
      </c>
      <c r="F9" s="32"/>
      <c r="G9" s="29"/>
    </row>
    <row r="10" spans="1:7" ht="17.399999999999999" thickTop="1">
      <c r="A10" s="33" t="s">
        <v>508</v>
      </c>
      <c r="B10" s="602">
        <f>13</f>
        <v>13</v>
      </c>
      <c r="C10" s="34" t="str">
        <f t="shared" ref="C10:C15" si="0">IF(B10&gt;9.9,CONCATENATE("+",ROUNDDOWN((B10-10)/2,0)),ROUNDUP((B10-10)/2,0))</f>
        <v>+1</v>
      </c>
      <c r="D10" s="35" t="s">
        <v>516</v>
      </c>
      <c r="E10" s="520" t="s">
        <v>752</v>
      </c>
      <c r="F10" s="32"/>
      <c r="G10" s="29"/>
    </row>
    <row r="11" spans="1:7" ht="16.8">
      <c r="A11" s="36" t="s">
        <v>507</v>
      </c>
      <c r="B11" s="519">
        <f>13+2</f>
        <v>15</v>
      </c>
      <c r="C11" s="37" t="str">
        <f t="shared" si="0"/>
        <v>+2</v>
      </c>
      <c r="D11" s="38" t="s">
        <v>517</v>
      </c>
      <c r="E11" s="521">
        <f>SUM(Martial!G3:G29)+SUM(Equipment!C3:C16)</f>
        <v>33.69</v>
      </c>
      <c r="F11" s="32"/>
      <c r="G11" s="29"/>
    </row>
    <row r="12" spans="1:7" ht="16.8">
      <c r="A12" s="39" t="s">
        <v>503</v>
      </c>
      <c r="B12" s="40">
        <f>12</f>
        <v>12</v>
      </c>
      <c r="C12" s="41" t="str">
        <f t="shared" si="0"/>
        <v>+1</v>
      </c>
      <c r="D12" s="38" t="s">
        <v>518</v>
      </c>
      <c r="E12" s="421">
        <f>ROUNDUP(((E3*8)*0.75)+((E4*10)*0.75)+(SUM(E3:E4)*C12),0)</f>
        <v>79</v>
      </c>
      <c r="F12" s="32"/>
      <c r="G12" s="29"/>
    </row>
    <row r="13" spans="1:7" ht="16.8">
      <c r="A13" s="42" t="s">
        <v>505</v>
      </c>
      <c r="B13" s="40">
        <f>12</f>
        <v>12</v>
      </c>
      <c r="C13" s="37" t="str">
        <f t="shared" si="0"/>
        <v>+1</v>
      </c>
      <c r="D13" s="43" t="s">
        <v>519</v>
      </c>
      <c r="E13" s="267">
        <f>10+1+C11</f>
        <v>13</v>
      </c>
      <c r="F13" s="24"/>
      <c r="G13" s="29"/>
    </row>
    <row r="14" spans="1:7" ht="16.8">
      <c r="A14" s="44" t="s">
        <v>506</v>
      </c>
      <c r="B14" s="40">
        <f>14</f>
        <v>14</v>
      </c>
      <c r="C14" s="37" t="str">
        <f t="shared" si="0"/>
        <v>+2</v>
      </c>
      <c r="D14" s="43" t="s">
        <v>520</v>
      </c>
      <c r="E14" s="173">
        <f>E15-C11</f>
        <v>21</v>
      </c>
      <c r="F14" s="32"/>
      <c r="G14" s="29"/>
    </row>
    <row r="15" spans="1:7" ht="17.399999999999999" thickBot="1">
      <c r="A15" s="45" t="s">
        <v>504</v>
      </c>
      <c r="B15" s="423">
        <f>13</f>
        <v>13</v>
      </c>
      <c r="C15" s="46" t="str">
        <f t="shared" si="0"/>
        <v>+1</v>
      </c>
      <c r="D15" s="47" t="s">
        <v>272</v>
      </c>
      <c r="E15" s="156">
        <f>E13+SUM(Martial!B20:B22)+1</f>
        <v>23</v>
      </c>
      <c r="F15" s="32"/>
      <c r="G15" s="29"/>
    </row>
    <row r="16" spans="1:7" ht="24" thickTop="1" thickBot="1">
      <c r="A16" s="48" t="s">
        <v>18</v>
      </c>
      <c r="B16" s="49"/>
      <c r="C16" s="49"/>
      <c r="D16" s="50"/>
      <c r="E16" s="397"/>
      <c r="F16" s="50"/>
      <c r="G16" s="51"/>
    </row>
    <row r="17" spans="1:7" s="3" customFormat="1" ht="17.399999999999999" thickTop="1">
      <c r="A17" s="52"/>
      <c r="B17" s="53"/>
      <c r="C17" s="53"/>
      <c r="D17" s="53"/>
      <c r="E17" s="53"/>
      <c r="F17" s="53"/>
      <c r="G17" s="54"/>
    </row>
    <row r="18" spans="1:7" s="3" customFormat="1" ht="16.8">
      <c r="A18" s="55"/>
      <c r="B18" s="56"/>
      <c r="C18" s="56"/>
      <c r="D18" s="56"/>
      <c r="E18" s="56"/>
      <c r="F18" s="56"/>
      <c r="G18" s="57"/>
    </row>
    <row r="19" spans="1:7" s="3" customFormat="1" ht="16.8">
      <c r="A19" s="55"/>
      <c r="B19" s="56"/>
      <c r="C19" s="56"/>
      <c r="D19" s="56"/>
      <c r="E19" s="56"/>
      <c r="F19" s="56"/>
      <c r="G19" s="57"/>
    </row>
    <row r="20" spans="1:7" s="3" customFormat="1" ht="16.8">
      <c r="A20" s="55"/>
      <c r="B20" s="56"/>
      <c r="C20" s="56"/>
      <c r="D20" s="56"/>
      <c r="E20" s="56"/>
      <c r="F20" s="56"/>
      <c r="G20" s="57"/>
    </row>
    <row r="21" spans="1:7" s="3" customFormat="1" ht="16.8">
      <c r="A21" s="55"/>
      <c r="B21" s="56"/>
      <c r="C21" s="56"/>
      <c r="D21" s="56"/>
      <c r="E21" s="56"/>
      <c r="F21" s="56"/>
      <c r="G21" s="57"/>
    </row>
    <row r="22" spans="1:7" s="3" customFormat="1" ht="16.8">
      <c r="A22" s="55"/>
      <c r="B22" s="56"/>
      <c r="C22" s="56"/>
      <c r="D22" s="56"/>
      <c r="E22" s="56"/>
      <c r="F22" s="56"/>
      <c r="G22" s="57"/>
    </row>
    <row r="23" spans="1:7" s="3" customFormat="1" ht="16.8">
      <c r="A23" s="55"/>
      <c r="B23" s="56"/>
      <c r="C23" s="56"/>
      <c r="D23" s="56"/>
      <c r="E23" s="56"/>
      <c r="F23" s="56"/>
      <c r="G23" s="57"/>
    </row>
    <row r="24" spans="1:7" s="3" customFormat="1" ht="16.8">
      <c r="A24" s="55"/>
      <c r="B24" s="56"/>
      <c r="C24" s="56"/>
      <c r="D24" s="56"/>
      <c r="E24" s="56"/>
      <c r="F24" s="56"/>
      <c r="G24" s="57"/>
    </row>
    <row r="25" spans="1:7" s="3" customFormat="1" ht="16.8">
      <c r="A25" s="55"/>
      <c r="B25" s="56"/>
      <c r="C25" s="56"/>
      <c r="D25" s="56"/>
      <c r="E25" s="56"/>
      <c r="F25" s="56"/>
      <c r="G25" s="57"/>
    </row>
    <row r="26" spans="1:7" s="3" customFormat="1" ht="16.8">
      <c r="A26" s="55"/>
      <c r="B26" s="56"/>
      <c r="C26" s="56"/>
      <c r="D26" s="56"/>
      <c r="E26" s="56"/>
      <c r="F26" s="56"/>
      <c r="G26" s="57"/>
    </row>
    <row r="27" spans="1:7" s="3" customFormat="1" ht="16.8">
      <c r="A27" s="55"/>
      <c r="B27" s="56"/>
      <c r="C27" s="56"/>
      <c r="D27" s="56"/>
      <c r="E27" s="56"/>
      <c r="F27" s="56"/>
      <c r="G27" s="57"/>
    </row>
    <row r="28" spans="1:7" s="3" customFormat="1" ht="16.8">
      <c r="A28" s="55"/>
      <c r="B28" s="56"/>
      <c r="C28" s="56"/>
      <c r="D28" s="56"/>
      <c r="E28" s="56"/>
      <c r="F28" s="56"/>
      <c r="G28" s="57"/>
    </row>
    <row r="29" spans="1:7" s="3" customFormat="1" ht="16.8">
      <c r="A29" s="55"/>
      <c r="B29" s="56"/>
      <c r="C29" s="56"/>
      <c r="D29" s="56"/>
      <c r="E29" s="56"/>
      <c r="F29" s="56"/>
      <c r="G29" s="57"/>
    </row>
    <row r="30" spans="1:7" s="3" customFormat="1" ht="16.8">
      <c r="A30" s="55"/>
      <c r="B30" s="56"/>
      <c r="C30" s="56"/>
      <c r="D30" s="56"/>
      <c r="E30" s="56"/>
      <c r="F30" s="56"/>
      <c r="G30" s="57"/>
    </row>
    <row r="31" spans="1:7" s="3" customFormat="1" ht="16.8">
      <c r="A31" s="55"/>
      <c r="B31" s="56"/>
      <c r="C31" s="56"/>
      <c r="D31" s="56"/>
      <c r="E31" s="56"/>
      <c r="F31" s="56"/>
      <c r="G31" s="57"/>
    </row>
    <row r="32" spans="1:7" s="3" customFormat="1" ht="16.8">
      <c r="A32" s="55"/>
      <c r="B32" s="56"/>
      <c r="C32" s="56"/>
      <c r="D32" s="56"/>
      <c r="E32" s="56"/>
      <c r="F32" s="56"/>
      <c r="G32" s="57"/>
    </row>
    <row r="33" spans="1:7" s="3" customFormat="1" ht="16.8">
      <c r="A33" s="55"/>
      <c r="B33" s="56"/>
      <c r="C33" s="56"/>
      <c r="D33" s="56"/>
      <c r="E33" s="56"/>
      <c r="F33" s="56"/>
      <c r="G33" s="57"/>
    </row>
    <row r="34" spans="1:7" s="3" customFormat="1" ht="16.8">
      <c r="A34" s="55"/>
      <c r="B34" s="56"/>
      <c r="C34" s="56"/>
      <c r="D34" s="56"/>
      <c r="E34" s="56"/>
      <c r="F34" s="56"/>
      <c r="G34" s="57"/>
    </row>
    <row r="35" spans="1:7" s="3" customFormat="1" ht="16.8">
      <c r="A35" s="55"/>
      <c r="B35" s="56"/>
      <c r="C35" s="56"/>
      <c r="D35" s="56"/>
      <c r="E35" s="56"/>
      <c r="F35" s="56"/>
      <c r="G35" s="57"/>
    </row>
    <row r="36" spans="1:7" s="3" customFormat="1" ht="16.8">
      <c r="A36" s="55"/>
      <c r="B36" s="56"/>
      <c r="C36" s="56"/>
      <c r="D36" s="56"/>
      <c r="E36" s="56"/>
      <c r="F36" s="56"/>
      <c r="G36" s="57"/>
    </row>
    <row r="37" spans="1:7" s="3" customFormat="1" ht="16.8">
      <c r="A37" s="55"/>
      <c r="B37" s="56"/>
      <c r="C37" s="56"/>
      <c r="D37" s="56"/>
      <c r="E37" s="56"/>
      <c r="F37" s="56"/>
      <c r="G37" s="57"/>
    </row>
    <row r="38" spans="1:7" s="3" customFormat="1" ht="16.8">
      <c r="A38" s="55"/>
      <c r="B38" s="56"/>
      <c r="C38" s="56"/>
      <c r="D38" s="56"/>
      <c r="E38" s="56"/>
      <c r="F38" s="56"/>
      <c r="G38" s="57"/>
    </row>
    <row r="39" spans="1:7" s="3" customFormat="1" ht="16.8">
      <c r="A39" s="55"/>
      <c r="B39" s="56"/>
      <c r="C39" s="56"/>
      <c r="D39" s="56"/>
      <c r="E39" s="56"/>
      <c r="F39" s="56"/>
      <c r="G39" s="57"/>
    </row>
    <row r="40" spans="1:7" s="3" customFormat="1" ht="16.8">
      <c r="A40" s="55"/>
      <c r="B40" s="56"/>
      <c r="C40" s="56"/>
      <c r="D40" s="56"/>
      <c r="E40" s="56"/>
      <c r="F40" s="56"/>
      <c r="G40" s="57"/>
    </row>
    <row r="41" spans="1:7" s="3" customFormat="1" ht="16.8">
      <c r="A41" s="55"/>
      <c r="B41" s="56"/>
      <c r="C41" s="56"/>
      <c r="D41" s="56"/>
      <c r="E41" s="56"/>
      <c r="F41" s="56"/>
      <c r="G41" s="57"/>
    </row>
    <row r="42" spans="1:7" s="3" customFormat="1" ht="16.8">
      <c r="A42" s="55"/>
      <c r="B42" s="56"/>
      <c r="C42" s="56"/>
      <c r="D42" s="56"/>
      <c r="E42" s="56"/>
      <c r="F42" s="56"/>
      <c r="G42" s="57"/>
    </row>
    <row r="43" spans="1:7" s="3" customFormat="1" ht="16.8">
      <c r="A43" s="55"/>
      <c r="B43" s="56"/>
      <c r="C43" s="56"/>
      <c r="D43" s="56"/>
      <c r="E43" s="56"/>
      <c r="F43" s="56"/>
      <c r="G43" s="57"/>
    </row>
    <row r="44" spans="1:7" s="3" customFormat="1" ht="16.8">
      <c r="A44" s="55"/>
      <c r="B44" s="56"/>
      <c r="C44" s="56"/>
      <c r="D44" s="56"/>
      <c r="E44" s="56"/>
      <c r="F44" s="56"/>
      <c r="G44" s="57"/>
    </row>
    <row r="45" spans="1:7" s="3" customFormat="1" ht="16.8">
      <c r="A45" s="55"/>
      <c r="B45" s="56"/>
      <c r="C45" s="56"/>
      <c r="D45" s="56"/>
      <c r="E45" s="56"/>
      <c r="F45" s="56"/>
      <c r="G45" s="57"/>
    </row>
    <row r="46" spans="1:7" s="3" customFormat="1" ht="16.8">
      <c r="A46" s="55"/>
      <c r="B46" s="56"/>
      <c r="C46" s="56"/>
      <c r="D46" s="56"/>
      <c r="E46" s="56"/>
      <c r="F46" s="56"/>
      <c r="G46" s="57"/>
    </row>
    <row r="47" spans="1:7" s="3" customFormat="1" ht="16.8">
      <c r="A47" s="55"/>
      <c r="B47" s="56"/>
      <c r="C47" s="56"/>
      <c r="D47" s="56"/>
      <c r="E47" s="56"/>
      <c r="F47" s="56"/>
      <c r="G47" s="57"/>
    </row>
    <row r="48" spans="1:7" s="3" customFormat="1" ht="16.8">
      <c r="A48" s="55"/>
      <c r="B48" s="56"/>
      <c r="C48" s="56"/>
      <c r="D48" s="56"/>
      <c r="E48" s="56"/>
      <c r="F48" s="56"/>
      <c r="G48" s="57"/>
    </row>
    <row r="49" spans="1:7" s="3" customFormat="1" ht="16.8">
      <c r="A49" s="55"/>
      <c r="B49" s="56"/>
      <c r="C49" s="56"/>
      <c r="D49" s="56"/>
      <c r="E49" s="56"/>
      <c r="F49" s="56"/>
      <c r="G49" s="57"/>
    </row>
    <row r="50" spans="1:7" s="3" customFormat="1" ht="16.8">
      <c r="A50" s="55"/>
      <c r="B50" s="56"/>
      <c r="C50" s="56"/>
      <c r="D50" s="56"/>
      <c r="E50" s="56"/>
      <c r="F50" s="56"/>
      <c r="G50" s="57"/>
    </row>
    <row r="51" spans="1:7" s="3" customFormat="1" ht="16.8">
      <c r="A51" s="55"/>
      <c r="B51" s="56"/>
      <c r="C51" s="56"/>
      <c r="D51" s="56"/>
      <c r="E51" s="56"/>
      <c r="F51" s="56"/>
      <c r="G51" s="57"/>
    </row>
    <row r="52" spans="1:7" s="3" customFormat="1" ht="16.8">
      <c r="A52" s="55"/>
      <c r="B52" s="56"/>
      <c r="C52" s="56"/>
      <c r="D52" s="56"/>
      <c r="E52" s="56"/>
      <c r="F52" s="56"/>
      <c r="G52" s="57"/>
    </row>
    <row r="53" spans="1:7" s="3" customFormat="1" ht="16.8">
      <c r="A53" s="55"/>
      <c r="B53" s="56"/>
      <c r="C53" s="56"/>
      <c r="D53" s="56"/>
      <c r="E53" s="56"/>
      <c r="F53" s="56"/>
      <c r="G53" s="57"/>
    </row>
    <row r="54" spans="1:7" s="3" customFormat="1" ht="16.8">
      <c r="A54" s="55"/>
      <c r="B54" s="56"/>
      <c r="C54" s="56"/>
      <c r="D54" s="56"/>
      <c r="E54" s="56"/>
      <c r="F54" s="56"/>
      <c r="G54" s="57"/>
    </row>
    <row r="55" spans="1:7" s="3" customFormat="1" ht="16.8">
      <c r="A55" s="55"/>
      <c r="B55" s="56"/>
      <c r="C55" s="56"/>
      <c r="D55" s="56"/>
      <c r="E55" s="56"/>
      <c r="F55" s="56"/>
      <c r="G55" s="57"/>
    </row>
    <row r="56" spans="1:7" s="3" customFormat="1" ht="16.8">
      <c r="A56" s="55"/>
      <c r="B56" s="56"/>
      <c r="C56" s="56"/>
      <c r="D56" s="56"/>
      <c r="E56" s="56"/>
      <c r="F56" s="56"/>
      <c r="G56" s="57"/>
    </row>
    <row r="57" spans="1:7" s="3" customFormat="1" ht="16.8">
      <c r="A57" s="55"/>
      <c r="B57" s="56"/>
      <c r="C57" s="56"/>
      <c r="D57" s="56"/>
      <c r="E57" s="56"/>
      <c r="F57" s="56"/>
      <c r="G57" s="57"/>
    </row>
    <row r="58" spans="1:7" ht="17.399999999999999" thickBot="1">
      <c r="A58" s="58"/>
      <c r="B58" s="59"/>
      <c r="C58" s="59"/>
      <c r="D58" s="59"/>
      <c r="E58" s="59"/>
      <c r="F58" s="59"/>
      <c r="G58" s="60"/>
    </row>
    <row r="59" spans="1:7" ht="16.2" thickTop="1"/>
  </sheetData>
  <phoneticPr fontId="0" type="noConversion"/>
  <conditionalFormatting sqref="E11">
    <cfRule type="cellIs" dxfId="20" priority="1" operator="greaterThan">
      <formula>100</formula>
    </cfRule>
    <cfRule type="cellIs" dxfId="19" priority="2" operator="between">
      <formula>50</formula>
      <formula>100</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cols>
    <col min="1" max="1" width="26.8984375" style="61" bestFit="1" customWidth="1"/>
    <col min="2" max="2" width="5.8984375" style="61" bestFit="1" customWidth="1"/>
    <col min="3" max="3" width="11.59765625" style="62" hidden="1" customWidth="1"/>
    <col min="4" max="4" width="5.796875" style="62" hidden="1" customWidth="1"/>
    <col min="5" max="5" width="9.19921875" style="62" bestFit="1" customWidth="1"/>
    <col min="6" max="6" width="8.3984375" style="62" customWidth="1"/>
    <col min="7" max="7" width="5.8984375" style="70" bestFit="1" customWidth="1"/>
    <col min="8" max="8" width="4.69921875" style="70" bestFit="1" customWidth="1"/>
    <col min="9" max="9" width="6.8984375" style="70" bestFit="1" customWidth="1"/>
    <col min="10" max="10" width="15.296875" style="61" bestFit="1" customWidth="1"/>
    <col min="11" max="16384" width="13" style="23"/>
  </cols>
  <sheetData>
    <row r="1" spans="1:10" ht="23.4" thickBot="1">
      <c r="A1" s="284" t="s">
        <v>7</v>
      </c>
      <c r="B1" s="63"/>
      <c r="C1" s="63"/>
      <c r="D1" s="63"/>
      <c r="E1" s="63"/>
      <c r="F1" s="63"/>
      <c r="G1" s="64"/>
      <c r="H1" s="64"/>
      <c r="I1" s="64"/>
      <c r="J1" s="63"/>
    </row>
    <row r="2" spans="1:10" s="3" customFormat="1" ht="34.200000000000003" thickBot="1">
      <c r="A2" s="285" t="s">
        <v>155</v>
      </c>
      <c r="B2" s="286" t="s">
        <v>23</v>
      </c>
      <c r="C2" s="286" t="s">
        <v>25</v>
      </c>
      <c r="D2" s="286" t="s">
        <v>22</v>
      </c>
      <c r="E2" s="2" t="s">
        <v>50</v>
      </c>
      <c r="F2" s="2" t="s">
        <v>26</v>
      </c>
      <c r="G2" s="287" t="s">
        <v>52</v>
      </c>
      <c r="H2" s="288" t="s">
        <v>154</v>
      </c>
      <c r="I2" s="287" t="s">
        <v>81</v>
      </c>
      <c r="J2" s="289" t="s">
        <v>79</v>
      </c>
    </row>
    <row r="3" spans="1:10" s="3" customFormat="1" ht="16.8">
      <c r="A3" s="290" t="s">
        <v>55</v>
      </c>
      <c r="B3" s="291">
        <f>4+5</f>
        <v>9</v>
      </c>
      <c r="C3" s="292" t="s">
        <v>503</v>
      </c>
      <c r="D3" s="293" t="str">
        <f>VLOOKUP(C3,'Personal File'!$A$10:$C$15,3,FALSE)</f>
        <v>+1</v>
      </c>
      <c r="E3" s="294" t="str">
        <f t="shared" ref="E3:E45" si="0">CONCATENATE(LEFT(C3,3)," (",D3,")")</f>
        <v>Con (+1)</v>
      </c>
      <c r="F3" s="295">
        <v>1</v>
      </c>
      <c r="G3" s="295">
        <f t="shared" ref="G3:G45" si="1">B3+D3+F3</f>
        <v>11</v>
      </c>
      <c r="H3" s="296">
        <f t="shared" ref="H3:H5" ca="1" si="2">RANDBETWEEN(1,20)</f>
        <v>18</v>
      </c>
      <c r="I3" s="295">
        <f ca="1">SUM(G3:H3)</f>
        <v>29</v>
      </c>
      <c r="J3" s="297"/>
    </row>
    <row r="4" spans="1:10" s="3" customFormat="1" ht="16.8">
      <c r="A4" s="298" t="s">
        <v>56</v>
      </c>
      <c r="B4" s="291">
        <f>1+2</f>
        <v>3</v>
      </c>
      <c r="C4" s="299" t="s">
        <v>507</v>
      </c>
      <c r="D4" s="293" t="str">
        <f>VLOOKUP(C4,'Personal File'!$A$10:$C$15,3,FALSE)</f>
        <v>+2</v>
      </c>
      <c r="E4" s="300" t="str">
        <f t="shared" si="0"/>
        <v>Dex (+2)</v>
      </c>
      <c r="F4" s="295">
        <v>0</v>
      </c>
      <c r="G4" s="295">
        <f t="shared" si="1"/>
        <v>5</v>
      </c>
      <c r="H4" s="296">
        <f t="shared" ca="1" si="2"/>
        <v>2</v>
      </c>
      <c r="I4" s="295">
        <f ca="1">SUM(G4:H4)</f>
        <v>7</v>
      </c>
      <c r="J4" s="297" t="s">
        <v>501</v>
      </c>
    </row>
    <row r="5" spans="1:10" s="3" customFormat="1" ht="16.8">
      <c r="A5" s="301" t="s">
        <v>57</v>
      </c>
      <c r="B5" s="302">
        <f>4+2</f>
        <v>6</v>
      </c>
      <c r="C5" s="303" t="s">
        <v>506</v>
      </c>
      <c r="D5" s="303" t="str">
        <f>VLOOKUP(C5,'Personal File'!$A$10:$C$15,3,FALSE)</f>
        <v>+2</v>
      </c>
      <c r="E5" s="304" t="str">
        <f t="shared" si="0"/>
        <v>Wis (+2)</v>
      </c>
      <c r="F5" s="305">
        <v>0</v>
      </c>
      <c r="G5" s="305">
        <f t="shared" si="1"/>
        <v>8</v>
      </c>
      <c r="H5" s="306">
        <f t="shared" ca="1" si="2"/>
        <v>14</v>
      </c>
      <c r="I5" s="305">
        <f ca="1">SUM(G5:H5)</f>
        <v>22</v>
      </c>
      <c r="J5" s="307"/>
    </row>
    <row r="6" spans="1:10" s="65" customFormat="1" ht="16.8">
      <c r="A6" s="308" t="s">
        <v>27</v>
      </c>
      <c r="B6" s="309">
        <v>0</v>
      </c>
      <c r="C6" s="310" t="s">
        <v>505</v>
      </c>
      <c r="D6" s="311" t="str">
        <f>VLOOKUP(C6,'Personal File'!$A$10:$C$15,3,FALSE)</f>
        <v>+1</v>
      </c>
      <c r="E6" s="312" t="str">
        <f t="shared" si="0"/>
        <v>Int (+1)</v>
      </c>
      <c r="F6" s="313" t="s">
        <v>51</v>
      </c>
      <c r="G6" s="314">
        <f t="shared" si="1"/>
        <v>1</v>
      </c>
      <c r="H6" s="296">
        <f ca="1">RANDBETWEEN(1,20)</f>
        <v>13</v>
      </c>
      <c r="I6" s="314">
        <f t="shared" ref="I6:I45" ca="1" si="3">SUM(G6:H6)</f>
        <v>14</v>
      </c>
      <c r="J6" s="297"/>
    </row>
    <row r="7" spans="1:10" s="66" customFormat="1" ht="16.8">
      <c r="A7" s="298" t="s">
        <v>28</v>
      </c>
      <c r="B7" s="309">
        <v>0</v>
      </c>
      <c r="C7" s="315" t="s">
        <v>507</v>
      </c>
      <c r="D7" s="316" t="str">
        <f>VLOOKUP(C7,'Personal File'!$A$10:$C$15,3,FALSE)</f>
        <v>+2</v>
      </c>
      <c r="E7" s="317" t="str">
        <f t="shared" si="0"/>
        <v>Dex (+2)</v>
      </c>
      <c r="F7" s="474">
        <f>SUM(Martial!$D$20:$D$22)</f>
        <v>-1</v>
      </c>
      <c r="G7" s="314">
        <f t="shared" si="1"/>
        <v>1</v>
      </c>
      <c r="H7" s="296">
        <f t="shared" ref="H7:H45" ca="1" si="4">RANDBETWEEN(1,20)</f>
        <v>15</v>
      </c>
      <c r="I7" s="314">
        <f t="shared" ca="1" si="3"/>
        <v>16</v>
      </c>
      <c r="J7" s="297"/>
    </row>
    <row r="8" spans="1:10" s="67" customFormat="1" ht="16.8">
      <c r="A8" s="339" t="s">
        <v>29</v>
      </c>
      <c r="B8" s="309">
        <v>0</v>
      </c>
      <c r="C8" s="340" t="s">
        <v>504</v>
      </c>
      <c r="D8" s="341" t="str">
        <f>VLOOKUP(C8,'Personal File'!$A$10:$C$15,3,FALSE)</f>
        <v>+1</v>
      </c>
      <c r="E8" s="342" t="str">
        <f t="shared" si="0"/>
        <v>Cha (+1)</v>
      </c>
      <c r="F8" s="314" t="s">
        <v>51</v>
      </c>
      <c r="G8" s="314">
        <f t="shared" si="1"/>
        <v>1</v>
      </c>
      <c r="H8" s="296">
        <f t="shared" ca="1" si="4"/>
        <v>19</v>
      </c>
      <c r="I8" s="314">
        <f t="shared" ca="1" si="3"/>
        <v>20</v>
      </c>
      <c r="J8" s="297"/>
    </row>
    <row r="9" spans="1:10" s="68" customFormat="1" ht="16.8">
      <c r="A9" s="426" t="s">
        <v>30</v>
      </c>
      <c r="B9" s="319">
        <v>3</v>
      </c>
      <c r="C9" s="427" t="s">
        <v>508</v>
      </c>
      <c r="D9" s="428" t="str">
        <f>VLOOKUP(C9,'Personal File'!$A$10:$C$15,3,FALSE)</f>
        <v>+1</v>
      </c>
      <c r="E9" s="429" t="str">
        <f t="shared" si="0"/>
        <v>Str (+1)</v>
      </c>
      <c r="F9" s="330">
        <f>SUM(Martial!$D$20:$D$22)</f>
        <v>-1</v>
      </c>
      <c r="G9" s="323">
        <f t="shared" si="1"/>
        <v>3</v>
      </c>
      <c r="H9" s="296">
        <f t="shared" ca="1" si="4"/>
        <v>9</v>
      </c>
      <c r="I9" s="323">
        <f t="shared" ca="1" si="3"/>
        <v>12</v>
      </c>
      <c r="J9" s="324"/>
    </row>
    <row r="10" spans="1:10" s="68" customFormat="1" ht="16.8">
      <c r="A10" s="325" t="s">
        <v>8</v>
      </c>
      <c r="B10" s="326">
        <v>6</v>
      </c>
      <c r="C10" s="327" t="s">
        <v>503</v>
      </c>
      <c r="D10" s="328" t="str">
        <f>VLOOKUP(C10,'Personal File'!$A$10:$C$15,3,FALSE)</f>
        <v>+1</v>
      </c>
      <c r="E10" s="329" t="str">
        <f t="shared" si="0"/>
        <v>Con (+1)</v>
      </c>
      <c r="F10" s="330" t="s">
        <v>51</v>
      </c>
      <c r="G10" s="330">
        <f t="shared" si="1"/>
        <v>7</v>
      </c>
      <c r="H10" s="296">
        <f t="shared" ca="1" si="4"/>
        <v>2</v>
      </c>
      <c r="I10" s="330">
        <f t="shared" ca="1" si="3"/>
        <v>9</v>
      </c>
      <c r="J10" s="331"/>
    </row>
    <row r="11" spans="1:10" s="65" customFormat="1" ht="16.8">
      <c r="A11" s="308" t="s">
        <v>502</v>
      </c>
      <c r="B11" s="309">
        <v>0</v>
      </c>
      <c r="C11" s="310" t="s">
        <v>505</v>
      </c>
      <c r="D11" s="311" t="str">
        <f>VLOOKUP(C11,'Personal File'!$A$10:$C$15,3,FALSE)</f>
        <v>+1</v>
      </c>
      <c r="E11" s="312" t="str">
        <f t="shared" si="0"/>
        <v>Int (+1)</v>
      </c>
      <c r="F11" s="314" t="s">
        <v>51</v>
      </c>
      <c r="G11" s="314">
        <f t="shared" si="1"/>
        <v>1</v>
      </c>
      <c r="H11" s="296">
        <f t="shared" ca="1" si="4"/>
        <v>8</v>
      </c>
      <c r="I11" s="314">
        <f t="shared" ca="1" si="3"/>
        <v>9</v>
      </c>
      <c r="J11" s="297"/>
    </row>
    <row r="12" spans="1:10" s="69" customFormat="1" ht="16.8">
      <c r="A12" s="332" t="s">
        <v>31</v>
      </c>
      <c r="B12" s="333">
        <v>0</v>
      </c>
      <c r="C12" s="334" t="s">
        <v>505</v>
      </c>
      <c r="D12" s="335" t="str">
        <f>VLOOKUP(C12,'Personal File'!$A$10:$C$15,3,FALSE)</f>
        <v>+1</v>
      </c>
      <c r="E12" s="336" t="str">
        <f t="shared" si="0"/>
        <v>Int (+1)</v>
      </c>
      <c r="F12" s="337" t="s">
        <v>51</v>
      </c>
      <c r="G12" s="337">
        <f t="shared" si="1"/>
        <v>1</v>
      </c>
      <c r="H12" s="296">
        <f t="shared" ca="1" si="4"/>
        <v>15</v>
      </c>
      <c r="I12" s="337">
        <f t="shared" ref="I12" ca="1" si="5">SUM(G12:H12)</f>
        <v>16</v>
      </c>
      <c r="J12" s="338"/>
    </row>
    <row r="13" spans="1:10" s="66" customFormat="1" ht="16.8">
      <c r="A13" s="339" t="s">
        <v>32</v>
      </c>
      <c r="B13" s="309">
        <v>0</v>
      </c>
      <c r="C13" s="340" t="s">
        <v>504</v>
      </c>
      <c r="D13" s="341" t="str">
        <f>VLOOKUP(C13,'Personal File'!$A$10:$C$15,3,FALSE)</f>
        <v>+1</v>
      </c>
      <c r="E13" s="342" t="str">
        <f t="shared" si="0"/>
        <v>Cha (+1)</v>
      </c>
      <c r="F13" s="314" t="s">
        <v>51</v>
      </c>
      <c r="G13" s="314">
        <f t="shared" si="1"/>
        <v>1</v>
      </c>
      <c r="H13" s="296">
        <f t="shared" ca="1" si="4"/>
        <v>16</v>
      </c>
      <c r="I13" s="314">
        <f t="shared" ca="1" si="3"/>
        <v>17</v>
      </c>
      <c r="J13" s="297"/>
    </row>
    <row r="14" spans="1:10" s="66" customFormat="1" ht="16.8">
      <c r="A14" s="332" t="s">
        <v>33</v>
      </c>
      <c r="B14" s="333">
        <v>0</v>
      </c>
      <c r="C14" s="334" t="s">
        <v>505</v>
      </c>
      <c r="D14" s="335" t="str">
        <f>VLOOKUP(C14,'Personal File'!$A$10:$C$15,3,FALSE)</f>
        <v>+1</v>
      </c>
      <c r="E14" s="336" t="str">
        <f t="shared" si="0"/>
        <v>Int (+1)</v>
      </c>
      <c r="F14" s="337" t="s">
        <v>51</v>
      </c>
      <c r="G14" s="337">
        <f t="shared" si="1"/>
        <v>1</v>
      </c>
      <c r="H14" s="296">
        <f t="shared" ca="1" si="4"/>
        <v>9</v>
      </c>
      <c r="I14" s="337">
        <f t="shared" ref="I14" ca="1" si="6">SUM(G14:H14)</f>
        <v>10</v>
      </c>
      <c r="J14" s="338"/>
    </row>
    <row r="15" spans="1:10" s="66" customFormat="1" ht="16.8">
      <c r="A15" s="339" t="s">
        <v>34</v>
      </c>
      <c r="B15" s="309">
        <v>0</v>
      </c>
      <c r="C15" s="340" t="s">
        <v>504</v>
      </c>
      <c r="D15" s="341" t="str">
        <f>VLOOKUP(C15,'Personal File'!$A$10:$C$15,3,FALSE)</f>
        <v>+1</v>
      </c>
      <c r="E15" s="342" t="str">
        <f t="shared" si="0"/>
        <v>Cha (+1)</v>
      </c>
      <c r="F15" s="314" t="s">
        <v>51</v>
      </c>
      <c r="G15" s="314">
        <f t="shared" si="1"/>
        <v>1</v>
      </c>
      <c r="H15" s="296">
        <f t="shared" ca="1" si="4"/>
        <v>10</v>
      </c>
      <c r="I15" s="314">
        <f t="shared" ca="1" si="3"/>
        <v>11</v>
      </c>
      <c r="J15" s="297"/>
    </row>
    <row r="16" spans="1:10" s="66" customFormat="1" ht="16.8">
      <c r="A16" s="298" t="s">
        <v>35</v>
      </c>
      <c r="B16" s="309">
        <v>0</v>
      </c>
      <c r="C16" s="315" t="s">
        <v>507</v>
      </c>
      <c r="D16" s="316" t="str">
        <f>VLOOKUP(C16,'Personal File'!$A$10:$C$15,3,FALSE)</f>
        <v>+2</v>
      </c>
      <c r="E16" s="317" t="str">
        <f t="shared" si="0"/>
        <v>Dex (+2)</v>
      </c>
      <c r="F16" s="474">
        <f>SUM(Martial!$D$20:$D$22)</f>
        <v>-1</v>
      </c>
      <c r="G16" s="314">
        <f t="shared" si="1"/>
        <v>1</v>
      </c>
      <c r="H16" s="296">
        <f t="shared" ca="1" si="4"/>
        <v>18</v>
      </c>
      <c r="I16" s="314">
        <f t="shared" ca="1" si="3"/>
        <v>19</v>
      </c>
      <c r="J16" s="297"/>
    </row>
    <row r="17" spans="1:10" s="66" customFormat="1" ht="16.8">
      <c r="A17" s="343" t="s">
        <v>36</v>
      </c>
      <c r="B17" s="344">
        <v>0</v>
      </c>
      <c r="C17" s="345" t="s">
        <v>505</v>
      </c>
      <c r="D17" s="346" t="str">
        <f>VLOOKUP(C17,'Personal File'!$A$10:$C$15,3,FALSE)</f>
        <v>+1</v>
      </c>
      <c r="E17" s="347" t="str">
        <f t="shared" si="0"/>
        <v>Int (+1)</v>
      </c>
      <c r="F17" s="348" t="s">
        <v>51</v>
      </c>
      <c r="G17" s="348">
        <f t="shared" si="1"/>
        <v>1</v>
      </c>
      <c r="H17" s="296">
        <f t="shared" ca="1" si="4"/>
        <v>8</v>
      </c>
      <c r="I17" s="348">
        <f t="shared" ca="1" si="3"/>
        <v>9</v>
      </c>
      <c r="J17" s="349"/>
    </row>
    <row r="18" spans="1:10" s="66" customFormat="1" ht="16.8">
      <c r="A18" s="339" t="s">
        <v>37</v>
      </c>
      <c r="B18" s="309">
        <v>0</v>
      </c>
      <c r="C18" s="340" t="s">
        <v>504</v>
      </c>
      <c r="D18" s="341" t="str">
        <f>VLOOKUP(C18,'Personal File'!$A$10:$C$15,3,FALSE)</f>
        <v>+1</v>
      </c>
      <c r="E18" s="342" t="str">
        <f t="shared" si="0"/>
        <v>Cha (+1)</v>
      </c>
      <c r="F18" s="314" t="s">
        <v>51</v>
      </c>
      <c r="G18" s="314">
        <f t="shared" si="1"/>
        <v>1</v>
      </c>
      <c r="H18" s="296">
        <f t="shared" ca="1" si="4"/>
        <v>3</v>
      </c>
      <c r="I18" s="314">
        <f t="shared" ca="1" si="3"/>
        <v>4</v>
      </c>
      <c r="J18" s="297"/>
    </row>
    <row r="19" spans="1:10" s="66" customFormat="1" ht="16.8">
      <c r="A19" s="318" t="s">
        <v>10</v>
      </c>
      <c r="B19" s="319">
        <v>2</v>
      </c>
      <c r="C19" s="320" t="s">
        <v>504</v>
      </c>
      <c r="D19" s="321" t="str">
        <f>VLOOKUP(C19,'Personal File'!$A$10:$C$15,3,FALSE)</f>
        <v>+1</v>
      </c>
      <c r="E19" s="322" t="str">
        <f t="shared" si="0"/>
        <v>Cha (+1)</v>
      </c>
      <c r="F19" s="323" t="s">
        <v>51</v>
      </c>
      <c r="G19" s="323">
        <f t="shared" si="1"/>
        <v>3</v>
      </c>
      <c r="H19" s="296">
        <f t="shared" ca="1" si="4"/>
        <v>9</v>
      </c>
      <c r="I19" s="323">
        <f t="shared" ca="1" si="3"/>
        <v>12</v>
      </c>
      <c r="J19" s="324"/>
    </row>
    <row r="20" spans="1:10" s="66" customFormat="1" ht="16.8">
      <c r="A20" s="350" t="s">
        <v>38</v>
      </c>
      <c r="B20" s="326">
        <v>7</v>
      </c>
      <c r="C20" s="351" t="s">
        <v>506</v>
      </c>
      <c r="D20" s="352" t="str">
        <f>VLOOKUP(C20,'Personal File'!$A$10:$C$15,3,FALSE)</f>
        <v>+2</v>
      </c>
      <c r="E20" s="353" t="str">
        <f t="shared" si="0"/>
        <v>Wis (+2)</v>
      </c>
      <c r="F20" s="323" t="s">
        <v>244</v>
      </c>
      <c r="G20" s="330">
        <f t="shared" si="1"/>
        <v>11</v>
      </c>
      <c r="H20" s="296">
        <f t="shared" ca="1" si="4"/>
        <v>18</v>
      </c>
      <c r="I20" s="330">
        <f t="shared" ca="1" si="3"/>
        <v>29</v>
      </c>
      <c r="J20" s="331"/>
    </row>
    <row r="21" spans="1:10" s="66" customFormat="1" ht="16.8">
      <c r="A21" s="298" t="s">
        <v>39</v>
      </c>
      <c r="B21" s="309">
        <v>0</v>
      </c>
      <c r="C21" s="315" t="s">
        <v>507</v>
      </c>
      <c r="D21" s="316" t="str">
        <f>VLOOKUP(C21,'Personal File'!$A$10:$C$15,3,FALSE)</f>
        <v>+2</v>
      </c>
      <c r="E21" s="317" t="str">
        <f t="shared" si="0"/>
        <v>Dex (+2)</v>
      </c>
      <c r="F21" s="474">
        <f>SUM(Martial!$D$20:$D$22)</f>
        <v>-1</v>
      </c>
      <c r="G21" s="314">
        <f t="shared" si="1"/>
        <v>1</v>
      </c>
      <c r="H21" s="296">
        <f t="shared" ca="1" si="4"/>
        <v>13</v>
      </c>
      <c r="I21" s="314">
        <f t="shared" ca="1" si="3"/>
        <v>14</v>
      </c>
      <c r="J21" s="297"/>
    </row>
    <row r="22" spans="1:10" s="66" customFormat="1" ht="16.8">
      <c r="A22" s="318" t="s">
        <v>40</v>
      </c>
      <c r="B22" s="319">
        <v>1</v>
      </c>
      <c r="C22" s="320" t="s">
        <v>504</v>
      </c>
      <c r="D22" s="321" t="str">
        <f>VLOOKUP(C22,'Personal File'!$A$10:$C$15,3,FALSE)</f>
        <v>+1</v>
      </c>
      <c r="E22" s="322" t="str">
        <f t="shared" si="0"/>
        <v>Cha (+1)</v>
      </c>
      <c r="F22" s="323" t="s">
        <v>51</v>
      </c>
      <c r="G22" s="323">
        <f t="shared" si="1"/>
        <v>2</v>
      </c>
      <c r="H22" s="296">
        <f t="shared" ca="1" si="4"/>
        <v>10</v>
      </c>
      <c r="I22" s="323">
        <f t="shared" ca="1" si="3"/>
        <v>12</v>
      </c>
      <c r="J22" s="324"/>
    </row>
    <row r="23" spans="1:10" s="66" customFormat="1" ht="16.8">
      <c r="A23" s="426" t="s">
        <v>41</v>
      </c>
      <c r="B23" s="319">
        <v>5</v>
      </c>
      <c r="C23" s="427" t="s">
        <v>508</v>
      </c>
      <c r="D23" s="428" t="str">
        <f>VLOOKUP(C23,'Personal File'!$A$10:$C$15,3,FALSE)</f>
        <v>+1</v>
      </c>
      <c r="E23" s="429" t="str">
        <f t="shared" si="0"/>
        <v>Str (+1)</v>
      </c>
      <c r="F23" s="330">
        <f>SUM(Martial!$D$20:$D$22)</f>
        <v>-1</v>
      </c>
      <c r="G23" s="323">
        <f t="shared" si="1"/>
        <v>5</v>
      </c>
      <c r="H23" s="296">
        <f t="shared" ca="1" si="4"/>
        <v>2</v>
      </c>
      <c r="I23" s="323">
        <f t="shared" ca="1" si="3"/>
        <v>7</v>
      </c>
      <c r="J23" s="324"/>
    </row>
    <row r="24" spans="1:10" s="66" customFormat="1" ht="16.8">
      <c r="A24" s="354" t="s">
        <v>249</v>
      </c>
      <c r="B24" s="326">
        <v>3</v>
      </c>
      <c r="C24" s="355" t="s">
        <v>505</v>
      </c>
      <c r="D24" s="356" t="str">
        <f>VLOOKUP(C24,'Personal File'!$A$10:$C$15,3,FALSE)</f>
        <v>+1</v>
      </c>
      <c r="E24" s="357" t="str">
        <f t="shared" si="0"/>
        <v>Int (+1)</v>
      </c>
      <c r="F24" s="323" t="s">
        <v>51</v>
      </c>
      <c r="G24" s="330">
        <f t="shared" si="1"/>
        <v>4</v>
      </c>
      <c r="H24" s="296">
        <f t="shared" ca="1" si="4"/>
        <v>4</v>
      </c>
      <c r="I24" s="330">
        <f t="shared" ca="1" si="3"/>
        <v>8</v>
      </c>
      <c r="J24" s="331"/>
    </row>
    <row r="25" spans="1:10" s="66" customFormat="1" ht="16.8">
      <c r="A25" s="354" t="s">
        <v>691</v>
      </c>
      <c r="B25" s="326">
        <v>2</v>
      </c>
      <c r="C25" s="355" t="s">
        <v>505</v>
      </c>
      <c r="D25" s="356" t="str">
        <f>VLOOKUP(C25,'Personal File'!$A$10:$C$15,3,FALSE)</f>
        <v>+1</v>
      </c>
      <c r="E25" s="357" t="str">
        <f t="shared" ref="E25" si="7">CONCATENATE(LEFT(C25,3)," (",D25,")")</f>
        <v>Int (+1)</v>
      </c>
      <c r="F25" s="323" t="s">
        <v>51</v>
      </c>
      <c r="G25" s="330">
        <f t="shared" si="1"/>
        <v>3</v>
      </c>
      <c r="H25" s="296">
        <f t="shared" ca="1" si="4"/>
        <v>19</v>
      </c>
      <c r="I25" s="330">
        <f t="shared" ca="1" si="3"/>
        <v>22</v>
      </c>
      <c r="J25" s="331"/>
    </row>
    <row r="26" spans="1:10" s="66" customFormat="1" ht="16.8">
      <c r="A26" s="354" t="s">
        <v>693</v>
      </c>
      <c r="B26" s="326">
        <v>4</v>
      </c>
      <c r="C26" s="355" t="s">
        <v>505</v>
      </c>
      <c r="D26" s="356" t="str">
        <f>VLOOKUP(C26,'Personal File'!$A$10:$C$15,3,FALSE)</f>
        <v>+1</v>
      </c>
      <c r="E26" s="357" t="str">
        <f t="shared" ref="E26" si="8">CONCATENATE(LEFT(C26,3)," (",D26,")")</f>
        <v>Int (+1)</v>
      </c>
      <c r="F26" s="323" t="s">
        <v>51</v>
      </c>
      <c r="G26" s="330">
        <f t="shared" ref="G26" si="9">B26+D26+F26</f>
        <v>5</v>
      </c>
      <c r="H26" s="296">
        <f t="shared" ca="1" si="4"/>
        <v>19</v>
      </c>
      <c r="I26" s="330">
        <f t="shared" ref="I26" ca="1" si="10">SUM(G26:H26)</f>
        <v>24</v>
      </c>
      <c r="J26" s="331" t="s">
        <v>694</v>
      </c>
    </row>
    <row r="27" spans="1:10" s="66" customFormat="1" ht="16.8">
      <c r="A27" s="354" t="s">
        <v>250</v>
      </c>
      <c r="B27" s="326">
        <v>2</v>
      </c>
      <c r="C27" s="355" t="s">
        <v>505</v>
      </c>
      <c r="D27" s="356" t="str">
        <f>VLOOKUP(C27,'Personal File'!$A$10:$C$15,3,FALSE)</f>
        <v>+1</v>
      </c>
      <c r="E27" s="357" t="str">
        <f t="shared" si="0"/>
        <v>Int (+1)</v>
      </c>
      <c r="F27" s="323" t="s">
        <v>51</v>
      </c>
      <c r="G27" s="330">
        <f t="shared" ref="G27" si="11">B27+D27+F27</f>
        <v>3</v>
      </c>
      <c r="H27" s="296">
        <f t="shared" ca="1" si="4"/>
        <v>8</v>
      </c>
      <c r="I27" s="330">
        <f t="shared" ref="I27" ca="1" si="12">SUM(G27:H27)</f>
        <v>11</v>
      </c>
      <c r="J27" s="331"/>
    </row>
    <row r="28" spans="1:10" s="66" customFormat="1" ht="16.8">
      <c r="A28" s="354" t="s">
        <v>234</v>
      </c>
      <c r="B28" s="326">
        <v>5</v>
      </c>
      <c r="C28" s="355" t="s">
        <v>505</v>
      </c>
      <c r="D28" s="356" t="str">
        <f>VLOOKUP(C28,'Personal File'!$A$10:$C$15,3,FALSE)</f>
        <v>+1</v>
      </c>
      <c r="E28" s="357" t="str">
        <f t="shared" si="0"/>
        <v>Int (+1)</v>
      </c>
      <c r="F28" s="323" t="s">
        <v>51</v>
      </c>
      <c r="G28" s="330">
        <f t="shared" ref="G28" si="13">B28+D28+F28</f>
        <v>6</v>
      </c>
      <c r="H28" s="296">
        <f t="shared" ca="1" si="4"/>
        <v>5</v>
      </c>
      <c r="I28" s="330">
        <f t="shared" ref="I28" ca="1" si="14">SUM(G28:H28)</f>
        <v>11</v>
      </c>
      <c r="J28" s="331"/>
    </row>
    <row r="29" spans="1:10" s="66" customFormat="1" ht="16.8">
      <c r="A29" s="358" t="s">
        <v>42</v>
      </c>
      <c r="B29" s="309">
        <v>0</v>
      </c>
      <c r="C29" s="359" t="s">
        <v>506</v>
      </c>
      <c r="D29" s="360" t="str">
        <f>VLOOKUP(C29,'Personal File'!$A$10:$C$15,3,FALSE)</f>
        <v>+2</v>
      </c>
      <c r="E29" s="361" t="str">
        <f t="shared" si="0"/>
        <v>Wis (+2)</v>
      </c>
      <c r="F29" s="314" t="s">
        <v>51</v>
      </c>
      <c r="G29" s="314">
        <f t="shared" si="1"/>
        <v>2</v>
      </c>
      <c r="H29" s="296">
        <f t="shared" ca="1" si="4"/>
        <v>8</v>
      </c>
      <c r="I29" s="314">
        <f t="shared" ca="1" si="3"/>
        <v>10</v>
      </c>
      <c r="J29" s="297"/>
    </row>
    <row r="30" spans="1:10" s="66" customFormat="1" ht="16.8">
      <c r="A30" s="298" t="s">
        <v>11</v>
      </c>
      <c r="B30" s="309">
        <v>0</v>
      </c>
      <c r="C30" s="315" t="s">
        <v>507</v>
      </c>
      <c r="D30" s="316" t="str">
        <f>VLOOKUP(C30,'Personal File'!$A$10:$C$15,3,FALSE)</f>
        <v>+2</v>
      </c>
      <c r="E30" s="317" t="str">
        <f t="shared" si="0"/>
        <v>Dex (+2)</v>
      </c>
      <c r="F30" s="474">
        <f>SUM(Martial!$D$20:$D$22)</f>
        <v>-1</v>
      </c>
      <c r="G30" s="314">
        <f t="shared" si="1"/>
        <v>1</v>
      </c>
      <c r="H30" s="296">
        <f t="shared" ca="1" si="4"/>
        <v>10</v>
      </c>
      <c r="I30" s="314">
        <f t="shared" ca="1" si="3"/>
        <v>11</v>
      </c>
      <c r="J30" s="297"/>
    </row>
    <row r="31" spans="1:10" s="66" customFormat="1" ht="16.8">
      <c r="A31" s="362" t="s">
        <v>43</v>
      </c>
      <c r="B31" s="333">
        <v>0</v>
      </c>
      <c r="C31" s="363" t="s">
        <v>507</v>
      </c>
      <c r="D31" s="364" t="str">
        <f>VLOOKUP(C31,'Personal File'!$A$10:$C$15,3,FALSE)</f>
        <v>+2</v>
      </c>
      <c r="E31" s="365" t="str">
        <f t="shared" si="0"/>
        <v>Dex (+2)</v>
      </c>
      <c r="F31" s="337" t="s">
        <v>51</v>
      </c>
      <c r="G31" s="337">
        <f t="shared" si="1"/>
        <v>2</v>
      </c>
      <c r="H31" s="296">
        <f t="shared" ca="1" si="4"/>
        <v>10</v>
      </c>
      <c r="I31" s="337">
        <f t="shared" ca="1" si="3"/>
        <v>12</v>
      </c>
      <c r="J31" s="338"/>
    </row>
    <row r="32" spans="1:10" ht="16.8">
      <c r="A32" s="339" t="s">
        <v>248</v>
      </c>
      <c r="B32" s="309">
        <v>0</v>
      </c>
      <c r="C32" s="340" t="s">
        <v>504</v>
      </c>
      <c r="D32" s="341" t="str">
        <f>VLOOKUP(C32,'Personal File'!$A$10:$C$15,3,FALSE)</f>
        <v>+1</v>
      </c>
      <c r="E32" s="342" t="str">
        <f t="shared" si="0"/>
        <v>Cha (+1)</v>
      </c>
      <c r="F32" s="314" t="s">
        <v>51</v>
      </c>
      <c r="G32" s="314">
        <f t="shared" si="1"/>
        <v>1</v>
      </c>
      <c r="H32" s="296">
        <f t="shared" ca="1" si="4"/>
        <v>13</v>
      </c>
      <c r="I32" s="314">
        <f t="shared" ca="1" si="3"/>
        <v>14</v>
      </c>
      <c r="J32" s="297"/>
    </row>
    <row r="33" spans="1:10" ht="16.8">
      <c r="A33" s="318" t="s">
        <v>669</v>
      </c>
      <c r="B33" s="319">
        <v>2</v>
      </c>
      <c r="C33" s="366" t="s">
        <v>506</v>
      </c>
      <c r="D33" s="367" t="str">
        <f>VLOOKUP(C33,'Personal File'!$A$10:$C$15,3,FALSE)</f>
        <v>+2</v>
      </c>
      <c r="E33" s="368" t="str">
        <f t="shared" si="0"/>
        <v>Wis (+2)</v>
      </c>
      <c r="F33" s="323" t="s">
        <v>51</v>
      </c>
      <c r="G33" s="369">
        <f t="shared" si="1"/>
        <v>4</v>
      </c>
      <c r="H33" s="296">
        <f t="shared" ca="1" si="4"/>
        <v>6</v>
      </c>
      <c r="I33" s="323">
        <f t="shared" ref="I33" ca="1" si="15">SUM(G33:H33)</f>
        <v>10</v>
      </c>
      <c r="J33" s="324"/>
    </row>
    <row r="34" spans="1:10" ht="16.8">
      <c r="A34" s="370" t="s">
        <v>12</v>
      </c>
      <c r="B34" s="319">
        <v>3</v>
      </c>
      <c r="C34" s="371" t="s">
        <v>507</v>
      </c>
      <c r="D34" s="372" t="str">
        <f>VLOOKUP(C34,'Personal File'!$A$10:$C$15,3,FALSE)</f>
        <v>+2</v>
      </c>
      <c r="E34" s="373" t="str">
        <f t="shared" si="0"/>
        <v>Dex (+2)</v>
      </c>
      <c r="F34" s="323" t="s">
        <v>51</v>
      </c>
      <c r="G34" s="323">
        <f t="shared" si="1"/>
        <v>5</v>
      </c>
      <c r="H34" s="296">
        <f t="shared" ca="1" si="4"/>
        <v>20</v>
      </c>
      <c r="I34" s="323">
        <f t="shared" ca="1" si="3"/>
        <v>25</v>
      </c>
      <c r="J34" s="324"/>
    </row>
    <row r="35" spans="1:10" ht="16.8">
      <c r="A35" s="308" t="s">
        <v>13</v>
      </c>
      <c r="B35" s="309">
        <v>0</v>
      </c>
      <c r="C35" s="310" t="s">
        <v>505</v>
      </c>
      <c r="D35" s="311" t="str">
        <f>VLOOKUP(C35,'Personal File'!$A$10:$C$15,3,FALSE)</f>
        <v>+1</v>
      </c>
      <c r="E35" s="312" t="str">
        <f t="shared" si="0"/>
        <v>Int (+1)</v>
      </c>
      <c r="F35" s="314" t="s">
        <v>51</v>
      </c>
      <c r="G35" s="314">
        <f t="shared" si="1"/>
        <v>1</v>
      </c>
      <c r="H35" s="296">
        <f t="shared" ca="1" si="4"/>
        <v>3</v>
      </c>
      <c r="I35" s="314">
        <f t="shared" ca="1" si="3"/>
        <v>4</v>
      </c>
      <c r="J35" s="297"/>
    </row>
    <row r="36" spans="1:10" ht="16.8">
      <c r="A36" s="358" t="s">
        <v>44</v>
      </c>
      <c r="B36" s="309">
        <v>0</v>
      </c>
      <c r="C36" s="359" t="s">
        <v>506</v>
      </c>
      <c r="D36" s="360" t="str">
        <f>VLOOKUP(C36,'Personal File'!$A$10:$C$15,3,FALSE)</f>
        <v>+2</v>
      </c>
      <c r="E36" s="361" t="str">
        <f t="shared" si="0"/>
        <v>Wis (+2)</v>
      </c>
      <c r="F36" s="314" t="s">
        <v>51</v>
      </c>
      <c r="G36" s="314">
        <f t="shared" si="1"/>
        <v>2</v>
      </c>
      <c r="H36" s="296">
        <f t="shared" ca="1" si="4"/>
        <v>5</v>
      </c>
      <c r="I36" s="314">
        <f t="shared" ca="1" si="3"/>
        <v>7</v>
      </c>
      <c r="J36" s="297"/>
    </row>
    <row r="37" spans="1:10" ht="16.8">
      <c r="A37" s="362" t="s">
        <v>95</v>
      </c>
      <c r="B37" s="333">
        <v>0</v>
      </c>
      <c r="C37" s="363" t="s">
        <v>507</v>
      </c>
      <c r="D37" s="364" t="str">
        <f>VLOOKUP(C37,'Personal File'!$A$10:$C$15,3,FALSE)</f>
        <v>+2</v>
      </c>
      <c r="E37" s="365" t="str">
        <f t="shared" si="0"/>
        <v>Dex (+2)</v>
      </c>
      <c r="F37" s="337">
        <f>SUM(Martial!$D$20:$D$22)</f>
        <v>-1</v>
      </c>
      <c r="G37" s="337">
        <f t="shared" si="1"/>
        <v>1</v>
      </c>
      <c r="H37" s="296">
        <f t="shared" ca="1" si="4"/>
        <v>20</v>
      </c>
      <c r="I37" s="337">
        <f t="shared" ref="I37:I38" ca="1" si="16">SUM(G37:H37)</f>
        <v>21</v>
      </c>
      <c r="J37" s="338"/>
    </row>
    <row r="38" spans="1:10" ht="16.8">
      <c r="A38" s="378" t="s">
        <v>85</v>
      </c>
      <c r="B38" s="379">
        <v>0</v>
      </c>
      <c r="C38" s="380" t="s">
        <v>505</v>
      </c>
      <c r="D38" s="381" t="str">
        <f>VLOOKUP(C38,'Personal File'!$A$10:$C$15,3,FALSE)</f>
        <v>+1</v>
      </c>
      <c r="E38" s="382" t="str">
        <f t="shared" si="0"/>
        <v>Int (+1)</v>
      </c>
      <c r="F38" s="383" t="s">
        <v>51</v>
      </c>
      <c r="G38" s="337">
        <f t="shared" si="1"/>
        <v>1</v>
      </c>
      <c r="H38" s="296">
        <f t="shared" ca="1" si="4"/>
        <v>20</v>
      </c>
      <c r="I38" s="337">
        <f t="shared" ca="1" si="16"/>
        <v>21</v>
      </c>
      <c r="J38" s="384"/>
    </row>
    <row r="39" spans="1:10" ht="16.8">
      <c r="A39" s="374" t="s">
        <v>45</v>
      </c>
      <c r="B39" s="319">
        <v>5</v>
      </c>
      <c r="C39" s="375" t="s">
        <v>505</v>
      </c>
      <c r="D39" s="376" t="str">
        <f>VLOOKUP(C39,'Personal File'!$A$10:$C$15,3,FALSE)</f>
        <v>+1</v>
      </c>
      <c r="E39" s="377" t="str">
        <f t="shared" si="0"/>
        <v>Int (+1)</v>
      </c>
      <c r="F39" s="323" t="s">
        <v>244</v>
      </c>
      <c r="G39" s="323">
        <f t="shared" si="1"/>
        <v>8</v>
      </c>
      <c r="H39" s="296">
        <f t="shared" ca="1" si="4"/>
        <v>15</v>
      </c>
      <c r="I39" s="323">
        <f t="shared" ca="1" si="3"/>
        <v>23</v>
      </c>
      <c r="J39" s="324"/>
    </row>
    <row r="40" spans="1:10" ht="16.8">
      <c r="A40" s="358" t="s">
        <v>46</v>
      </c>
      <c r="B40" s="309">
        <v>0</v>
      </c>
      <c r="C40" s="359" t="s">
        <v>506</v>
      </c>
      <c r="D40" s="360" t="str">
        <f>VLOOKUP(C40,'Personal File'!$A$10:$C$15,3,FALSE)</f>
        <v>+2</v>
      </c>
      <c r="E40" s="361" t="str">
        <f t="shared" si="0"/>
        <v>Wis (+2)</v>
      </c>
      <c r="F40" s="314" t="s">
        <v>51</v>
      </c>
      <c r="G40" s="314">
        <f t="shared" si="1"/>
        <v>2</v>
      </c>
      <c r="H40" s="296">
        <f t="shared" ca="1" si="4"/>
        <v>18</v>
      </c>
      <c r="I40" s="314">
        <f t="shared" ca="1" si="3"/>
        <v>20</v>
      </c>
      <c r="J40" s="297" t="s">
        <v>493</v>
      </c>
    </row>
    <row r="41" spans="1:10" ht="16.8">
      <c r="A41" s="358" t="s">
        <v>96</v>
      </c>
      <c r="B41" s="309">
        <v>0</v>
      </c>
      <c r="C41" s="359" t="s">
        <v>506</v>
      </c>
      <c r="D41" s="360" t="str">
        <f>VLOOKUP(C41,'Personal File'!$A$10:$C$15,3,FALSE)</f>
        <v>+2</v>
      </c>
      <c r="E41" s="361" t="str">
        <f t="shared" si="0"/>
        <v>Wis (+2)</v>
      </c>
      <c r="F41" s="314" t="s">
        <v>690</v>
      </c>
      <c r="G41" s="314">
        <f t="shared" si="1"/>
        <v>3</v>
      </c>
      <c r="H41" s="296">
        <f t="shared" ca="1" si="4"/>
        <v>11</v>
      </c>
      <c r="I41" s="314">
        <f t="shared" ca="1" si="3"/>
        <v>14</v>
      </c>
      <c r="J41" s="297"/>
    </row>
    <row r="42" spans="1:10" ht="16.8">
      <c r="A42" s="426" t="s">
        <v>14</v>
      </c>
      <c r="B42" s="319">
        <v>2</v>
      </c>
      <c r="C42" s="427" t="s">
        <v>508</v>
      </c>
      <c r="D42" s="428" t="str">
        <f>VLOOKUP(C42,'Personal File'!$A$10:$C$15,3,FALSE)</f>
        <v>+1</v>
      </c>
      <c r="E42" s="429" t="str">
        <f t="shared" si="0"/>
        <v>Str (+1)</v>
      </c>
      <c r="F42" s="323" t="s">
        <v>51</v>
      </c>
      <c r="G42" s="323">
        <f t="shared" si="1"/>
        <v>3</v>
      </c>
      <c r="H42" s="296">
        <f t="shared" ca="1" si="4"/>
        <v>2</v>
      </c>
      <c r="I42" s="323">
        <f t="shared" ca="1" si="3"/>
        <v>5</v>
      </c>
      <c r="J42" s="324"/>
    </row>
    <row r="43" spans="1:10" ht="16.8">
      <c r="A43" s="385" t="s">
        <v>47</v>
      </c>
      <c r="B43" s="386">
        <v>0</v>
      </c>
      <c r="C43" s="387" t="s">
        <v>507</v>
      </c>
      <c r="D43" s="388" t="str">
        <f>VLOOKUP(C43,'Personal File'!$A$10:$C$15,3,FALSE)</f>
        <v>+2</v>
      </c>
      <c r="E43" s="389" t="str">
        <f t="shared" si="0"/>
        <v>Dex (+2)</v>
      </c>
      <c r="F43" s="337">
        <f>SUM(Martial!$D$20:$D$22)</f>
        <v>-1</v>
      </c>
      <c r="G43" s="337">
        <f t="shared" si="1"/>
        <v>1</v>
      </c>
      <c r="H43" s="296">
        <f t="shared" ca="1" si="4"/>
        <v>7</v>
      </c>
      <c r="I43" s="337">
        <f t="shared" ref="I43:I44" ca="1" si="17">SUM(G43:H43)</f>
        <v>8</v>
      </c>
      <c r="J43" s="390"/>
    </row>
    <row r="44" spans="1:10" ht="16.8">
      <c r="A44" s="391" t="s">
        <v>48</v>
      </c>
      <c r="B44" s="333">
        <v>0</v>
      </c>
      <c r="C44" s="392" t="s">
        <v>504</v>
      </c>
      <c r="D44" s="393" t="str">
        <f>VLOOKUP(C44,'Personal File'!$A$10:$C$15,3,FALSE)</f>
        <v>+1</v>
      </c>
      <c r="E44" s="394" t="str">
        <f t="shared" si="0"/>
        <v>Cha (+1)</v>
      </c>
      <c r="F44" s="337" t="s">
        <v>51</v>
      </c>
      <c r="G44" s="337">
        <f t="shared" si="1"/>
        <v>1</v>
      </c>
      <c r="H44" s="296">
        <f t="shared" ca="1" si="4"/>
        <v>9</v>
      </c>
      <c r="I44" s="337">
        <f t="shared" ca="1" si="17"/>
        <v>10</v>
      </c>
      <c r="J44" s="338"/>
    </row>
    <row r="45" spans="1:10" ht="17.399999999999999" thickBot="1">
      <c r="A45" s="487" t="s">
        <v>49</v>
      </c>
      <c r="B45" s="488">
        <v>0</v>
      </c>
      <c r="C45" s="489" t="s">
        <v>507</v>
      </c>
      <c r="D45" s="490" t="str">
        <f>VLOOKUP(C45,'Personal File'!$A$10:$C$15,3,FALSE)</f>
        <v>+2</v>
      </c>
      <c r="E45" s="491" t="str">
        <f t="shared" si="0"/>
        <v>Dex (+2)</v>
      </c>
      <c r="F45" s="492" t="s">
        <v>51</v>
      </c>
      <c r="G45" s="492">
        <f t="shared" si="1"/>
        <v>2</v>
      </c>
      <c r="H45" s="395">
        <f t="shared" ca="1" si="4"/>
        <v>3</v>
      </c>
      <c r="I45" s="492">
        <f t="shared" ca="1" si="3"/>
        <v>5</v>
      </c>
      <c r="J45" s="493"/>
    </row>
    <row r="46" spans="1:10" ht="16.2" thickTop="1">
      <c r="B46" s="274">
        <f>SUM(B6:B45)</f>
        <v>52</v>
      </c>
      <c r="E46" s="274">
        <f>SUM(E47:E57)</f>
        <v>52</v>
      </c>
      <c r="F46" s="396" t="s">
        <v>52</v>
      </c>
    </row>
    <row r="47" spans="1:10">
      <c r="B47" s="274"/>
      <c r="E47" s="272">
        <f>4*(2+'Personal File'!$C$13)</f>
        <v>12</v>
      </c>
      <c r="F47" s="273" t="s">
        <v>160</v>
      </c>
    </row>
    <row r="48" spans="1:10">
      <c r="E48" s="272">
        <f>2+'Personal File'!$C$13</f>
        <v>3</v>
      </c>
      <c r="F48" s="273" t="s">
        <v>161</v>
      </c>
    </row>
    <row r="49" spans="5:6">
      <c r="E49" s="272">
        <f>2+'Personal File'!$C$13</f>
        <v>3</v>
      </c>
      <c r="F49" s="273" t="s">
        <v>162</v>
      </c>
    </row>
    <row r="50" spans="5:6">
      <c r="E50" s="272">
        <f>2+'Personal File'!$C$13</f>
        <v>3</v>
      </c>
      <c r="F50" s="273" t="s">
        <v>652</v>
      </c>
    </row>
    <row r="51" spans="5:6">
      <c r="E51" s="272">
        <f>2+'Personal File'!$C$13</f>
        <v>3</v>
      </c>
      <c r="F51" s="273" t="s">
        <v>668</v>
      </c>
    </row>
    <row r="52" spans="5:6">
      <c r="E52" s="272">
        <f>2+'Personal File'!$C$13</f>
        <v>3</v>
      </c>
      <c r="F52" s="273" t="s">
        <v>666</v>
      </c>
    </row>
    <row r="53" spans="5:6">
      <c r="E53" s="272">
        <f>2+'Personal File'!$C$13</f>
        <v>3</v>
      </c>
      <c r="F53" s="273" t="s">
        <v>667</v>
      </c>
    </row>
    <row r="54" spans="5:6">
      <c r="E54" s="272">
        <f>2+'Personal File'!$C$13</f>
        <v>3</v>
      </c>
      <c r="F54" s="273" t="s">
        <v>727</v>
      </c>
    </row>
    <row r="55" spans="5:6">
      <c r="E55" s="272">
        <f>2+'Personal File'!$C$13</f>
        <v>3</v>
      </c>
      <c r="F55" s="273" t="s">
        <v>728</v>
      </c>
    </row>
    <row r="56" spans="5:6">
      <c r="E56" s="272">
        <f>2+'Personal File'!$C$13</f>
        <v>3</v>
      </c>
      <c r="F56" s="273" t="s">
        <v>728</v>
      </c>
    </row>
    <row r="57" spans="5:6">
      <c r="E57" s="274">
        <f>3+SUM('Personal File'!$E$3:$E$4)</f>
        <v>13</v>
      </c>
      <c r="F57" s="273" t="s">
        <v>251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5"/>
  <sheetViews>
    <sheetView showGridLines="0" zoomScaleNormal="100" workbookViewId="0">
      <pane ySplit="2" topLeftCell="A3" activePane="bottomLeft" state="frozen"/>
      <selection pane="bottomLeft" activeCell="A3" sqref="A3"/>
    </sheetView>
  </sheetViews>
  <sheetFormatPr defaultColWidth="13" defaultRowHeight="15.6"/>
  <cols>
    <col min="1" max="1" width="29" style="61" bestFit="1" customWidth="1"/>
    <col min="2" max="2" width="6.19921875" style="61" bestFit="1" customWidth="1"/>
    <col min="3" max="3" width="11.5" style="62" bestFit="1" customWidth="1"/>
    <col min="4" max="4" width="13.3984375" style="62" bestFit="1" customWidth="1"/>
    <col min="5" max="5" width="12.59765625" style="70" bestFit="1" customWidth="1"/>
    <col min="6" max="6" width="10.59765625" style="62" bestFit="1" customWidth="1"/>
    <col min="7" max="7" width="13" style="62" bestFit="1" customWidth="1"/>
    <col min="8" max="8" width="13.19921875" style="61" bestFit="1" customWidth="1"/>
    <col min="9" max="9" width="23.296875" style="23" bestFit="1" customWidth="1"/>
    <col min="10" max="10" width="5.5" style="23" bestFit="1" customWidth="1"/>
    <col min="11" max="16384" width="13" style="23"/>
  </cols>
  <sheetData>
    <row r="1" spans="1:10" ht="23.4" thickBot="1">
      <c r="A1" s="437" t="s">
        <v>670</v>
      </c>
      <c r="B1" s="63"/>
      <c r="C1" s="63"/>
      <c r="D1" s="63"/>
      <c r="E1" s="64"/>
      <c r="F1" s="63"/>
      <c r="G1" s="63"/>
      <c r="H1" s="63"/>
      <c r="I1" s="63"/>
    </row>
    <row r="2" spans="1:10" s="3" customFormat="1" ht="16.8">
      <c r="A2" s="430" t="s">
        <v>70</v>
      </c>
      <c r="B2" s="431" t="s">
        <v>0</v>
      </c>
      <c r="C2" s="431" t="s">
        <v>165</v>
      </c>
      <c r="D2" s="432" t="s">
        <v>73</v>
      </c>
      <c r="E2" s="432" t="s">
        <v>101</v>
      </c>
      <c r="F2" s="431" t="s">
        <v>102</v>
      </c>
      <c r="G2" s="431" t="s">
        <v>54</v>
      </c>
      <c r="H2" s="431" t="s">
        <v>17</v>
      </c>
      <c r="I2" s="431" t="s">
        <v>361</v>
      </c>
      <c r="J2" s="433" t="s">
        <v>362</v>
      </c>
    </row>
    <row r="3" spans="1:10" s="3" customFormat="1" ht="16.8">
      <c r="A3" s="434" t="s">
        <v>366</v>
      </c>
      <c r="B3" s="398">
        <v>0</v>
      </c>
      <c r="C3" s="7"/>
      <c r="D3" s="184" t="s">
        <v>166</v>
      </c>
      <c r="E3" s="185" t="s">
        <v>103</v>
      </c>
      <c r="F3" s="186" t="s">
        <v>104</v>
      </c>
      <c r="G3" s="186" t="s">
        <v>84</v>
      </c>
      <c r="H3" s="186" t="s">
        <v>66</v>
      </c>
      <c r="I3" s="9" t="s">
        <v>278</v>
      </c>
      <c r="J3" s="399">
        <v>9</v>
      </c>
    </row>
    <row r="4" spans="1:10" s="3" customFormat="1" ht="16.8">
      <c r="A4" s="434" t="s">
        <v>131</v>
      </c>
      <c r="B4" s="398">
        <v>0</v>
      </c>
      <c r="C4" s="7"/>
      <c r="D4" s="10" t="s">
        <v>67</v>
      </c>
      <c r="E4" s="1" t="s">
        <v>103</v>
      </c>
      <c r="F4" s="187" t="s">
        <v>104</v>
      </c>
      <c r="G4" s="4" t="s">
        <v>84</v>
      </c>
      <c r="H4" s="4" t="s">
        <v>64</v>
      </c>
      <c r="I4" s="4" t="s">
        <v>339</v>
      </c>
      <c r="J4" s="193">
        <v>215</v>
      </c>
    </row>
    <row r="5" spans="1:10" s="3" customFormat="1" ht="16.8">
      <c r="A5" s="434" t="s">
        <v>134</v>
      </c>
      <c r="B5" s="398">
        <v>0</v>
      </c>
      <c r="C5" s="7"/>
      <c r="D5" s="10" t="s">
        <v>67</v>
      </c>
      <c r="E5" s="1" t="s">
        <v>103</v>
      </c>
      <c r="F5" s="187" t="s">
        <v>104</v>
      </c>
      <c r="G5" s="4" t="s">
        <v>60</v>
      </c>
      <c r="H5" s="4" t="s">
        <v>64</v>
      </c>
      <c r="I5" s="4" t="s">
        <v>339</v>
      </c>
      <c r="J5" s="193">
        <v>216</v>
      </c>
    </row>
    <row r="6" spans="1:10" s="3" customFormat="1" ht="16.8">
      <c r="A6" s="434" t="s">
        <v>135</v>
      </c>
      <c r="B6" s="398">
        <v>0</v>
      </c>
      <c r="C6" s="7"/>
      <c r="D6" s="188" t="s">
        <v>62</v>
      </c>
      <c r="E6" s="1" t="s">
        <v>103</v>
      </c>
      <c r="F6" s="4" t="s">
        <v>104</v>
      </c>
      <c r="G6" s="4" t="s">
        <v>74</v>
      </c>
      <c r="H6" s="4" t="s">
        <v>63</v>
      </c>
      <c r="I6" s="4" t="s">
        <v>339</v>
      </c>
      <c r="J6" s="193">
        <v>219</v>
      </c>
    </row>
    <row r="7" spans="1:10" s="3" customFormat="1" ht="16.8">
      <c r="A7" s="434" t="s">
        <v>132</v>
      </c>
      <c r="B7" s="398">
        <v>0</v>
      </c>
      <c r="C7" s="7"/>
      <c r="D7" s="10" t="s">
        <v>86</v>
      </c>
      <c r="E7" s="1" t="s">
        <v>103</v>
      </c>
      <c r="F7" s="187" t="s">
        <v>104</v>
      </c>
      <c r="G7" s="4" t="s">
        <v>84</v>
      </c>
      <c r="H7" s="4" t="s">
        <v>64</v>
      </c>
      <c r="I7" s="4" t="s">
        <v>339</v>
      </c>
      <c r="J7" s="193">
        <v>219</v>
      </c>
    </row>
    <row r="8" spans="1:10" s="3" customFormat="1" ht="16.8">
      <c r="A8" s="434" t="s">
        <v>136</v>
      </c>
      <c r="B8" s="398">
        <v>0</v>
      </c>
      <c r="C8" s="7"/>
      <c r="D8" s="10" t="s">
        <v>86</v>
      </c>
      <c r="E8" s="1" t="s">
        <v>103</v>
      </c>
      <c r="F8" s="187" t="s">
        <v>104</v>
      </c>
      <c r="G8" s="4" t="s">
        <v>60</v>
      </c>
      <c r="H8" s="4" t="s">
        <v>61</v>
      </c>
      <c r="I8" s="4" t="s">
        <v>339</v>
      </c>
      <c r="J8" s="297">
        <v>238</v>
      </c>
    </row>
    <row r="9" spans="1:10" s="3" customFormat="1" ht="16.8">
      <c r="A9" s="434" t="s">
        <v>133</v>
      </c>
      <c r="B9" s="398">
        <v>0</v>
      </c>
      <c r="C9" s="7"/>
      <c r="D9" s="10" t="s">
        <v>69</v>
      </c>
      <c r="E9" s="1" t="s">
        <v>189</v>
      </c>
      <c r="F9" s="187" t="s">
        <v>104</v>
      </c>
      <c r="G9" s="4" t="s">
        <v>60</v>
      </c>
      <c r="H9" s="4" t="s">
        <v>66</v>
      </c>
      <c r="I9" s="4" t="s">
        <v>339</v>
      </c>
      <c r="J9" s="193">
        <v>248</v>
      </c>
    </row>
    <row r="10" spans="1:10" s="3" customFormat="1" ht="16.8">
      <c r="A10" s="434" t="s">
        <v>137</v>
      </c>
      <c r="B10" s="398">
        <v>0</v>
      </c>
      <c r="C10" s="7"/>
      <c r="D10" s="10" t="s">
        <v>166</v>
      </c>
      <c r="E10" s="1" t="s">
        <v>103</v>
      </c>
      <c r="F10" s="187" t="s">
        <v>104</v>
      </c>
      <c r="G10" s="4" t="s">
        <v>75</v>
      </c>
      <c r="H10" s="4" t="s">
        <v>64</v>
      </c>
      <c r="I10" s="4" t="s">
        <v>339</v>
      </c>
      <c r="J10" s="193">
        <v>253</v>
      </c>
    </row>
    <row r="11" spans="1:10" s="3" customFormat="1" ht="16.8">
      <c r="A11" s="434" t="s">
        <v>167</v>
      </c>
      <c r="B11" s="398">
        <v>0</v>
      </c>
      <c r="C11" s="7"/>
      <c r="D11" s="188" t="s">
        <v>166</v>
      </c>
      <c r="E11" s="1" t="s">
        <v>126</v>
      </c>
      <c r="F11" s="187" t="s">
        <v>104</v>
      </c>
      <c r="G11" s="4" t="s">
        <v>111</v>
      </c>
      <c r="H11" s="4" t="s">
        <v>66</v>
      </c>
      <c r="I11" s="4" t="s">
        <v>339</v>
      </c>
      <c r="J11" s="193">
        <v>253</v>
      </c>
    </row>
    <row r="12" spans="1:10" s="3" customFormat="1" ht="16.8">
      <c r="A12" s="434" t="s">
        <v>168</v>
      </c>
      <c r="B12" s="398">
        <v>0</v>
      </c>
      <c r="C12" s="7"/>
      <c r="D12" s="10" t="s">
        <v>62</v>
      </c>
      <c r="E12" s="1" t="s">
        <v>103</v>
      </c>
      <c r="F12" s="187" t="s">
        <v>104</v>
      </c>
      <c r="G12" s="4" t="s">
        <v>75</v>
      </c>
      <c r="H12" s="4" t="s">
        <v>64</v>
      </c>
      <c r="I12" s="4" t="s">
        <v>339</v>
      </c>
      <c r="J12" s="193">
        <v>267</v>
      </c>
    </row>
    <row r="13" spans="1:10" s="3" customFormat="1" ht="16.8">
      <c r="A13" s="434" t="s">
        <v>138</v>
      </c>
      <c r="B13" s="398">
        <v>0</v>
      </c>
      <c r="C13" s="7"/>
      <c r="D13" s="10" t="s">
        <v>62</v>
      </c>
      <c r="E13" s="1" t="s">
        <v>126</v>
      </c>
      <c r="F13" s="187" t="s">
        <v>104</v>
      </c>
      <c r="G13" s="4" t="s">
        <v>65</v>
      </c>
      <c r="H13" s="4" t="s">
        <v>66</v>
      </c>
      <c r="I13" s="4" t="s">
        <v>339</v>
      </c>
      <c r="J13" s="193">
        <v>269</v>
      </c>
    </row>
    <row r="14" spans="1:10" s="3" customFormat="1" ht="16.8">
      <c r="A14" s="434" t="s">
        <v>139</v>
      </c>
      <c r="B14" s="398">
        <v>0</v>
      </c>
      <c r="C14" s="7"/>
      <c r="D14" s="188" t="s">
        <v>59</v>
      </c>
      <c r="E14" s="1" t="s">
        <v>109</v>
      </c>
      <c r="F14" s="187" t="s">
        <v>104</v>
      </c>
      <c r="G14" s="4" t="s">
        <v>60</v>
      </c>
      <c r="H14" s="4" t="s">
        <v>61</v>
      </c>
      <c r="I14" s="4" t="s">
        <v>339</v>
      </c>
      <c r="J14" s="193">
        <v>272</v>
      </c>
    </row>
    <row r="15" spans="1:10" s="3" customFormat="1" ht="16.8">
      <c r="A15" s="434" t="s">
        <v>235</v>
      </c>
      <c r="B15" s="398">
        <v>0</v>
      </c>
      <c r="C15" s="7"/>
      <c r="D15" s="10" t="s">
        <v>67</v>
      </c>
      <c r="E15" s="1" t="s">
        <v>103</v>
      </c>
      <c r="F15" s="187" t="s">
        <v>104</v>
      </c>
      <c r="G15" s="4" t="s">
        <v>169</v>
      </c>
      <c r="H15" s="4" t="s">
        <v>68</v>
      </c>
      <c r="I15" s="4" t="s">
        <v>341</v>
      </c>
      <c r="J15" s="193">
        <v>128</v>
      </c>
    </row>
    <row r="16" spans="1:10" s="3" customFormat="1" ht="16.8">
      <c r="A16" s="435" t="s">
        <v>367</v>
      </c>
      <c r="B16" s="401">
        <v>0</v>
      </c>
      <c r="C16" s="71"/>
      <c r="D16" s="72" t="s">
        <v>166</v>
      </c>
      <c r="E16" s="6" t="s">
        <v>106</v>
      </c>
      <c r="F16" s="189" t="s">
        <v>104</v>
      </c>
      <c r="G16" s="11" t="s">
        <v>60</v>
      </c>
      <c r="H16" s="11" t="s">
        <v>61</v>
      </c>
      <c r="I16" s="11" t="s">
        <v>339</v>
      </c>
      <c r="J16" s="402">
        <v>298</v>
      </c>
    </row>
    <row r="17" spans="1:10" ht="16.8">
      <c r="A17" s="434" t="s">
        <v>368</v>
      </c>
      <c r="B17" s="398">
        <v>1</v>
      </c>
      <c r="C17" s="7"/>
      <c r="D17" s="10" t="s">
        <v>177</v>
      </c>
      <c r="E17" s="1" t="s">
        <v>106</v>
      </c>
      <c r="F17" s="187" t="s">
        <v>104</v>
      </c>
      <c r="G17" s="4" t="s">
        <v>157</v>
      </c>
      <c r="H17" s="4" t="s">
        <v>63</v>
      </c>
      <c r="I17" s="4" t="s">
        <v>339</v>
      </c>
      <c r="J17" s="297">
        <v>203</v>
      </c>
    </row>
    <row r="18" spans="1:10" ht="16.8">
      <c r="A18" s="434" t="s">
        <v>370</v>
      </c>
      <c r="B18" s="398">
        <v>1</v>
      </c>
      <c r="C18" s="7"/>
      <c r="D18" s="10" t="s">
        <v>177</v>
      </c>
      <c r="E18" s="1" t="s">
        <v>106</v>
      </c>
      <c r="F18" s="187" t="s">
        <v>104</v>
      </c>
      <c r="G18" s="4" t="s">
        <v>157</v>
      </c>
      <c r="H18" s="4" t="s">
        <v>63</v>
      </c>
      <c r="I18" s="4" t="s">
        <v>339</v>
      </c>
      <c r="J18" s="297">
        <v>205</v>
      </c>
    </row>
    <row r="19" spans="1:10" ht="16.8">
      <c r="A19" s="434" t="s">
        <v>371</v>
      </c>
      <c r="B19" s="398">
        <v>1</v>
      </c>
      <c r="C19" s="7"/>
      <c r="D19" s="10" t="s">
        <v>166</v>
      </c>
      <c r="E19" s="1" t="s">
        <v>107</v>
      </c>
      <c r="F19" s="187" t="s">
        <v>104</v>
      </c>
      <c r="G19" s="4" t="s">
        <v>60</v>
      </c>
      <c r="H19" s="4" t="s">
        <v>64</v>
      </c>
      <c r="I19" s="4" t="s">
        <v>339</v>
      </c>
      <c r="J19" s="193">
        <v>205</v>
      </c>
    </row>
    <row r="20" spans="1:10" ht="16.8">
      <c r="A20" s="434" t="s">
        <v>372</v>
      </c>
      <c r="B20" s="398">
        <v>1</v>
      </c>
      <c r="C20" s="7"/>
      <c r="D20" s="10" t="s">
        <v>69</v>
      </c>
      <c r="E20" s="190" t="s">
        <v>103</v>
      </c>
      <c r="F20" s="187" t="s">
        <v>337</v>
      </c>
      <c r="G20" s="4" t="s">
        <v>84</v>
      </c>
      <c r="H20" s="9" t="s">
        <v>129</v>
      </c>
      <c r="I20" s="9" t="s">
        <v>373</v>
      </c>
      <c r="J20" s="297">
        <v>63</v>
      </c>
    </row>
    <row r="21" spans="1:10" ht="16.8">
      <c r="A21" s="434" t="s">
        <v>374</v>
      </c>
      <c r="B21" s="398">
        <v>1</v>
      </c>
      <c r="C21" s="7"/>
      <c r="D21" s="10" t="s">
        <v>59</v>
      </c>
      <c r="E21" s="1" t="s">
        <v>375</v>
      </c>
      <c r="F21" s="187" t="s">
        <v>104</v>
      </c>
      <c r="G21" s="4" t="s">
        <v>60</v>
      </c>
      <c r="H21" s="4" t="s">
        <v>140</v>
      </c>
      <c r="I21" s="4" t="s">
        <v>344</v>
      </c>
      <c r="J21" s="193">
        <v>83</v>
      </c>
    </row>
    <row r="22" spans="1:10" ht="16.8">
      <c r="A22" s="434" t="s">
        <v>171</v>
      </c>
      <c r="B22" s="398">
        <v>1</v>
      </c>
      <c r="C22" s="7"/>
      <c r="D22" s="10" t="s">
        <v>177</v>
      </c>
      <c r="E22" s="1" t="s">
        <v>127</v>
      </c>
      <c r="F22" s="187" t="s">
        <v>104</v>
      </c>
      <c r="G22" s="4" t="s">
        <v>84</v>
      </c>
      <c r="H22" s="4" t="s">
        <v>129</v>
      </c>
      <c r="I22" s="4" t="s">
        <v>339</v>
      </c>
      <c r="J22" s="193">
        <v>211</v>
      </c>
    </row>
    <row r="23" spans="1:10" ht="16.8">
      <c r="A23" s="434" t="s">
        <v>363</v>
      </c>
      <c r="B23" s="398">
        <v>1</v>
      </c>
      <c r="C23" s="7"/>
      <c r="D23" s="10" t="s">
        <v>86</v>
      </c>
      <c r="E23" s="1" t="s">
        <v>109</v>
      </c>
      <c r="F23" s="187" t="s">
        <v>104</v>
      </c>
      <c r="G23" s="4" t="s">
        <v>65</v>
      </c>
      <c r="H23" s="4" t="s">
        <v>66</v>
      </c>
      <c r="I23" s="4" t="s">
        <v>339</v>
      </c>
      <c r="J23" s="193">
        <v>212</v>
      </c>
    </row>
    <row r="24" spans="1:10" ht="16.8">
      <c r="A24" s="434" t="s">
        <v>376</v>
      </c>
      <c r="B24" s="398">
        <v>1</v>
      </c>
      <c r="C24" s="7"/>
      <c r="D24" s="191" t="s">
        <v>67</v>
      </c>
      <c r="E24" s="190" t="s">
        <v>106</v>
      </c>
      <c r="F24" s="187" t="s">
        <v>125</v>
      </c>
      <c r="G24" s="192" t="s">
        <v>84</v>
      </c>
      <c r="H24" s="192" t="s">
        <v>68</v>
      </c>
      <c r="I24" s="4" t="s">
        <v>347</v>
      </c>
      <c r="J24" s="193">
        <v>91</v>
      </c>
    </row>
    <row r="25" spans="1:10" ht="16.8">
      <c r="A25" s="434" t="s">
        <v>87</v>
      </c>
      <c r="B25" s="398">
        <v>1</v>
      </c>
      <c r="C25" s="7"/>
      <c r="D25" s="10" t="s">
        <v>67</v>
      </c>
      <c r="E25" s="1" t="s">
        <v>103</v>
      </c>
      <c r="F25" s="187" t="s">
        <v>104</v>
      </c>
      <c r="G25" s="4" t="s">
        <v>60</v>
      </c>
      <c r="H25" s="4" t="s">
        <v>64</v>
      </c>
      <c r="I25" s="4" t="s">
        <v>339</v>
      </c>
      <c r="J25" s="193">
        <v>216</v>
      </c>
    </row>
    <row r="26" spans="1:10" ht="16.8">
      <c r="A26" s="434" t="s">
        <v>377</v>
      </c>
      <c r="B26" s="398">
        <v>1</v>
      </c>
      <c r="C26" s="7"/>
      <c r="D26" s="10" t="s">
        <v>166</v>
      </c>
      <c r="E26" s="1" t="s">
        <v>107</v>
      </c>
      <c r="F26" s="187" t="s">
        <v>61</v>
      </c>
      <c r="G26" s="4" t="s">
        <v>60</v>
      </c>
      <c r="H26" s="4" t="s">
        <v>64</v>
      </c>
      <c r="I26" s="4" t="s">
        <v>339</v>
      </c>
      <c r="J26" s="193">
        <v>216</v>
      </c>
    </row>
    <row r="27" spans="1:10" ht="16.8">
      <c r="A27" s="434" t="s">
        <v>378</v>
      </c>
      <c r="B27" s="398">
        <v>1</v>
      </c>
      <c r="C27" s="7"/>
      <c r="D27" s="10" t="s">
        <v>86</v>
      </c>
      <c r="E27" s="1" t="s">
        <v>106</v>
      </c>
      <c r="F27" s="187" t="s">
        <v>104</v>
      </c>
      <c r="G27" s="4" t="s">
        <v>93</v>
      </c>
      <c r="H27" s="4" t="s">
        <v>66</v>
      </c>
      <c r="I27" s="4" t="s">
        <v>339</v>
      </c>
      <c r="J27" s="193">
        <v>218</v>
      </c>
    </row>
    <row r="28" spans="1:10" ht="16.8">
      <c r="A28" s="434" t="s">
        <v>379</v>
      </c>
      <c r="B28" s="398">
        <v>1</v>
      </c>
      <c r="C28" s="7"/>
      <c r="D28" s="10" t="s">
        <v>86</v>
      </c>
      <c r="E28" s="1" t="s">
        <v>106</v>
      </c>
      <c r="F28" s="187" t="s">
        <v>104</v>
      </c>
      <c r="G28" s="4" t="s">
        <v>74</v>
      </c>
      <c r="H28" s="4" t="s">
        <v>66</v>
      </c>
      <c r="I28" s="4" t="s">
        <v>339</v>
      </c>
      <c r="J28" s="193">
        <v>218</v>
      </c>
    </row>
    <row r="29" spans="1:10" ht="16.8">
      <c r="A29" s="434" t="s">
        <v>172</v>
      </c>
      <c r="B29" s="398">
        <v>1</v>
      </c>
      <c r="C29" s="7"/>
      <c r="D29" s="10" t="s">
        <v>86</v>
      </c>
      <c r="E29" s="1" t="s">
        <v>109</v>
      </c>
      <c r="F29" s="187" t="s">
        <v>104</v>
      </c>
      <c r="G29" s="4" t="s">
        <v>380</v>
      </c>
      <c r="H29" s="4" t="s">
        <v>64</v>
      </c>
      <c r="I29" s="4" t="s">
        <v>339</v>
      </c>
      <c r="J29" s="193">
        <v>220</v>
      </c>
    </row>
    <row r="30" spans="1:10" ht="16.8">
      <c r="A30" s="434" t="s">
        <v>173</v>
      </c>
      <c r="B30" s="398">
        <v>1</v>
      </c>
      <c r="C30" s="7"/>
      <c r="D30" s="10" t="s">
        <v>69</v>
      </c>
      <c r="E30" s="1" t="s">
        <v>106</v>
      </c>
      <c r="F30" s="187" t="s">
        <v>104</v>
      </c>
      <c r="G30" s="4" t="s">
        <v>65</v>
      </c>
      <c r="H30" s="4" t="s">
        <v>61</v>
      </c>
      <c r="I30" s="4" t="s">
        <v>339</v>
      </c>
      <c r="J30" s="297">
        <v>224</v>
      </c>
    </row>
    <row r="31" spans="1:10" ht="16.8">
      <c r="A31" s="434" t="s">
        <v>381</v>
      </c>
      <c r="B31" s="398">
        <v>1</v>
      </c>
      <c r="C31" s="7"/>
      <c r="D31" s="10" t="s">
        <v>86</v>
      </c>
      <c r="E31" s="1" t="s">
        <v>382</v>
      </c>
      <c r="F31" s="4" t="s">
        <v>104</v>
      </c>
      <c r="G31" s="4" t="s">
        <v>60</v>
      </c>
      <c r="H31" s="4" t="s">
        <v>170</v>
      </c>
      <c r="I31" s="4" t="s">
        <v>346</v>
      </c>
      <c r="J31" s="193">
        <v>96</v>
      </c>
    </row>
    <row r="32" spans="1:10" ht="16.8">
      <c r="A32" s="434" t="s">
        <v>174</v>
      </c>
      <c r="B32" s="398">
        <v>1</v>
      </c>
      <c r="C32" s="7"/>
      <c r="D32" s="10" t="s">
        <v>177</v>
      </c>
      <c r="E32" s="1" t="s">
        <v>106</v>
      </c>
      <c r="F32" s="187" t="s">
        <v>104</v>
      </c>
      <c r="G32" s="4" t="s">
        <v>111</v>
      </c>
      <c r="H32" s="4" t="s">
        <v>63</v>
      </c>
      <c r="I32" s="4" t="s">
        <v>339</v>
      </c>
      <c r="J32" s="193">
        <v>225</v>
      </c>
    </row>
    <row r="33" spans="1:10" ht="16.8">
      <c r="A33" s="434" t="s">
        <v>268</v>
      </c>
      <c r="B33" s="398">
        <v>1</v>
      </c>
      <c r="C33" s="7"/>
      <c r="D33" s="10" t="s">
        <v>166</v>
      </c>
      <c r="E33" s="5" t="s">
        <v>107</v>
      </c>
      <c r="F33" s="5" t="s">
        <v>104</v>
      </c>
      <c r="G33" s="4" t="s">
        <v>60</v>
      </c>
      <c r="H33" s="4" t="s">
        <v>66</v>
      </c>
      <c r="I33" s="4" t="s">
        <v>278</v>
      </c>
      <c r="J33" s="193">
        <v>77</v>
      </c>
    </row>
    <row r="34" spans="1:10" ht="16.8">
      <c r="A34" s="434" t="s">
        <v>88</v>
      </c>
      <c r="B34" s="398">
        <v>1</v>
      </c>
      <c r="C34" s="7"/>
      <c r="D34" s="10" t="s">
        <v>59</v>
      </c>
      <c r="E34" s="1" t="s">
        <v>103</v>
      </c>
      <c r="F34" s="187" t="s">
        <v>104</v>
      </c>
      <c r="G34" s="4" t="s">
        <v>60</v>
      </c>
      <c r="H34" s="4" t="s">
        <v>89</v>
      </c>
      <c r="I34" s="4" t="s">
        <v>339</v>
      </c>
      <c r="J34" s="193">
        <v>226</v>
      </c>
    </row>
    <row r="35" spans="1:10" ht="16.8">
      <c r="A35" s="434" t="s">
        <v>175</v>
      </c>
      <c r="B35" s="398">
        <v>1</v>
      </c>
      <c r="C35" s="7"/>
      <c r="D35" s="10" t="s">
        <v>59</v>
      </c>
      <c r="E35" s="1" t="s">
        <v>103</v>
      </c>
      <c r="F35" s="187" t="s">
        <v>104</v>
      </c>
      <c r="G35" s="4" t="s">
        <v>65</v>
      </c>
      <c r="H35" s="4" t="s">
        <v>63</v>
      </c>
      <c r="I35" s="4" t="s">
        <v>339</v>
      </c>
      <c r="J35" s="297">
        <v>227</v>
      </c>
    </row>
    <row r="36" spans="1:10" ht="16.8">
      <c r="A36" s="434" t="s">
        <v>383</v>
      </c>
      <c r="B36" s="398">
        <v>1</v>
      </c>
      <c r="C36" s="7"/>
      <c r="D36" s="10" t="s">
        <v>59</v>
      </c>
      <c r="E36" s="1" t="s">
        <v>384</v>
      </c>
      <c r="F36" s="4" t="s">
        <v>104</v>
      </c>
      <c r="G36" s="4" t="s">
        <v>84</v>
      </c>
      <c r="H36" s="4" t="s">
        <v>105</v>
      </c>
      <c r="I36" s="4" t="s">
        <v>346</v>
      </c>
      <c r="J36" s="193">
        <v>99</v>
      </c>
    </row>
    <row r="37" spans="1:10" ht="16.8">
      <c r="A37" s="434" t="s">
        <v>385</v>
      </c>
      <c r="B37" s="398">
        <v>1</v>
      </c>
      <c r="C37" s="7"/>
      <c r="D37" s="10" t="s">
        <v>86</v>
      </c>
      <c r="E37" s="190" t="s">
        <v>358</v>
      </c>
      <c r="F37" s="187" t="s">
        <v>337</v>
      </c>
      <c r="G37" s="192" t="s">
        <v>65</v>
      </c>
      <c r="H37" s="4" t="s">
        <v>129</v>
      </c>
      <c r="I37" s="4" t="s">
        <v>386</v>
      </c>
      <c r="J37" s="193">
        <v>150</v>
      </c>
    </row>
    <row r="38" spans="1:10" ht="16.8">
      <c r="A38" s="434" t="s">
        <v>387</v>
      </c>
      <c r="B38" s="398">
        <v>1</v>
      </c>
      <c r="C38" s="7"/>
      <c r="D38" s="10" t="s">
        <v>69</v>
      </c>
      <c r="E38" s="1" t="s">
        <v>103</v>
      </c>
      <c r="F38" s="4" t="s">
        <v>104</v>
      </c>
      <c r="G38" s="4" t="s">
        <v>93</v>
      </c>
      <c r="H38" s="4" t="s">
        <v>63</v>
      </c>
      <c r="I38" s="4" t="s">
        <v>278</v>
      </c>
      <c r="J38" s="193">
        <v>108</v>
      </c>
    </row>
    <row r="39" spans="1:10" ht="16.8">
      <c r="A39" s="434" t="s">
        <v>388</v>
      </c>
      <c r="B39" s="398">
        <v>1</v>
      </c>
      <c r="C39" s="7"/>
      <c r="D39" s="10" t="s">
        <v>67</v>
      </c>
      <c r="E39" s="1" t="s">
        <v>103</v>
      </c>
      <c r="F39" s="187" t="s">
        <v>128</v>
      </c>
      <c r="G39" s="4" t="s">
        <v>84</v>
      </c>
      <c r="H39" s="4" t="s">
        <v>89</v>
      </c>
      <c r="I39" s="4" t="s">
        <v>386</v>
      </c>
      <c r="J39" s="193">
        <v>151</v>
      </c>
    </row>
    <row r="40" spans="1:10" ht="16.8">
      <c r="A40" s="434" t="s">
        <v>389</v>
      </c>
      <c r="B40" s="398">
        <v>1</v>
      </c>
      <c r="C40" s="7"/>
      <c r="D40" s="8" t="s">
        <v>59</v>
      </c>
      <c r="E40" s="5" t="s">
        <v>106</v>
      </c>
      <c r="F40" s="9" t="s">
        <v>104</v>
      </c>
      <c r="G40" s="9" t="s">
        <v>60</v>
      </c>
      <c r="H40" s="9" t="s">
        <v>66</v>
      </c>
      <c r="I40" s="4" t="s">
        <v>339</v>
      </c>
      <c r="J40" s="400">
        <v>241</v>
      </c>
    </row>
    <row r="41" spans="1:10" ht="16.8">
      <c r="A41" s="434" t="s">
        <v>176</v>
      </c>
      <c r="B41" s="398">
        <v>1</v>
      </c>
      <c r="C41" s="7"/>
      <c r="D41" s="10" t="s">
        <v>177</v>
      </c>
      <c r="E41" s="1" t="s">
        <v>106</v>
      </c>
      <c r="F41" s="187" t="s">
        <v>104</v>
      </c>
      <c r="G41" s="4" t="s">
        <v>111</v>
      </c>
      <c r="H41" s="4" t="s">
        <v>68</v>
      </c>
      <c r="I41" s="4" t="s">
        <v>341</v>
      </c>
      <c r="J41" s="193">
        <v>122</v>
      </c>
    </row>
    <row r="42" spans="1:10" ht="16.8">
      <c r="A42" s="434" t="s">
        <v>390</v>
      </c>
      <c r="B42" s="398">
        <v>1</v>
      </c>
      <c r="C42" s="7"/>
      <c r="D42" s="10" t="s">
        <v>59</v>
      </c>
      <c r="E42" s="1" t="s">
        <v>107</v>
      </c>
      <c r="F42" s="187" t="s">
        <v>104</v>
      </c>
      <c r="G42" s="4" t="s">
        <v>60</v>
      </c>
      <c r="H42" s="9" t="s">
        <v>66</v>
      </c>
      <c r="I42" s="9" t="s">
        <v>278</v>
      </c>
      <c r="J42" s="193">
        <v>126</v>
      </c>
    </row>
    <row r="43" spans="1:10" ht="16.8">
      <c r="A43" s="434" t="s">
        <v>391</v>
      </c>
      <c r="B43" s="398">
        <v>1</v>
      </c>
      <c r="C43" s="7"/>
      <c r="D43" s="10" t="s">
        <v>69</v>
      </c>
      <c r="E43" s="1" t="s">
        <v>103</v>
      </c>
      <c r="F43" s="187" t="s">
        <v>104</v>
      </c>
      <c r="G43" s="9" t="s">
        <v>111</v>
      </c>
      <c r="H43" s="4" t="s">
        <v>66</v>
      </c>
      <c r="I43" s="4" t="s">
        <v>343</v>
      </c>
      <c r="J43" s="193">
        <v>100</v>
      </c>
    </row>
    <row r="44" spans="1:10" ht="16.8">
      <c r="A44" s="434" t="s">
        <v>94</v>
      </c>
      <c r="B44" s="398">
        <v>1</v>
      </c>
      <c r="C44" s="7"/>
      <c r="D44" s="10" t="s">
        <v>166</v>
      </c>
      <c r="E44" s="1" t="s">
        <v>107</v>
      </c>
      <c r="F44" s="187" t="s">
        <v>104</v>
      </c>
      <c r="G44" s="4" t="s">
        <v>65</v>
      </c>
      <c r="H44" s="4" t="s">
        <v>105</v>
      </c>
      <c r="I44" s="4" t="s">
        <v>339</v>
      </c>
      <c r="J44" s="193">
        <v>249</v>
      </c>
    </row>
    <row r="45" spans="1:10" ht="16.8">
      <c r="A45" s="434" t="s">
        <v>392</v>
      </c>
      <c r="B45" s="398">
        <v>1</v>
      </c>
      <c r="C45" s="7"/>
      <c r="D45" s="10" t="s">
        <v>166</v>
      </c>
      <c r="E45" s="1" t="s">
        <v>106</v>
      </c>
      <c r="F45" s="187" t="s">
        <v>104</v>
      </c>
      <c r="G45" s="4" t="s">
        <v>60</v>
      </c>
      <c r="H45" s="4" t="s">
        <v>393</v>
      </c>
      <c r="I45" s="4" t="s">
        <v>339</v>
      </c>
      <c r="J45" s="193">
        <v>251</v>
      </c>
    </row>
    <row r="46" spans="1:10" ht="16.8">
      <c r="A46" s="434" t="s">
        <v>178</v>
      </c>
      <c r="B46" s="398">
        <v>1</v>
      </c>
      <c r="C46" s="7"/>
      <c r="D46" s="10" t="s">
        <v>166</v>
      </c>
      <c r="E46" s="1" t="s">
        <v>179</v>
      </c>
      <c r="F46" s="187" t="s">
        <v>104</v>
      </c>
      <c r="G46" s="4" t="s">
        <v>60</v>
      </c>
      <c r="H46" s="4" t="s">
        <v>63</v>
      </c>
      <c r="I46" s="4" t="s">
        <v>339</v>
      </c>
      <c r="J46" s="194">
        <v>251</v>
      </c>
    </row>
    <row r="47" spans="1:10" ht="16.8">
      <c r="A47" s="434" t="s">
        <v>273</v>
      </c>
      <c r="B47" s="398">
        <v>1</v>
      </c>
      <c r="C47" s="7"/>
      <c r="D47" s="10" t="s">
        <v>59</v>
      </c>
      <c r="E47" s="5" t="s">
        <v>103</v>
      </c>
      <c r="F47" s="9" t="s">
        <v>104</v>
      </c>
      <c r="G47" s="4" t="s">
        <v>65</v>
      </c>
      <c r="H47" s="4" t="s">
        <v>63</v>
      </c>
      <c r="I47" s="4" t="s">
        <v>278</v>
      </c>
      <c r="J47" s="403">
        <v>148</v>
      </c>
    </row>
    <row r="48" spans="1:10" ht="16.8">
      <c r="A48" s="434" t="s">
        <v>394</v>
      </c>
      <c r="B48" s="398">
        <v>1</v>
      </c>
      <c r="C48" s="7"/>
      <c r="D48" s="10" t="s">
        <v>69</v>
      </c>
      <c r="E48" s="1" t="s">
        <v>106</v>
      </c>
      <c r="F48" s="187" t="s">
        <v>104</v>
      </c>
      <c r="G48" s="4" t="s">
        <v>65</v>
      </c>
      <c r="H48" s="4" t="s">
        <v>63</v>
      </c>
      <c r="I48" s="4" t="s">
        <v>395</v>
      </c>
      <c r="J48" s="193">
        <v>170</v>
      </c>
    </row>
    <row r="49" spans="1:10" ht="16.8">
      <c r="A49" s="434" t="s">
        <v>90</v>
      </c>
      <c r="B49" s="398">
        <v>1</v>
      </c>
      <c r="C49" s="7"/>
      <c r="D49" s="10" t="s">
        <v>67</v>
      </c>
      <c r="E49" s="1" t="s">
        <v>103</v>
      </c>
      <c r="F49" s="187" t="s">
        <v>104</v>
      </c>
      <c r="G49" s="4" t="s">
        <v>92</v>
      </c>
      <c r="H49" s="4" t="s">
        <v>63</v>
      </c>
      <c r="I49" s="4" t="s">
        <v>339</v>
      </c>
      <c r="J49" s="193">
        <v>258</v>
      </c>
    </row>
    <row r="50" spans="1:10" ht="16.8">
      <c r="A50" s="434" t="s">
        <v>396</v>
      </c>
      <c r="B50" s="398">
        <v>1</v>
      </c>
      <c r="C50" s="7"/>
      <c r="D50" s="10" t="s">
        <v>86</v>
      </c>
      <c r="E50" s="1" t="s">
        <v>397</v>
      </c>
      <c r="F50" s="187" t="s">
        <v>125</v>
      </c>
      <c r="G50" s="4" t="s">
        <v>65</v>
      </c>
      <c r="H50" s="4" t="s">
        <v>64</v>
      </c>
      <c r="I50" s="4" t="s">
        <v>395</v>
      </c>
      <c r="J50" s="193">
        <v>171</v>
      </c>
    </row>
    <row r="51" spans="1:10" ht="16.8">
      <c r="A51" s="434" t="s">
        <v>489</v>
      </c>
      <c r="B51" s="398">
        <v>1</v>
      </c>
      <c r="C51" s="7"/>
      <c r="D51" s="10" t="s">
        <v>59</v>
      </c>
      <c r="E51" s="1" t="s">
        <v>109</v>
      </c>
      <c r="F51" s="187" t="s">
        <v>104</v>
      </c>
      <c r="G51" s="4" t="s">
        <v>60</v>
      </c>
      <c r="H51" s="4" t="s">
        <v>63</v>
      </c>
      <c r="I51" s="4" t="s">
        <v>339</v>
      </c>
      <c r="J51" s="297">
        <v>266</v>
      </c>
    </row>
    <row r="52" spans="1:10" ht="16.8">
      <c r="A52" s="434" t="s">
        <v>398</v>
      </c>
      <c r="B52" s="398">
        <v>1</v>
      </c>
      <c r="C52" s="7"/>
      <c r="D52" s="10" t="s">
        <v>59</v>
      </c>
      <c r="E52" s="1" t="s">
        <v>103</v>
      </c>
      <c r="F52" s="187" t="s">
        <v>104</v>
      </c>
      <c r="G52" s="4" t="s">
        <v>84</v>
      </c>
      <c r="H52" s="4" t="s">
        <v>66</v>
      </c>
      <c r="I52" s="4" t="s">
        <v>339</v>
      </c>
      <c r="J52" s="193">
        <v>271</v>
      </c>
    </row>
    <row r="53" spans="1:10" ht="16.8">
      <c r="A53" s="434" t="s">
        <v>399</v>
      </c>
      <c r="B53" s="398">
        <v>1</v>
      </c>
      <c r="C53" s="7"/>
      <c r="D53" s="191" t="s">
        <v>59</v>
      </c>
      <c r="E53" s="190" t="s">
        <v>106</v>
      </c>
      <c r="F53" s="187" t="s">
        <v>104</v>
      </c>
      <c r="G53" s="192" t="s">
        <v>60</v>
      </c>
      <c r="H53" s="192" t="s">
        <v>66</v>
      </c>
      <c r="I53" s="192" t="s">
        <v>343</v>
      </c>
      <c r="J53" s="193">
        <v>104</v>
      </c>
    </row>
    <row r="54" spans="1:10" ht="16.8">
      <c r="A54" s="434" t="s">
        <v>180</v>
      </c>
      <c r="B54" s="398">
        <v>1</v>
      </c>
      <c r="C54" s="7"/>
      <c r="D54" s="10" t="s">
        <v>59</v>
      </c>
      <c r="E54" s="1" t="s">
        <v>106</v>
      </c>
      <c r="F54" s="187" t="s">
        <v>104</v>
      </c>
      <c r="G54" s="4" t="s">
        <v>60</v>
      </c>
      <c r="H54" s="4" t="s">
        <v>68</v>
      </c>
      <c r="I54" s="4" t="s">
        <v>339</v>
      </c>
      <c r="J54" s="193">
        <v>274</v>
      </c>
    </row>
    <row r="55" spans="1:10" ht="16.8">
      <c r="A55" s="434" t="s">
        <v>164</v>
      </c>
      <c r="B55" s="398">
        <v>1</v>
      </c>
      <c r="C55" s="7"/>
      <c r="D55" s="10" t="s">
        <v>59</v>
      </c>
      <c r="E55" s="1" t="s">
        <v>107</v>
      </c>
      <c r="F55" s="187" t="s">
        <v>104</v>
      </c>
      <c r="G55" s="4" t="s">
        <v>60</v>
      </c>
      <c r="H55" s="4" t="s">
        <v>63</v>
      </c>
      <c r="I55" s="4" t="s">
        <v>339</v>
      </c>
      <c r="J55" s="297">
        <v>278</v>
      </c>
    </row>
    <row r="56" spans="1:10" ht="16.8">
      <c r="A56" s="434" t="s">
        <v>400</v>
      </c>
      <c r="B56" s="398">
        <v>1</v>
      </c>
      <c r="C56" s="7"/>
      <c r="D56" s="10" t="s">
        <v>166</v>
      </c>
      <c r="E56" s="5" t="s">
        <v>103</v>
      </c>
      <c r="F56" s="9" t="s">
        <v>104</v>
      </c>
      <c r="G56" s="9" t="s">
        <v>65</v>
      </c>
      <c r="H56" s="9" t="s">
        <v>68</v>
      </c>
      <c r="I56" s="9" t="s">
        <v>278</v>
      </c>
      <c r="J56" s="193">
        <v>198</v>
      </c>
    </row>
    <row r="57" spans="1:10" ht="16.8">
      <c r="A57" s="434" t="s">
        <v>181</v>
      </c>
      <c r="B57" s="398">
        <v>1</v>
      </c>
      <c r="C57" s="7"/>
      <c r="D57" s="10" t="s">
        <v>67</v>
      </c>
      <c r="E57" s="1" t="s">
        <v>109</v>
      </c>
      <c r="F57" s="187" t="s">
        <v>125</v>
      </c>
      <c r="G57" s="4" t="s">
        <v>84</v>
      </c>
      <c r="H57" s="4" t="s">
        <v>68</v>
      </c>
      <c r="I57" s="4" t="s">
        <v>339</v>
      </c>
      <c r="J57" s="194">
        <v>285</v>
      </c>
    </row>
    <row r="58" spans="1:10" ht="16.8">
      <c r="A58" s="434" t="s">
        <v>402</v>
      </c>
      <c r="B58" s="398">
        <v>1</v>
      </c>
      <c r="C58" s="7"/>
      <c r="D58" s="10" t="s">
        <v>67</v>
      </c>
      <c r="E58" s="1" t="s">
        <v>109</v>
      </c>
      <c r="F58" s="187" t="s">
        <v>125</v>
      </c>
      <c r="G58" s="4" t="s">
        <v>84</v>
      </c>
      <c r="H58" s="4" t="s">
        <v>68</v>
      </c>
      <c r="I58" s="4" t="s">
        <v>356</v>
      </c>
      <c r="J58" s="194">
        <v>71</v>
      </c>
    </row>
    <row r="59" spans="1:10" ht="16.8">
      <c r="A59" s="434" t="s">
        <v>403</v>
      </c>
      <c r="B59" s="398">
        <v>1</v>
      </c>
      <c r="C59" s="7"/>
      <c r="D59" s="10" t="s">
        <v>59</v>
      </c>
      <c r="E59" s="1" t="s">
        <v>404</v>
      </c>
      <c r="F59" s="4" t="s">
        <v>104</v>
      </c>
      <c r="G59" s="4" t="s">
        <v>60</v>
      </c>
      <c r="H59" s="4" t="s">
        <v>63</v>
      </c>
      <c r="I59" s="4" t="s">
        <v>346</v>
      </c>
      <c r="J59" s="193">
        <v>110</v>
      </c>
    </row>
    <row r="60" spans="1:10" ht="16.8">
      <c r="A60" s="434" t="s">
        <v>405</v>
      </c>
      <c r="B60" s="398">
        <v>1</v>
      </c>
      <c r="C60" s="7"/>
      <c r="D60" s="10" t="s">
        <v>67</v>
      </c>
      <c r="E60" s="1" t="s">
        <v>103</v>
      </c>
      <c r="F60" s="187" t="s">
        <v>104</v>
      </c>
      <c r="G60" s="4" t="s">
        <v>60</v>
      </c>
      <c r="H60" s="4" t="s">
        <v>116</v>
      </c>
      <c r="I60" s="4" t="s">
        <v>395</v>
      </c>
      <c r="J60" s="193">
        <v>186</v>
      </c>
    </row>
    <row r="61" spans="1:10" ht="16.8">
      <c r="A61" s="435" t="s">
        <v>406</v>
      </c>
      <c r="B61" s="401">
        <v>1</v>
      </c>
      <c r="C61" s="71"/>
      <c r="D61" s="72" t="s">
        <v>177</v>
      </c>
      <c r="E61" s="6" t="s">
        <v>127</v>
      </c>
      <c r="F61" s="11" t="s">
        <v>104</v>
      </c>
      <c r="G61" s="195" t="s">
        <v>84</v>
      </c>
      <c r="H61" s="11" t="s">
        <v>129</v>
      </c>
      <c r="I61" s="11" t="s">
        <v>346</v>
      </c>
      <c r="J61" s="402">
        <v>111</v>
      </c>
    </row>
    <row r="62" spans="1:10" ht="16.8">
      <c r="A62" s="434" t="s">
        <v>163</v>
      </c>
      <c r="B62" s="398">
        <v>2</v>
      </c>
      <c r="C62" s="7"/>
      <c r="D62" s="10" t="s">
        <v>177</v>
      </c>
      <c r="E62" s="1" t="s">
        <v>106</v>
      </c>
      <c r="F62" s="187" t="s">
        <v>104</v>
      </c>
      <c r="G62" s="4" t="s">
        <v>60</v>
      </c>
      <c r="H62" s="4" t="s">
        <v>63</v>
      </c>
      <c r="I62" s="4" t="s">
        <v>339</v>
      </c>
      <c r="J62" s="297">
        <v>196</v>
      </c>
    </row>
    <row r="63" spans="1:10" ht="16.8">
      <c r="A63" s="434" t="s">
        <v>407</v>
      </c>
      <c r="B63" s="398">
        <v>2</v>
      </c>
      <c r="C63" s="7"/>
      <c r="D63" s="10" t="s">
        <v>166</v>
      </c>
      <c r="E63" s="1" t="s">
        <v>106</v>
      </c>
      <c r="F63" s="187" t="s">
        <v>104</v>
      </c>
      <c r="G63" s="192" t="s">
        <v>60</v>
      </c>
      <c r="H63" s="4" t="s">
        <v>63</v>
      </c>
      <c r="I63" s="4" t="s">
        <v>339</v>
      </c>
      <c r="J63" s="193">
        <v>197</v>
      </c>
    </row>
    <row r="64" spans="1:10" ht="16.8">
      <c r="A64" s="434" t="s">
        <v>182</v>
      </c>
      <c r="B64" s="398">
        <v>2</v>
      </c>
      <c r="C64" s="7"/>
      <c r="D64" s="10" t="s">
        <v>86</v>
      </c>
      <c r="E64" s="1" t="s">
        <v>107</v>
      </c>
      <c r="F64" s="187" t="s">
        <v>61</v>
      </c>
      <c r="G64" s="192" t="s">
        <v>74</v>
      </c>
      <c r="H64" s="4" t="s">
        <v>68</v>
      </c>
      <c r="I64" s="4" t="s">
        <v>408</v>
      </c>
      <c r="J64" s="193">
        <v>33</v>
      </c>
    </row>
    <row r="65" spans="1:10" ht="16.8">
      <c r="A65" s="434" t="s">
        <v>409</v>
      </c>
      <c r="B65" s="398">
        <v>2</v>
      </c>
      <c r="C65" s="7"/>
      <c r="D65" s="10" t="s">
        <v>409</v>
      </c>
      <c r="E65" s="1" t="s">
        <v>126</v>
      </c>
      <c r="F65" s="187" t="s">
        <v>104</v>
      </c>
      <c r="G65" s="4" t="s">
        <v>65</v>
      </c>
      <c r="H65" s="4" t="s">
        <v>64</v>
      </c>
      <c r="I65" s="4" t="s">
        <v>339</v>
      </c>
      <c r="J65" s="193">
        <v>202</v>
      </c>
    </row>
    <row r="66" spans="1:10" ht="16.8">
      <c r="A66" s="434" t="s">
        <v>410</v>
      </c>
      <c r="B66" s="398">
        <v>2</v>
      </c>
      <c r="C66" s="7"/>
      <c r="D66" s="10" t="s">
        <v>59</v>
      </c>
      <c r="E66" s="1" t="s">
        <v>127</v>
      </c>
      <c r="F66" s="4" t="s">
        <v>104</v>
      </c>
      <c r="G66" s="4" t="s">
        <v>258</v>
      </c>
      <c r="H66" s="4" t="s">
        <v>63</v>
      </c>
      <c r="I66" s="4" t="s">
        <v>343</v>
      </c>
      <c r="J66" s="193">
        <v>94</v>
      </c>
    </row>
    <row r="67" spans="1:10" ht="16.8">
      <c r="A67" s="434" t="s">
        <v>411</v>
      </c>
      <c r="B67" s="398">
        <v>2</v>
      </c>
      <c r="C67" s="7"/>
      <c r="D67" s="10" t="s">
        <v>69</v>
      </c>
      <c r="E67" s="1" t="s">
        <v>412</v>
      </c>
      <c r="F67" s="4" t="s">
        <v>104</v>
      </c>
      <c r="G67" s="4" t="s">
        <v>74</v>
      </c>
      <c r="H67" s="4" t="s">
        <v>64</v>
      </c>
      <c r="I67" s="4" t="s">
        <v>346</v>
      </c>
      <c r="J67" s="193">
        <v>91</v>
      </c>
    </row>
    <row r="68" spans="1:10" ht="16.8">
      <c r="A68" s="434" t="s">
        <v>413</v>
      </c>
      <c r="B68" s="398">
        <v>2</v>
      </c>
      <c r="C68" s="7"/>
      <c r="D68" s="10" t="s">
        <v>166</v>
      </c>
      <c r="E68" s="1" t="s">
        <v>106</v>
      </c>
      <c r="F68" s="187" t="s">
        <v>104</v>
      </c>
      <c r="G68" s="4" t="s">
        <v>60</v>
      </c>
      <c r="H68" s="4" t="s">
        <v>63</v>
      </c>
      <c r="I68" s="4" t="s">
        <v>339</v>
      </c>
      <c r="J68" s="297">
        <v>203</v>
      </c>
    </row>
    <row r="69" spans="1:10" ht="16.8">
      <c r="A69" s="434" t="s">
        <v>414</v>
      </c>
      <c r="B69" s="398">
        <v>2</v>
      </c>
      <c r="C69" s="7"/>
      <c r="D69" s="10" t="s">
        <v>59</v>
      </c>
      <c r="E69" s="1" t="s">
        <v>106</v>
      </c>
      <c r="F69" s="187" t="s">
        <v>125</v>
      </c>
      <c r="G69" s="4" t="s">
        <v>60</v>
      </c>
      <c r="H69" s="4" t="s">
        <v>66</v>
      </c>
      <c r="I69" s="4" t="s">
        <v>341</v>
      </c>
      <c r="J69" s="193">
        <v>116</v>
      </c>
    </row>
    <row r="70" spans="1:10" ht="16.8">
      <c r="A70" s="434" t="s">
        <v>183</v>
      </c>
      <c r="B70" s="398">
        <v>2</v>
      </c>
      <c r="C70" s="7"/>
      <c r="D70" s="10" t="s">
        <v>184</v>
      </c>
      <c r="E70" s="1" t="s">
        <v>106</v>
      </c>
      <c r="F70" s="187" t="s">
        <v>104</v>
      </c>
      <c r="G70" s="4" t="s">
        <v>84</v>
      </c>
      <c r="H70" s="4" t="s">
        <v>68</v>
      </c>
      <c r="I70" s="4" t="s">
        <v>341</v>
      </c>
      <c r="J70" s="193">
        <v>116</v>
      </c>
    </row>
    <row r="71" spans="1:10" ht="16.8">
      <c r="A71" s="434" t="s">
        <v>185</v>
      </c>
      <c r="B71" s="398">
        <v>2</v>
      </c>
      <c r="C71" s="7"/>
      <c r="D71" s="10" t="s">
        <v>184</v>
      </c>
      <c r="E71" s="1" t="s">
        <v>106</v>
      </c>
      <c r="F71" s="187" t="s">
        <v>104</v>
      </c>
      <c r="G71" s="4" t="s">
        <v>84</v>
      </c>
      <c r="H71" s="4" t="s">
        <v>68</v>
      </c>
      <c r="I71" s="4" t="s">
        <v>341</v>
      </c>
      <c r="J71" s="193">
        <v>117</v>
      </c>
    </row>
    <row r="72" spans="1:10" ht="16.8">
      <c r="A72" s="434" t="s">
        <v>415</v>
      </c>
      <c r="B72" s="398">
        <v>2</v>
      </c>
      <c r="C72" s="7"/>
      <c r="D72" s="10" t="s">
        <v>166</v>
      </c>
      <c r="E72" s="190" t="s">
        <v>103</v>
      </c>
      <c r="F72" s="196" t="s">
        <v>104</v>
      </c>
      <c r="G72" s="192" t="s">
        <v>65</v>
      </c>
      <c r="H72" s="192" t="s">
        <v>63</v>
      </c>
      <c r="I72" s="192" t="s">
        <v>345</v>
      </c>
      <c r="J72" s="193">
        <v>82</v>
      </c>
    </row>
    <row r="73" spans="1:10" ht="16.8">
      <c r="A73" s="434" t="s">
        <v>123</v>
      </c>
      <c r="B73" s="398">
        <v>2</v>
      </c>
      <c r="C73" s="7"/>
      <c r="D73" s="10" t="s">
        <v>59</v>
      </c>
      <c r="E73" s="1" t="s">
        <v>106</v>
      </c>
      <c r="F73" s="187" t="s">
        <v>104</v>
      </c>
      <c r="G73" s="4" t="s">
        <v>60</v>
      </c>
      <c r="H73" s="4" t="s">
        <v>63</v>
      </c>
      <c r="I73" s="4" t="s">
        <v>341</v>
      </c>
      <c r="J73" s="193">
        <v>117</v>
      </c>
    </row>
    <row r="74" spans="1:10" ht="16.8">
      <c r="A74" s="434" t="s">
        <v>416</v>
      </c>
      <c r="B74" s="398">
        <v>2</v>
      </c>
      <c r="C74" s="7"/>
      <c r="D74" s="10" t="s">
        <v>166</v>
      </c>
      <c r="E74" s="1" t="s">
        <v>107</v>
      </c>
      <c r="F74" s="187" t="s">
        <v>104</v>
      </c>
      <c r="G74" s="4" t="s">
        <v>60</v>
      </c>
      <c r="H74" s="4" t="s">
        <v>68</v>
      </c>
      <c r="I74" s="4" t="s">
        <v>395</v>
      </c>
      <c r="J74" s="193">
        <v>156</v>
      </c>
    </row>
    <row r="75" spans="1:10" ht="16.8">
      <c r="A75" s="434" t="s">
        <v>108</v>
      </c>
      <c r="B75" s="398">
        <v>2</v>
      </c>
      <c r="C75" s="7"/>
      <c r="D75" s="10" t="s">
        <v>166</v>
      </c>
      <c r="E75" s="1" t="s">
        <v>109</v>
      </c>
      <c r="F75" s="187" t="s">
        <v>104</v>
      </c>
      <c r="G75" s="4" t="s">
        <v>60</v>
      </c>
      <c r="H75" s="4" t="s">
        <v>63</v>
      </c>
      <c r="I75" s="4" t="s">
        <v>339</v>
      </c>
      <c r="J75" s="193">
        <v>207</v>
      </c>
    </row>
    <row r="76" spans="1:10" ht="16.8">
      <c r="A76" s="434" t="s">
        <v>186</v>
      </c>
      <c r="B76" s="398">
        <v>2</v>
      </c>
      <c r="C76" s="7"/>
      <c r="D76" s="10" t="s">
        <v>177</v>
      </c>
      <c r="E76" s="1" t="s">
        <v>106</v>
      </c>
      <c r="F76" s="187" t="s">
        <v>104</v>
      </c>
      <c r="G76" s="4" t="s">
        <v>111</v>
      </c>
      <c r="H76" s="4" t="s">
        <v>68</v>
      </c>
      <c r="I76" s="4" t="s">
        <v>339</v>
      </c>
      <c r="J76" s="193">
        <v>207</v>
      </c>
    </row>
    <row r="77" spans="1:10" ht="16.8">
      <c r="A77" s="434" t="s">
        <v>417</v>
      </c>
      <c r="B77" s="398">
        <v>2</v>
      </c>
      <c r="C77" s="7"/>
      <c r="D77" s="10" t="s">
        <v>166</v>
      </c>
      <c r="E77" s="1" t="s">
        <v>107</v>
      </c>
      <c r="F77" s="187" t="s">
        <v>104</v>
      </c>
      <c r="G77" s="4" t="s">
        <v>60</v>
      </c>
      <c r="H77" s="4" t="s">
        <v>63</v>
      </c>
      <c r="I77" s="4" t="s">
        <v>339</v>
      </c>
      <c r="J77" s="297">
        <v>208</v>
      </c>
    </row>
    <row r="78" spans="1:10" ht="16.8">
      <c r="A78" s="434" t="s">
        <v>261</v>
      </c>
      <c r="B78" s="398">
        <v>2</v>
      </c>
      <c r="C78" s="7"/>
      <c r="D78" s="157" t="s">
        <v>67</v>
      </c>
      <c r="E78" s="5" t="s">
        <v>127</v>
      </c>
      <c r="F78" s="9" t="s">
        <v>262</v>
      </c>
      <c r="G78" s="9" t="s">
        <v>84</v>
      </c>
      <c r="H78" s="9" t="s">
        <v>64</v>
      </c>
      <c r="I78" s="9" t="s">
        <v>278</v>
      </c>
      <c r="J78" s="404">
        <v>48</v>
      </c>
    </row>
    <row r="79" spans="1:10" ht="16.8">
      <c r="A79" s="434" t="s">
        <v>187</v>
      </c>
      <c r="B79" s="398">
        <v>2</v>
      </c>
      <c r="C79" s="7"/>
      <c r="D79" s="10" t="s">
        <v>67</v>
      </c>
      <c r="E79" s="1" t="s">
        <v>103</v>
      </c>
      <c r="F79" s="187" t="s">
        <v>104</v>
      </c>
      <c r="G79" s="4" t="s">
        <v>65</v>
      </c>
      <c r="H79" s="4" t="s">
        <v>66</v>
      </c>
      <c r="I79" s="4" t="s">
        <v>341</v>
      </c>
      <c r="J79" s="193">
        <v>118</v>
      </c>
    </row>
    <row r="80" spans="1:10" ht="16.8">
      <c r="A80" s="434" t="s">
        <v>418</v>
      </c>
      <c r="B80" s="398">
        <v>2</v>
      </c>
      <c r="C80" s="7"/>
      <c r="D80" s="191" t="s">
        <v>67</v>
      </c>
      <c r="E80" s="190" t="s">
        <v>106</v>
      </c>
      <c r="F80" s="187" t="s">
        <v>125</v>
      </c>
      <c r="G80" s="192" t="s">
        <v>84</v>
      </c>
      <c r="H80" s="192" t="s">
        <v>68</v>
      </c>
      <c r="I80" s="4" t="s">
        <v>347</v>
      </c>
      <c r="J80" s="193">
        <v>91</v>
      </c>
    </row>
    <row r="81" spans="1:10" ht="16.8">
      <c r="A81" s="434" t="s">
        <v>419</v>
      </c>
      <c r="B81" s="398">
        <v>2</v>
      </c>
      <c r="C81" s="7"/>
      <c r="D81" s="10" t="s">
        <v>69</v>
      </c>
      <c r="E81" s="1" t="s">
        <v>109</v>
      </c>
      <c r="F81" s="187" t="s">
        <v>104</v>
      </c>
      <c r="G81" s="4" t="s">
        <v>84</v>
      </c>
      <c r="H81" s="4" t="s">
        <v>119</v>
      </c>
      <c r="I81" s="4" t="s">
        <v>339</v>
      </c>
      <c r="J81" s="193">
        <v>212</v>
      </c>
    </row>
    <row r="82" spans="1:10" ht="16.8">
      <c r="A82" s="434" t="s">
        <v>112</v>
      </c>
      <c r="B82" s="398">
        <v>2</v>
      </c>
      <c r="C82" s="7"/>
      <c r="D82" s="10" t="s">
        <v>67</v>
      </c>
      <c r="E82" s="1" t="s">
        <v>103</v>
      </c>
      <c r="F82" s="187" t="s">
        <v>104</v>
      </c>
      <c r="G82" s="4" t="s">
        <v>60</v>
      </c>
      <c r="H82" s="4" t="s">
        <v>64</v>
      </c>
      <c r="I82" s="4" t="s">
        <v>339</v>
      </c>
      <c r="J82" s="193">
        <v>216</v>
      </c>
    </row>
    <row r="83" spans="1:10" ht="16.8">
      <c r="A83" s="434" t="s">
        <v>188</v>
      </c>
      <c r="B83" s="398">
        <v>2</v>
      </c>
      <c r="C83" s="7"/>
      <c r="D83" s="10" t="s">
        <v>69</v>
      </c>
      <c r="E83" s="1" t="s">
        <v>189</v>
      </c>
      <c r="F83" s="187" t="s">
        <v>104</v>
      </c>
      <c r="G83" s="4" t="s">
        <v>60</v>
      </c>
      <c r="H83" s="4" t="s">
        <v>66</v>
      </c>
      <c r="I83" s="4" t="s">
        <v>339</v>
      </c>
      <c r="J83" s="193">
        <v>216</v>
      </c>
    </row>
    <row r="84" spans="1:10" ht="16.8">
      <c r="A84" s="434" t="s">
        <v>113</v>
      </c>
      <c r="B84" s="398">
        <v>2</v>
      </c>
      <c r="C84" s="7"/>
      <c r="D84" s="10" t="s">
        <v>69</v>
      </c>
      <c r="E84" s="1" t="s">
        <v>103</v>
      </c>
      <c r="F84" s="187" t="s">
        <v>104</v>
      </c>
      <c r="G84" s="4" t="s">
        <v>60</v>
      </c>
      <c r="H84" s="4" t="s">
        <v>66</v>
      </c>
      <c r="I84" s="4" t="s">
        <v>339</v>
      </c>
      <c r="J84" s="193">
        <v>216</v>
      </c>
    </row>
    <row r="85" spans="1:10" ht="16.8">
      <c r="A85" s="434" t="s">
        <v>420</v>
      </c>
      <c r="B85" s="398">
        <v>2</v>
      </c>
      <c r="C85" s="7"/>
      <c r="D85" s="10" t="s">
        <v>67</v>
      </c>
      <c r="E85" s="1" t="s">
        <v>106</v>
      </c>
      <c r="F85" s="187" t="s">
        <v>104</v>
      </c>
      <c r="G85" s="4" t="s">
        <v>84</v>
      </c>
      <c r="H85" s="4" t="s">
        <v>64</v>
      </c>
      <c r="I85" s="4" t="s">
        <v>395</v>
      </c>
      <c r="J85" s="193">
        <v>161</v>
      </c>
    </row>
    <row r="86" spans="1:10" ht="16.8">
      <c r="A86" s="434" t="s">
        <v>110</v>
      </c>
      <c r="B86" s="398">
        <v>2</v>
      </c>
      <c r="C86" s="7"/>
      <c r="D86" s="10" t="s">
        <v>67</v>
      </c>
      <c r="E86" s="1" t="s">
        <v>106</v>
      </c>
      <c r="F86" s="187" t="s">
        <v>104</v>
      </c>
      <c r="G86" s="4" t="s">
        <v>60</v>
      </c>
      <c r="H86" s="4" t="s">
        <v>105</v>
      </c>
      <c r="I86" s="4" t="s">
        <v>339</v>
      </c>
      <c r="J86" s="193">
        <v>217</v>
      </c>
    </row>
    <row r="87" spans="1:10" ht="16.8">
      <c r="A87" s="434" t="s">
        <v>190</v>
      </c>
      <c r="B87" s="398">
        <v>2</v>
      </c>
      <c r="C87" s="7"/>
      <c r="D87" s="10" t="s">
        <v>69</v>
      </c>
      <c r="E87" s="1" t="s">
        <v>109</v>
      </c>
      <c r="F87" s="187" t="s">
        <v>104</v>
      </c>
      <c r="G87" s="4" t="s">
        <v>84</v>
      </c>
      <c r="H87" s="4" t="s">
        <v>119</v>
      </c>
      <c r="I87" s="4" t="s">
        <v>339</v>
      </c>
      <c r="J87" s="193">
        <v>218</v>
      </c>
    </row>
    <row r="88" spans="1:10" ht="16.8">
      <c r="A88" s="434" t="s">
        <v>421</v>
      </c>
      <c r="B88" s="398">
        <v>2</v>
      </c>
      <c r="C88" s="7"/>
      <c r="D88" s="10" t="s">
        <v>59</v>
      </c>
      <c r="E88" s="1" t="s">
        <v>103</v>
      </c>
      <c r="F88" s="187" t="s">
        <v>104</v>
      </c>
      <c r="G88" s="4" t="s">
        <v>422</v>
      </c>
      <c r="H88" s="9" t="s">
        <v>68</v>
      </c>
      <c r="I88" s="9" t="s">
        <v>344</v>
      </c>
      <c r="J88" s="193">
        <v>85</v>
      </c>
    </row>
    <row r="89" spans="1:10" ht="16.8">
      <c r="A89" s="434" t="s">
        <v>423</v>
      </c>
      <c r="B89" s="398">
        <v>2</v>
      </c>
      <c r="C89" s="7"/>
      <c r="D89" s="10" t="s">
        <v>86</v>
      </c>
      <c r="E89" s="1" t="s">
        <v>106</v>
      </c>
      <c r="F89" s="187" t="s">
        <v>104</v>
      </c>
      <c r="G89" s="4" t="s">
        <v>65</v>
      </c>
      <c r="H89" s="4" t="s">
        <v>105</v>
      </c>
      <c r="I89" s="9" t="s">
        <v>386</v>
      </c>
      <c r="J89" s="193">
        <v>146</v>
      </c>
    </row>
    <row r="90" spans="1:10" ht="16.8">
      <c r="A90" s="434" t="s">
        <v>124</v>
      </c>
      <c r="B90" s="398">
        <v>2</v>
      </c>
      <c r="C90" s="7"/>
      <c r="D90" s="10" t="s">
        <v>166</v>
      </c>
      <c r="E90" s="1" t="s">
        <v>103</v>
      </c>
      <c r="F90" s="187" t="s">
        <v>104</v>
      </c>
      <c r="G90" s="4" t="s">
        <v>65</v>
      </c>
      <c r="H90" s="4" t="s">
        <v>66</v>
      </c>
      <c r="I90" s="4" t="s">
        <v>341</v>
      </c>
      <c r="J90" s="193">
        <v>119</v>
      </c>
    </row>
    <row r="91" spans="1:10" ht="16.8">
      <c r="A91" s="434" t="s">
        <v>424</v>
      </c>
      <c r="B91" s="398">
        <v>2</v>
      </c>
      <c r="C91" s="7"/>
      <c r="D91" s="10" t="s">
        <v>59</v>
      </c>
      <c r="E91" s="1" t="s">
        <v>103</v>
      </c>
      <c r="F91" s="187" t="s">
        <v>104</v>
      </c>
      <c r="G91" s="4" t="s">
        <v>422</v>
      </c>
      <c r="H91" s="9" t="s">
        <v>68</v>
      </c>
      <c r="I91" s="9" t="s">
        <v>344</v>
      </c>
      <c r="J91" s="193">
        <v>85</v>
      </c>
    </row>
    <row r="92" spans="1:10" ht="16.8">
      <c r="A92" s="434" t="s">
        <v>425</v>
      </c>
      <c r="B92" s="398">
        <v>2</v>
      </c>
      <c r="C92" s="7"/>
      <c r="D92" s="10" t="s">
        <v>166</v>
      </c>
      <c r="E92" s="1" t="s">
        <v>109</v>
      </c>
      <c r="F92" s="187" t="s">
        <v>104</v>
      </c>
      <c r="G92" s="4" t="s">
        <v>60</v>
      </c>
      <c r="H92" s="4" t="s">
        <v>63</v>
      </c>
      <c r="I92" s="4" t="s">
        <v>339</v>
      </c>
      <c r="J92" s="193">
        <v>225</v>
      </c>
    </row>
    <row r="93" spans="1:10" ht="16.8">
      <c r="A93" s="434" t="s">
        <v>426</v>
      </c>
      <c r="B93" s="398">
        <v>2</v>
      </c>
      <c r="C93" s="7"/>
      <c r="D93" s="10" t="s">
        <v>67</v>
      </c>
      <c r="E93" s="1" t="s">
        <v>427</v>
      </c>
      <c r="F93" s="4" t="s">
        <v>104</v>
      </c>
      <c r="G93" s="4" t="s">
        <v>60</v>
      </c>
      <c r="H93" s="4" t="s">
        <v>64</v>
      </c>
      <c r="I93" s="4" t="s">
        <v>346</v>
      </c>
      <c r="J93" s="193">
        <v>97</v>
      </c>
    </row>
    <row r="94" spans="1:10" ht="16.8">
      <c r="A94" s="434" t="s">
        <v>191</v>
      </c>
      <c r="B94" s="398">
        <v>2</v>
      </c>
      <c r="C94" s="7"/>
      <c r="D94" s="10" t="s">
        <v>177</v>
      </c>
      <c r="E94" s="1" t="s">
        <v>103</v>
      </c>
      <c r="F94" s="187" t="s">
        <v>104</v>
      </c>
      <c r="G94" s="4" t="s">
        <v>111</v>
      </c>
      <c r="H94" s="4" t="s">
        <v>130</v>
      </c>
      <c r="I94" s="4" t="s">
        <v>339</v>
      </c>
      <c r="J94" s="193">
        <v>227</v>
      </c>
    </row>
    <row r="95" spans="1:10" ht="16.8">
      <c r="A95" s="434" t="s">
        <v>428</v>
      </c>
      <c r="B95" s="398">
        <v>2</v>
      </c>
      <c r="C95" s="7"/>
      <c r="D95" s="10" t="s">
        <v>67</v>
      </c>
      <c r="E95" s="1" t="s">
        <v>126</v>
      </c>
      <c r="F95" s="4" t="s">
        <v>125</v>
      </c>
      <c r="G95" s="4" t="s">
        <v>169</v>
      </c>
      <c r="H95" s="4" t="s">
        <v>64</v>
      </c>
      <c r="I95" s="4" t="s">
        <v>346</v>
      </c>
      <c r="J95" s="193">
        <v>99</v>
      </c>
    </row>
    <row r="96" spans="1:10" ht="16.8">
      <c r="A96" s="434" t="s">
        <v>429</v>
      </c>
      <c r="B96" s="398">
        <v>2</v>
      </c>
      <c r="C96" s="7"/>
      <c r="D96" s="10" t="s">
        <v>59</v>
      </c>
      <c r="E96" s="1" t="s">
        <v>109</v>
      </c>
      <c r="F96" s="187" t="s">
        <v>104</v>
      </c>
      <c r="G96" s="4" t="s">
        <v>60</v>
      </c>
      <c r="H96" s="4" t="s">
        <v>66</v>
      </c>
      <c r="I96" s="4" t="s">
        <v>430</v>
      </c>
      <c r="J96" s="193">
        <v>89</v>
      </c>
    </row>
    <row r="97" spans="1:10" ht="16.8">
      <c r="A97" s="434" t="s">
        <v>192</v>
      </c>
      <c r="B97" s="398">
        <v>2</v>
      </c>
      <c r="C97" s="7"/>
      <c r="D97" s="10" t="s">
        <v>86</v>
      </c>
      <c r="E97" s="1" t="s">
        <v>103</v>
      </c>
      <c r="F97" s="187" t="s">
        <v>104</v>
      </c>
      <c r="G97" s="4" t="s">
        <v>111</v>
      </c>
      <c r="H97" s="4" t="s">
        <v>63</v>
      </c>
      <c r="I97" s="4" t="s">
        <v>339</v>
      </c>
      <c r="J97" s="193">
        <v>230</v>
      </c>
    </row>
    <row r="98" spans="1:10" ht="16.8">
      <c r="A98" s="434" t="s">
        <v>431</v>
      </c>
      <c r="B98" s="398">
        <v>2</v>
      </c>
      <c r="C98" s="7"/>
      <c r="D98" s="10" t="s">
        <v>59</v>
      </c>
      <c r="E98" s="1" t="s">
        <v>103</v>
      </c>
      <c r="F98" s="187" t="s">
        <v>104</v>
      </c>
      <c r="G98" s="4" t="s">
        <v>60</v>
      </c>
      <c r="H98" s="4" t="s">
        <v>66</v>
      </c>
      <c r="I98" s="4" t="s">
        <v>430</v>
      </c>
      <c r="J98" s="193">
        <v>90</v>
      </c>
    </row>
    <row r="99" spans="1:10" ht="16.8">
      <c r="A99" s="434" t="s">
        <v>432</v>
      </c>
      <c r="B99" s="398">
        <v>2</v>
      </c>
      <c r="C99" s="7"/>
      <c r="D99" s="10" t="s">
        <v>86</v>
      </c>
      <c r="E99" s="190" t="s">
        <v>107</v>
      </c>
      <c r="F99" s="187" t="s">
        <v>104</v>
      </c>
      <c r="G99" s="192" t="s">
        <v>65</v>
      </c>
      <c r="H99" s="4" t="s">
        <v>63</v>
      </c>
      <c r="I99" s="4" t="s">
        <v>386</v>
      </c>
      <c r="J99" s="193">
        <v>151</v>
      </c>
    </row>
    <row r="100" spans="1:10" ht="16.8">
      <c r="A100" s="434" t="s">
        <v>193</v>
      </c>
      <c r="B100" s="398">
        <v>2</v>
      </c>
      <c r="C100" s="7"/>
      <c r="D100" s="10" t="s">
        <v>177</v>
      </c>
      <c r="E100" s="1" t="s">
        <v>179</v>
      </c>
      <c r="F100" s="187" t="s">
        <v>104</v>
      </c>
      <c r="G100" s="4" t="s">
        <v>111</v>
      </c>
      <c r="H100" s="4" t="s">
        <v>68</v>
      </c>
      <c r="I100" s="4" t="s">
        <v>339</v>
      </c>
      <c r="J100" s="193">
        <v>241</v>
      </c>
    </row>
    <row r="101" spans="1:10" ht="16.8">
      <c r="A101" s="434" t="s">
        <v>433</v>
      </c>
      <c r="B101" s="398">
        <v>2</v>
      </c>
      <c r="C101" s="7"/>
      <c r="D101" s="10" t="s">
        <v>177</v>
      </c>
      <c r="E101" s="1" t="s">
        <v>106</v>
      </c>
      <c r="F101" s="187" t="s">
        <v>125</v>
      </c>
      <c r="G101" s="4" t="s">
        <v>258</v>
      </c>
      <c r="H101" s="4" t="s">
        <v>68</v>
      </c>
      <c r="I101" s="4" t="s">
        <v>341</v>
      </c>
      <c r="J101" s="193">
        <v>123</v>
      </c>
    </row>
    <row r="102" spans="1:10" ht="16.8">
      <c r="A102" s="434" t="s">
        <v>434</v>
      </c>
      <c r="B102" s="398">
        <v>2</v>
      </c>
      <c r="C102" s="7"/>
      <c r="D102" s="10" t="s">
        <v>69</v>
      </c>
      <c r="E102" s="1" t="s">
        <v>103</v>
      </c>
      <c r="F102" s="187" t="s">
        <v>104</v>
      </c>
      <c r="G102" s="4" t="s">
        <v>84</v>
      </c>
      <c r="H102" s="4" t="s">
        <v>64</v>
      </c>
      <c r="I102" s="4" t="s">
        <v>344</v>
      </c>
      <c r="J102" s="193">
        <v>87</v>
      </c>
    </row>
    <row r="103" spans="1:10" ht="16.8">
      <c r="A103" s="434" t="s">
        <v>435</v>
      </c>
      <c r="B103" s="398">
        <v>2</v>
      </c>
      <c r="C103" s="7"/>
      <c r="D103" s="10" t="s">
        <v>177</v>
      </c>
      <c r="E103" s="190" t="s">
        <v>107</v>
      </c>
      <c r="F103" s="4" t="s">
        <v>104</v>
      </c>
      <c r="G103" s="4" t="s">
        <v>60</v>
      </c>
      <c r="H103" s="4" t="s">
        <v>68</v>
      </c>
      <c r="I103" s="4" t="s">
        <v>346</v>
      </c>
      <c r="J103" s="193">
        <v>102</v>
      </c>
    </row>
    <row r="104" spans="1:10" ht="16.8">
      <c r="A104" s="434" t="s">
        <v>436</v>
      </c>
      <c r="B104" s="398">
        <v>2</v>
      </c>
      <c r="C104" s="7"/>
      <c r="D104" s="10" t="s">
        <v>86</v>
      </c>
      <c r="E104" s="1" t="s">
        <v>103</v>
      </c>
      <c r="F104" s="187" t="s">
        <v>104</v>
      </c>
      <c r="G104" s="4" t="s">
        <v>156</v>
      </c>
      <c r="H104" s="4" t="s">
        <v>66</v>
      </c>
      <c r="I104" s="4" t="s">
        <v>344</v>
      </c>
      <c r="J104" s="193">
        <v>87</v>
      </c>
    </row>
    <row r="105" spans="1:10" ht="16.8">
      <c r="A105" s="434" t="s">
        <v>437</v>
      </c>
      <c r="B105" s="398">
        <v>2</v>
      </c>
      <c r="C105" s="7"/>
      <c r="D105" s="10" t="s">
        <v>59</v>
      </c>
      <c r="E105" s="1" t="s">
        <v>106</v>
      </c>
      <c r="F105" s="187" t="s">
        <v>104</v>
      </c>
      <c r="G105" s="4" t="s">
        <v>60</v>
      </c>
      <c r="H105" s="4" t="s">
        <v>68</v>
      </c>
      <c r="I105" s="4" t="s">
        <v>341</v>
      </c>
      <c r="J105" s="193">
        <v>123</v>
      </c>
    </row>
    <row r="106" spans="1:10" ht="16.8">
      <c r="A106" s="434" t="s">
        <v>438</v>
      </c>
      <c r="B106" s="398">
        <v>2</v>
      </c>
      <c r="C106" s="7"/>
      <c r="D106" s="191" t="s">
        <v>86</v>
      </c>
      <c r="E106" s="190" t="s">
        <v>103</v>
      </c>
      <c r="F106" s="187" t="s">
        <v>104</v>
      </c>
      <c r="G106" s="192" t="s">
        <v>116</v>
      </c>
      <c r="H106" s="192" t="s">
        <v>64</v>
      </c>
      <c r="I106" s="192" t="s">
        <v>343</v>
      </c>
      <c r="J106" s="193">
        <v>100</v>
      </c>
    </row>
    <row r="107" spans="1:10" ht="16.8">
      <c r="A107" s="434" t="s">
        <v>194</v>
      </c>
      <c r="B107" s="398">
        <v>2</v>
      </c>
      <c r="C107" s="7"/>
      <c r="D107" s="10" t="s">
        <v>86</v>
      </c>
      <c r="E107" s="1" t="s">
        <v>103</v>
      </c>
      <c r="F107" s="187" t="s">
        <v>104</v>
      </c>
      <c r="G107" s="4" t="s">
        <v>60</v>
      </c>
      <c r="H107" s="4" t="s">
        <v>66</v>
      </c>
      <c r="I107" s="4" t="s">
        <v>341</v>
      </c>
      <c r="J107" s="193">
        <v>124</v>
      </c>
    </row>
    <row r="108" spans="1:10" ht="16.8">
      <c r="A108" s="434" t="s">
        <v>439</v>
      </c>
      <c r="B108" s="398">
        <v>2</v>
      </c>
      <c r="C108" s="7"/>
      <c r="D108" s="10" t="s">
        <v>59</v>
      </c>
      <c r="E108" s="1" t="s">
        <v>382</v>
      </c>
      <c r="F108" s="4" t="s">
        <v>104</v>
      </c>
      <c r="G108" s="4" t="s">
        <v>60</v>
      </c>
      <c r="H108" s="4" t="s">
        <v>105</v>
      </c>
      <c r="I108" s="4" t="s">
        <v>346</v>
      </c>
      <c r="J108" s="193">
        <v>102</v>
      </c>
    </row>
    <row r="109" spans="1:10" ht="16.8">
      <c r="A109" s="434" t="s">
        <v>195</v>
      </c>
      <c r="B109" s="398">
        <v>2</v>
      </c>
      <c r="C109" s="7"/>
      <c r="D109" s="10" t="s">
        <v>166</v>
      </c>
      <c r="E109" s="1" t="s">
        <v>103</v>
      </c>
      <c r="F109" s="187" t="s">
        <v>104</v>
      </c>
      <c r="G109" s="4" t="s">
        <v>84</v>
      </c>
      <c r="H109" s="4" t="s">
        <v>64</v>
      </c>
      <c r="I109" s="4" t="s">
        <v>339</v>
      </c>
      <c r="J109" s="193">
        <v>252</v>
      </c>
    </row>
    <row r="110" spans="1:10" ht="16.8">
      <c r="A110" s="434" t="s">
        <v>440</v>
      </c>
      <c r="B110" s="398">
        <v>2</v>
      </c>
      <c r="C110" s="7"/>
      <c r="D110" s="10" t="s">
        <v>166</v>
      </c>
      <c r="E110" s="1" t="s">
        <v>103</v>
      </c>
      <c r="F110" s="187" t="s">
        <v>104</v>
      </c>
      <c r="G110" s="4" t="s">
        <v>65</v>
      </c>
      <c r="H110" s="4" t="s">
        <v>68</v>
      </c>
      <c r="I110" s="4" t="s">
        <v>341</v>
      </c>
      <c r="J110" s="193">
        <v>125</v>
      </c>
    </row>
    <row r="111" spans="1:10" ht="16.8">
      <c r="A111" s="434" t="s">
        <v>364</v>
      </c>
      <c r="B111" s="398">
        <v>2</v>
      </c>
      <c r="C111" s="7"/>
      <c r="D111" s="10" t="s">
        <v>166</v>
      </c>
      <c r="E111" s="1" t="s">
        <v>109</v>
      </c>
      <c r="F111" s="187" t="s">
        <v>104</v>
      </c>
      <c r="G111" s="4" t="s">
        <v>60</v>
      </c>
      <c r="H111" s="4" t="s">
        <v>63</v>
      </c>
      <c r="I111" s="4" t="s">
        <v>339</v>
      </c>
      <c r="J111" s="193">
        <v>259</v>
      </c>
    </row>
    <row r="112" spans="1:10" ht="16.8">
      <c r="A112" s="434" t="s">
        <v>441</v>
      </c>
      <c r="B112" s="398">
        <v>2</v>
      </c>
      <c r="C112" s="7"/>
      <c r="D112" s="191" t="s">
        <v>166</v>
      </c>
      <c r="E112" s="190" t="s">
        <v>107</v>
      </c>
      <c r="F112" s="196" t="s">
        <v>104</v>
      </c>
      <c r="G112" s="192" t="s">
        <v>60</v>
      </c>
      <c r="H112" s="192" t="s">
        <v>68</v>
      </c>
      <c r="I112" s="192" t="s">
        <v>353</v>
      </c>
      <c r="J112" s="197">
        <v>56</v>
      </c>
    </row>
    <row r="113" spans="1:10" ht="16.8">
      <c r="A113" s="434" t="s">
        <v>442</v>
      </c>
      <c r="B113" s="398">
        <v>2</v>
      </c>
      <c r="C113" s="7"/>
      <c r="D113" s="10" t="s">
        <v>67</v>
      </c>
      <c r="E113" s="1" t="s">
        <v>103</v>
      </c>
      <c r="F113" s="4" t="s">
        <v>104</v>
      </c>
      <c r="G113" s="4" t="s">
        <v>60</v>
      </c>
      <c r="H113" s="4" t="s">
        <v>64</v>
      </c>
      <c r="I113" s="4" t="s">
        <v>346</v>
      </c>
      <c r="J113" s="193">
        <v>105</v>
      </c>
    </row>
    <row r="114" spans="1:10" ht="16.8">
      <c r="A114" s="434" t="s">
        <v>196</v>
      </c>
      <c r="B114" s="398">
        <v>2</v>
      </c>
      <c r="C114" s="7"/>
      <c r="D114" s="10" t="s">
        <v>67</v>
      </c>
      <c r="E114" s="1" t="s">
        <v>103</v>
      </c>
      <c r="F114" s="187" t="s">
        <v>104</v>
      </c>
      <c r="G114" s="4" t="s">
        <v>84</v>
      </c>
      <c r="H114" s="4" t="s">
        <v>64</v>
      </c>
      <c r="I114" s="4" t="s">
        <v>339</v>
      </c>
      <c r="J114" s="193">
        <v>271</v>
      </c>
    </row>
    <row r="115" spans="1:10" ht="16.8">
      <c r="A115" s="434" t="s">
        <v>443</v>
      </c>
      <c r="B115" s="398">
        <v>2</v>
      </c>
      <c r="C115" s="7"/>
      <c r="D115" s="10" t="s">
        <v>59</v>
      </c>
      <c r="E115" s="1" t="s">
        <v>106</v>
      </c>
      <c r="F115" s="187" t="s">
        <v>104</v>
      </c>
      <c r="G115" s="4" t="s">
        <v>60</v>
      </c>
      <c r="H115" s="4" t="s">
        <v>66</v>
      </c>
      <c r="I115" s="4" t="s">
        <v>339</v>
      </c>
      <c r="J115" s="193">
        <v>272</v>
      </c>
    </row>
    <row r="116" spans="1:10" ht="16.8">
      <c r="A116" s="434" t="s">
        <v>444</v>
      </c>
      <c r="B116" s="398">
        <v>2</v>
      </c>
      <c r="C116" s="7"/>
      <c r="D116" s="10" t="s">
        <v>67</v>
      </c>
      <c r="E116" s="1" t="s">
        <v>103</v>
      </c>
      <c r="F116" s="187" t="s">
        <v>104</v>
      </c>
      <c r="G116" s="4" t="s">
        <v>60</v>
      </c>
      <c r="H116" s="4" t="s">
        <v>64</v>
      </c>
      <c r="I116" s="4" t="s">
        <v>339</v>
      </c>
      <c r="J116" s="193">
        <v>272</v>
      </c>
    </row>
    <row r="117" spans="1:10" ht="16.8">
      <c r="A117" s="434" t="s">
        <v>197</v>
      </c>
      <c r="B117" s="398">
        <v>2</v>
      </c>
      <c r="C117" s="7"/>
      <c r="D117" s="10" t="s">
        <v>69</v>
      </c>
      <c r="E117" s="1" t="s">
        <v>109</v>
      </c>
      <c r="F117" s="187" t="s">
        <v>104</v>
      </c>
      <c r="G117" s="4" t="s">
        <v>84</v>
      </c>
      <c r="H117" s="4" t="s">
        <v>64</v>
      </c>
      <c r="I117" s="4" t="s">
        <v>339</v>
      </c>
      <c r="J117" s="193">
        <v>278</v>
      </c>
    </row>
    <row r="118" spans="1:10" ht="16.8">
      <c r="A118" s="434" t="s">
        <v>198</v>
      </c>
      <c r="B118" s="398">
        <v>2</v>
      </c>
      <c r="C118" s="7"/>
      <c r="D118" s="10" t="s">
        <v>59</v>
      </c>
      <c r="E118" s="1" t="s">
        <v>126</v>
      </c>
      <c r="F118" s="187" t="s">
        <v>104</v>
      </c>
      <c r="G118" s="4" t="s">
        <v>84</v>
      </c>
      <c r="H118" s="4" t="s">
        <v>105</v>
      </c>
      <c r="I118" s="4" t="s">
        <v>339</v>
      </c>
      <c r="J118" s="193">
        <v>278</v>
      </c>
    </row>
    <row r="119" spans="1:10" ht="16.8">
      <c r="A119" s="434" t="s">
        <v>199</v>
      </c>
      <c r="B119" s="398">
        <v>2</v>
      </c>
      <c r="C119" s="7"/>
      <c r="D119" s="10" t="s">
        <v>184</v>
      </c>
      <c r="E119" s="1" t="s">
        <v>103</v>
      </c>
      <c r="F119" s="187" t="s">
        <v>104</v>
      </c>
      <c r="G119" s="4" t="s">
        <v>93</v>
      </c>
      <c r="H119" s="4" t="s">
        <v>63</v>
      </c>
      <c r="I119" s="4" t="s">
        <v>339</v>
      </c>
      <c r="J119" s="193">
        <v>279</v>
      </c>
    </row>
    <row r="120" spans="1:10" ht="16.8">
      <c r="A120" s="434" t="s">
        <v>445</v>
      </c>
      <c r="B120" s="398">
        <v>2</v>
      </c>
      <c r="C120" s="7"/>
      <c r="D120" s="10" t="s">
        <v>59</v>
      </c>
      <c r="E120" s="1" t="s">
        <v>106</v>
      </c>
      <c r="F120" s="187" t="s">
        <v>104</v>
      </c>
      <c r="G120" s="4" t="s">
        <v>60</v>
      </c>
      <c r="H120" s="4" t="s">
        <v>63</v>
      </c>
      <c r="I120" s="4" t="s">
        <v>341</v>
      </c>
      <c r="J120" s="193">
        <v>127</v>
      </c>
    </row>
    <row r="121" spans="1:10" ht="16.8">
      <c r="A121" s="434" t="s">
        <v>200</v>
      </c>
      <c r="B121" s="398">
        <v>2</v>
      </c>
      <c r="C121" s="7"/>
      <c r="D121" s="10" t="s">
        <v>69</v>
      </c>
      <c r="E121" s="1" t="s">
        <v>179</v>
      </c>
      <c r="F121" s="187" t="s">
        <v>104</v>
      </c>
      <c r="G121" s="4" t="s">
        <v>84</v>
      </c>
      <c r="H121" s="4" t="s">
        <v>64</v>
      </c>
      <c r="I121" s="4" t="s">
        <v>339</v>
      </c>
      <c r="J121" s="193">
        <v>281</v>
      </c>
    </row>
    <row r="122" spans="1:10" ht="16.8">
      <c r="A122" s="434" t="s">
        <v>201</v>
      </c>
      <c r="B122" s="398">
        <v>2</v>
      </c>
      <c r="C122" s="7"/>
      <c r="D122" s="10" t="s">
        <v>69</v>
      </c>
      <c r="E122" s="1" t="s">
        <v>106</v>
      </c>
      <c r="F122" s="187" t="s">
        <v>104</v>
      </c>
      <c r="G122" s="4" t="s">
        <v>111</v>
      </c>
      <c r="H122" s="4" t="s">
        <v>68</v>
      </c>
      <c r="I122" s="4" t="s">
        <v>339</v>
      </c>
      <c r="J122" s="193">
        <v>283</v>
      </c>
    </row>
    <row r="123" spans="1:10" ht="16.8">
      <c r="A123" s="434" t="s">
        <v>446</v>
      </c>
      <c r="B123" s="398">
        <v>2</v>
      </c>
      <c r="C123" s="7"/>
      <c r="D123" s="10" t="s">
        <v>86</v>
      </c>
      <c r="E123" s="1" t="s">
        <v>103</v>
      </c>
      <c r="F123" s="187" t="s">
        <v>104</v>
      </c>
      <c r="G123" s="4" t="s">
        <v>60</v>
      </c>
      <c r="H123" s="4" t="s">
        <v>105</v>
      </c>
      <c r="I123" s="4" t="s">
        <v>339</v>
      </c>
      <c r="J123" s="193">
        <v>284</v>
      </c>
    </row>
    <row r="124" spans="1:10" ht="16.8">
      <c r="A124" s="434" t="s">
        <v>447</v>
      </c>
      <c r="B124" s="398">
        <v>2</v>
      </c>
      <c r="C124" s="7"/>
      <c r="D124" s="10" t="s">
        <v>177</v>
      </c>
      <c r="E124" s="1" t="s">
        <v>127</v>
      </c>
      <c r="F124" s="313" t="s">
        <v>104</v>
      </c>
      <c r="G124" s="4" t="s">
        <v>111</v>
      </c>
      <c r="H124" s="4" t="s">
        <v>64</v>
      </c>
      <c r="I124" s="4" t="s">
        <v>369</v>
      </c>
      <c r="J124" s="193">
        <v>126</v>
      </c>
    </row>
    <row r="125" spans="1:10" ht="16.8">
      <c r="A125" s="434" t="s">
        <v>202</v>
      </c>
      <c r="B125" s="398">
        <v>2</v>
      </c>
      <c r="C125" s="7"/>
      <c r="D125" s="10" t="s">
        <v>166</v>
      </c>
      <c r="E125" s="1" t="s">
        <v>106</v>
      </c>
      <c r="F125" s="187" t="s">
        <v>128</v>
      </c>
      <c r="G125" s="4" t="s">
        <v>65</v>
      </c>
      <c r="H125" s="4" t="s">
        <v>91</v>
      </c>
      <c r="I125" s="4" t="s">
        <v>341</v>
      </c>
      <c r="J125" s="193">
        <v>128</v>
      </c>
    </row>
    <row r="126" spans="1:10" ht="16.8">
      <c r="A126" s="434" t="s">
        <v>203</v>
      </c>
      <c r="B126" s="398">
        <v>2</v>
      </c>
      <c r="C126" s="7"/>
      <c r="D126" s="10" t="s">
        <v>67</v>
      </c>
      <c r="E126" s="1" t="s">
        <v>109</v>
      </c>
      <c r="F126" s="187" t="s">
        <v>125</v>
      </c>
      <c r="G126" s="4" t="s">
        <v>84</v>
      </c>
      <c r="H126" s="4" t="s">
        <v>68</v>
      </c>
      <c r="I126" s="4" t="s">
        <v>339</v>
      </c>
      <c r="J126" s="194">
        <v>286</v>
      </c>
    </row>
    <row r="127" spans="1:10" ht="16.8">
      <c r="A127" s="434" t="s">
        <v>448</v>
      </c>
      <c r="B127" s="398">
        <v>2</v>
      </c>
      <c r="C127" s="7"/>
      <c r="D127" s="10" t="s">
        <v>67</v>
      </c>
      <c r="E127" s="1" t="s">
        <v>109</v>
      </c>
      <c r="F127" s="187" t="s">
        <v>125</v>
      </c>
      <c r="G127" s="4" t="s">
        <v>84</v>
      </c>
      <c r="H127" s="4" t="s">
        <v>68</v>
      </c>
      <c r="I127" s="4" t="s">
        <v>356</v>
      </c>
      <c r="J127" s="194">
        <v>71</v>
      </c>
    </row>
    <row r="128" spans="1:10" ht="16.8">
      <c r="A128" s="434" t="s">
        <v>449</v>
      </c>
      <c r="B128" s="398">
        <v>2</v>
      </c>
      <c r="C128" s="7"/>
      <c r="D128" s="10" t="s">
        <v>86</v>
      </c>
      <c r="E128" s="1" t="s">
        <v>103</v>
      </c>
      <c r="F128" s="187" t="s">
        <v>104</v>
      </c>
      <c r="G128" s="192" t="s">
        <v>93</v>
      </c>
      <c r="H128" s="4" t="s">
        <v>64</v>
      </c>
      <c r="I128" s="4" t="s">
        <v>344</v>
      </c>
      <c r="J128" s="193">
        <v>90</v>
      </c>
    </row>
    <row r="129" spans="1:10" ht="16.8">
      <c r="A129" s="434" t="s">
        <v>204</v>
      </c>
      <c r="B129" s="398">
        <v>2</v>
      </c>
      <c r="C129" s="7"/>
      <c r="D129" s="10" t="s">
        <v>177</v>
      </c>
      <c r="E129" s="1" t="s">
        <v>106</v>
      </c>
      <c r="F129" s="187" t="s">
        <v>104</v>
      </c>
      <c r="G129" s="4" t="s">
        <v>65</v>
      </c>
      <c r="H129" s="4" t="s">
        <v>128</v>
      </c>
      <c r="I129" s="4" t="s">
        <v>341</v>
      </c>
      <c r="J129" s="193">
        <v>129</v>
      </c>
    </row>
    <row r="130" spans="1:10" ht="16.8">
      <c r="A130" s="434" t="s">
        <v>205</v>
      </c>
      <c r="B130" s="398">
        <v>2</v>
      </c>
      <c r="C130" s="7"/>
      <c r="D130" s="10" t="s">
        <v>59</v>
      </c>
      <c r="E130" s="1" t="s">
        <v>103</v>
      </c>
      <c r="F130" s="187" t="s">
        <v>104</v>
      </c>
      <c r="G130" s="4" t="s">
        <v>84</v>
      </c>
      <c r="H130" s="4" t="s">
        <v>89</v>
      </c>
      <c r="I130" s="4" t="s">
        <v>339</v>
      </c>
      <c r="J130" s="193">
        <v>297</v>
      </c>
    </row>
    <row r="131" spans="1:10" ht="16.8">
      <c r="A131" s="434" t="s">
        <v>450</v>
      </c>
      <c r="B131" s="398">
        <v>2</v>
      </c>
      <c r="C131" s="7"/>
      <c r="D131" s="10" t="s">
        <v>177</v>
      </c>
      <c r="E131" s="1" t="s">
        <v>401</v>
      </c>
      <c r="F131" s="187" t="s">
        <v>104</v>
      </c>
      <c r="G131" s="4" t="s">
        <v>84</v>
      </c>
      <c r="H131" s="4" t="s">
        <v>68</v>
      </c>
      <c r="I131" s="4" t="s">
        <v>395</v>
      </c>
      <c r="J131" s="193">
        <v>188</v>
      </c>
    </row>
    <row r="132" spans="1:10" ht="16.8">
      <c r="A132" s="435" t="s">
        <v>206</v>
      </c>
      <c r="B132" s="401">
        <v>2</v>
      </c>
      <c r="C132" s="71"/>
      <c r="D132" s="72" t="s">
        <v>177</v>
      </c>
      <c r="E132" s="6" t="s">
        <v>109</v>
      </c>
      <c r="F132" s="11" t="s">
        <v>104</v>
      </c>
      <c r="G132" s="11" t="s">
        <v>84</v>
      </c>
      <c r="H132" s="11" t="s">
        <v>63</v>
      </c>
      <c r="I132" s="11" t="s">
        <v>339</v>
      </c>
      <c r="J132" s="402">
        <v>303</v>
      </c>
    </row>
    <row r="133" spans="1:10" ht="16.8">
      <c r="A133" s="434" t="s">
        <v>451</v>
      </c>
      <c r="B133" s="7">
        <v>3</v>
      </c>
      <c r="C133" s="7"/>
      <c r="D133" s="198" t="s">
        <v>166</v>
      </c>
      <c r="E133" s="1" t="s">
        <v>452</v>
      </c>
      <c r="F133" s="9" t="s">
        <v>104</v>
      </c>
      <c r="G133" s="9" t="s">
        <v>60</v>
      </c>
      <c r="H133" s="9" t="s">
        <v>119</v>
      </c>
      <c r="I133" s="9" t="s">
        <v>453</v>
      </c>
      <c r="J133" s="400">
        <v>113</v>
      </c>
    </row>
    <row r="134" spans="1:10" ht="16.8">
      <c r="A134" s="434" t="s">
        <v>454</v>
      </c>
      <c r="B134" s="7">
        <v>3</v>
      </c>
      <c r="C134" s="7"/>
      <c r="D134" s="10" t="s">
        <v>166</v>
      </c>
      <c r="E134" s="190" t="s">
        <v>109</v>
      </c>
      <c r="F134" s="4" t="s">
        <v>104</v>
      </c>
      <c r="G134" s="192" t="s">
        <v>60</v>
      </c>
      <c r="H134" s="4" t="s">
        <v>119</v>
      </c>
      <c r="I134" s="4" t="s">
        <v>343</v>
      </c>
      <c r="J134" s="193">
        <v>94</v>
      </c>
    </row>
    <row r="135" spans="1:10" ht="16.8">
      <c r="A135" s="434" t="s">
        <v>207</v>
      </c>
      <c r="B135" s="7">
        <v>3</v>
      </c>
      <c r="C135" s="7"/>
      <c r="D135" s="10" t="s">
        <v>166</v>
      </c>
      <c r="E135" s="1" t="s">
        <v>103</v>
      </c>
      <c r="F135" s="187" t="s">
        <v>104</v>
      </c>
      <c r="G135" s="4" t="s">
        <v>60</v>
      </c>
      <c r="H135" s="4" t="s">
        <v>140</v>
      </c>
      <c r="I135" s="4" t="s">
        <v>339</v>
      </c>
      <c r="J135" s="193">
        <v>203</v>
      </c>
    </row>
    <row r="136" spans="1:10" ht="16.8">
      <c r="A136" s="434" t="s">
        <v>455</v>
      </c>
      <c r="B136" s="7">
        <v>3</v>
      </c>
      <c r="C136" s="7"/>
      <c r="D136" s="10" t="s">
        <v>166</v>
      </c>
      <c r="E136" s="190" t="s">
        <v>107</v>
      </c>
      <c r="F136" s="196" t="s">
        <v>104</v>
      </c>
      <c r="G136" s="192" t="s">
        <v>60</v>
      </c>
      <c r="H136" s="192" t="s">
        <v>68</v>
      </c>
      <c r="I136" s="192" t="s">
        <v>351</v>
      </c>
      <c r="J136" s="193">
        <v>48</v>
      </c>
    </row>
    <row r="137" spans="1:10" ht="16.8">
      <c r="A137" s="434" t="s">
        <v>456</v>
      </c>
      <c r="B137" s="7">
        <v>3</v>
      </c>
      <c r="C137" s="7"/>
      <c r="D137" s="10" t="s">
        <v>86</v>
      </c>
      <c r="E137" s="1" t="s">
        <v>103</v>
      </c>
      <c r="F137" s="187" t="s">
        <v>104</v>
      </c>
      <c r="G137" s="4" t="s">
        <v>74</v>
      </c>
      <c r="H137" s="4" t="s">
        <v>8</v>
      </c>
      <c r="I137" s="4" t="s">
        <v>344</v>
      </c>
      <c r="J137" s="193">
        <v>81</v>
      </c>
    </row>
    <row r="138" spans="1:10" ht="16.8">
      <c r="A138" s="434" t="s">
        <v>457</v>
      </c>
      <c r="B138" s="7">
        <v>3</v>
      </c>
      <c r="C138" s="7"/>
      <c r="D138" s="10" t="s">
        <v>86</v>
      </c>
      <c r="E138" s="1" t="s">
        <v>103</v>
      </c>
      <c r="F138" s="4" t="s">
        <v>104</v>
      </c>
      <c r="G138" s="4" t="s">
        <v>65</v>
      </c>
      <c r="H138" s="4" t="s">
        <v>63</v>
      </c>
      <c r="I138" s="4" t="s">
        <v>346</v>
      </c>
      <c r="J138" s="193">
        <v>92</v>
      </c>
    </row>
    <row r="139" spans="1:10" ht="16.8">
      <c r="A139" s="434" t="s">
        <v>208</v>
      </c>
      <c r="B139" s="7">
        <v>3</v>
      </c>
      <c r="C139" s="7"/>
      <c r="D139" s="10" t="s">
        <v>59</v>
      </c>
      <c r="E139" s="1" t="s">
        <v>103</v>
      </c>
      <c r="F139" s="187" t="s">
        <v>104</v>
      </c>
      <c r="G139" s="4" t="s">
        <v>60</v>
      </c>
      <c r="H139" s="4" t="s">
        <v>66</v>
      </c>
      <c r="I139" s="4" t="s">
        <v>341</v>
      </c>
      <c r="J139" s="193">
        <v>117</v>
      </c>
    </row>
    <row r="140" spans="1:10" ht="16.8">
      <c r="A140" s="434" t="s">
        <v>458</v>
      </c>
      <c r="B140" s="7">
        <v>3</v>
      </c>
      <c r="C140" s="7"/>
      <c r="D140" s="10" t="s">
        <v>166</v>
      </c>
      <c r="E140" s="1" t="s">
        <v>106</v>
      </c>
      <c r="F140" s="187" t="s">
        <v>104</v>
      </c>
      <c r="G140" s="4" t="s">
        <v>111</v>
      </c>
      <c r="H140" s="4" t="s">
        <v>63</v>
      </c>
      <c r="I140" s="4" t="s">
        <v>344</v>
      </c>
      <c r="J140" s="193">
        <v>83</v>
      </c>
    </row>
    <row r="141" spans="1:10" ht="16.8">
      <c r="A141" s="434" t="s">
        <v>459</v>
      </c>
      <c r="B141" s="7">
        <v>3</v>
      </c>
      <c r="C141" s="7"/>
      <c r="D141" s="10" t="s">
        <v>86</v>
      </c>
      <c r="E141" s="1" t="s">
        <v>103</v>
      </c>
      <c r="F141" s="187" t="s">
        <v>104</v>
      </c>
      <c r="G141" s="4" t="s">
        <v>60</v>
      </c>
      <c r="H141" s="9" t="s">
        <v>105</v>
      </c>
      <c r="I141" s="9" t="s">
        <v>344</v>
      </c>
      <c r="J141" s="193">
        <v>84</v>
      </c>
    </row>
    <row r="142" spans="1:10" ht="16.8">
      <c r="A142" s="434" t="s">
        <v>460</v>
      </c>
      <c r="B142" s="7">
        <v>3</v>
      </c>
      <c r="C142" s="7"/>
      <c r="D142" s="191" t="s">
        <v>86</v>
      </c>
      <c r="E142" s="190" t="s">
        <v>103</v>
      </c>
      <c r="F142" s="196" t="s">
        <v>61</v>
      </c>
      <c r="G142" s="192" t="s">
        <v>65</v>
      </c>
      <c r="H142" s="192" t="s">
        <v>64</v>
      </c>
      <c r="I142" s="192" t="s">
        <v>345</v>
      </c>
      <c r="J142" s="197">
        <v>84</v>
      </c>
    </row>
    <row r="143" spans="1:10" ht="16.8">
      <c r="A143" s="434" t="s">
        <v>492</v>
      </c>
      <c r="B143" s="7">
        <v>3</v>
      </c>
      <c r="C143" s="7"/>
      <c r="D143" s="10" t="s">
        <v>86</v>
      </c>
      <c r="E143" s="1" t="s">
        <v>179</v>
      </c>
      <c r="F143" s="187" t="s">
        <v>104</v>
      </c>
      <c r="G143" s="4" t="s">
        <v>93</v>
      </c>
      <c r="H143" s="4" t="s">
        <v>63</v>
      </c>
      <c r="I143" s="4" t="s">
        <v>339</v>
      </c>
      <c r="J143" s="193">
        <v>209</v>
      </c>
    </row>
    <row r="144" spans="1:10" ht="16.8">
      <c r="A144" s="434" t="s">
        <v>461</v>
      </c>
      <c r="B144" s="7">
        <v>3</v>
      </c>
      <c r="C144" s="7"/>
      <c r="D144" s="157" t="s">
        <v>59</v>
      </c>
      <c r="E144" s="5" t="s">
        <v>103</v>
      </c>
      <c r="F144" s="9" t="s">
        <v>104</v>
      </c>
      <c r="G144" s="9" t="s">
        <v>74</v>
      </c>
      <c r="H144" s="9" t="s">
        <v>66</v>
      </c>
      <c r="I144" s="9" t="s">
        <v>278</v>
      </c>
      <c r="J144" s="404">
        <v>47</v>
      </c>
    </row>
    <row r="145" spans="1:10" ht="16.8">
      <c r="A145" s="434" t="s">
        <v>462</v>
      </c>
      <c r="B145" s="7">
        <v>3</v>
      </c>
      <c r="C145" s="7"/>
      <c r="D145" s="191" t="s">
        <v>67</v>
      </c>
      <c r="E145" s="190" t="s">
        <v>106</v>
      </c>
      <c r="F145" s="187" t="s">
        <v>125</v>
      </c>
      <c r="G145" s="192" t="s">
        <v>84</v>
      </c>
      <c r="H145" s="192" t="s">
        <v>68</v>
      </c>
      <c r="I145" s="4" t="s">
        <v>347</v>
      </c>
      <c r="J145" s="193">
        <v>91</v>
      </c>
    </row>
    <row r="146" spans="1:10" ht="16.8">
      <c r="A146" s="434" t="s">
        <v>209</v>
      </c>
      <c r="B146" s="7">
        <v>3</v>
      </c>
      <c r="C146" s="7"/>
      <c r="D146" s="10" t="s">
        <v>184</v>
      </c>
      <c r="E146" s="1" t="s">
        <v>107</v>
      </c>
      <c r="F146" s="187" t="s">
        <v>104</v>
      </c>
      <c r="G146" s="4" t="s">
        <v>60</v>
      </c>
      <c r="H146" s="4" t="s">
        <v>140</v>
      </c>
      <c r="I146" s="4" t="s">
        <v>339</v>
      </c>
      <c r="J146" s="193">
        <v>213</v>
      </c>
    </row>
    <row r="147" spans="1:10" ht="16.8">
      <c r="A147" s="434" t="s">
        <v>210</v>
      </c>
      <c r="B147" s="7">
        <v>3</v>
      </c>
      <c r="C147" s="7"/>
      <c r="D147" s="10" t="s">
        <v>67</v>
      </c>
      <c r="E147" s="1" t="s">
        <v>103</v>
      </c>
      <c r="F147" s="187" t="s">
        <v>128</v>
      </c>
      <c r="G147" s="4" t="s">
        <v>84</v>
      </c>
      <c r="H147" s="4" t="s">
        <v>89</v>
      </c>
      <c r="I147" s="4" t="s">
        <v>339</v>
      </c>
      <c r="J147" s="193">
        <v>214</v>
      </c>
    </row>
    <row r="148" spans="1:10" ht="16.8">
      <c r="A148" s="434" t="s">
        <v>121</v>
      </c>
      <c r="B148" s="7">
        <v>3</v>
      </c>
      <c r="C148" s="7"/>
      <c r="D148" s="10" t="s">
        <v>67</v>
      </c>
      <c r="E148" s="1" t="s">
        <v>103</v>
      </c>
      <c r="F148" s="187" t="s">
        <v>104</v>
      </c>
      <c r="G148" s="4" t="s">
        <v>60</v>
      </c>
      <c r="H148" s="4" t="s">
        <v>64</v>
      </c>
      <c r="I148" s="4" t="s">
        <v>339</v>
      </c>
      <c r="J148" s="193">
        <v>216</v>
      </c>
    </row>
    <row r="149" spans="1:10" ht="16.8">
      <c r="A149" s="434" t="s">
        <v>463</v>
      </c>
      <c r="B149" s="7">
        <v>3</v>
      </c>
      <c r="C149" s="7"/>
      <c r="D149" s="10" t="s">
        <v>166</v>
      </c>
      <c r="E149" s="1" t="s">
        <v>103</v>
      </c>
      <c r="F149" s="187" t="s">
        <v>104</v>
      </c>
      <c r="G149" s="4" t="s">
        <v>60</v>
      </c>
      <c r="H149" s="9" t="s">
        <v>68</v>
      </c>
      <c r="I149" s="9" t="s">
        <v>344</v>
      </c>
      <c r="J149" s="193">
        <v>84</v>
      </c>
    </row>
    <row r="150" spans="1:10" ht="16.8">
      <c r="A150" s="434" t="s">
        <v>211</v>
      </c>
      <c r="B150" s="7">
        <v>3</v>
      </c>
      <c r="C150" s="7"/>
      <c r="D150" s="10" t="s">
        <v>69</v>
      </c>
      <c r="E150" s="1" t="s">
        <v>103</v>
      </c>
      <c r="F150" s="187" t="s">
        <v>104</v>
      </c>
      <c r="G150" s="4" t="s">
        <v>60</v>
      </c>
      <c r="H150" s="4" t="s">
        <v>91</v>
      </c>
      <c r="I150" s="4" t="s">
        <v>339</v>
      </c>
      <c r="J150" s="193">
        <v>217</v>
      </c>
    </row>
    <row r="151" spans="1:10" ht="16.8">
      <c r="A151" s="434" t="s">
        <v>212</v>
      </c>
      <c r="B151" s="7">
        <v>3</v>
      </c>
      <c r="C151" s="7"/>
      <c r="D151" s="10" t="s">
        <v>166</v>
      </c>
      <c r="E151" s="1" t="s">
        <v>106</v>
      </c>
      <c r="F151" s="187" t="s">
        <v>104</v>
      </c>
      <c r="G151" s="4" t="s">
        <v>60</v>
      </c>
      <c r="H151" s="4" t="s">
        <v>68</v>
      </c>
      <c r="I151" s="4" t="s">
        <v>341</v>
      </c>
      <c r="J151" s="193">
        <v>119</v>
      </c>
    </row>
    <row r="152" spans="1:10" ht="16.8">
      <c r="A152" s="434" t="s">
        <v>122</v>
      </c>
      <c r="B152" s="7">
        <v>3</v>
      </c>
      <c r="C152" s="7"/>
      <c r="D152" s="10" t="s">
        <v>59</v>
      </c>
      <c r="E152" s="1" t="s">
        <v>103</v>
      </c>
      <c r="F152" s="187" t="s">
        <v>104</v>
      </c>
      <c r="G152" s="4" t="s">
        <v>111</v>
      </c>
      <c r="H152" s="4" t="s">
        <v>64</v>
      </c>
      <c r="I152" s="4" t="s">
        <v>339</v>
      </c>
      <c r="J152" s="193">
        <v>223</v>
      </c>
    </row>
    <row r="153" spans="1:10" ht="16.8">
      <c r="A153" s="434" t="s">
        <v>464</v>
      </c>
      <c r="B153" s="7">
        <v>3</v>
      </c>
      <c r="C153" s="7"/>
      <c r="D153" s="10" t="s">
        <v>166</v>
      </c>
      <c r="E153" s="190" t="s">
        <v>107</v>
      </c>
      <c r="F153" s="4" t="s">
        <v>104</v>
      </c>
      <c r="G153" s="4" t="s">
        <v>84</v>
      </c>
      <c r="H153" s="4" t="s">
        <v>64</v>
      </c>
      <c r="I153" s="4" t="s">
        <v>346</v>
      </c>
      <c r="J153" s="193">
        <v>98</v>
      </c>
    </row>
    <row r="154" spans="1:10" ht="16.8">
      <c r="A154" s="434" t="s">
        <v>465</v>
      </c>
      <c r="B154" s="7">
        <v>3</v>
      </c>
      <c r="C154" s="7"/>
      <c r="D154" s="10" t="s">
        <v>69</v>
      </c>
      <c r="E154" s="1" t="s">
        <v>107</v>
      </c>
      <c r="F154" s="187" t="s">
        <v>104</v>
      </c>
      <c r="G154" s="4" t="s">
        <v>60</v>
      </c>
      <c r="H154" s="9" t="s">
        <v>68</v>
      </c>
      <c r="I154" s="9" t="s">
        <v>344</v>
      </c>
      <c r="J154" s="193">
        <v>86</v>
      </c>
    </row>
    <row r="155" spans="1:10" ht="16.8">
      <c r="A155" s="434" t="s">
        <v>213</v>
      </c>
      <c r="B155" s="7">
        <v>3</v>
      </c>
      <c r="C155" s="7"/>
      <c r="D155" s="10" t="s">
        <v>166</v>
      </c>
      <c r="E155" s="1" t="s">
        <v>106</v>
      </c>
      <c r="F155" s="187" t="s">
        <v>104</v>
      </c>
      <c r="G155" s="4" t="s">
        <v>65</v>
      </c>
      <c r="H155" s="4" t="s">
        <v>68</v>
      </c>
      <c r="I155" s="4" t="s">
        <v>341</v>
      </c>
      <c r="J155" s="193">
        <v>120</v>
      </c>
    </row>
    <row r="156" spans="1:10" ht="16.8">
      <c r="A156" s="434" t="s">
        <v>466</v>
      </c>
      <c r="B156" s="7">
        <v>3</v>
      </c>
      <c r="C156" s="7"/>
      <c r="D156" s="10" t="s">
        <v>86</v>
      </c>
      <c r="E156" s="1" t="s">
        <v>106</v>
      </c>
      <c r="F156" s="187" t="s">
        <v>61</v>
      </c>
      <c r="G156" s="4" t="s">
        <v>467</v>
      </c>
      <c r="H156" s="4" t="s">
        <v>63</v>
      </c>
      <c r="I156" s="4" t="s">
        <v>341</v>
      </c>
      <c r="J156" s="193">
        <v>121</v>
      </c>
    </row>
    <row r="157" spans="1:10" ht="16.8">
      <c r="A157" s="434" t="s">
        <v>214</v>
      </c>
      <c r="B157" s="7">
        <v>3</v>
      </c>
      <c r="C157" s="7"/>
      <c r="D157" s="10" t="s">
        <v>59</v>
      </c>
      <c r="E157" s="1" t="s">
        <v>349</v>
      </c>
      <c r="F157" s="187" t="s">
        <v>104</v>
      </c>
      <c r="G157" s="4" t="s">
        <v>60</v>
      </c>
      <c r="H157" s="4" t="s">
        <v>215</v>
      </c>
      <c r="I157" s="4" t="s">
        <v>339</v>
      </c>
      <c r="J157" s="193">
        <v>236</v>
      </c>
    </row>
    <row r="158" spans="1:10" ht="16.8">
      <c r="A158" s="434" t="s">
        <v>468</v>
      </c>
      <c r="B158" s="7">
        <v>3</v>
      </c>
      <c r="C158" s="7"/>
      <c r="D158" s="10" t="s">
        <v>177</v>
      </c>
      <c r="E158" s="1" t="s">
        <v>106</v>
      </c>
      <c r="F158" s="4" t="s">
        <v>104</v>
      </c>
      <c r="G158" s="4" t="s">
        <v>84</v>
      </c>
      <c r="H158" s="4" t="s">
        <v>140</v>
      </c>
      <c r="I158" s="4" t="s">
        <v>346</v>
      </c>
      <c r="J158" s="193">
        <v>100</v>
      </c>
    </row>
    <row r="159" spans="1:10" ht="16.8">
      <c r="A159" s="434" t="s">
        <v>469</v>
      </c>
      <c r="B159" s="7">
        <v>3</v>
      </c>
      <c r="C159" s="7"/>
      <c r="D159" s="188" t="s">
        <v>177</v>
      </c>
      <c r="E159" s="1" t="s">
        <v>103</v>
      </c>
      <c r="F159" s="313" t="s">
        <v>470</v>
      </c>
      <c r="G159" s="4" t="s">
        <v>84</v>
      </c>
      <c r="H159" s="4" t="s">
        <v>68</v>
      </c>
      <c r="I159" s="4" t="s">
        <v>369</v>
      </c>
      <c r="J159" s="193">
        <v>114</v>
      </c>
    </row>
    <row r="160" spans="1:10" ht="16.8">
      <c r="A160" s="434" t="s">
        <v>471</v>
      </c>
      <c r="B160" s="7">
        <v>3</v>
      </c>
      <c r="C160" s="7"/>
      <c r="D160" s="10" t="s">
        <v>177</v>
      </c>
      <c r="E160" s="1" t="s">
        <v>127</v>
      </c>
      <c r="F160" s="4" t="s">
        <v>104</v>
      </c>
      <c r="G160" s="4" t="s">
        <v>380</v>
      </c>
      <c r="H160" s="4" t="s">
        <v>8</v>
      </c>
      <c r="I160" s="4" t="s">
        <v>346</v>
      </c>
      <c r="J160" s="193">
        <v>101</v>
      </c>
    </row>
    <row r="161" spans="1:10" ht="16.8">
      <c r="A161" s="434" t="s">
        <v>216</v>
      </c>
      <c r="B161" s="7">
        <v>3</v>
      </c>
      <c r="C161" s="7"/>
      <c r="D161" s="10" t="s">
        <v>69</v>
      </c>
      <c r="E161" s="1" t="s">
        <v>103</v>
      </c>
      <c r="F161" s="187" t="s">
        <v>104</v>
      </c>
      <c r="G161" s="4" t="s">
        <v>65</v>
      </c>
      <c r="H161" s="4" t="s">
        <v>63</v>
      </c>
      <c r="I161" s="4" t="s">
        <v>339</v>
      </c>
      <c r="J161" s="193">
        <v>245</v>
      </c>
    </row>
    <row r="162" spans="1:10" ht="16.8">
      <c r="A162" s="434" t="s">
        <v>472</v>
      </c>
      <c r="B162" s="7">
        <v>3</v>
      </c>
      <c r="C162" s="7"/>
      <c r="D162" s="8" t="s">
        <v>69</v>
      </c>
      <c r="E162" s="1" t="s">
        <v>352</v>
      </c>
      <c r="F162" s="196" t="s">
        <v>104</v>
      </c>
      <c r="G162" s="9" t="s">
        <v>156</v>
      </c>
      <c r="H162" s="9" t="s">
        <v>64</v>
      </c>
      <c r="I162" s="9" t="s">
        <v>473</v>
      </c>
      <c r="J162" s="400">
        <v>212</v>
      </c>
    </row>
    <row r="163" spans="1:10" ht="16.8">
      <c r="A163" s="434" t="s">
        <v>217</v>
      </c>
      <c r="B163" s="7">
        <v>3</v>
      </c>
      <c r="C163" s="7"/>
      <c r="D163" s="10" t="s">
        <v>59</v>
      </c>
      <c r="E163" s="1" t="s">
        <v>106</v>
      </c>
      <c r="F163" s="187" t="s">
        <v>104</v>
      </c>
      <c r="G163" s="4" t="s">
        <v>60</v>
      </c>
      <c r="H163" s="4" t="s">
        <v>68</v>
      </c>
      <c r="I163" s="4" t="s">
        <v>341</v>
      </c>
      <c r="J163" s="193">
        <v>124</v>
      </c>
    </row>
    <row r="164" spans="1:10" ht="16.8">
      <c r="A164" s="434" t="s">
        <v>474</v>
      </c>
      <c r="B164" s="7">
        <v>3</v>
      </c>
      <c r="C164" s="7"/>
      <c r="D164" s="10" t="s">
        <v>86</v>
      </c>
      <c r="E164" s="1" t="s">
        <v>179</v>
      </c>
      <c r="F164" s="187" t="s">
        <v>104</v>
      </c>
      <c r="G164" s="192" t="s">
        <v>475</v>
      </c>
      <c r="H164" s="4" t="s">
        <v>63</v>
      </c>
      <c r="I164" s="192" t="s">
        <v>476</v>
      </c>
      <c r="J164" s="193">
        <v>31</v>
      </c>
    </row>
    <row r="165" spans="1:10" ht="16.8">
      <c r="A165" s="434" t="s">
        <v>218</v>
      </c>
      <c r="B165" s="7">
        <v>3</v>
      </c>
      <c r="C165" s="7"/>
      <c r="D165" s="10" t="s">
        <v>86</v>
      </c>
      <c r="E165" s="1" t="s">
        <v>179</v>
      </c>
      <c r="F165" s="187" t="s">
        <v>104</v>
      </c>
      <c r="G165" s="4" t="s">
        <v>93</v>
      </c>
      <c r="H165" s="4" t="s">
        <v>63</v>
      </c>
      <c r="I165" s="4" t="s">
        <v>339</v>
      </c>
      <c r="J165" s="193">
        <v>249</v>
      </c>
    </row>
    <row r="166" spans="1:10" ht="16.8">
      <c r="A166" s="434" t="s">
        <v>490</v>
      </c>
      <c r="B166" s="7">
        <v>3</v>
      </c>
      <c r="C166" s="7"/>
      <c r="D166" s="10" t="s">
        <v>59</v>
      </c>
      <c r="E166" s="1" t="s">
        <v>219</v>
      </c>
      <c r="F166" s="187" t="s">
        <v>104</v>
      </c>
      <c r="G166" s="4" t="s">
        <v>220</v>
      </c>
      <c r="H166" s="4" t="s">
        <v>66</v>
      </c>
      <c r="I166" s="4" t="s">
        <v>339</v>
      </c>
      <c r="J166" s="193">
        <v>250</v>
      </c>
    </row>
    <row r="167" spans="1:10" ht="16.8">
      <c r="A167" s="434" t="s">
        <v>221</v>
      </c>
      <c r="B167" s="7">
        <v>3</v>
      </c>
      <c r="C167" s="7"/>
      <c r="D167" s="10" t="s">
        <v>166</v>
      </c>
      <c r="E167" s="1" t="s">
        <v>106</v>
      </c>
      <c r="F167" s="187" t="s">
        <v>104</v>
      </c>
      <c r="G167" s="4" t="s">
        <v>60</v>
      </c>
      <c r="H167" s="4" t="s">
        <v>105</v>
      </c>
      <c r="I167" s="4" t="s">
        <v>339</v>
      </c>
      <c r="J167" s="194">
        <v>251</v>
      </c>
    </row>
    <row r="168" spans="1:10" ht="16.8">
      <c r="A168" s="434" t="s">
        <v>257</v>
      </c>
      <c r="B168" s="7">
        <v>3</v>
      </c>
      <c r="C168" s="7"/>
      <c r="D168" s="10" t="s">
        <v>177</v>
      </c>
      <c r="E168" s="1" t="s">
        <v>106</v>
      </c>
      <c r="F168" s="1" t="s">
        <v>104</v>
      </c>
      <c r="G168" s="4" t="s">
        <v>84</v>
      </c>
      <c r="H168" s="4" t="s">
        <v>63</v>
      </c>
      <c r="I168" s="4" t="s">
        <v>278</v>
      </c>
      <c r="J168" s="193">
        <v>8</v>
      </c>
    </row>
    <row r="169" spans="1:10" ht="16.8">
      <c r="A169" s="434" t="s">
        <v>114</v>
      </c>
      <c r="B169" s="7">
        <v>3</v>
      </c>
      <c r="C169" s="7"/>
      <c r="D169" s="10" t="s">
        <v>166</v>
      </c>
      <c r="E169" s="1" t="s">
        <v>106</v>
      </c>
      <c r="F169" s="187" t="s">
        <v>104</v>
      </c>
      <c r="G169" s="4" t="s">
        <v>65</v>
      </c>
      <c r="H169" s="4" t="s">
        <v>66</v>
      </c>
      <c r="I169" s="4" t="s">
        <v>339</v>
      </c>
      <c r="J169" s="193">
        <v>252</v>
      </c>
    </row>
    <row r="170" spans="1:10" ht="16.8">
      <c r="A170" s="434" t="s">
        <v>222</v>
      </c>
      <c r="B170" s="7">
        <v>3</v>
      </c>
      <c r="C170" s="7"/>
      <c r="D170" s="10" t="s">
        <v>59</v>
      </c>
      <c r="E170" s="1" t="s">
        <v>109</v>
      </c>
      <c r="F170" s="187" t="s">
        <v>104</v>
      </c>
      <c r="G170" s="4" t="s">
        <v>60</v>
      </c>
      <c r="H170" s="4" t="s">
        <v>223</v>
      </c>
      <c r="I170" s="4" t="s">
        <v>339</v>
      </c>
      <c r="J170" s="193">
        <v>258</v>
      </c>
    </row>
    <row r="171" spans="1:10" ht="16.8">
      <c r="A171" s="434" t="s">
        <v>224</v>
      </c>
      <c r="B171" s="7">
        <v>3</v>
      </c>
      <c r="C171" s="7"/>
      <c r="D171" s="10" t="s">
        <v>67</v>
      </c>
      <c r="E171" s="1" t="s">
        <v>106</v>
      </c>
      <c r="F171" s="187" t="s">
        <v>104</v>
      </c>
      <c r="G171" s="4" t="s">
        <v>156</v>
      </c>
      <c r="H171" s="4" t="s">
        <v>68</v>
      </c>
      <c r="I171" s="4" t="s">
        <v>339</v>
      </c>
      <c r="J171" s="297">
        <v>263</v>
      </c>
    </row>
    <row r="172" spans="1:10" ht="16.8">
      <c r="A172" s="434" t="s">
        <v>477</v>
      </c>
      <c r="B172" s="7">
        <v>3</v>
      </c>
      <c r="C172" s="7"/>
      <c r="D172" s="10" t="s">
        <v>59</v>
      </c>
      <c r="E172" s="1" t="s">
        <v>106</v>
      </c>
      <c r="F172" s="187" t="s">
        <v>104</v>
      </c>
      <c r="G172" s="4" t="s">
        <v>60</v>
      </c>
      <c r="H172" s="4" t="s">
        <v>66</v>
      </c>
      <c r="I172" s="4" t="s">
        <v>339</v>
      </c>
      <c r="J172" s="193">
        <v>266</v>
      </c>
    </row>
    <row r="173" spans="1:10" ht="16.8">
      <c r="A173" s="434" t="s">
        <v>478</v>
      </c>
      <c r="B173" s="7">
        <v>3</v>
      </c>
      <c r="C173" s="7"/>
      <c r="D173" s="10" t="s">
        <v>67</v>
      </c>
      <c r="E173" s="1" t="s">
        <v>103</v>
      </c>
      <c r="F173" s="4" t="s">
        <v>104</v>
      </c>
      <c r="G173" s="4" t="s">
        <v>258</v>
      </c>
      <c r="H173" s="4" t="s">
        <v>64</v>
      </c>
      <c r="I173" s="4" t="s">
        <v>346</v>
      </c>
      <c r="J173" s="193">
        <v>105</v>
      </c>
    </row>
    <row r="174" spans="1:10" ht="16.8">
      <c r="A174" s="434" t="s">
        <v>225</v>
      </c>
      <c r="B174" s="7">
        <v>3</v>
      </c>
      <c r="C174" s="7"/>
      <c r="D174" s="10" t="s">
        <v>67</v>
      </c>
      <c r="E174" s="1" t="s">
        <v>103</v>
      </c>
      <c r="F174" s="187" t="s">
        <v>104</v>
      </c>
      <c r="G174" s="4" t="s">
        <v>60</v>
      </c>
      <c r="H174" s="4" t="s">
        <v>64</v>
      </c>
      <c r="I174" s="4" t="s">
        <v>339</v>
      </c>
      <c r="J174" s="193">
        <v>270</v>
      </c>
    </row>
    <row r="175" spans="1:10" ht="16.8">
      <c r="A175" s="434" t="s">
        <v>226</v>
      </c>
      <c r="B175" s="7">
        <v>3</v>
      </c>
      <c r="C175" s="7"/>
      <c r="D175" s="10" t="s">
        <v>59</v>
      </c>
      <c r="E175" s="1" t="s">
        <v>103</v>
      </c>
      <c r="F175" s="187" t="s">
        <v>104</v>
      </c>
      <c r="G175" s="4" t="s">
        <v>60</v>
      </c>
      <c r="H175" s="4" t="s">
        <v>64</v>
      </c>
      <c r="I175" s="4" t="s">
        <v>339</v>
      </c>
      <c r="J175" s="193">
        <v>270</v>
      </c>
    </row>
    <row r="176" spans="1:10" ht="16.8">
      <c r="A176" s="434" t="s">
        <v>115</v>
      </c>
      <c r="B176" s="7">
        <v>3</v>
      </c>
      <c r="C176" s="7"/>
      <c r="D176" s="10" t="s">
        <v>67</v>
      </c>
      <c r="E176" s="1" t="s">
        <v>103</v>
      </c>
      <c r="F176" s="187" t="s">
        <v>104</v>
      </c>
      <c r="G176" s="4" t="s">
        <v>60</v>
      </c>
      <c r="H176" s="4" t="s">
        <v>64</v>
      </c>
      <c r="I176" s="4" t="s">
        <v>339</v>
      </c>
      <c r="J176" s="193">
        <v>271</v>
      </c>
    </row>
    <row r="177" spans="1:10" ht="16.8">
      <c r="A177" s="434" t="s">
        <v>479</v>
      </c>
      <c r="B177" s="7">
        <v>3</v>
      </c>
      <c r="C177" s="7"/>
      <c r="D177" s="10" t="s">
        <v>67</v>
      </c>
      <c r="E177" s="1" t="s">
        <v>358</v>
      </c>
      <c r="F177" s="4" t="s">
        <v>104</v>
      </c>
      <c r="G177" s="4" t="s">
        <v>60</v>
      </c>
      <c r="H177" s="4" t="s">
        <v>64</v>
      </c>
      <c r="I177" s="4" t="s">
        <v>346</v>
      </c>
      <c r="J177" s="193">
        <v>105</v>
      </c>
    </row>
    <row r="178" spans="1:10" ht="16.8">
      <c r="A178" s="434" t="s">
        <v>480</v>
      </c>
      <c r="B178" s="7">
        <v>3</v>
      </c>
      <c r="C178" s="7"/>
      <c r="D178" s="10" t="s">
        <v>59</v>
      </c>
      <c r="E178" s="1" t="s">
        <v>106</v>
      </c>
      <c r="F178" s="187" t="s">
        <v>104</v>
      </c>
      <c r="G178" s="4" t="s">
        <v>84</v>
      </c>
      <c r="H178" s="4" t="s">
        <v>66</v>
      </c>
      <c r="I178" s="4" t="s">
        <v>342</v>
      </c>
      <c r="J178" s="193">
        <v>120</v>
      </c>
    </row>
    <row r="179" spans="1:10" ht="16.8">
      <c r="A179" s="434" t="s">
        <v>481</v>
      </c>
      <c r="B179" s="7">
        <v>3</v>
      </c>
      <c r="C179" s="7"/>
      <c r="D179" s="10" t="s">
        <v>67</v>
      </c>
      <c r="E179" s="1" t="s">
        <v>107</v>
      </c>
      <c r="F179" s="187" t="s">
        <v>104</v>
      </c>
      <c r="G179" s="192" t="s">
        <v>65</v>
      </c>
      <c r="H179" s="4" t="s">
        <v>63</v>
      </c>
      <c r="I179" s="4" t="s">
        <v>342</v>
      </c>
      <c r="J179" s="193">
        <v>121</v>
      </c>
    </row>
    <row r="180" spans="1:10" ht="16.8">
      <c r="A180" s="434" t="s">
        <v>227</v>
      </c>
      <c r="B180" s="7">
        <v>3</v>
      </c>
      <c r="C180" s="7"/>
      <c r="D180" s="10" t="s">
        <v>69</v>
      </c>
      <c r="E180" s="1" t="s">
        <v>103</v>
      </c>
      <c r="F180" s="187" t="s">
        <v>104</v>
      </c>
      <c r="G180" s="4" t="s">
        <v>111</v>
      </c>
      <c r="H180" s="4" t="s">
        <v>64</v>
      </c>
      <c r="I180" s="4" t="s">
        <v>339</v>
      </c>
      <c r="J180" s="193">
        <v>275</v>
      </c>
    </row>
    <row r="181" spans="1:10" ht="16.8">
      <c r="A181" s="434" t="s">
        <v>482</v>
      </c>
      <c r="B181" s="7">
        <v>3</v>
      </c>
      <c r="C181" s="7"/>
      <c r="D181" s="191" t="s">
        <v>69</v>
      </c>
      <c r="E181" s="190" t="s">
        <v>103</v>
      </c>
      <c r="F181" s="196" t="s">
        <v>104</v>
      </c>
      <c r="G181" s="192" t="s">
        <v>111</v>
      </c>
      <c r="H181" s="192" t="s">
        <v>64</v>
      </c>
      <c r="I181" s="192" t="s">
        <v>476</v>
      </c>
      <c r="J181" s="197">
        <v>35</v>
      </c>
    </row>
    <row r="182" spans="1:10" ht="16.8">
      <c r="A182" s="434" t="s">
        <v>483</v>
      </c>
      <c r="B182" s="7">
        <v>3</v>
      </c>
      <c r="C182" s="7"/>
      <c r="D182" s="10" t="s">
        <v>166</v>
      </c>
      <c r="E182" s="1" t="s">
        <v>103</v>
      </c>
      <c r="F182" s="187" t="s">
        <v>104</v>
      </c>
      <c r="G182" s="4" t="s">
        <v>60</v>
      </c>
      <c r="H182" s="9" t="s">
        <v>105</v>
      </c>
      <c r="I182" s="9" t="s">
        <v>344</v>
      </c>
      <c r="J182" s="193">
        <v>90</v>
      </c>
    </row>
    <row r="183" spans="1:10" ht="16.8">
      <c r="A183" s="434" t="s">
        <v>117</v>
      </c>
      <c r="B183" s="7">
        <v>3</v>
      </c>
      <c r="C183" s="7"/>
      <c r="D183" s="10" t="s">
        <v>166</v>
      </c>
      <c r="E183" s="1" t="s">
        <v>109</v>
      </c>
      <c r="F183" s="187" t="s">
        <v>104</v>
      </c>
      <c r="G183" s="4" t="s">
        <v>60</v>
      </c>
      <c r="H183" s="4" t="s">
        <v>64</v>
      </c>
      <c r="I183" s="4" t="s">
        <v>339</v>
      </c>
      <c r="J183" s="193">
        <v>284</v>
      </c>
    </row>
    <row r="184" spans="1:10" ht="16.8">
      <c r="A184" s="434" t="s">
        <v>228</v>
      </c>
      <c r="B184" s="7">
        <v>3</v>
      </c>
      <c r="C184" s="7"/>
      <c r="D184" s="10" t="s">
        <v>59</v>
      </c>
      <c r="E184" s="1" t="s">
        <v>103</v>
      </c>
      <c r="F184" s="187" t="s">
        <v>104</v>
      </c>
      <c r="G184" s="4" t="s">
        <v>60</v>
      </c>
      <c r="H184" s="4" t="s">
        <v>66</v>
      </c>
      <c r="I184" s="4" t="s">
        <v>341</v>
      </c>
      <c r="J184" s="193">
        <v>128</v>
      </c>
    </row>
    <row r="185" spans="1:10" ht="16.8">
      <c r="A185" s="434" t="s">
        <v>229</v>
      </c>
      <c r="B185" s="7">
        <v>3</v>
      </c>
      <c r="C185" s="7"/>
      <c r="D185" s="10" t="s">
        <v>67</v>
      </c>
      <c r="E185" s="1" t="s">
        <v>109</v>
      </c>
      <c r="F185" s="187" t="s">
        <v>125</v>
      </c>
      <c r="G185" s="4" t="s">
        <v>84</v>
      </c>
      <c r="H185" s="4" t="s">
        <v>68</v>
      </c>
      <c r="I185" s="4" t="s">
        <v>339</v>
      </c>
      <c r="J185" s="194">
        <v>286</v>
      </c>
    </row>
    <row r="186" spans="1:10" ht="16.8">
      <c r="A186" s="434" t="s">
        <v>484</v>
      </c>
      <c r="B186" s="7">
        <v>3</v>
      </c>
      <c r="C186" s="7"/>
      <c r="D186" s="8" t="s">
        <v>67</v>
      </c>
      <c r="E186" s="5" t="s">
        <v>179</v>
      </c>
      <c r="F186" s="313" t="s">
        <v>104</v>
      </c>
      <c r="G186" s="4" t="s">
        <v>84</v>
      </c>
      <c r="H186" s="4" t="s">
        <v>68</v>
      </c>
      <c r="I186" s="4" t="s">
        <v>356</v>
      </c>
      <c r="J186" s="400">
        <v>71</v>
      </c>
    </row>
    <row r="187" spans="1:10" ht="16.8">
      <c r="A187" s="434" t="s">
        <v>485</v>
      </c>
      <c r="B187" s="7">
        <v>3</v>
      </c>
      <c r="C187" s="7"/>
      <c r="D187" s="10" t="s">
        <v>69</v>
      </c>
      <c r="E187" s="1" t="s">
        <v>103</v>
      </c>
      <c r="F187" s="187" t="s">
        <v>104</v>
      </c>
      <c r="G187" s="4" t="s">
        <v>84</v>
      </c>
      <c r="H187" s="4" t="s">
        <v>64</v>
      </c>
      <c r="I187" s="4" t="s">
        <v>344</v>
      </c>
      <c r="J187" s="193">
        <v>90</v>
      </c>
    </row>
    <row r="188" spans="1:10" ht="16.8">
      <c r="A188" s="434" t="s">
        <v>486</v>
      </c>
      <c r="B188" s="7">
        <v>3</v>
      </c>
      <c r="C188" s="7"/>
      <c r="D188" s="10" t="s">
        <v>67</v>
      </c>
      <c r="E188" s="1" t="s">
        <v>103</v>
      </c>
      <c r="F188" s="187" t="s">
        <v>104</v>
      </c>
      <c r="G188" s="4" t="s">
        <v>60</v>
      </c>
      <c r="H188" s="4" t="s">
        <v>116</v>
      </c>
      <c r="I188" s="4" t="s">
        <v>395</v>
      </c>
      <c r="J188" s="193">
        <v>186</v>
      </c>
    </row>
    <row r="189" spans="1:10" ht="16.8">
      <c r="A189" s="434" t="s">
        <v>487</v>
      </c>
      <c r="B189" s="7">
        <v>3</v>
      </c>
      <c r="C189" s="7"/>
      <c r="D189" s="10" t="s">
        <v>67</v>
      </c>
      <c r="E189" s="1" t="s">
        <v>103</v>
      </c>
      <c r="F189" s="187" t="s">
        <v>104</v>
      </c>
      <c r="G189" s="4" t="s">
        <v>258</v>
      </c>
      <c r="H189" s="4" t="s">
        <v>116</v>
      </c>
      <c r="I189" s="4" t="s">
        <v>395</v>
      </c>
      <c r="J189" s="193">
        <v>186</v>
      </c>
    </row>
    <row r="190" spans="1:10" ht="16.8">
      <c r="A190" s="434" t="s">
        <v>118</v>
      </c>
      <c r="B190" s="7">
        <v>3</v>
      </c>
      <c r="C190" s="7"/>
      <c r="D190" s="10" t="s">
        <v>166</v>
      </c>
      <c r="E190" s="1" t="s">
        <v>109</v>
      </c>
      <c r="F190" s="187" t="s">
        <v>104</v>
      </c>
      <c r="G190" s="4" t="s">
        <v>60</v>
      </c>
      <c r="H190" s="4" t="s">
        <v>119</v>
      </c>
      <c r="I190" s="4" t="s">
        <v>339</v>
      </c>
      <c r="J190" s="193">
        <v>300</v>
      </c>
    </row>
    <row r="191" spans="1:10" ht="16.8">
      <c r="A191" s="434" t="s">
        <v>231</v>
      </c>
      <c r="B191" s="7">
        <v>3</v>
      </c>
      <c r="C191" s="7"/>
      <c r="D191" s="10" t="s">
        <v>166</v>
      </c>
      <c r="E191" s="1" t="s">
        <v>109</v>
      </c>
      <c r="F191" s="187" t="s">
        <v>104</v>
      </c>
      <c r="G191" s="4" t="s">
        <v>60</v>
      </c>
      <c r="H191" s="4" t="s">
        <v>66</v>
      </c>
      <c r="I191" s="4" t="s">
        <v>339</v>
      </c>
      <c r="J191" s="193">
        <v>300</v>
      </c>
    </row>
    <row r="192" spans="1:10" ht="16.8">
      <c r="A192" s="435" t="s">
        <v>120</v>
      </c>
      <c r="B192" s="71">
        <v>3</v>
      </c>
      <c r="C192" s="71"/>
      <c r="D192" s="72" t="s">
        <v>69</v>
      </c>
      <c r="E192" s="6" t="s">
        <v>109</v>
      </c>
      <c r="F192" s="189" t="s">
        <v>104</v>
      </c>
      <c r="G192" s="11" t="s">
        <v>111</v>
      </c>
      <c r="H192" s="11" t="s">
        <v>68</v>
      </c>
      <c r="I192" s="11" t="s">
        <v>339</v>
      </c>
      <c r="J192" s="402">
        <v>302</v>
      </c>
    </row>
    <row r="193" spans="1:10" ht="16.8">
      <c r="A193" s="434" t="s">
        <v>279</v>
      </c>
      <c r="B193" s="7">
        <v>4</v>
      </c>
      <c r="C193" s="7"/>
      <c r="D193" s="198" t="s">
        <v>166</v>
      </c>
      <c r="E193" s="1" t="s">
        <v>127</v>
      </c>
      <c r="F193" s="9" t="s">
        <v>337</v>
      </c>
      <c r="G193" s="9" t="s">
        <v>65</v>
      </c>
      <c r="H193" s="9" t="s">
        <v>63</v>
      </c>
      <c r="I193" s="9" t="s">
        <v>338</v>
      </c>
      <c r="J193" s="400">
        <v>174</v>
      </c>
    </row>
    <row r="194" spans="1:10" ht="16.8">
      <c r="A194" s="434" t="s">
        <v>280</v>
      </c>
      <c r="B194" s="7">
        <v>4</v>
      </c>
      <c r="C194" s="7"/>
      <c r="D194" s="10" t="s">
        <v>166</v>
      </c>
      <c r="E194" s="1" t="s">
        <v>106</v>
      </c>
      <c r="F194" s="187" t="s">
        <v>104</v>
      </c>
      <c r="G194" s="4" t="s">
        <v>60</v>
      </c>
      <c r="H194" s="4" t="s">
        <v>66</v>
      </c>
      <c r="I194" s="4" t="s">
        <v>339</v>
      </c>
      <c r="J194" s="193">
        <v>196</v>
      </c>
    </row>
    <row r="195" spans="1:10" ht="16.8">
      <c r="A195" s="434" t="s">
        <v>281</v>
      </c>
      <c r="B195" s="7">
        <v>4</v>
      </c>
      <c r="C195" s="7"/>
      <c r="D195" s="10" t="s">
        <v>59</v>
      </c>
      <c r="E195" s="1" t="s">
        <v>106</v>
      </c>
      <c r="F195" s="187" t="s">
        <v>104</v>
      </c>
      <c r="G195" s="4" t="s">
        <v>340</v>
      </c>
      <c r="H195" s="4" t="s">
        <v>68</v>
      </c>
      <c r="I195" s="4" t="s">
        <v>341</v>
      </c>
      <c r="J195" s="193">
        <v>116</v>
      </c>
    </row>
    <row r="196" spans="1:10" ht="16.8">
      <c r="A196" s="434" t="s">
        <v>282</v>
      </c>
      <c r="B196" s="7">
        <v>4</v>
      </c>
      <c r="C196" s="7"/>
      <c r="D196" s="10" t="s">
        <v>86</v>
      </c>
      <c r="E196" s="190" t="s">
        <v>103</v>
      </c>
      <c r="F196" s="187" t="s">
        <v>337</v>
      </c>
      <c r="G196" s="192" t="s">
        <v>65</v>
      </c>
      <c r="H196" s="4" t="s">
        <v>68</v>
      </c>
      <c r="I196" s="4" t="s">
        <v>342</v>
      </c>
      <c r="J196" s="193">
        <v>98</v>
      </c>
    </row>
    <row r="197" spans="1:10" ht="16.8">
      <c r="A197" s="434" t="s">
        <v>283</v>
      </c>
      <c r="B197" s="7">
        <v>4</v>
      </c>
      <c r="C197" s="7"/>
      <c r="D197" s="198" t="s">
        <v>86</v>
      </c>
      <c r="E197" s="1" t="s">
        <v>103</v>
      </c>
      <c r="F197" s="9" t="s">
        <v>337</v>
      </c>
      <c r="G197" s="9" t="s">
        <v>65</v>
      </c>
      <c r="H197" s="9" t="s">
        <v>68</v>
      </c>
      <c r="I197" s="9" t="s">
        <v>278</v>
      </c>
      <c r="J197" s="400">
        <v>17</v>
      </c>
    </row>
    <row r="198" spans="1:10" ht="16.8">
      <c r="A198" s="434" t="s">
        <v>284</v>
      </c>
      <c r="B198" s="7">
        <v>4</v>
      </c>
      <c r="C198" s="7"/>
      <c r="D198" s="10" t="s">
        <v>67</v>
      </c>
      <c r="E198" s="190" t="s">
        <v>107</v>
      </c>
      <c r="F198" s="4" t="s">
        <v>104</v>
      </c>
      <c r="G198" s="192" t="s">
        <v>84</v>
      </c>
      <c r="H198" s="4" t="s">
        <v>91</v>
      </c>
      <c r="I198" s="4" t="s">
        <v>343</v>
      </c>
      <c r="J198" s="193">
        <v>93</v>
      </c>
    </row>
    <row r="199" spans="1:10" ht="16.8">
      <c r="A199" s="434" t="s">
        <v>285</v>
      </c>
      <c r="B199" s="7">
        <v>4</v>
      </c>
      <c r="C199" s="7"/>
      <c r="D199" s="10" t="s">
        <v>166</v>
      </c>
      <c r="E199" s="1" t="s">
        <v>107</v>
      </c>
      <c r="F199" s="187" t="s">
        <v>104</v>
      </c>
      <c r="G199" s="4" t="s">
        <v>65</v>
      </c>
      <c r="H199" s="9" t="s">
        <v>68</v>
      </c>
      <c r="I199" s="9" t="s">
        <v>344</v>
      </c>
      <c r="J199" s="193">
        <v>81</v>
      </c>
    </row>
    <row r="200" spans="1:10" ht="16.8">
      <c r="A200" s="434" t="s">
        <v>286</v>
      </c>
      <c r="B200" s="7">
        <v>4</v>
      </c>
      <c r="C200" s="7"/>
      <c r="D200" s="10" t="s">
        <v>166</v>
      </c>
      <c r="E200" s="190" t="s">
        <v>103</v>
      </c>
      <c r="F200" s="196" t="s">
        <v>104</v>
      </c>
      <c r="G200" s="192" t="s">
        <v>60</v>
      </c>
      <c r="H200" s="192" t="s">
        <v>105</v>
      </c>
      <c r="I200" s="192" t="s">
        <v>345</v>
      </c>
      <c r="J200" s="193">
        <v>82</v>
      </c>
    </row>
    <row r="201" spans="1:10" ht="16.8">
      <c r="A201" s="434" t="s">
        <v>287</v>
      </c>
      <c r="B201" s="7">
        <v>4</v>
      </c>
      <c r="C201" s="7"/>
      <c r="D201" s="10" t="s">
        <v>69</v>
      </c>
      <c r="E201" s="1" t="s">
        <v>127</v>
      </c>
      <c r="F201" s="187" t="s">
        <v>104</v>
      </c>
      <c r="G201" s="4" t="s">
        <v>75</v>
      </c>
      <c r="H201" s="4" t="s">
        <v>64</v>
      </c>
      <c r="I201" s="4" t="s">
        <v>344</v>
      </c>
      <c r="J201" s="193">
        <v>83</v>
      </c>
    </row>
    <row r="202" spans="1:10" ht="16.8">
      <c r="A202" s="434" t="s">
        <v>288</v>
      </c>
      <c r="B202" s="7">
        <v>4</v>
      </c>
      <c r="C202" s="7"/>
      <c r="D202" s="10" t="s">
        <v>69</v>
      </c>
      <c r="E202" s="1" t="s">
        <v>103</v>
      </c>
      <c r="F202" s="4" t="s">
        <v>104</v>
      </c>
      <c r="G202" s="4" t="s">
        <v>60</v>
      </c>
      <c r="H202" s="4" t="s">
        <v>91</v>
      </c>
      <c r="I202" s="4" t="s">
        <v>346</v>
      </c>
      <c r="J202" s="193">
        <v>94</v>
      </c>
    </row>
    <row r="203" spans="1:10" ht="16.8">
      <c r="A203" s="434" t="s">
        <v>289</v>
      </c>
      <c r="B203" s="7">
        <v>4</v>
      </c>
      <c r="C203" s="7"/>
      <c r="D203" s="10" t="s">
        <v>177</v>
      </c>
      <c r="E203" s="1" t="s">
        <v>106</v>
      </c>
      <c r="F203" s="187" t="s">
        <v>104</v>
      </c>
      <c r="G203" s="4" t="s">
        <v>84</v>
      </c>
      <c r="H203" s="4" t="s">
        <v>68</v>
      </c>
      <c r="I203" s="4" t="s">
        <v>341</v>
      </c>
      <c r="J203" s="193">
        <v>118</v>
      </c>
    </row>
    <row r="204" spans="1:10" ht="16.8">
      <c r="A204" s="434" t="s">
        <v>290</v>
      </c>
      <c r="B204" s="7">
        <v>4</v>
      </c>
      <c r="C204" s="7"/>
      <c r="D204" s="191" t="s">
        <v>67</v>
      </c>
      <c r="E204" s="190" t="s">
        <v>106</v>
      </c>
      <c r="F204" s="187" t="s">
        <v>125</v>
      </c>
      <c r="G204" s="192" t="s">
        <v>84</v>
      </c>
      <c r="H204" s="192" t="s">
        <v>68</v>
      </c>
      <c r="I204" s="4" t="s">
        <v>347</v>
      </c>
      <c r="J204" s="193">
        <v>91</v>
      </c>
    </row>
    <row r="205" spans="1:10" ht="16.8">
      <c r="A205" s="434" t="s">
        <v>291</v>
      </c>
      <c r="B205" s="7">
        <v>4</v>
      </c>
      <c r="C205" s="7"/>
      <c r="D205" s="10" t="s">
        <v>166</v>
      </c>
      <c r="E205" s="1" t="s">
        <v>109</v>
      </c>
      <c r="F205" s="187" t="s">
        <v>104</v>
      </c>
      <c r="G205" s="4" t="s">
        <v>93</v>
      </c>
      <c r="H205" s="4" t="s">
        <v>66</v>
      </c>
      <c r="I205" s="4" t="s">
        <v>339</v>
      </c>
      <c r="J205" s="193">
        <v>214</v>
      </c>
    </row>
    <row r="206" spans="1:10" ht="16.8">
      <c r="A206" s="434" t="s">
        <v>292</v>
      </c>
      <c r="B206" s="7">
        <v>4</v>
      </c>
      <c r="C206" s="7"/>
      <c r="D206" s="10" t="s">
        <v>67</v>
      </c>
      <c r="E206" s="190" t="s">
        <v>103</v>
      </c>
      <c r="F206" s="192" t="s">
        <v>104</v>
      </c>
      <c r="G206" s="192" t="s">
        <v>60</v>
      </c>
      <c r="H206" s="192" t="s">
        <v>64</v>
      </c>
      <c r="I206" s="4" t="s">
        <v>339</v>
      </c>
      <c r="J206" s="193">
        <v>215</v>
      </c>
    </row>
    <row r="207" spans="1:10" ht="16.8">
      <c r="A207" s="434" t="s">
        <v>293</v>
      </c>
      <c r="B207" s="7">
        <v>4</v>
      </c>
      <c r="C207" s="7"/>
      <c r="D207" s="10" t="s">
        <v>59</v>
      </c>
      <c r="E207" s="1" t="s">
        <v>106</v>
      </c>
      <c r="F207" s="187" t="s">
        <v>104</v>
      </c>
      <c r="G207" s="4" t="s">
        <v>60</v>
      </c>
      <c r="H207" s="4" t="s">
        <v>68</v>
      </c>
      <c r="I207" s="4" t="s">
        <v>341</v>
      </c>
      <c r="J207" s="193">
        <v>118</v>
      </c>
    </row>
    <row r="208" spans="1:10" ht="16.8">
      <c r="A208" s="434" t="s">
        <v>294</v>
      </c>
      <c r="B208" s="7">
        <v>4</v>
      </c>
      <c r="C208" s="7"/>
      <c r="D208" s="10" t="s">
        <v>59</v>
      </c>
      <c r="E208" s="1" t="s">
        <v>103</v>
      </c>
      <c r="F208" s="187" t="s">
        <v>104</v>
      </c>
      <c r="G208" s="4" t="s">
        <v>111</v>
      </c>
      <c r="H208" s="4" t="s">
        <v>63</v>
      </c>
      <c r="I208" s="4" t="s">
        <v>339</v>
      </c>
      <c r="J208" s="193">
        <v>221</v>
      </c>
    </row>
    <row r="209" spans="1:10" ht="16.8">
      <c r="A209" s="434" t="s">
        <v>295</v>
      </c>
      <c r="B209" s="7">
        <v>4</v>
      </c>
      <c r="C209" s="7"/>
      <c r="D209" s="10" t="s">
        <v>86</v>
      </c>
      <c r="E209" s="1" t="s">
        <v>106</v>
      </c>
      <c r="F209" s="187" t="s">
        <v>104</v>
      </c>
      <c r="G209" s="4" t="s">
        <v>84</v>
      </c>
      <c r="H209" s="4" t="s">
        <v>68</v>
      </c>
      <c r="I209" s="4" t="s">
        <v>339</v>
      </c>
      <c r="J209" s="193">
        <v>221</v>
      </c>
    </row>
    <row r="210" spans="1:10" ht="16.8">
      <c r="A210" s="434" t="s">
        <v>296</v>
      </c>
      <c r="B210" s="7">
        <v>4</v>
      </c>
      <c r="C210" s="7"/>
      <c r="D210" s="10" t="s">
        <v>59</v>
      </c>
      <c r="E210" s="1" t="s">
        <v>179</v>
      </c>
      <c r="F210" s="187" t="s">
        <v>104</v>
      </c>
      <c r="G210" s="4" t="s">
        <v>84</v>
      </c>
      <c r="H210" s="4" t="s">
        <v>64</v>
      </c>
      <c r="I210" s="4" t="s">
        <v>339</v>
      </c>
      <c r="J210" s="193">
        <v>222</v>
      </c>
    </row>
    <row r="211" spans="1:10" ht="16.8">
      <c r="A211" s="434" t="s">
        <v>86</v>
      </c>
      <c r="B211" s="7">
        <v>4</v>
      </c>
      <c r="C211" s="7"/>
      <c r="D211" s="10" t="s">
        <v>86</v>
      </c>
      <c r="E211" s="1" t="s">
        <v>107</v>
      </c>
      <c r="F211" s="187" t="s">
        <v>128</v>
      </c>
      <c r="G211" s="4" t="s">
        <v>65</v>
      </c>
      <c r="H211" s="4" t="s">
        <v>64</v>
      </c>
      <c r="I211" s="4" t="s">
        <v>339</v>
      </c>
      <c r="J211" s="193">
        <v>224</v>
      </c>
    </row>
    <row r="212" spans="1:10" ht="16.8">
      <c r="A212" s="434" t="s">
        <v>297</v>
      </c>
      <c r="B212" s="7">
        <v>4</v>
      </c>
      <c r="C212" s="7"/>
      <c r="D212" s="10" t="s">
        <v>69</v>
      </c>
      <c r="E212" s="1" t="s">
        <v>106</v>
      </c>
      <c r="F212" s="187" t="s">
        <v>104</v>
      </c>
      <c r="G212" s="4" t="s">
        <v>65</v>
      </c>
      <c r="H212" s="4" t="s">
        <v>68</v>
      </c>
      <c r="I212" s="4" t="s">
        <v>339</v>
      </c>
      <c r="J212" s="193">
        <v>224</v>
      </c>
    </row>
    <row r="213" spans="1:10" ht="16.8">
      <c r="A213" s="434" t="s">
        <v>298</v>
      </c>
      <c r="B213" s="7">
        <v>4</v>
      </c>
      <c r="C213" s="7"/>
      <c r="D213" s="10" t="s">
        <v>69</v>
      </c>
      <c r="E213" s="1" t="s">
        <v>106</v>
      </c>
      <c r="F213" s="187" t="s">
        <v>125</v>
      </c>
      <c r="G213" s="4" t="s">
        <v>84</v>
      </c>
      <c r="H213" s="4" t="s">
        <v>8</v>
      </c>
      <c r="I213" s="4" t="s">
        <v>344</v>
      </c>
      <c r="J213" s="193">
        <v>85</v>
      </c>
    </row>
    <row r="214" spans="1:10" ht="16.8">
      <c r="A214" s="434" t="s">
        <v>299</v>
      </c>
      <c r="B214" s="7">
        <v>4</v>
      </c>
      <c r="C214" s="7"/>
      <c r="D214" s="10" t="s">
        <v>69</v>
      </c>
      <c r="E214" s="190" t="s">
        <v>103</v>
      </c>
      <c r="F214" s="196" t="s">
        <v>104</v>
      </c>
      <c r="G214" s="192" t="s">
        <v>111</v>
      </c>
      <c r="H214" s="192" t="s">
        <v>116</v>
      </c>
      <c r="I214" s="192" t="s">
        <v>348</v>
      </c>
      <c r="J214" s="193">
        <v>114</v>
      </c>
    </row>
    <row r="215" spans="1:10" ht="16.8">
      <c r="A215" s="434" t="s">
        <v>300</v>
      </c>
      <c r="B215" s="7">
        <v>4</v>
      </c>
      <c r="C215" s="7"/>
      <c r="D215" s="198" t="s">
        <v>166</v>
      </c>
      <c r="E215" s="1" t="s">
        <v>106</v>
      </c>
      <c r="F215" s="9" t="s">
        <v>104</v>
      </c>
      <c r="G215" s="9" t="s">
        <v>84</v>
      </c>
      <c r="H215" s="9" t="s">
        <v>64</v>
      </c>
      <c r="I215" s="9" t="s">
        <v>338</v>
      </c>
      <c r="J215" s="400">
        <v>174</v>
      </c>
    </row>
    <row r="216" spans="1:10" ht="16.8">
      <c r="A216" s="434" t="s">
        <v>301</v>
      </c>
      <c r="B216" s="7">
        <v>4</v>
      </c>
      <c r="C216" s="7"/>
      <c r="D216" s="10" t="s">
        <v>166</v>
      </c>
      <c r="E216" s="190" t="s">
        <v>103</v>
      </c>
      <c r="F216" s="187" t="s">
        <v>104</v>
      </c>
      <c r="G216" s="192" t="s">
        <v>60</v>
      </c>
      <c r="H216" s="192" t="s">
        <v>63</v>
      </c>
      <c r="I216" s="192" t="s">
        <v>343</v>
      </c>
      <c r="J216" s="193">
        <v>98</v>
      </c>
    </row>
    <row r="217" spans="1:10" ht="16.8">
      <c r="A217" s="434" t="s">
        <v>302</v>
      </c>
      <c r="B217" s="7">
        <v>4</v>
      </c>
      <c r="C217" s="7"/>
      <c r="D217" s="10" t="s">
        <v>59</v>
      </c>
      <c r="E217" s="1" t="s">
        <v>109</v>
      </c>
      <c r="F217" s="187" t="s">
        <v>104</v>
      </c>
      <c r="G217" s="4" t="s">
        <v>60</v>
      </c>
      <c r="H217" s="4" t="s">
        <v>66</v>
      </c>
      <c r="I217" s="4" t="s">
        <v>339</v>
      </c>
      <c r="J217" s="193">
        <v>233</v>
      </c>
    </row>
    <row r="218" spans="1:10" ht="16.8">
      <c r="A218" s="434" t="s">
        <v>303</v>
      </c>
      <c r="B218" s="7">
        <v>4</v>
      </c>
      <c r="C218" s="7"/>
      <c r="D218" s="10" t="s">
        <v>166</v>
      </c>
      <c r="E218" s="1" t="s">
        <v>106</v>
      </c>
      <c r="F218" s="187" t="s">
        <v>104</v>
      </c>
      <c r="G218" s="4" t="s">
        <v>84</v>
      </c>
      <c r="H218" s="4" t="s">
        <v>63</v>
      </c>
      <c r="I218" s="4" t="s">
        <v>339</v>
      </c>
      <c r="J218" s="193">
        <v>235</v>
      </c>
    </row>
    <row r="219" spans="1:10" ht="16.8">
      <c r="A219" s="434" t="s">
        <v>304</v>
      </c>
      <c r="B219" s="7">
        <v>4</v>
      </c>
      <c r="C219" s="7"/>
      <c r="D219" s="10" t="s">
        <v>86</v>
      </c>
      <c r="E219" s="1" t="s">
        <v>106</v>
      </c>
      <c r="F219" s="4" t="s">
        <v>104</v>
      </c>
      <c r="G219" s="4" t="s">
        <v>60</v>
      </c>
      <c r="H219" s="4" t="s">
        <v>105</v>
      </c>
      <c r="I219" s="4" t="s">
        <v>346</v>
      </c>
      <c r="J219" s="193">
        <v>100</v>
      </c>
    </row>
    <row r="220" spans="1:10" ht="16.8">
      <c r="A220" s="434" t="s">
        <v>305</v>
      </c>
      <c r="B220" s="7">
        <v>4</v>
      </c>
      <c r="C220" s="7"/>
      <c r="D220" s="10" t="s">
        <v>67</v>
      </c>
      <c r="E220" s="1" t="s">
        <v>103</v>
      </c>
      <c r="F220" s="187" t="s">
        <v>104</v>
      </c>
      <c r="G220" s="4" t="s">
        <v>84</v>
      </c>
      <c r="H220" s="9" t="s">
        <v>68</v>
      </c>
      <c r="I220" s="9" t="s">
        <v>344</v>
      </c>
      <c r="J220" s="193">
        <v>87</v>
      </c>
    </row>
    <row r="221" spans="1:10" ht="16.8">
      <c r="A221" s="434" t="s">
        <v>491</v>
      </c>
      <c r="B221" s="7">
        <v>4</v>
      </c>
      <c r="C221" s="7"/>
      <c r="D221" s="10" t="s">
        <v>69</v>
      </c>
      <c r="E221" s="1" t="s">
        <v>103</v>
      </c>
      <c r="F221" s="187" t="s">
        <v>104</v>
      </c>
      <c r="G221" s="4" t="s">
        <v>111</v>
      </c>
      <c r="H221" s="4" t="s">
        <v>129</v>
      </c>
      <c r="I221" s="4" t="s">
        <v>339</v>
      </c>
      <c r="J221" s="193">
        <v>241</v>
      </c>
    </row>
    <row r="222" spans="1:10" ht="16.8">
      <c r="A222" s="434" t="s">
        <v>306</v>
      </c>
      <c r="B222" s="7">
        <v>4</v>
      </c>
      <c r="C222" s="7"/>
      <c r="D222" s="10" t="s">
        <v>166</v>
      </c>
      <c r="E222" s="1" t="s">
        <v>106</v>
      </c>
      <c r="F222" s="187" t="s">
        <v>104</v>
      </c>
      <c r="G222" s="4" t="s">
        <v>65</v>
      </c>
      <c r="H222" s="4" t="s">
        <v>68</v>
      </c>
      <c r="I222" s="4" t="s">
        <v>278</v>
      </c>
      <c r="J222" s="193">
        <v>116</v>
      </c>
    </row>
    <row r="223" spans="1:10" ht="16.8">
      <c r="A223" s="434" t="s">
        <v>307</v>
      </c>
      <c r="B223" s="7">
        <v>4</v>
      </c>
      <c r="C223" s="7"/>
      <c r="D223" s="10" t="s">
        <v>69</v>
      </c>
      <c r="E223" s="1" t="s">
        <v>349</v>
      </c>
      <c r="F223" s="187" t="s">
        <v>104</v>
      </c>
      <c r="G223" s="4" t="s">
        <v>60</v>
      </c>
      <c r="H223" s="4" t="s">
        <v>116</v>
      </c>
      <c r="I223" s="4" t="s">
        <v>339</v>
      </c>
      <c r="J223" s="193">
        <v>243</v>
      </c>
    </row>
    <row r="224" spans="1:10" ht="16.8">
      <c r="A224" s="434" t="s">
        <v>308</v>
      </c>
      <c r="B224" s="7">
        <v>4</v>
      </c>
      <c r="C224" s="7"/>
      <c r="D224" s="10" t="s">
        <v>59</v>
      </c>
      <c r="E224" s="1" t="s">
        <v>106</v>
      </c>
      <c r="F224" s="187" t="s">
        <v>104</v>
      </c>
      <c r="G224" s="4" t="s">
        <v>60</v>
      </c>
      <c r="H224" s="4" t="s">
        <v>68</v>
      </c>
      <c r="I224" s="4" t="s">
        <v>341</v>
      </c>
      <c r="J224" s="193">
        <v>123</v>
      </c>
    </row>
    <row r="225" spans="1:10" ht="16.8">
      <c r="A225" s="434" t="s">
        <v>309</v>
      </c>
      <c r="B225" s="7">
        <v>4</v>
      </c>
      <c r="C225" s="7"/>
      <c r="D225" s="191" t="s">
        <v>166</v>
      </c>
      <c r="E225" s="190" t="s">
        <v>179</v>
      </c>
      <c r="F225" s="192" t="s">
        <v>104</v>
      </c>
      <c r="G225" s="192" t="s">
        <v>84</v>
      </c>
      <c r="H225" s="192" t="s">
        <v>105</v>
      </c>
      <c r="I225" s="4" t="s">
        <v>339</v>
      </c>
      <c r="J225" s="197">
        <v>251</v>
      </c>
    </row>
    <row r="226" spans="1:10" ht="16.8">
      <c r="A226" s="434" t="s">
        <v>310</v>
      </c>
      <c r="B226" s="7">
        <v>4</v>
      </c>
      <c r="C226" s="7"/>
      <c r="D226" s="10" t="s">
        <v>59</v>
      </c>
      <c r="E226" s="1" t="s">
        <v>103</v>
      </c>
      <c r="F226" s="187" t="s">
        <v>104</v>
      </c>
      <c r="G226" s="4" t="s">
        <v>84</v>
      </c>
      <c r="H226" s="4" t="s">
        <v>89</v>
      </c>
      <c r="I226" s="4" t="s">
        <v>341</v>
      </c>
      <c r="J226" s="193">
        <v>125</v>
      </c>
    </row>
    <row r="227" spans="1:10" ht="16.8">
      <c r="A227" s="434" t="s">
        <v>311</v>
      </c>
      <c r="B227" s="7">
        <v>4</v>
      </c>
      <c r="C227" s="7"/>
      <c r="D227" s="10" t="s">
        <v>69</v>
      </c>
      <c r="E227" s="1" t="s">
        <v>126</v>
      </c>
      <c r="F227" s="196" t="s">
        <v>104</v>
      </c>
      <c r="G227" s="192" t="s">
        <v>60</v>
      </c>
      <c r="H227" s="192" t="s">
        <v>140</v>
      </c>
      <c r="I227" s="192" t="s">
        <v>350</v>
      </c>
      <c r="J227" s="193">
        <v>107</v>
      </c>
    </row>
    <row r="228" spans="1:10" ht="16.8">
      <c r="A228" s="434" t="s">
        <v>312</v>
      </c>
      <c r="B228" s="7">
        <v>4</v>
      </c>
      <c r="C228" s="7"/>
      <c r="D228" s="10" t="s">
        <v>67</v>
      </c>
      <c r="E228" s="1" t="s">
        <v>109</v>
      </c>
      <c r="F228" s="187" t="s">
        <v>104</v>
      </c>
      <c r="G228" s="4" t="s">
        <v>60</v>
      </c>
      <c r="H228" s="4" t="s">
        <v>64</v>
      </c>
      <c r="I228" s="4" t="s">
        <v>339</v>
      </c>
      <c r="J228" s="193">
        <v>257</v>
      </c>
    </row>
    <row r="229" spans="1:10" ht="16.8">
      <c r="A229" s="434" t="s">
        <v>313</v>
      </c>
      <c r="B229" s="7">
        <v>4</v>
      </c>
      <c r="C229" s="7"/>
      <c r="D229" s="10" t="s">
        <v>67</v>
      </c>
      <c r="E229" s="1" t="s">
        <v>106</v>
      </c>
      <c r="F229" s="187" t="s">
        <v>104</v>
      </c>
      <c r="G229" s="4" t="s">
        <v>84</v>
      </c>
      <c r="H229" s="4" t="s">
        <v>64</v>
      </c>
      <c r="I229" s="4" t="s">
        <v>339</v>
      </c>
      <c r="J229" s="193">
        <v>261</v>
      </c>
    </row>
    <row r="230" spans="1:10" ht="16.8">
      <c r="A230" s="434" t="s">
        <v>314</v>
      </c>
      <c r="B230" s="7">
        <v>4</v>
      </c>
      <c r="C230" s="7"/>
      <c r="D230" s="10" t="s">
        <v>59</v>
      </c>
      <c r="E230" s="1" t="s">
        <v>127</v>
      </c>
      <c r="F230" s="4" t="s">
        <v>104</v>
      </c>
      <c r="G230" s="4" t="s">
        <v>258</v>
      </c>
      <c r="H230" s="4" t="s">
        <v>105</v>
      </c>
      <c r="I230" s="4" t="s">
        <v>343</v>
      </c>
      <c r="J230" s="193">
        <v>101</v>
      </c>
    </row>
    <row r="231" spans="1:10" ht="16.8">
      <c r="A231" s="434" t="s">
        <v>315</v>
      </c>
      <c r="B231" s="7">
        <v>4</v>
      </c>
      <c r="C231" s="7"/>
      <c r="D231" s="10" t="s">
        <v>59</v>
      </c>
      <c r="E231" s="1" t="s">
        <v>106</v>
      </c>
      <c r="F231" s="196" t="s">
        <v>104</v>
      </c>
      <c r="G231" s="192" t="s">
        <v>74</v>
      </c>
      <c r="H231" s="192" t="s">
        <v>68</v>
      </c>
      <c r="I231" s="192" t="s">
        <v>351</v>
      </c>
      <c r="J231" s="193">
        <v>52</v>
      </c>
    </row>
    <row r="232" spans="1:10" ht="16.8">
      <c r="A232" s="434" t="s">
        <v>316</v>
      </c>
      <c r="B232" s="7">
        <v>4</v>
      </c>
      <c r="C232" s="7"/>
      <c r="D232" s="10" t="s">
        <v>166</v>
      </c>
      <c r="E232" s="1" t="s">
        <v>352</v>
      </c>
      <c r="F232" s="4" t="s">
        <v>128</v>
      </c>
      <c r="G232" s="4" t="s">
        <v>65</v>
      </c>
      <c r="H232" s="4" t="s">
        <v>64</v>
      </c>
      <c r="I232" s="4" t="s">
        <v>346</v>
      </c>
      <c r="J232" s="193">
        <v>105</v>
      </c>
    </row>
    <row r="233" spans="1:10" ht="16.8">
      <c r="A233" s="434" t="s">
        <v>317</v>
      </c>
      <c r="B233" s="7">
        <v>4</v>
      </c>
      <c r="C233" s="7"/>
      <c r="D233" s="10" t="s">
        <v>59</v>
      </c>
      <c r="E233" s="1" t="s">
        <v>106</v>
      </c>
      <c r="F233" s="187" t="s">
        <v>104</v>
      </c>
      <c r="G233" s="4" t="s">
        <v>75</v>
      </c>
      <c r="H233" s="4" t="s">
        <v>66</v>
      </c>
      <c r="I233" s="4" t="s">
        <v>339</v>
      </c>
      <c r="J233" s="193">
        <v>271</v>
      </c>
    </row>
    <row r="234" spans="1:10" ht="16.8">
      <c r="A234" s="434" t="s">
        <v>318</v>
      </c>
      <c r="B234" s="7">
        <v>4</v>
      </c>
      <c r="C234" s="7"/>
      <c r="D234" s="10" t="s">
        <v>67</v>
      </c>
      <c r="E234" s="1" t="s">
        <v>107</v>
      </c>
      <c r="F234" s="187" t="s">
        <v>104</v>
      </c>
      <c r="G234" s="4" t="s">
        <v>60</v>
      </c>
      <c r="H234" s="4" t="s">
        <v>64</v>
      </c>
      <c r="I234" s="4" t="s">
        <v>339</v>
      </c>
      <c r="J234" s="193">
        <v>272</v>
      </c>
    </row>
    <row r="235" spans="1:10" ht="16.8">
      <c r="A235" s="434" t="s">
        <v>319</v>
      </c>
      <c r="B235" s="7">
        <v>4</v>
      </c>
      <c r="C235" s="7"/>
      <c r="D235" s="10" t="s">
        <v>86</v>
      </c>
      <c r="E235" s="190" t="s">
        <v>107</v>
      </c>
      <c r="F235" s="187" t="s">
        <v>125</v>
      </c>
      <c r="G235" s="192" t="s">
        <v>111</v>
      </c>
      <c r="H235" s="192" t="s">
        <v>129</v>
      </c>
      <c r="I235" s="192" t="s">
        <v>348</v>
      </c>
      <c r="J235" s="193">
        <v>117</v>
      </c>
    </row>
    <row r="236" spans="1:10" ht="16.8">
      <c r="A236" s="434" t="s">
        <v>320</v>
      </c>
      <c r="B236" s="7">
        <v>4</v>
      </c>
      <c r="C236" s="7"/>
      <c r="D236" s="191" t="s">
        <v>67</v>
      </c>
      <c r="E236" s="190" t="s">
        <v>107</v>
      </c>
      <c r="F236" s="196" t="s">
        <v>104</v>
      </c>
      <c r="G236" s="192" t="s">
        <v>84</v>
      </c>
      <c r="H236" s="192" t="s">
        <v>140</v>
      </c>
      <c r="I236" s="192" t="s">
        <v>353</v>
      </c>
      <c r="J236" s="197">
        <v>57</v>
      </c>
    </row>
    <row r="237" spans="1:10" ht="16.8">
      <c r="A237" s="434" t="s">
        <v>321</v>
      </c>
      <c r="B237" s="7">
        <v>4</v>
      </c>
      <c r="C237" s="7"/>
      <c r="D237" s="10" t="s">
        <v>166</v>
      </c>
      <c r="E237" s="1" t="s">
        <v>106</v>
      </c>
      <c r="F237" s="187" t="s">
        <v>104</v>
      </c>
      <c r="G237" s="4" t="s">
        <v>60</v>
      </c>
      <c r="H237" s="4" t="s">
        <v>140</v>
      </c>
      <c r="I237" s="4" t="s">
        <v>341</v>
      </c>
      <c r="J237" s="193">
        <v>126</v>
      </c>
    </row>
    <row r="238" spans="1:10" ht="16.8">
      <c r="A238" s="434" t="s">
        <v>322</v>
      </c>
      <c r="B238" s="7">
        <v>4</v>
      </c>
      <c r="C238" s="7"/>
      <c r="D238" s="10" t="s">
        <v>67</v>
      </c>
      <c r="E238" s="1" t="s">
        <v>106</v>
      </c>
      <c r="F238" s="187" t="s">
        <v>104</v>
      </c>
      <c r="G238" s="4" t="s">
        <v>60</v>
      </c>
      <c r="H238" s="4" t="s">
        <v>354</v>
      </c>
      <c r="I238" s="4" t="s">
        <v>341</v>
      </c>
      <c r="J238" s="193">
        <v>127</v>
      </c>
    </row>
    <row r="239" spans="1:10" ht="16.8">
      <c r="A239" s="434" t="s">
        <v>323</v>
      </c>
      <c r="B239" s="7">
        <v>4</v>
      </c>
      <c r="C239" s="7"/>
      <c r="D239" s="10" t="s">
        <v>69</v>
      </c>
      <c r="E239" s="1" t="s">
        <v>109</v>
      </c>
      <c r="F239" s="187" t="s">
        <v>128</v>
      </c>
      <c r="G239" s="4" t="s">
        <v>84</v>
      </c>
      <c r="H239" s="4" t="s">
        <v>355</v>
      </c>
      <c r="I239" s="4" t="s">
        <v>339</v>
      </c>
      <c r="J239" s="193">
        <v>275</v>
      </c>
    </row>
    <row r="240" spans="1:10" ht="16.8">
      <c r="A240" s="434" t="s">
        <v>488</v>
      </c>
      <c r="B240" s="7">
        <v>4</v>
      </c>
      <c r="C240" s="7"/>
      <c r="D240" s="10" t="s">
        <v>59</v>
      </c>
      <c r="E240" s="1" t="s">
        <v>107</v>
      </c>
      <c r="F240" s="187" t="s">
        <v>104</v>
      </c>
      <c r="G240" s="4" t="s">
        <v>156</v>
      </c>
      <c r="H240" s="4" t="s">
        <v>63</v>
      </c>
      <c r="I240" s="4" t="s">
        <v>278</v>
      </c>
      <c r="J240" s="297">
        <v>188</v>
      </c>
    </row>
    <row r="241" spans="1:10" ht="16.8">
      <c r="A241" s="434" t="s">
        <v>324</v>
      </c>
      <c r="B241" s="7">
        <v>4</v>
      </c>
      <c r="C241" s="7"/>
      <c r="D241" s="10" t="s">
        <v>59</v>
      </c>
      <c r="E241" s="1" t="s">
        <v>106</v>
      </c>
      <c r="F241" s="187" t="s">
        <v>104</v>
      </c>
      <c r="G241" s="4" t="s">
        <v>60</v>
      </c>
      <c r="H241" s="4" t="s">
        <v>66</v>
      </c>
      <c r="I241" s="4" t="s">
        <v>339</v>
      </c>
      <c r="J241" s="193">
        <v>282</v>
      </c>
    </row>
    <row r="242" spans="1:10" ht="16.8">
      <c r="A242" s="434" t="s">
        <v>325</v>
      </c>
      <c r="B242" s="7">
        <v>4</v>
      </c>
      <c r="C242" s="7"/>
      <c r="D242" s="10" t="s">
        <v>86</v>
      </c>
      <c r="E242" s="1" t="s">
        <v>103</v>
      </c>
      <c r="F242" s="187" t="s">
        <v>104</v>
      </c>
      <c r="G242" s="4" t="s">
        <v>65</v>
      </c>
      <c r="H242" s="4" t="s">
        <v>68</v>
      </c>
      <c r="I242" s="4" t="s">
        <v>341</v>
      </c>
      <c r="J242" s="193">
        <v>127</v>
      </c>
    </row>
    <row r="243" spans="1:10" ht="16.8">
      <c r="A243" s="434" t="s">
        <v>326</v>
      </c>
      <c r="B243" s="7">
        <v>4</v>
      </c>
      <c r="C243" s="7"/>
      <c r="D243" s="10" t="s">
        <v>69</v>
      </c>
      <c r="E243" s="1" t="s">
        <v>103</v>
      </c>
      <c r="F243" s="4" t="s">
        <v>104</v>
      </c>
      <c r="G243" s="9" t="s">
        <v>84</v>
      </c>
      <c r="H243" s="9" t="s">
        <v>63</v>
      </c>
      <c r="I243" s="4" t="s">
        <v>346</v>
      </c>
      <c r="J243" s="193">
        <v>108</v>
      </c>
    </row>
    <row r="244" spans="1:10" ht="16.8">
      <c r="A244" s="434" t="s">
        <v>327</v>
      </c>
      <c r="B244" s="7">
        <v>4</v>
      </c>
      <c r="C244" s="7"/>
      <c r="D244" s="191" t="s">
        <v>69</v>
      </c>
      <c r="E244" s="190" t="s">
        <v>103</v>
      </c>
      <c r="F244" s="196" t="s">
        <v>104</v>
      </c>
      <c r="G244" s="192" t="s">
        <v>84</v>
      </c>
      <c r="H244" s="192" t="s">
        <v>63</v>
      </c>
      <c r="I244" s="192" t="s">
        <v>353</v>
      </c>
      <c r="J244" s="197">
        <v>59</v>
      </c>
    </row>
    <row r="245" spans="1:10" ht="16.8">
      <c r="A245" s="434" t="s">
        <v>328</v>
      </c>
      <c r="B245" s="7">
        <v>4</v>
      </c>
      <c r="C245" s="7"/>
      <c r="D245" s="191" t="s">
        <v>69</v>
      </c>
      <c r="E245" s="190" t="s">
        <v>103</v>
      </c>
      <c r="F245" s="196" t="s">
        <v>104</v>
      </c>
      <c r="G245" s="192" t="s">
        <v>84</v>
      </c>
      <c r="H245" s="192" t="s">
        <v>63</v>
      </c>
      <c r="I245" s="192" t="s">
        <v>353</v>
      </c>
      <c r="J245" s="197">
        <v>59</v>
      </c>
    </row>
    <row r="246" spans="1:10" ht="16.8">
      <c r="A246" s="434" t="s">
        <v>446</v>
      </c>
      <c r="B246" s="7">
        <v>4</v>
      </c>
      <c r="C246" s="7"/>
      <c r="D246" s="10" t="s">
        <v>86</v>
      </c>
      <c r="E246" s="1" t="s">
        <v>103</v>
      </c>
      <c r="F246" s="187" t="s">
        <v>104</v>
      </c>
      <c r="G246" s="4" t="s">
        <v>60</v>
      </c>
      <c r="H246" s="4" t="s">
        <v>105</v>
      </c>
      <c r="I246" s="4" t="s">
        <v>339</v>
      </c>
      <c r="J246" s="193">
        <v>284</v>
      </c>
    </row>
    <row r="247" spans="1:10" ht="16.8">
      <c r="A247" s="434" t="s">
        <v>329</v>
      </c>
      <c r="B247" s="7">
        <v>4</v>
      </c>
      <c r="C247" s="7"/>
      <c r="D247" s="10" t="s">
        <v>67</v>
      </c>
      <c r="E247" s="1" t="s">
        <v>109</v>
      </c>
      <c r="F247" s="187" t="s">
        <v>125</v>
      </c>
      <c r="G247" s="4" t="s">
        <v>84</v>
      </c>
      <c r="H247" s="4" t="s">
        <v>68</v>
      </c>
      <c r="I247" s="4" t="s">
        <v>339</v>
      </c>
      <c r="J247" s="194">
        <v>286</v>
      </c>
    </row>
    <row r="248" spans="1:10" ht="16.8">
      <c r="A248" s="434" t="s">
        <v>330</v>
      </c>
      <c r="B248" s="7">
        <v>4</v>
      </c>
      <c r="C248" s="7"/>
      <c r="D248" s="8" t="s">
        <v>67</v>
      </c>
      <c r="E248" s="5" t="s">
        <v>179</v>
      </c>
      <c r="F248" s="313" t="s">
        <v>104</v>
      </c>
      <c r="G248" s="4" t="s">
        <v>84</v>
      </c>
      <c r="H248" s="4" t="s">
        <v>68</v>
      </c>
      <c r="I248" s="4" t="s">
        <v>356</v>
      </c>
      <c r="J248" s="400">
        <v>72</v>
      </c>
    </row>
    <row r="249" spans="1:10" ht="16.8">
      <c r="A249" s="434" t="s">
        <v>331</v>
      </c>
      <c r="B249" s="7">
        <v>4</v>
      </c>
      <c r="C249" s="7"/>
      <c r="D249" s="10" t="s">
        <v>166</v>
      </c>
      <c r="E249" s="190" t="s">
        <v>107</v>
      </c>
      <c r="F249" s="4" t="s">
        <v>104</v>
      </c>
      <c r="G249" s="4" t="s">
        <v>60</v>
      </c>
      <c r="H249" s="4" t="s">
        <v>357</v>
      </c>
      <c r="I249" s="4" t="s">
        <v>346</v>
      </c>
      <c r="J249" s="193">
        <v>109</v>
      </c>
    </row>
    <row r="250" spans="1:10" ht="16.8">
      <c r="A250" s="434" t="s">
        <v>332</v>
      </c>
      <c r="B250" s="7">
        <v>4</v>
      </c>
      <c r="C250" s="7"/>
      <c r="D250" s="10" t="s">
        <v>177</v>
      </c>
      <c r="E250" s="1" t="s">
        <v>358</v>
      </c>
      <c r="F250" s="4" t="s">
        <v>104</v>
      </c>
      <c r="G250" s="9" t="s">
        <v>84</v>
      </c>
      <c r="H250" s="4" t="s">
        <v>64</v>
      </c>
      <c r="I250" s="4" t="s">
        <v>346</v>
      </c>
      <c r="J250" s="193">
        <v>109</v>
      </c>
    </row>
    <row r="251" spans="1:10" ht="16.8">
      <c r="A251" s="434" t="s">
        <v>230</v>
      </c>
      <c r="B251" s="7">
        <v>4</v>
      </c>
      <c r="C251" s="7"/>
      <c r="D251" s="10" t="s">
        <v>86</v>
      </c>
      <c r="E251" s="1" t="s">
        <v>189</v>
      </c>
      <c r="F251" s="187" t="s">
        <v>104</v>
      </c>
      <c r="G251" s="4" t="s">
        <v>60</v>
      </c>
      <c r="H251" s="4" t="s">
        <v>66</v>
      </c>
      <c r="I251" s="4" t="s">
        <v>339</v>
      </c>
      <c r="J251" s="193">
        <v>294</v>
      </c>
    </row>
    <row r="252" spans="1:10" ht="16.8">
      <c r="A252" s="434" t="s">
        <v>333</v>
      </c>
      <c r="B252" s="7">
        <v>4</v>
      </c>
      <c r="C252" s="7"/>
      <c r="D252" s="10" t="s">
        <v>166</v>
      </c>
      <c r="E252" s="1" t="s">
        <v>103</v>
      </c>
      <c r="F252" s="187" t="s">
        <v>125</v>
      </c>
      <c r="G252" s="4" t="s">
        <v>60</v>
      </c>
      <c r="H252" s="4" t="s">
        <v>91</v>
      </c>
      <c r="I252" s="4" t="s">
        <v>344</v>
      </c>
      <c r="J252" s="193">
        <v>91</v>
      </c>
    </row>
    <row r="253" spans="1:10" ht="16.8">
      <c r="A253" s="434" t="s">
        <v>334</v>
      </c>
      <c r="B253" s="7">
        <v>4</v>
      </c>
      <c r="C253" s="7"/>
      <c r="D253" s="198" t="s">
        <v>69</v>
      </c>
      <c r="E253" s="1" t="s">
        <v>109</v>
      </c>
      <c r="F253" s="187" t="s">
        <v>104</v>
      </c>
      <c r="G253" s="4" t="s">
        <v>84</v>
      </c>
      <c r="H253" s="9" t="s">
        <v>66</v>
      </c>
      <c r="I253" s="9" t="s">
        <v>278</v>
      </c>
      <c r="J253" s="193">
        <v>233</v>
      </c>
    </row>
    <row r="254" spans="1:10" ht="16.8">
      <c r="A254" s="434" t="s">
        <v>335</v>
      </c>
      <c r="B254" s="7">
        <v>4</v>
      </c>
      <c r="C254" s="7"/>
      <c r="D254" s="10" t="s">
        <v>67</v>
      </c>
      <c r="E254" s="1" t="s">
        <v>109</v>
      </c>
      <c r="F254" s="196" t="s">
        <v>104</v>
      </c>
      <c r="G254" s="192" t="s">
        <v>111</v>
      </c>
      <c r="H254" s="192" t="s">
        <v>359</v>
      </c>
      <c r="I254" s="192" t="s">
        <v>350</v>
      </c>
      <c r="J254" s="193">
        <v>118</v>
      </c>
    </row>
    <row r="255" spans="1:10" ht="16.8">
      <c r="A255" s="434" t="s">
        <v>277</v>
      </c>
      <c r="B255" s="7">
        <v>4</v>
      </c>
      <c r="C255" s="7"/>
      <c r="D255" s="10" t="s">
        <v>166</v>
      </c>
      <c r="E255" s="1" t="s">
        <v>358</v>
      </c>
      <c r="F255" s="187" t="s">
        <v>104</v>
      </c>
      <c r="G255" s="4" t="s">
        <v>65</v>
      </c>
      <c r="H255" s="9" t="s">
        <v>68</v>
      </c>
      <c r="I255" s="9" t="s">
        <v>344</v>
      </c>
      <c r="J255" s="193">
        <v>92</v>
      </c>
    </row>
    <row r="256" spans="1:10" ht="16.8">
      <c r="A256" s="435" t="s">
        <v>336</v>
      </c>
      <c r="B256" s="71">
        <v>4</v>
      </c>
      <c r="C256" s="71"/>
      <c r="D256" s="72" t="s">
        <v>86</v>
      </c>
      <c r="E256" s="6" t="s">
        <v>103</v>
      </c>
      <c r="F256" s="189" t="s">
        <v>104</v>
      </c>
      <c r="G256" s="11" t="s">
        <v>360</v>
      </c>
      <c r="H256" s="11" t="s">
        <v>64</v>
      </c>
      <c r="I256" s="11" t="s">
        <v>344</v>
      </c>
      <c r="J256" s="402">
        <v>92</v>
      </c>
    </row>
    <row r="257" spans="1:10" ht="16.8">
      <c r="A257" s="434" t="s">
        <v>521</v>
      </c>
      <c r="B257" s="7">
        <v>5</v>
      </c>
      <c r="C257" s="7"/>
      <c r="D257" s="10" t="s">
        <v>59</v>
      </c>
      <c r="E257" s="1" t="s">
        <v>627</v>
      </c>
      <c r="F257" s="187" t="s">
        <v>130</v>
      </c>
      <c r="G257" s="4" t="s">
        <v>60</v>
      </c>
      <c r="H257" s="9" t="s">
        <v>64</v>
      </c>
      <c r="I257" s="9" t="s">
        <v>339</v>
      </c>
      <c r="J257" s="193">
        <v>201</v>
      </c>
    </row>
    <row r="258" spans="1:10" ht="16.8">
      <c r="A258" s="434" t="s">
        <v>566</v>
      </c>
      <c r="B258" s="7">
        <v>5</v>
      </c>
      <c r="C258" s="7"/>
      <c r="D258" s="10" t="s">
        <v>166</v>
      </c>
      <c r="E258" s="1" t="s">
        <v>103</v>
      </c>
      <c r="F258" s="187" t="s">
        <v>104</v>
      </c>
      <c r="G258" s="4" t="s">
        <v>258</v>
      </c>
      <c r="H258" s="9" t="s">
        <v>68</v>
      </c>
      <c r="I258" s="9" t="s">
        <v>344</v>
      </c>
      <c r="J258" s="193">
        <v>81</v>
      </c>
    </row>
    <row r="259" spans="1:10" ht="16.8">
      <c r="A259" s="434" t="s">
        <v>567</v>
      </c>
      <c r="B259" s="7">
        <v>5</v>
      </c>
      <c r="C259" s="7"/>
      <c r="D259" s="10" t="s">
        <v>166</v>
      </c>
      <c r="E259" s="1" t="s">
        <v>106</v>
      </c>
      <c r="F259" s="187" t="s">
        <v>104</v>
      </c>
      <c r="G259" s="4" t="s">
        <v>84</v>
      </c>
      <c r="H259" s="9" t="s">
        <v>68</v>
      </c>
      <c r="I259" s="9" t="s">
        <v>638</v>
      </c>
      <c r="J259" s="193">
        <v>61</v>
      </c>
    </row>
    <row r="260" spans="1:10" ht="16.8">
      <c r="A260" s="434" t="s">
        <v>551</v>
      </c>
      <c r="B260" s="7">
        <v>5</v>
      </c>
      <c r="C260" s="7"/>
      <c r="D260" s="10" t="s">
        <v>177</v>
      </c>
      <c r="E260" s="1" t="s">
        <v>106</v>
      </c>
      <c r="F260" s="187" t="s">
        <v>104</v>
      </c>
      <c r="G260" s="4" t="s">
        <v>84</v>
      </c>
      <c r="H260" s="9" t="s">
        <v>68</v>
      </c>
      <c r="I260" s="9" t="s">
        <v>341</v>
      </c>
      <c r="J260" s="193">
        <v>116</v>
      </c>
    </row>
    <row r="261" spans="1:10" ht="16.8">
      <c r="A261" s="434" t="s">
        <v>557</v>
      </c>
      <c r="B261" s="7">
        <v>5</v>
      </c>
      <c r="C261" s="7"/>
      <c r="D261" s="10" t="s">
        <v>69</v>
      </c>
      <c r="E261" s="1" t="s">
        <v>107</v>
      </c>
      <c r="F261" s="187" t="s">
        <v>104</v>
      </c>
      <c r="G261" s="4" t="s">
        <v>93</v>
      </c>
      <c r="H261" s="9" t="s">
        <v>68</v>
      </c>
      <c r="I261" s="9" t="s">
        <v>342</v>
      </c>
      <c r="J261" s="193">
        <v>99</v>
      </c>
    </row>
    <row r="262" spans="1:10" ht="16.8">
      <c r="A262" s="434" t="s">
        <v>558</v>
      </c>
      <c r="B262" s="7">
        <v>5</v>
      </c>
      <c r="C262" s="7"/>
      <c r="D262" s="10" t="s">
        <v>69</v>
      </c>
      <c r="E262" s="1" t="s">
        <v>106</v>
      </c>
      <c r="F262" s="187" t="s">
        <v>104</v>
      </c>
      <c r="G262" s="4" t="s">
        <v>93</v>
      </c>
      <c r="H262" s="9" t="s">
        <v>116</v>
      </c>
      <c r="I262" s="9" t="s">
        <v>347</v>
      </c>
      <c r="J262" s="193">
        <v>89</v>
      </c>
    </row>
    <row r="263" spans="1:10" ht="16.8">
      <c r="A263" s="434" t="s">
        <v>522</v>
      </c>
      <c r="B263" s="7">
        <v>5</v>
      </c>
      <c r="C263" s="7"/>
      <c r="D263" s="10" t="s">
        <v>59</v>
      </c>
      <c r="E263" s="1" t="s">
        <v>103</v>
      </c>
      <c r="F263" s="187" t="s">
        <v>61</v>
      </c>
      <c r="G263" s="4" t="s">
        <v>84</v>
      </c>
      <c r="H263" s="9" t="s">
        <v>64</v>
      </c>
      <c r="I263" s="9" t="s">
        <v>339</v>
      </c>
      <c r="J263" s="193">
        <v>207</v>
      </c>
    </row>
    <row r="264" spans="1:10" ht="16.8">
      <c r="A264" s="434" t="s">
        <v>532</v>
      </c>
      <c r="B264" s="7">
        <v>5</v>
      </c>
      <c r="C264" s="7"/>
      <c r="D264" s="10" t="s">
        <v>67</v>
      </c>
      <c r="E264" s="1" t="s">
        <v>629</v>
      </c>
      <c r="F264" s="187" t="s">
        <v>104</v>
      </c>
      <c r="G264" s="4" t="s">
        <v>84</v>
      </c>
      <c r="H264" s="9" t="s">
        <v>64</v>
      </c>
      <c r="I264" s="9" t="s">
        <v>343</v>
      </c>
      <c r="J264" s="193">
        <v>96</v>
      </c>
    </row>
    <row r="265" spans="1:10" ht="16.8">
      <c r="A265" s="434" t="s">
        <v>552</v>
      </c>
      <c r="B265" s="7">
        <v>5</v>
      </c>
      <c r="C265" s="7"/>
      <c r="D265" s="10" t="s">
        <v>177</v>
      </c>
      <c r="E265" s="1" t="s">
        <v>127</v>
      </c>
      <c r="F265" s="187" t="s">
        <v>104</v>
      </c>
      <c r="G265" s="4" t="s">
        <v>380</v>
      </c>
      <c r="H265" s="9" t="s">
        <v>63</v>
      </c>
      <c r="I265" s="9" t="s">
        <v>346</v>
      </c>
      <c r="J265" s="193">
        <v>94</v>
      </c>
    </row>
    <row r="266" spans="1:10" ht="16.8">
      <c r="A266" s="434" t="s">
        <v>553</v>
      </c>
      <c r="B266" s="7">
        <v>5</v>
      </c>
      <c r="C266" s="7"/>
      <c r="D266" s="10" t="s">
        <v>177</v>
      </c>
      <c r="E266" s="1" t="s">
        <v>127</v>
      </c>
      <c r="F266" s="187" t="s">
        <v>104</v>
      </c>
      <c r="G266" s="4" t="s">
        <v>84</v>
      </c>
      <c r="H266" s="9" t="s">
        <v>68</v>
      </c>
      <c r="I266" s="9" t="s">
        <v>339</v>
      </c>
      <c r="J266" s="193">
        <v>211</v>
      </c>
    </row>
    <row r="267" spans="1:10" ht="16.8">
      <c r="A267" s="434" t="s">
        <v>547</v>
      </c>
      <c r="B267" s="7">
        <v>5</v>
      </c>
      <c r="C267" s="7"/>
      <c r="D267" s="10" t="s">
        <v>86</v>
      </c>
      <c r="E267" s="1" t="s">
        <v>631</v>
      </c>
      <c r="F267" s="187" t="s">
        <v>128</v>
      </c>
      <c r="G267" s="4" t="s">
        <v>65</v>
      </c>
      <c r="H267" s="9" t="s">
        <v>68</v>
      </c>
      <c r="I267" s="9" t="s">
        <v>339</v>
      </c>
      <c r="J267" s="193">
        <v>211</v>
      </c>
    </row>
    <row r="268" spans="1:10" ht="16.8">
      <c r="A268" s="434" t="s">
        <v>523</v>
      </c>
      <c r="B268" s="7">
        <v>5</v>
      </c>
      <c r="C268" s="7"/>
      <c r="D268" s="10" t="s">
        <v>59</v>
      </c>
      <c r="E268" s="1" t="s">
        <v>127</v>
      </c>
      <c r="F268" s="187" t="s">
        <v>104</v>
      </c>
      <c r="G268" s="4" t="s">
        <v>84</v>
      </c>
      <c r="H268" s="9" t="s">
        <v>129</v>
      </c>
      <c r="I268" s="9" t="s">
        <v>369</v>
      </c>
      <c r="J268" s="193">
        <v>107</v>
      </c>
    </row>
    <row r="269" spans="1:10" ht="16.8">
      <c r="A269" s="434" t="s">
        <v>533</v>
      </c>
      <c r="B269" s="7">
        <v>5</v>
      </c>
      <c r="C269" s="7"/>
      <c r="D269" s="10" t="s">
        <v>67</v>
      </c>
      <c r="E269" s="1" t="s">
        <v>106</v>
      </c>
      <c r="F269" s="187" t="s">
        <v>125</v>
      </c>
      <c r="G269" s="4" t="s">
        <v>84</v>
      </c>
      <c r="H269" s="9" t="s">
        <v>68</v>
      </c>
      <c r="I269" s="9" t="s">
        <v>347</v>
      </c>
      <c r="J269" s="193">
        <v>91</v>
      </c>
    </row>
    <row r="270" spans="1:10" ht="16.8">
      <c r="A270" s="434" t="s">
        <v>568</v>
      </c>
      <c r="B270" s="7">
        <v>5</v>
      </c>
      <c r="C270" s="7"/>
      <c r="D270" s="10" t="s">
        <v>166</v>
      </c>
      <c r="E270" s="1" t="s">
        <v>103</v>
      </c>
      <c r="F270" s="187" t="s">
        <v>104</v>
      </c>
      <c r="G270" s="4" t="s">
        <v>60</v>
      </c>
      <c r="H270" s="9" t="s">
        <v>63</v>
      </c>
      <c r="I270" s="9" t="s">
        <v>353</v>
      </c>
      <c r="J270" s="193">
        <v>53</v>
      </c>
    </row>
    <row r="271" spans="1:10" ht="16.8">
      <c r="A271" s="434" t="s">
        <v>582</v>
      </c>
      <c r="B271" s="7">
        <v>5</v>
      </c>
      <c r="C271" s="7"/>
      <c r="D271" s="10" t="s">
        <v>67</v>
      </c>
      <c r="E271" s="1" t="s">
        <v>103</v>
      </c>
      <c r="F271" s="187" t="s">
        <v>104</v>
      </c>
      <c r="G271" s="4" t="s">
        <v>84</v>
      </c>
      <c r="H271" s="9" t="s">
        <v>64</v>
      </c>
      <c r="I271" s="9" t="s">
        <v>339</v>
      </c>
      <c r="J271" s="193">
        <v>216</v>
      </c>
    </row>
    <row r="272" spans="1:10" ht="16.8">
      <c r="A272" s="434" t="s">
        <v>559</v>
      </c>
      <c r="B272" s="7">
        <v>5</v>
      </c>
      <c r="C272" s="7"/>
      <c r="D272" s="10" t="s">
        <v>69</v>
      </c>
      <c r="E272" s="1" t="s">
        <v>635</v>
      </c>
      <c r="F272" s="187" t="s">
        <v>104</v>
      </c>
      <c r="G272" s="4" t="s">
        <v>111</v>
      </c>
      <c r="H272" s="9" t="s">
        <v>68</v>
      </c>
      <c r="I272" s="9" t="s">
        <v>346</v>
      </c>
      <c r="J272" s="193">
        <v>96</v>
      </c>
    </row>
    <row r="273" spans="1:10" ht="16.8">
      <c r="A273" s="434" t="s">
        <v>524</v>
      </c>
      <c r="B273" s="7">
        <v>5</v>
      </c>
      <c r="C273" s="7"/>
      <c r="D273" s="10" t="s">
        <v>59</v>
      </c>
      <c r="E273" s="1" t="s">
        <v>103</v>
      </c>
      <c r="F273" s="187" t="s">
        <v>104</v>
      </c>
      <c r="G273" s="4" t="s">
        <v>65</v>
      </c>
      <c r="H273" s="9" t="s">
        <v>63</v>
      </c>
      <c r="I273" s="9" t="s">
        <v>395</v>
      </c>
      <c r="J273" s="193">
        <v>161</v>
      </c>
    </row>
    <row r="274" spans="1:10" ht="16.8">
      <c r="A274" s="434" t="s">
        <v>534</v>
      </c>
      <c r="B274" s="7">
        <v>5</v>
      </c>
      <c r="C274" s="7"/>
      <c r="D274" s="10" t="s">
        <v>67</v>
      </c>
      <c r="E274" s="1" t="s">
        <v>103</v>
      </c>
      <c r="F274" s="187" t="s">
        <v>104</v>
      </c>
      <c r="G274" s="4" t="s">
        <v>84</v>
      </c>
      <c r="H274" s="9" t="s">
        <v>63</v>
      </c>
      <c r="I274" s="9" t="s">
        <v>341</v>
      </c>
      <c r="J274" s="193">
        <v>118</v>
      </c>
    </row>
    <row r="275" spans="1:10" ht="16.8">
      <c r="A275" s="434" t="s">
        <v>525</v>
      </c>
      <c r="B275" s="7">
        <v>5</v>
      </c>
      <c r="C275" s="7"/>
      <c r="D275" s="10" t="s">
        <v>59</v>
      </c>
      <c r="E275" s="1" t="s">
        <v>106</v>
      </c>
      <c r="F275" s="187" t="s">
        <v>104</v>
      </c>
      <c r="G275" s="4" t="s">
        <v>60</v>
      </c>
      <c r="H275" s="9" t="s">
        <v>68</v>
      </c>
      <c r="I275" s="9" t="s">
        <v>347</v>
      </c>
      <c r="J275" s="193">
        <v>93</v>
      </c>
    </row>
    <row r="276" spans="1:10" ht="16.8">
      <c r="A276" s="434" t="s">
        <v>526</v>
      </c>
      <c r="B276" s="7">
        <v>5</v>
      </c>
      <c r="C276" s="7"/>
      <c r="D276" s="10" t="s">
        <v>59</v>
      </c>
      <c r="E276" s="1" t="s">
        <v>106</v>
      </c>
      <c r="F276" s="187" t="s">
        <v>104</v>
      </c>
      <c r="G276" s="4" t="s">
        <v>60</v>
      </c>
      <c r="H276" s="9" t="s">
        <v>68</v>
      </c>
      <c r="I276" s="9" t="s">
        <v>339</v>
      </c>
      <c r="J276" s="193">
        <v>222</v>
      </c>
    </row>
    <row r="277" spans="1:10" ht="16.8">
      <c r="A277" s="434" t="s">
        <v>527</v>
      </c>
      <c r="B277" s="7">
        <v>5</v>
      </c>
      <c r="C277" s="7"/>
      <c r="D277" s="10" t="s">
        <v>59</v>
      </c>
      <c r="E277" s="1" t="s">
        <v>106</v>
      </c>
      <c r="F277" s="187" t="s">
        <v>104</v>
      </c>
      <c r="G277" s="4" t="s">
        <v>60</v>
      </c>
      <c r="H277" s="9" t="s">
        <v>68</v>
      </c>
      <c r="I277" s="9" t="s">
        <v>347</v>
      </c>
      <c r="J277" s="193">
        <v>93</v>
      </c>
    </row>
    <row r="278" spans="1:10" ht="16.8">
      <c r="A278" s="434" t="s">
        <v>569</v>
      </c>
      <c r="B278" s="7">
        <v>5</v>
      </c>
      <c r="C278" s="7"/>
      <c r="D278" s="10" t="s">
        <v>166</v>
      </c>
      <c r="E278" s="1" t="s">
        <v>103</v>
      </c>
      <c r="F278" s="187" t="s">
        <v>104</v>
      </c>
      <c r="G278" s="4" t="s">
        <v>60</v>
      </c>
      <c r="H278" s="9" t="s">
        <v>68</v>
      </c>
      <c r="I278" s="9" t="s">
        <v>339</v>
      </c>
      <c r="J278" s="193">
        <v>223</v>
      </c>
    </row>
    <row r="279" spans="1:10" ht="16.8">
      <c r="A279" s="434" t="s">
        <v>570</v>
      </c>
      <c r="B279" s="7">
        <v>5</v>
      </c>
      <c r="C279" s="7"/>
      <c r="D279" s="10" t="s">
        <v>166</v>
      </c>
      <c r="E279" s="1" t="s">
        <v>103</v>
      </c>
      <c r="F279" s="187" t="s">
        <v>104</v>
      </c>
      <c r="G279" s="4" t="s">
        <v>60</v>
      </c>
      <c r="H279" s="9" t="s">
        <v>68</v>
      </c>
      <c r="I279" s="9" t="s">
        <v>344</v>
      </c>
      <c r="J279" s="193">
        <v>85</v>
      </c>
    </row>
    <row r="280" spans="1:10" ht="16.8">
      <c r="A280" s="434" t="s">
        <v>528</v>
      </c>
      <c r="B280" s="7">
        <v>5</v>
      </c>
      <c r="C280" s="7"/>
      <c r="D280" s="10" t="s">
        <v>59</v>
      </c>
      <c r="E280" s="1" t="s">
        <v>106</v>
      </c>
      <c r="F280" s="187" t="s">
        <v>104</v>
      </c>
      <c r="G280" s="4" t="s">
        <v>65</v>
      </c>
      <c r="H280" s="9" t="s">
        <v>66</v>
      </c>
      <c r="I280" s="9" t="s">
        <v>341</v>
      </c>
      <c r="J280" s="193">
        <v>119</v>
      </c>
    </row>
    <row r="281" spans="1:10" ht="16.8">
      <c r="A281" s="434" t="s">
        <v>535</v>
      </c>
      <c r="B281" s="7">
        <v>5</v>
      </c>
      <c r="C281" s="7"/>
      <c r="D281" s="10" t="s">
        <v>67</v>
      </c>
      <c r="E281" s="1" t="s">
        <v>103</v>
      </c>
      <c r="F281" s="187" t="s">
        <v>104</v>
      </c>
      <c r="G281" s="4" t="s">
        <v>630</v>
      </c>
      <c r="H281" s="9" t="s">
        <v>64</v>
      </c>
      <c r="I281" s="9" t="s">
        <v>341</v>
      </c>
      <c r="J281" s="193">
        <v>120</v>
      </c>
    </row>
    <row r="282" spans="1:10" ht="16.8">
      <c r="A282" s="434" t="s">
        <v>560</v>
      </c>
      <c r="B282" s="7">
        <v>5</v>
      </c>
      <c r="C282" s="7"/>
      <c r="D282" s="10" t="s">
        <v>69</v>
      </c>
      <c r="E282" s="1" t="s">
        <v>109</v>
      </c>
      <c r="F282" s="187" t="s">
        <v>104</v>
      </c>
      <c r="G282" s="4" t="s">
        <v>65</v>
      </c>
      <c r="H282" s="9" t="s">
        <v>68</v>
      </c>
      <c r="I282" s="9" t="s">
        <v>395</v>
      </c>
      <c r="J282" s="193">
        <v>164</v>
      </c>
    </row>
    <row r="283" spans="1:10" ht="16.8">
      <c r="A283" s="434" t="s">
        <v>571</v>
      </c>
      <c r="B283" s="7">
        <v>5</v>
      </c>
      <c r="C283" s="7"/>
      <c r="D283" s="10" t="s">
        <v>166</v>
      </c>
      <c r="E283" s="1" t="s">
        <v>103</v>
      </c>
      <c r="F283" s="187" t="s">
        <v>337</v>
      </c>
      <c r="G283" s="4" t="s">
        <v>84</v>
      </c>
      <c r="H283" s="9" t="s">
        <v>129</v>
      </c>
      <c r="I283" s="9" t="s">
        <v>369</v>
      </c>
      <c r="J283" s="193">
        <v>113</v>
      </c>
    </row>
    <row r="284" spans="1:10" ht="16.8">
      <c r="A284" s="434" t="s">
        <v>572</v>
      </c>
      <c r="B284" s="7">
        <v>5</v>
      </c>
      <c r="C284" s="7"/>
      <c r="D284" s="10" t="s">
        <v>166</v>
      </c>
      <c r="E284" s="1" t="s">
        <v>107</v>
      </c>
      <c r="F284" s="187" t="s">
        <v>104</v>
      </c>
      <c r="G284" s="4" t="s">
        <v>65</v>
      </c>
      <c r="H284" s="9" t="s">
        <v>63</v>
      </c>
      <c r="I284" s="9" t="s">
        <v>637</v>
      </c>
      <c r="J284" s="193">
        <v>129</v>
      </c>
    </row>
    <row r="285" spans="1:10" ht="16.8">
      <c r="A285" s="434" t="s">
        <v>561</v>
      </c>
      <c r="B285" s="7">
        <v>5</v>
      </c>
      <c r="C285" s="7"/>
      <c r="D285" s="10" t="s">
        <v>69</v>
      </c>
      <c r="E285" s="1" t="s">
        <v>106</v>
      </c>
      <c r="F285" s="187" t="s">
        <v>104</v>
      </c>
      <c r="G285" s="4" t="s">
        <v>111</v>
      </c>
      <c r="H285" s="9" t="s">
        <v>64</v>
      </c>
      <c r="I285" s="9" t="s">
        <v>339</v>
      </c>
      <c r="J285" s="193">
        <v>231</v>
      </c>
    </row>
    <row r="286" spans="1:10" ht="16.8">
      <c r="A286" s="434" t="s">
        <v>536</v>
      </c>
      <c r="B286" s="7">
        <v>5</v>
      </c>
      <c r="C286" s="7"/>
      <c r="D286" s="10" t="s">
        <v>67</v>
      </c>
      <c r="E286" s="1" t="s">
        <v>106</v>
      </c>
      <c r="F286" s="187" t="s">
        <v>104</v>
      </c>
      <c r="G286" s="4" t="s">
        <v>84</v>
      </c>
      <c r="H286" s="9" t="s">
        <v>64</v>
      </c>
      <c r="I286" s="9" t="s">
        <v>347</v>
      </c>
      <c r="J286" s="193">
        <v>95</v>
      </c>
    </row>
    <row r="287" spans="1:10" ht="16.8">
      <c r="A287" s="434" t="s">
        <v>573</v>
      </c>
      <c r="B287" s="7">
        <v>5</v>
      </c>
      <c r="C287" s="7"/>
      <c r="D287" s="10" t="s">
        <v>166</v>
      </c>
      <c r="E287" s="1" t="s">
        <v>109</v>
      </c>
      <c r="F287" s="187" t="s">
        <v>104</v>
      </c>
      <c r="G287" s="4" t="s">
        <v>60</v>
      </c>
      <c r="H287" s="9" t="s">
        <v>64</v>
      </c>
      <c r="I287" s="9" t="s">
        <v>278</v>
      </c>
      <c r="J287" s="193">
        <v>208</v>
      </c>
    </row>
    <row r="288" spans="1:10" ht="16.8">
      <c r="A288" s="434" t="s">
        <v>562</v>
      </c>
      <c r="B288" s="7">
        <v>5</v>
      </c>
      <c r="C288" s="7"/>
      <c r="D288" s="10" t="s">
        <v>69</v>
      </c>
      <c r="E288" s="1" t="s">
        <v>636</v>
      </c>
      <c r="F288" s="187" t="s">
        <v>89</v>
      </c>
      <c r="G288" s="4" t="s">
        <v>60</v>
      </c>
      <c r="H288" s="9" t="s">
        <v>64</v>
      </c>
      <c r="I288" s="9" t="s">
        <v>339</v>
      </c>
      <c r="J288" s="193">
        <v>238</v>
      </c>
    </row>
    <row r="289" spans="1:10" ht="16.8">
      <c r="A289" s="434" t="s">
        <v>537</v>
      </c>
      <c r="B289" s="7">
        <v>5</v>
      </c>
      <c r="C289" s="7"/>
      <c r="D289" s="10" t="s">
        <v>67</v>
      </c>
      <c r="E289" s="1" t="s">
        <v>103</v>
      </c>
      <c r="F289" s="187" t="s">
        <v>104</v>
      </c>
      <c r="G289" s="4" t="s">
        <v>65</v>
      </c>
      <c r="H289" s="9" t="s">
        <v>63</v>
      </c>
      <c r="I289" s="9" t="s">
        <v>341</v>
      </c>
      <c r="J289" s="193">
        <v>122</v>
      </c>
    </row>
    <row r="290" spans="1:10" ht="16.8">
      <c r="A290" s="434" t="s">
        <v>574</v>
      </c>
      <c r="B290" s="7">
        <v>5</v>
      </c>
      <c r="C290" s="7"/>
      <c r="D290" s="10" t="s">
        <v>166</v>
      </c>
      <c r="E290" s="1" t="s">
        <v>639</v>
      </c>
      <c r="F290" s="187" t="s">
        <v>125</v>
      </c>
      <c r="G290" s="4" t="s">
        <v>65</v>
      </c>
      <c r="H290" s="9" t="s">
        <v>64</v>
      </c>
      <c r="I290" s="9" t="s">
        <v>347</v>
      </c>
      <c r="J290" s="193">
        <v>97</v>
      </c>
    </row>
    <row r="291" spans="1:10" ht="16.8">
      <c r="A291" s="434" t="s">
        <v>247</v>
      </c>
      <c r="B291" s="7">
        <v>5</v>
      </c>
      <c r="C291" s="7"/>
      <c r="D291" s="10" t="s">
        <v>177</v>
      </c>
      <c r="E291" s="1" t="s">
        <v>382</v>
      </c>
      <c r="F291" s="187" t="s">
        <v>104</v>
      </c>
      <c r="G291" s="4" t="s">
        <v>84</v>
      </c>
      <c r="H291" s="9" t="s">
        <v>116</v>
      </c>
      <c r="I291" s="9" t="s">
        <v>346</v>
      </c>
      <c r="J291" s="193">
        <v>101</v>
      </c>
    </row>
    <row r="292" spans="1:10" ht="16.8">
      <c r="A292" s="434" t="s">
        <v>538</v>
      </c>
      <c r="B292" s="7">
        <v>5</v>
      </c>
      <c r="C292" s="7"/>
      <c r="D292" s="10" t="s">
        <v>67</v>
      </c>
      <c r="E292" s="1" t="s">
        <v>106</v>
      </c>
      <c r="F292" s="187" t="s">
        <v>125</v>
      </c>
      <c r="G292" s="4" t="s">
        <v>93</v>
      </c>
      <c r="H292" s="9" t="s">
        <v>63</v>
      </c>
      <c r="I292" s="9" t="s">
        <v>339</v>
      </c>
      <c r="J292" s="193">
        <v>244</v>
      </c>
    </row>
    <row r="293" spans="1:10" ht="16.8">
      <c r="A293" s="434" t="s">
        <v>539</v>
      </c>
      <c r="B293" s="7">
        <v>5</v>
      </c>
      <c r="C293" s="7"/>
      <c r="D293" s="10" t="s">
        <v>67</v>
      </c>
      <c r="E293" s="1" t="s">
        <v>103</v>
      </c>
      <c r="F293" s="187" t="s">
        <v>104</v>
      </c>
      <c r="G293" s="4" t="s">
        <v>60</v>
      </c>
      <c r="H293" s="9" t="s">
        <v>64</v>
      </c>
      <c r="I293" s="9" t="s">
        <v>369</v>
      </c>
      <c r="J293" s="193">
        <v>115</v>
      </c>
    </row>
    <row r="294" spans="1:10" ht="16.8">
      <c r="A294" s="434" t="s">
        <v>540</v>
      </c>
      <c r="B294" s="7">
        <v>5</v>
      </c>
      <c r="C294" s="7"/>
      <c r="D294" s="10" t="s">
        <v>67</v>
      </c>
      <c r="E294" s="1" t="s">
        <v>107</v>
      </c>
      <c r="F294" s="187" t="s">
        <v>104</v>
      </c>
      <c r="G294" s="4" t="s">
        <v>258</v>
      </c>
      <c r="H294" s="9" t="s">
        <v>68</v>
      </c>
      <c r="I294" s="9" t="s">
        <v>369</v>
      </c>
      <c r="J294" s="193">
        <v>118</v>
      </c>
    </row>
    <row r="295" spans="1:10" ht="16.8">
      <c r="A295" s="434" t="s">
        <v>529</v>
      </c>
      <c r="B295" s="7">
        <v>5</v>
      </c>
      <c r="C295" s="7"/>
      <c r="D295" s="10" t="s">
        <v>59</v>
      </c>
      <c r="E295" s="1" t="s">
        <v>103</v>
      </c>
      <c r="F295" s="187" t="s">
        <v>104</v>
      </c>
      <c r="G295" s="4" t="s">
        <v>111</v>
      </c>
      <c r="H295" s="9" t="s">
        <v>68</v>
      </c>
      <c r="I295" s="9" t="s">
        <v>369</v>
      </c>
      <c r="J295" s="193">
        <v>119</v>
      </c>
    </row>
    <row r="296" spans="1:10" ht="16.8">
      <c r="A296" s="434" t="s">
        <v>554</v>
      </c>
      <c r="B296" s="7">
        <v>5</v>
      </c>
      <c r="C296" s="7"/>
      <c r="D296" s="10" t="s">
        <v>177</v>
      </c>
      <c r="E296" s="1" t="s">
        <v>106</v>
      </c>
      <c r="F296" s="187" t="s">
        <v>125</v>
      </c>
      <c r="G296" s="4" t="s">
        <v>60</v>
      </c>
      <c r="H296" s="9" t="s">
        <v>68</v>
      </c>
      <c r="I296" s="9" t="s">
        <v>341</v>
      </c>
      <c r="J296" s="193">
        <v>124</v>
      </c>
    </row>
    <row r="297" spans="1:10" ht="16.8">
      <c r="A297" s="434" t="s">
        <v>575</v>
      </c>
      <c r="B297" s="7">
        <v>5</v>
      </c>
      <c r="C297" s="7"/>
      <c r="D297" s="10" t="s">
        <v>166</v>
      </c>
      <c r="E297" s="1" t="s">
        <v>103</v>
      </c>
      <c r="F297" s="187" t="s">
        <v>337</v>
      </c>
      <c r="G297" s="4" t="s">
        <v>169</v>
      </c>
      <c r="H297" s="9" t="s">
        <v>116</v>
      </c>
      <c r="I297" s="9" t="s">
        <v>369</v>
      </c>
      <c r="J297" s="193">
        <v>120</v>
      </c>
    </row>
    <row r="298" spans="1:10" ht="16.8">
      <c r="A298" s="434" t="s">
        <v>555</v>
      </c>
      <c r="B298" s="7">
        <v>5</v>
      </c>
      <c r="C298" s="7"/>
      <c r="D298" s="10" t="s">
        <v>177</v>
      </c>
      <c r="E298" s="1" t="s">
        <v>109</v>
      </c>
      <c r="F298" s="187" t="s">
        <v>104</v>
      </c>
      <c r="G298" s="4" t="s">
        <v>60</v>
      </c>
      <c r="H298" s="9" t="s">
        <v>66</v>
      </c>
      <c r="I298" s="9" t="s">
        <v>473</v>
      </c>
      <c r="J298" s="193">
        <v>212</v>
      </c>
    </row>
    <row r="299" spans="1:10" ht="16.8">
      <c r="A299" s="434" t="s">
        <v>576</v>
      </c>
      <c r="B299" s="7">
        <v>5</v>
      </c>
      <c r="C299" s="7"/>
      <c r="D299" s="10" t="s">
        <v>166</v>
      </c>
      <c r="E299" s="1" t="s">
        <v>106</v>
      </c>
      <c r="F299" s="187" t="s">
        <v>104</v>
      </c>
      <c r="G299" s="4" t="s">
        <v>60</v>
      </c>
      <c r="H299" s="9" t="s">
        <v>68</v>
      </c>
      <c r="I299" s="9" t="s">
        <v>347</v>
      </c>
      <c r="J299" s="193">
        <v>103</v>
      </c>
    </row>
    <row r="300" spans="1:10" ht="16.8">
      <c r="A300" s="434" t="s">
        <v>563</v>
      </c>
      <c r="B300" s="7">
        <v>5</v>
      </c>
      <c r="C300" s="7"/>
      <c r="D300" s="10" t="s">
        <v>69</v>
      </c>
      <c r="E300" s="1" t="s">
        <v>106</v>
      </c>
      <c r="F300" s="187" t="s">
        <v>104</v>
      </c>
      <c r="G300" s="4" t="s">
        <v>74</v>
      </c>
      <c r="H300" s="9" t="s">
        <v>68</v>
      </c>
      <c r="I300" s="9" t="s">
        <v>369</v>
      </c>
      <c r="J300" s="193">
        <v>122</v>
      </c>
    </row>
    <row r="301" spans="1:10" ht="16.8">
      <c r="A301" s="434" t="s">
        <v>577</v>
      </c>
      <c r="B301" s="7">
        <v>5</v>
      </c>
      <c r="C301" s="7"/>
      <c r="D301" s="10" t="s">
        <v>166</v>
      </c>
      <c r="E301" s="1" t="s">
        <v>106</v>
      </c>
      <c r="F301" s="187" t="s">
        <v>104</v>
      </c>
      <c r="G301" s="4" t="s">
        <v>65</v>
      </c>
      <c r="H301" s="9" t="s">
        <v>68</v>
      </c>
      <c r="I301" s="9" t="s">
        <v>339</v>
      </c>
      <c r="J301" s="193">
        <v>273</v>
      </c>
    </row>
    <row r="302" spans="1:10" ht="16.8">
      <c r="A302" s="434" t="s">
        <v>556</v>
      </c>
      <c r="B302" s="7">
        <v>5</v>
      </c>
      <c r="C302" s="7"/>
      <c r="D302" s="10" t="s">
        <v>177</v>
      </c>
      <c r="E302" s="1" t="s">
        <v>106</v>
      </c>
      <c r="F302" s="187" t="s">
        <v>104</v>
      </c>
      <c r="G302" s="4" t="s">
        <v>156</v>
      </c>
      <c r="H302" s="9" t="s">
        <v>68</v>
      </c>
      <c r="I302" s="9" t="s">
        <v>278</v>
      </c>
      <c r="J302" s="193">
        <v>177</v>
      </c>
    </row>
    <row r="303" spans="1:10" ht="16.8">
      <c r="A303" s="434" t="s">
        <v>548</v>
      </c>
      <c r="B303" s="7">
        <v>5</v>
      </c>
      <c r="C303" s="7"/>
      <c r="D303" s="10" t="s">
        <v>86</v>
      </c>
      <c r="E303" s="1" t="s">
        <v>632</v>
      </c>
      <c r="F303" s="187" t="s">
        <v>104</v>
      </c>
      <c r="G303" s="4" t="s">
        <v>60</v>
      </c>
      <c r="H303" s="9" t="s">
        <v>91</v>
      </c>
      <c r="I303" s="9" t="s">
        <v>346</v>
      </c>
      <c r="J303" s="193">
        <v>106</v>
      </c>
    </row>
    <row r="304" spans="1:10" ht="16.8">
      <c r="A304" s="434" t="s">
        <v>549</v>
      </c>
      <c r="B304" s="7">
        <v>5</v>
      </c>
      <c r="C304" s="7"/>
      <c r="D304" s="10" t="s">
        <v>86</v>
      </c>
      <c r="E304" s="1" t="s">
        <v>633</v>
      </c>
      <c r="F304" s="187" t="s">
        <v>130</v>
      </c>
      <c r="G304" s="4" t="s">
        <v>634</v>
      </c>
      <c r="H304" s="9" t="s">
        <v>63</v>
      </c>
      <c r="I304" s="9" t="s">
        <v>339</v>
      </c>
      <c r="J304" s="193">
        <v>274</v>
      </c>
    </row>
    <row r="305" spans="1:10" ht="16.8">
      <c r="A305" s="434" t="s">
        <v>530</v>
      </c>
      <c r="B305" s="7">
        <v>5</v>
      </c>
      <c r="C305" s="7"/>
      <c r="D305" s="10" t="s">
        <v>59</v>
      </c>
      <c r="E305" s="1" t="s">
        <v>103</v>
      </c>
      <c r="F305" s="187" t="s">
        <v>104</v>
      </c>
      <c r="G305" s="4" t="s">
        <v>84</v>
      </c>
      <c r="H305" s="9" t="s">
        <v>64</v>
      </c>
      <c r="I305" s="9" t="s">
        <v>628</v>
      </c>
      <c r="J305" s="193">
        <v>104</v>
      </c>
    </row>
    <row r="306" spans="1:10" ht="16.8">
      <c r="A306" s="434" t="s">
        <v>564</v>
      </c>
      <c r="B306" s="7">
        <v>5</v>
      </c>
      <c r="C306" s="7"/>
      <c r="D306" s="10" t="s">
        <v>69</v>
      </c>
      <c r="E306" s="1" t="s">
        <v>629</v>
      </c>
      <c r="F306" s="187" t="s">
        <v>104</v>
      </c>
      <c r="G306" s="4" t="s">
        <v>60</v>
      </c>
      <c r="H306" s="9" t="s">
        <v>116</v>
      </c>
      <c r="I306" s="9" t="s">
        <v>395</v>
      </c>
      <c r="J306" s="193">
        <v>181</v>
      </c>
    </row>
    <row r="307" spans="1:10" ht="16.8">
      <c r="A307" s="434" t="s">
        <v>578</v>
      </c>
      <c r="B307" s="7">
        <v>5</v>
      </c>
      <c r="C307" s="7"/>
      <c r="D307" s="10" t="s">
        <v>166</v>
      </c>
      <c r="E307" s="1" t="s">
        <v>109</v>
      </c>
      <c r="F307" s="187" t="s">
        <v>104</v>
      </c>
      <c r="G307" s="4" t="s">
        <v>111</v>
      </c>
      <c r="H307" s="9" t="s">
        <v>68</v>
      </c>
      <c r="I307" s="9" t="s">
        <v>395</v>
      </c>
      <c r="J307" s="193">
        <v>183</v>
      </c>
    </row>
    <row r="308" spans="1:10" ht="16.8">
      <c r="A308" s="434" t="s">
        <v>541</v>
      </c>
      <c r="B308" s="7">
        <v>5</v>
      </c>
      <c r="C308" s="7"/>
      <c r="D308" s="10" t="s">
        <v>67</v>
      </c>
      <c r="E308" s="1" t="s">
        <v>106</v>
      </c>
      <c r="F308" s="187" t="s">
        <v>104</v>
      </c>
      <c r="G308" s="4" t="s">
        <v>84</v>
      </c>
      <c r="H308" s="9" t="s">
        <v>116</v>
      </c>
      <c r="I308" s="9" t="s">
        <v>343</v>
      </c>
      <c r="J308" s="193">
        <v>105</v>
      </c>
    </row>
    <row r="309" spans="1:10" ht="16.8">
      <c r="A309" s="434" t="s">
        <v>542</v>
      </c>
      <c r="B309" s="7">
        <v>5</v>
      </c>
      <c r="C309" s="7"/>
      <c r="D309" s="10" t="s">
        <v>67</v>
      </c>
      <c r="E309" s="1" t="s">
        <v>109</v>
      </c>
      <c r="F309" s="187" t="s">
        <v>125</v>
      </c>
      <c r="G309" s="4" t="s">
        <v>84</v>
      </c>
      <c r="H309" s="9" t="s">
        <v>68</v>
      </c>
      <c r="I309" s="9" t="s">
        <v>339</v>
      </c>
      <c r="J309" s="193">
        <v>286</v>
      </c>
    </row>
    <row r="310" spans="1:10" ht="16.8">
      <c r="A310" s="434" t="s">
        <v>543</v>
      </c>
      <c r="B310" s="7">
        <v>5</v>
      </c>
      <c r="C310" s="7"/>
      <c r="D310" s="10" t="s">
        <v>67</v>
      </c>
      <c r="E310" s="1" t="s">
        <v>179</v>
      </c>
      <c r="F310" s="187" t="s">
        <v>104</v>
      </c>
      <c r="G310" s="4" t="s">
        <v>84</v>
      </c>
      <c r="H310" s="9" t="s">
        <v>68</v>
      </c>
      <c r="I310" s="9" t="s">
        <v>356</v>
      </c>
      <c r="J310" s="193">
        <v>72</v>
      </c>
    </row>
    <row r="311" spans="1:10" ht="16.8">
      <c r="A311" s="434" t="s">
        <v>579</v>
      </c>
      <c r="B311" s="7">
        <v>5</v>
      </c>
      <c r="C311" s="7"/>
      <c r="D311" s="10" t="s">
        <v>166</v>
      </c>
      <c r="E311" s="1" t="s">
        <v>106</v>
      </c>
      <c r="F311" s="187" t="s">
        <v>104</v>
      </c>
      <c r="G311" s="4" t="s">
        <v>65</v>
      </c>
      <c r="H311" s="9" t="s">
        <v>68</v>
      </c>
      <c r="I311" s="9" t="s">
        <v>341</v>
      </c>
      <c r="J311" s="193">
        <v>128</v>
      </c>
    </row>
    <row r="312" spans="1:10" ht="16.8">
      <c r="A312" s="434" t="s">
        <v>580</v>
      </c>
      <c r="B312" s="7">
        <v>5</v>
      </c>
      <c r="C312" s="7"/>
      <c r="D312" s="10" t="s">
        <v>166</v>
      </c>
      <c r="E312" s="1" t="s">
        <v>103</v>
      </c>
      <c r="F312" s="187" t="s">
        <v>104</v>
      </c>
      <c r="G312" s="4" t="s">
        <v>84</v>
      </c>
      <c r="H312" s="9" t="s">
        <v>129</v>
      </c>
      <c r="I312" s="9" t="s">
        <v>369</v>
      </c>
      <c r="J312" s="193">
        <v>113</v>
      </c>
    </row>
    <row r="313" spans="1:10" ht="16.8">
      <c r="A313" s="434" t="s">
        <v>531</v>
      </c>
      <c r="B313" s="7">
        <v>5</v>
      </c>
      <c r="C313" s="7"/>
      <c r="D313" s="10" t="s">
        <v>59</v>
      </c>
      <c r="E313" s="1" t="s">
        <v>103</v>
      </c>
      <c r="F313" s="187" t="s">
        <v>104</v>
      </c>
      <c r="G313" s="4" t="s">
        <v>84</v>
      </c>
      <c r="H313" s="9" t="s">
        <v>68</v>
      </c>
      <c r="I313" s="9" t="s">
        <v>346</v>
      </c>
      <c r="J313" s="193">
        <v>109</v>
      </c>
    </row>
    <row r="314" spans="1:10" ht="16.8">
      <c r="A314" s="434" t="s">
        <v>550</v>
      </c>
      <c r="B314" s="7">
        <v>5</v>
      </c>
      <c r="C314" s="7"/>
      <c r="D314" s="10" t="s">
        <v>86</v>
      </c>
      <c r="E314" s="1" t="s">
        <v>107</v>
      </c>
      <c r="F314" s="187" t="s">
        <v>104</v>
      </c>
      <c r="G314" s="4" t="s">
        <v>60</v>
      </c>
      <c r="H314" s="9" t="s">
        <v>63</v>
      </c>
      <c r="I314" s="9" t="s">
        <v>339</v>
      </c>
      <c r="J314" s="193">
        <v>296</v>
      </c>
    </row>
    <row r="315" spans="1:10" ht="16.8">
      <c r="A315" s="434" t="s">
        <v>565</v>
      </c>
      <c r="B315" s="7">
        <v>5</v>
      </c>
      <c r="C315" s="7"/>
      <c r="D315" s="10" t="s">
        <v>69</v>
      </c>
      <c r="E315" s="1" t="s">
        <v>107</v>
      </c>
      <c r="F315" s="187" t="s">
        <v>89</v>
      </c>
      <c r="G315" s="4" t="s">
        <v>60</v>
      </c>
      <c r="H315" s="9" t="s">
        <v>64</v>
      </c>
      <c r="I315" s="9" t="s">
        <v>339</v>
      </c>
      <c r="J315" s="193">
        <v>297</v>
      </c>
    </row>
    <row r="316" spans="1:10" ht="16.8">
      <c r="A316" s="434" t="s">
        <v>544</v>
      </c>
      <c r="B316" s="7">
        <v>5</v>
      </c>
      <c r="C316" s="7"/>
      <c r="D316" s="10" t="s">
        <v>67</v>
      </c>
      <c r="E316" s="1" t="s">
        <v>103</v>
      </c>
      <c r="F316" s="187" t="s">
        <v>104</v>
      </c>
      <c r="G316" s="4" t="s">
        <v>60</v>
      </c>
      <c r="H316" s="9" t="s">
        <v>116</v>
      </c>
      <c r="I316" s="9" t="s">
        <v>395</v>
      </c>
      <c r="J316" s="193">
        <v>186</v>
      </c>
    </row>
    <row r="317" spans="1:10" ht="16.8">
      <c r="A317" s="434" t="s">
        <v>545</v>
      </c>
      <c r="B317" s="7">
        <v>5</v>
      </c>
      <c r="C317" s="7"/>
      <c r="D317" s="10" t="s">
        <v>67</v>
      </c>
      <c r="E317" s="1" t="s">
        <v>109</v>
      </c>
      <c r="F317" s="187" t="s">
        <v>104</v>
      </c>
      <c r="G317" s="4" t="s">
        <v>111</v>
      </c>
      <c r="H317" s="9" t="s">
        <v>64</v>
      </c>
      <c r="I317" s="9" t="s">
        <v>339</v>
      </c>
      <c r="J317" s="193">
        <v>299</v>
      </c>
    </row>
    <row r="318" spans="1:10" ht="16.8">
      <c r="A318" s="434" t="s">
        <v>546</v>
      </c>
      <c r="B318" s="7">
        <v>5</v>
      </c>
      <c r="C318" s="7"/>
      <c r="D318" s="10" t="s">
        <v>67</v>
      </c>
      <c r="E318" s="1" t="s">
        <v>103</v>
      </c>
      <c r="F318" s="187" t="s">
        <v>104</v>
      </c>
      <c r="G318" s="4" t="s">
        <v>84</v>
      </c>
      <c r="H318" s="9" t="s">
        <v>105</v>
      </c>
      <c r="I318" s="9" t="s">
        <v>346</v>
      </c>
      <c r="J318" s="193">
        <v>111</v>
      </c>
    </row>
    <row r="319" spans="1:10" ht="16.8">
      <c r="A319" s="435" t="s">
        <v>581</v>
      </c>
      <c r="B319" s="71">
        <v>5</v>
      </c>
      <c r="C319" s="71"/>
      <c r="D319" s="72" t="s">
        <v>166</v>
      </c>
      <c r="E319" s="6" t="s">
        <v>126</v>
      </c>
      <c r="F319" s="189" t="s">
        <v>104</v>
      </c>
      <c r="G319" s="11" t="s">
        <v>84</v>
      </c>
      <c r="H319" s="195" t="s">
        <v>61</v>
      </c>
      <c r="I319" s="195" t="s">
        <v>640</v>
      </c>
      <c r="J319" s="402">
        <v>68</v>
      </c>
    </row>
    <row r="320" spans="1:10" ht="16.8">
      <c r="A320" s="434" t="s">
        <v>614</v>
      </c>
      <c r="B320" s="7">
        <v>6</v>
      </c>
      <c r="C320" s="7"/>
      <c r="D320" s="10" t="s">
        <v>166</v>
      </c>
      <c r="E320" s="1" t="s">
        <v>647</v>
      </c>
      <c r="F320" s="187" t="s">
        <v>104</v>
      </c>
      <c r="G320" s="4" t="s">
        <v>84</v>
      </c>
      <c r="H320" s="9" t="s">
        <v>89</v>
      </c>
      <c r="I320" s="9" t="s">
        <v>347</v>
      </c>
      <c r="J320" s="193">
        <v>88</v>
      </c>
    </row>
    <row r="321" spans="1:10" ht="16.8">
      <c r="A321" s="434" t="s">
        <v>615</v>
      </c>
      <c r="B321" s="7">
        <v>6</v>
      </c>
      <c r="C321" s="7"/>
      <c r="D321" s="10" t="s">
        <v>166</v>
      </c>
      <c r="E321" s="1" t="s">
        <v>103</v>
      </c>
      <c r="F321" s="187" t="s">
        <v>104</v>
      </c>
      <c r="G321" s="4" t="s">
        <v>111</v>
      </c>
      <c r="H321" s="9" t="s">
        <v>68</v>
      </c>
      <c r="I321" s="9" t="s">
        <v>339</v>
      </c>
      <c r="J321" s="193">
        <v>199</v>
      </c>
    </row>
    <row r="322" spans="1:10" ht="16.8">
      <c r="A322" s="434" t="s">
        <v>583</v>
      </c>
      <c r="B322" s="7">
        <v>6</v>
      </c>
      <c r="C322" s="7"/>
      <c r="D322" s="10" t="s">
        <v>59</v>
      </c>
      <c r="E322" s="1" t="s">
        <v>106</v>
      </c>
      <c r="F322" s="187" t="s">
        <v>125</v>
      </c>
      <c r="G322" s="4" t="s">
        <v>75</v>
      </c>
      <c r="H322" s="9" t="s">
        <v>66</v>
      </c>
      <c r="I322" s="9" t="s">
        <v>339</v>
      </c>
      <c r="J322" s="193">
        <v>199</v>
      </c>
    </row>
    <row r="323" spans="1:10" ht="16.8">
      <c r="A323" s="434" t="s">
        <v>584</v>
      </c>
      <c r="B323" s="7">
        <v>6</v>
      </c>
      <c r="C323" s="7"/>
      <c r="D323" s="10" t="s">
        <v>59</v>
      </c>
      <c r="E323" s="1" t="s">
        <v>126</v>
      </c>
      <c r="F323" s="187" t="s">
        <v>104</v>
      </c>
      <c r="G323" s="4" t="s">
        <v>84</v>
      </c>
      <c r="H323" s="9" t="s">
        <v>64</v>
      </c>
      <c r="I323" s="9" t="s">
        <v>339</v>
      </c>
      <c r="J323" s="193">
        <v>203</v>
      </c>
    </row>
    <row r="324" spans="1:10" ht="16.8">
      <c r="A324" s="434" t="s">
        <v>616</v>
      </c>
      <c r="B324" s="7">
        <v>6</v>
      </c>
      <c r="C324" s="7"/>
      <c r="D324" s="10" t="s">
        <v>166</v>
      </c>
      <c r="E324" s="1" t="s">
        <v>106</v>
      </c>
      <c r="F324" s="187" t="s">
        <v>104</v>
      </c>
      <c r="G324" s="4" t="s">
        <v>84</v>
      </c>
      <c r="H324" s="9" t="s">
        <v>63</v>
      </c>
      <c r="I324" s="9" t="s">
        <v>339</v>
      </c>
      <c r="J324" s="193">
        <v>203</v>
      </c>
    </row>
    <row r="325" spans="1:10" ht="16.8">
      <c r="A325" s="434" t="s">
        <v>608</v>
      </c>
      <c r="B325" s="7">
        <v>6</v>
      </c>
      <c r="C325" s="7"/>
      <c r="D325" s="10" t="s">
        <v>69</v>
      </c>
      <c r="E325" s="1" t="s">
        <v>103</v>
      </c>
      <c r="F325" s="187" t="s">
        <v>104</v>
      </c>
      <c r="G325" s="4" t="s">
        <v>111</v>
      </c>
      <c r="H325" s="9" t="s">
        <v>63</v>
      </c>
      <c r="I325" s="9" t="s">
        <v>339</v>
      </c>
      <c r="J325" s="193">
        <v>205</v>
      </c>
    </row>
    <row r="326" spans="1:10" ht="16.8">
      <c r="A326" s="434" t="s">
        <v>617</v>
      </c>
      <c r="B326" s="7">
        <v>6</v>
      </c>
      <c r="C326" s="7"/>
      <c r="D326" s="10" t="s">
        <v>166</v>
      </c>
      <c r="E326" s="1" t="s">
        <v>109</v>
      </c>
      <c r="F326" s="187" t="s">
        <v>104</v>
      </c>
      <c r="G326" s="4" t="s">
        <v>84</v>
      </c>
      <c r="H326" s="9" t="s">
        <v>63</v>
      </c>
      <c r="I326" s="9" t="s">
        <v>339</v>
      </c>
      <c r="J326" s="193">
        <v>207</v>
      </c>
    </row>
    <row r="327" spans="1:10" ht="16.8">
      <c r="A327" s="434" t="s">
        <v>618</v>
      </c>
      <c r="B327" s="7">
        <v>6</v>
      </c>
      <c r="C327" s="7"/>
      <c r="D327" s="10" t="s">
        <v>166</v>
      </c>
      <c r="E327" s="1" t="s">
        <v>107</v>
      </c>
      <c r="F327" s="187" t="s">
        <v>104</v>
      </c>
      <c r="G327" s="4" t="s">
        <v>84</v>
      </c>
      <c r="H327" s="9" t="s">
        <v>63</v>
      </c>
      <c r="I327" s="9" t="s">
        <v>339</v>
      </c>
      <c r="J327" s="193">
        <v>208</v>
      </c>
    </row>
    <row r="328" spans="1:10" ht="16.8">
      <c r="A328" s="434" t="s">
        <v>619</v>
      </c>
      <c r="B328" s="7">
        <v>6</v>
      </c>
      <c r="C328" s="7"/>
      <c r="D328" s="10" t="s">
        <v>166</v>
      </c>
      <c r="E328" s="1" t="s">
        <v>107</v>
      </c>
      <c r="F328" s="187" t="s">
        <v>104</v>
      </c>
      <c r="G328" s="4" t="s">
        <v>60</v>
      </c>
      <c r="H328" s="9" t="s">
        <v>63</v>
      </c>
      <c r="I328" s="9" t="s">
        <v>369</v>
      </c>
      <c r="J328" s="193">
        <v>106</v>
      </c>
    </row>
    <row r="329" spans="1:10" ht="16.8">
      <c r="A329" s="434" t="s">
        <v>606</v>
      </c>
      <c r="B329" s="7">
        <v>6</v>
      </c>
      <c r="C329" s="7"/>
      <c r="D329" s="10" t="s">
        <v>177</v>
      </c>
      <c r="E329" s="1" t="s">
        <v>636</v>
      </c>
      <c r="F329" s="187" t="s">
        <v>104</v>
      </c>
      <c r="G329" s="4" t="s">
        <v>84</v>
      </c>
      <c r="H329" s="9" t="s">
        <v>91</v>
      </c>
      <c r="I329" s="9" t="s">
        <v>637</v>
      </c>
      <c r="J329" s="193">
        <v>128</v>
      </c>
    </row>
    <row r="330" spans="1:10" ht="16.8">
      <c r="A330" s="434" t="s">
        <v>592</v>
      </c>
      <c r="B330" s="7">
        <v>6</v>
      </c>
      <c r="C330" s="7"/>
      <c r="D330" s="10" t="s">
        <v>67</v>
      </c>
      <c r="E330" s="1" t="s">
        <v>106</v>
      </c>
      <c r="F330" s="187" t="s">
        <v>104</v>
      </c>
      <c r="G330" s="4" t="s">
        <v>111</v>
      </c>
      <c r="H330" s="9" t="s">
        <v>64</v>
      </c>
      <c r="I330" s="9" t="s">
        <v>395</v>
      </c>
      <c r="J330" s="193">
        <v>159</v>
      </c>
    </row>
    <row r="331" spans="1:10" ht="16.8">
      <c r="A331" s="434" t="s">
        <v>593</v>
      </c>
      <c r="B331" s="7">
        <v>6</v>
      </c>
      <c r="C331" s="7"/>
      <c r="D331" s="10" t="s">
        <v>67</v>
      </c>
      <c r="E331" s="1" t="s">
        <v>106</v>
      </c>
      <c r="F331" s="187" t="s">
        <v>125</v>
      </c>
      <c r="G331" s="4" t="s">
        <v>84</v>
      </c>
      <c r="H331" s="9" t="s">
        <v>68</v>
      </c>
      <c r="I331" s="9" t="s">
        <v>347</v>
      </c>
      <c r="J331" s="193">
        <v>91</v>
      </c>
    </row>
    <row r="332" spans="1:10" ht="16.8">
      <c r="A332" s="434" t="s">
        <v>594</v>
      </c>
      <c r="B332" s="7">
        <v>6</v>
      </c>
      <c r="C332" s="7"/>
      <c r="D332" s="10" t="s">
        <v>67</v>
      </c>
      <c r="E332" s="1" t="s">
        <v>107</v>
      </c>
      <c r="F332" s="187" t="s">
        <v>130</v>
      </c>
      <c r="G332" s="4" t="s">
        <v>84</v>
      </c>
      <c r="H332" s="9" t="s">
        <v>64</v>
      </c>
      <c r="I332" s="9" t="s">
        <v>339</v>
      </c>
      <c r="J332" s="193">
        <v>215</v>
      </c>
    </row>
    <row r="333" spans="1:10" ht="16.8">
      <c r="A333" s="434" t="s">
        <v>626</v>
      </c>
      <c r="B333" s="7">
        <v>6</v>
      </c>
      <c r="C333" s="7"/>
      <c r="D333" s="10" t="s">
        <v>67</v>
      </c>
      <c r="E333" s="1" t="s">
        <v>103</v>
      </c>
      <c r="F333" s="187" t="s">
        <v>104</v>
      </c>
      <c r="G333" s="4" t="s">
        <v>84</v>
      </c>
      <c r="H333" s="9" t="s">
        <v>64</v>
      </c>
      <c r="I333" s="9" t="s">
        <v>339</v>
      </c>
      <c r="J333" s="193">
        <v>216</v>
      </c>
    </row>
    <row r="334" spans="1:10" ht="16.8">
      <c r="A334" s="434" t="s">
        <v>585</v>
      </c>
      <c r="B334" s="7">
        <v>6</v>
      </c>
      <c r="C334" s="7"/>
      <c r="D334" s="10" t="s">
        <v>59</v>
      </c>
      <c r="E334" s="1" t="s">
        <v>103</v>
      </c>
      <c r="F334" s="187" t="s">
        <v>104</v>
      </c>
      <c r="G334" s="4" t="s">
        <v>111</v>
      </c>
      <c r="H334" s="9" t="s">
        <v>64</v>
      </c>
      <c r="I334" s="9" t="s">
        <v>339</v>
      </c>
      <c r="J334" s="193">
        <v>223</v>
      </c>
    </row>
    <row r="335" spans="1:10" ht="16.8">
      <c r="A335" s="434" t="s">
        <v>620</v>
      </c>
      <c r="B335" s="7">
        <v>6</v>
      </c>
      <c r="C335" s="7"/>
      <c r="D335" s="10" t="s">
        <v>166</v>
      </c>
      <c r="E335" s="1" t="s">
        <v>109</v>
      </c>
      <c r="F335" s="187" t="s">
        <v>104</v>
      </c>
      <c r="G335" s="4" t="s">
        <v>84</v>
      </c>
      <c r="H335" s="9" t="s">
        <v>63</v>
      </c>
      <c r="I335" s="9" t="s">
        <v>339</v>
      </c>
      <c r="J335" s="193">
        <v>225</v>
      </c>
    </row>
    <row r="336" spans="1:10" ht="16.8">
      <c r="A336" s="434" t="s">
        <v>586</v>
      </c>
      <c r="B336" s="7">
        <v>6</v>
      </c>
      <c r="C336" s="7"/>
      <c r="D336" s="10" t="s">
        <v>59</v>
      </c>
      <c r="E336" s="1" t="s">
        <v>103</v>
      </c>
      <c r="F336" s="187" t="s">
        <v>104</v>
      </c>
      <c r="G336" s="4" t="s">
        <v>60</v>
      </c>
      <c r="H336" s="9" t="s">
        <v>89</v>
      </c>
      <c r="I336" s="9" t="s">
        <v>342</v>
      </c>
      <c r="J336" s="193">
        <v>105</v>
      </c>
    </row>
    <row r="337" spans="1:10" ht="16.8">
      <c r="A337" s="434" t="s">
        <v>587</v>
      </c>
      <c r="B337" s="7">
        <v>6</v>
      </c>
      <c r="C337" s="7"/>
      <c r="D337" s="10" t="s">
        <v>59</v>
      </c>
      <c r="E337" s="1" t="s">
        <v>641</v>
      </c>
      <c r="F337" s="187" t="s">
        <v>104</v>
      </c>
      <c r="G337" s="4" t="s">
        <v>60</v>
      </c>
      <c r="H337" s="9" t="s">
        <v>63</v>
      </c>
      <c r="I337" s="9" t="s">
        <v>346</v>
      </c>
      <c r="J337" s="193">
        <v>99</v>
      </c>
    </row>
    <row r="338" spans="1:10" ht="16.8">
      <c r="A338" s="434" t="s">
        <v>604</v>
      </c>
      <c r="B338" s="7">
        <v>6</v>
      </c>
      <c r="C338" s="7"/>
      <c r="D338" s="10" t="s">
        <v>86</v>
      </c>
      <c r="E338" s="1" t="s">
        <v>107</v>
      </c>
      <c r="F338" s="187" t="s">
        <v>104</v>
      </c>
      <c r="G338" s="4" t="s">
        <v>65</v>
      </c>
      <c r="H338" s="9" t="s">
        <v>68</v>
      </c>
      <c r="I338" s="9" t="s">
        <v>644</v>
      </c>
      <c r="J338" s="193">
        <v>66</v>
      </c>
    </row>
    <row r="339" spans="1:10" ht="16.8">
      <c r="A339" s="434" t="s">
        <v>605</v>
      </c>
      <c r="B339" s="7">
        <v>6</v>
      </c>
      <c r="C339" s="7"/>
      <c r="D339" s="10" t="s">
        <v>86</v>
      </c>
      <c r="E339" s="1" t="s">
        <v>126</v>
      </c>
      <c r="F339" s="187" t="s">
        <v>645</v>
      </c>
      <c r="G339" s="4" t="s">
        <v>60</v>
      </c>
      <c r="H339" s="9" t="s">
        <v>66</v>
      </c>
      <c r="I339" s="9" t="s">
        <v>339</v>
      </c>
      <c r="J339" s="193">
        <v>230</v>
      </c>
    </row>
    <row r="340" spans="1:10" ht="16.8">
      <c r="A340" s="434" t="s">
        <v>588</v>
      </c>
      <c r="B340" s="7">
        <v>6</v>
      </c>
      <c r="C340" s="7"/>
      <c r="D340" s="10" t="s">
        <v>59</v>
      </c>
      <c r="E340" s="1" t="s">
        <v>109</v>
      </c>
      <c r="F340" s="187" t="s">
        <v>642</v>
      </c>
      <c r="G340" s="4" t="s">
        <v>111</v>
      </c>
      <c r="H340" s="9" t="s">
        <v>140</v>
      </c>
      <c r="I340" s="9" t="s">
        <v>339</v>
      </c>
      <c r="J340" s="193">
        <v>232</v>
      </c>
    </row>
    <row r="341" spans="1:10" ht="16.8">
      <c r="A341" s="434" t="s">
        <v>607</v>
      </c>
      <c r="B341" s="7">
        <v>6</v>
      </c>
      <c r="C341" s="7"/>
      <c r="D341" s="10" t="s">
        <v>177</v>
      </c>
      <c r="E341" s="1" t="s">
        <v>127</v>
      </c>
      <c r="F341" s="187" t="s">
        <v>128</v>
      </c>
      <c r="G341" s="4" t="s">
        <v>84</v>
      </c>
      <c r="H341" s="9" t="s">
        <v>91</v>
      </c>
      <c r="I341" s="9" t="s">
        <v>339</v>
      </c>
      <c r="J341" s="193">
        <v>234</v>
      </c>
    </row>
    <row r="342" spans="1:10" ht="16.8">
      <c r="A342" s="434" t="s">
        <v>589</v>
      </c>
      <c r="B342" s="7">
        <v>6</v>
      </c>
      <c r="C342" s="7"/>
      <c r="D342" s="10" t="s">
        <v>59</v>
      </c>
      <c r="E342" s="1" t="s">
        <v>103</v>
      </c>
      <c r="F342" s="187" t="s">
        <v>104</v>
      </c>
      <c r="G342" s="4" t="s">
        <v>65</v>
      </c>
      <c r="H342" s="9" t="s">
        <v>63</v>
      </c>
      <c r="I342" s="9" t="s">
        <v>356</v>
      </c>
      <c r="J342" s="193">
        <v>65</v>
      </c>
    </row>
    <row r="343" spans="1:10" ht="16.8">
      <c r="A343" s="434" t="s">
        <v>590</v>
      </c>
      <c r="B343" s="7">
        <v>6</v>
      </c>
      <c r="C343" s="7"/>
      <c r="D343" s="10" t="s">
        <v>59</v>
      </c>
      <c r="E343" s="1" t="s">
        <v>107</v>
      </c>
      <c r="F343" s="187" t="s">
        <v>128</v>
      </c>
      <c r="G343" s="4" t="s">
        <v>60</v>
      </c>
      <c r="H343" s="9" t="s">
        <v>140</v>
      </c>
      <c r="I343" s="9" t="s">
        <v>339</v>
      </c>
      <c r="J343" s="193">
        <v>237</v>
      </c>
    </row>
    <row r="344" spans="1:10" ht="16.8">
      <c r="A344" s="434" t="s">
        <v>38</v>
      </c>
      <c r="B344" s="7">
        <v>6</v>
      </c>
      <c r="C344" s="7"/>
      <c r="D344" s="10" t="s">
        <v>67</v>
      </c>
      <c r="E344" s="1" t="s">
        <v>103</v>
      </c>
      <c r="F344" s="187" t="s">
        <v>104</v>
      </c>
      <c r="G344" s="4" t="s">
        <v>60</v>
      </c>
      <c r="H344" s="9" t="s">
        <v>64</v>
      </c>
      <c r="I344" s="9" t="s">
        <v>339</v>
      </c>
      <c r="J344" s="193">
        <v>239</v>
      </c>
    </row>
    <row r="345" spans="1:10" ht="16.8">
      <c r="A345" s="434" t="s">
        <v>595</v>
      </c>
      <c r="B345" s="7">
        <v>6</v>
      </c>
      <c r="C345" s="7"/>
      <c r="D345" s="10" t="s">
        <v>67</v>
      </c>
      <c r="E345" s="1" t="s">
        <v>106</v>
      </c>
      <c r="F345" s="187" t="s">
        <v>128</v>
      </c>
      <c r="G345" s="4" t="s">
        <v>84</v>
      </c>
      <c r="H345" s="9" t="s">
        <v>116</v>
      </c>
      <c r="I345" s="9" t="s">
        <v>339</v>
      </c>
      <c r="J345" s="193">
        <v>240</v>
      </c>
    </row>
    <row r="346" spans="1:10" ht="16.8">
      <c r="A346" s="434" t="s">
        <v>609</v>
      </c>
      <c r="B346" s="7">
        <v>6</v>
      </c>
      <c r="C346" s="7"/>
      <c r="D346" s="10" t="s">
        <v>69</v>
      </c>
      <c r="E346" s="1" t="s">
        <v>636</v>
      </c>
      <c r="F346" s="187" t="s">
        <v>104</v>
      </c>
      <c r="G346" s="4" t="s">
        <v>93</v>
      </c>
      <c r="H346" s="9" t="s">
        <v>129</v>
      </c>
      <c r="I346" s="9" t="s">
        <v>347</v>
      </c>
      <c r="J346" s="193">
        <v>99</v>
      </c>
    </row>
    <row r="347" spans="1:10" ht="16.8">
      <c r="A347" s="434" t="s">
        <v>591</v>
      </c>
      <c r="B347" s="7">
        <v>6</v>
      </c>
      <c r="C347" s="7"/>
      <c r="D347" s="10" t="s">
        <v>59</v>
      </c>
      <c r="E347" s="1" t="s">
        <v>106</v>
      </c>
      <c r="F347" s="187" t="s">
        <v>337</v>
      </c>
      <c r="G347" s="4" t="s">
        <v>60</v>
      </c>
      <c r="H347" s="9" t="s">
        <v>68</v>
      </c>
      <c r="I347" s="9" t="s">
        <v>341</v>
      </c>
      <c r="J347" s="193">
        <v>123</v>
      </c>
    </row>
    <row r="348" spans="1:10" ht="16.8">
      <c r="A348" s="434" t="s">
        <v>621</v>
      </c>
      <c r="B348" s="7">
        <v>6</v>
      </c>
      <c r="C348" s="7"/>
      <c r="D348" s="10" t="s">
        <v>166</v>
      </c>
      <c r="E348" s="1" t="s">
        <v>636</v>
      </c>
      <c r="F348" s="187" t="s">
        <v>104</v>
      </c>
      <c r="G348" s="4" t="s">
        <v>60</v>
      </c>
      <c r="H348" s="9" t="s">
        <v>64</v>
      </c>
      <c r="I348" s="9" t="s">
        <v>347</v>
      </c>
      <c r="J348" s="193">
        <v>101</v>
      </c>
    </row>
    <row r="349" spans="1:10" ht="16.8">
      <c r="A349" s="434" t="s">
        <v>622</v>
      </c>
      <c r="B349" s="7">
        <v>6</v>
      </c>
      <c r="C349" s="7"/>
      <c r="D349" s="10" t="s">
        <v>166</v>
      </c>
      <c r="E349" s="1" t="s">
        <v>109</v>
      </c>
      <c r="F349" s="187" t="s">
        <v>104</v>
      </c>
      <c r="G349" s="4" t="s">
        <v>84</v>
      </c>
      <c r="H349" s="9" t="s">
        <v>63</v>
      </c>
      <c r="I349" s="9" t="s">
        <v>339</v>
      </c>
      <c r="J349" s="193">
        <v>259</v>
      </c>
    </row>
    <row r="350" spans="1:10" ht="16.8">
      <c r="A350" s="434" t="s">
        <v>596</v>
      </c>
      <c r="B350" s="7">
        <v>6</v>
      </c>
      <c r="C350" s="7"/>
      <c r="D350" s="10" t="s">
        <v>67</v>
      </c>
      <c r="E350" s="1" t="s">
        <v>106</v>
      </c>
      <c r="F350" s="187" t="s">
        <v>104</v>
      </c>
      <c r="G350" s="4" t="s">
        <v>84</v>
      </c>
      <c r="H350" s="9" t="s">
        <v>64</v>
      </c>
      <c r="I350" s="9" t="s">
        <v>339</v>
      </c>
      <c r="J350" s="193">
        <v>261</v>
      </c>
    </row>
    <row r="351" spans="1:10" ht="16.8">
      <c r="A351" s="434" t="s">
        <v>597</v>
      </c>
      <c r="B351" s="7">
        <v>6</v>
      </c>
      <c r="C351" s="7"/>
      <c r="D351" s="10" t="s">
        <v>67</v>
      </c>
      <c r="E351" s="1" t="s">
        <v>106</v>
      </c>
      <c r="F351" s="187" t="s">
        <v>104</v>
      </c>
      <c r="G351" s="4" t="s">
        <v>169</v>
      </c>
      <c r="H351" s="9" t="s">
        <v>68</v>
      </c>
      <c r="I351" s="9" t="s">
        <v>343</v>
      </c>
      <c r="J351" s="193">
        <v>102</v>
      </c>
    </row>
    <row r="352" spans="1:10" ht="16.8">
      <c r="A352" s="434" t="s">
        <v>610</v>
      </c>
      <c r="B352" s="7">
        <v>6</v>
      </c>
      <c r="C352" s="7"/>
      <c r="D352" s="10" t="s">
        <v>69</v>
      </c>
      <c r="E352" s="1" t="s">
        <v>106</v>
      </c>
      <c r="F352" s="187" t="s">
        <v>104</v>
      </c>
      <c r="G352" s="4" t="s">
        <v>646</v>
      </c>
      <c r="H352" s="9" t="s">
        <v>116</v>
      </c>
      <c r="I352" s="9" t="s">
        <v>341</v>
      </c>
      <c r="J352" s="193">
        <v>127</v>
      </c>
    </row>
    <row r="353" spans="1:10" ht="16.8">
      <c r="A353" s="434" t="s">
        <v>611</v>
      </c>
      <c r="B353" s="7">
        <v>6</v>
      </c>
      <c r="C353" s="7"/>
      <c r="D353" s="10" t="s">
        <v>69</v>
      </c>
      <c r="E353" s="1" t="s">
        <v>635</v>
      </c>
      <c r="F353" s="187" t="s">
        <v>104</v>
      </c>
      <c r="G353" s="4" t="s">
        <v>169</v>
      </c>
      <c r="H353" s="9" t="s">
        <v>64</v>
      </c>
      <c r="I353" s="9" t="s">
        <v>346</v>
      </c>
      <c r="J353" s="193">
        <v>108</v>
      </c>
    </row>
    <row r="354" spans="1:10" ht="16.8">
      <c r="A354" s="434" t="s">
        <v>598</v>
      </c>
      <c r="B354" s="7">
        <v>6</v>
      </c>
      <c r="C354" s="7"/>
      <c r="D354" s="10" t="s">
        <v>67</v>
      </c>
      <c r="E354" s="1" t="s">
        <v>106</v>
      </c>
      <c r="F354" s="187" t="s">
        <v>125</v>
      </c>
      <c r="G354" s="4" t="s">
        <v>84</v>
      </c>
      <c r="H354" s="9" t="s">
        <v>116</v>
      </c>
      <c r="I354" s="9" t="s">
        <v>343</v>
      </c>
      <c r="J354" s="193">
        <v>104</v>
      </c>
    </row>
    <row r="355" spans="1:10" ht="16.8">
      <c r="A355" s="434" t="s">
        <v>599</v>
      </c>
      <c r="B355" s="7">
        <v>6</v>
      </c>
      <c r="C355" s="7"/>
      <c r="D355" s="10" t="s">
        <v>67</v>
      </c>
      <c r="E355" s="1" t="s">
        <v>109</v>
      </c>
      <c r="F355" s="187" t="s">
        <v>125</v>
      </c>
      <c r="G355" s="4" t="s">
        <v>84</v>
      </c>
      <c r="H355" s="9" t="s">
        <v>68</v>
      </c>
      <c r="I355" s="9" t="s">
        <v>339</v>
      </c>
      <c r="J355" s="193">
        <v>287</v>
      </c>
    </row>
    <row r="356" spans="1:10" ht="16.8">
      <c r="A356" s="434" t="s">
        <v>600</v>
      </c>
      <c r="B356" s="7">
        <v>6</v>
      </c>
      <c r="C356" s="7"/>
      <c r="D356" s="10" t="s">
        <v>67</v>
      </c>
      <c r="E356" s="1" t="s">
        <v>179</v>
      </c>
      <c r="F356" s="187" t="s">
        <v>104</v>
      </c>
      <c r="G356" s="4" t="s">
        <v>84</v>
      </c>
      <c r="H356" s="9" t="s">
        <v>68</v>
      </c>
      <c r="I356" s="9" t="s">
        <v>356</v>
      </c>
      <c r="J356" s="193">
        <v>72</v>
      </c>
    </row>
    <row r="357" spans="1:10" ht="16.8">
      <c r="A357" s="434" t="s">
        <v>623</v>
      </c>
      <c r="B357" s="7">
        <v>6</v>
      </c>
      <c r="C357" s="7"/>
      <c r="D357" s="10" t="s">
        <v>166</v>
      </c>
      <c r="E357" s="1" t="s">
        <v>103</v>
      </c>
      <c r="F357" s="187" t="s">
        <v>104</v>
      </c>
      <c r="G357" s="4" t="s">
        <v>60</v>
      </c>
      <c r="H357" s="9" t="s">
        <v>63</v>
      </c>
      <c r="I357" s="9" t="s">
        <v>346</v>
      </c>
      <c r="J357" s="193">
        <v>110</v>
      </c>
    </row>
    <row r="358" spans="1:10" ht="16.8">
      <c r="A358" s="434" t="s">
        <v>601</v>
      </c>
      <c r="B358" s="7">
        <v>6</v>
      </c>
      <c r="C358" s="7"/>
      <c r="D358" s="10" t="s">
        <v>67</v>
      </c>
      <c r="E358" s="1" t="s">
        <v>106</v>
      </c>
      <c r="F358" s="187" t="s">
        <v>104</v>
      </c>
      <c r="G358" s="4" t="s">
        <v>84</v>
      </c>
      <c r="H358" s="9" t="s">
        <v>130</v>
      </c>
      <c r="I358" s="9" t="s">
        <v>346</v>
      </c>
      <c r="J358" s="193">
        <v>110</v>
      </c>
    </row>
    <row r="359" spans="1:10" ht="16.8">
      <c r="A359" s="434" t="s">
        <v>602</v>
      </c>
      <c r="B359" s="7">
        <v>6</v>
      </c>
      <c r="C359" s="7"/>
      <c r="D359" s="10" t="s">
        <v>67</v>
      </c>
      <c r="E359" s="1" t="s">
        <v>103</v>
      </c>
      <c r="F359" s="187" t="s">
        <v>104</v>
      </c>
      <c r="G359" s="4" t="s">
        <v>258</v>
      </c>
      <c r="H359" s="9" t="s">
        <v>643</v>
      </c>
      <c r="I359" s="9" t="s">
        <v>395</v>
      </c>
      <c r="J359" s="193">
        <v>187</v>
      </c>
    </row>
    <row r="360" spans="1:10" ht="16.8">
      <c r="A360" s="434" t="s">
        <v>624</v>
      </c>
      <c r="B360" s="7">
        <v>6</v>
      </c>
      <c r="C360" s="7"/>
      <c r="D360" s="10" t="s">
        <v>166</v>
      </c>
      <c r="E360" s="1" t="s">
        <v>106</v>
      </c>
      <c r="F360" s="187" t="s">
        <v>104</v>
      </c>
      <c r="G360" s="4" t="s">
        <v>65</v>
      </c>
      <c r="H360" s="9" t="s">
        <v>68</v>
      </c>
      <c r="I360" s="9" t="s">
        <v>395</v>
      </c>
      <c r="J360" s="193">
        <v>187</v>
      </c>
    </row>
    <row r="361" spans="1:10" ht="16.8">
      <c r="A361" s="434" t="s">
        <v>612</v>
      </c>
      <c r="B361" s="7">
        <v>6</v>
      </c>
      <c r="C361" s="7"/>
      <c r="D361" s="10" t="s">
        <v>69</v>
      </c>
      <c r="E361" s="1" t="s">
        <v>103</v>
      </c>
      <c r="F361" s="187" t="s">
        <v>104</v>
      </c>
      <c r="G361" s="4" t="s">
        <v>111</v>
      </c>
      <c r="H361" s="9" t="s">
        <v>116</v>
      </c>
      <c r="I361" s="9" t="s">
        <v>341</v>
      </c>
      <c r="J361" s="193">
        <v>129</v>
      </c>
    </row>
    <row r="362" spans="1:10" ht="16.8">
      <c r="A362" s="434" t="s">
        <v>625</v>
      </c>
      <c r="B362" s="7">
        <v>6</v>
      </c>
      <c r="C362" s="7"/>
      <c r="D362" s="10" t="s">
        <v>166</v>
      </c>
      <c r="E362" s="1" t="s">
        <v>106</v>
      </c>
      <c r="F362" s="187" t="s">
        <v>104</v>
      </c>
      <c r="G362" s="4" t="s">
        <v>60</v>
      </c>
      <c r="H362" s="9" t="s">
        <v>105</v>
      </c>
      <c r="I362" s="9" t="s">
        <v>339</v>
      </c>
      <c r="J362" s="193">
        <v>302</v>
      </c>
    </row>
    <row r="363" spans="1:10" ht="16.8">
      <c r="A363" s="434" t="s">
        <v>603</v>
      </c>
      <c r="B363" s="7">
        <v>6</v>
      </c>
      <c r="C363" s="7"/>
      <c r="D363" s="10" t="s">
        <v>67</v>
      </c>
      <c r="E363" s="1" t="s">
        <v>127</v>
      </c>
      <c r="F363" s="187" t="s">
        <v>104</v>
      </c>
      <c r="G363" s="4" t="s">
        <v>467</v>
      </c>
      <c r="H363" s="9" t="s">
        <v>64</v>
      </c>
      <c r="I363" s="9" t="s">
        <v>339</v>
      </c>
      <c r="J363" s="193">
        <v>303</v>
      </c>
    </row>
    <row r="364" spans="1:10" ht="17.399999999999999" thickBot="1">
      <c r="A364" s="436" t="s">
        <v>613</v>
      </c>
      <c r="B364" s="199">
        <v>6</v>
      </c>
      <c r="C364" s="199"/>
      <c r="D364" s="159" t="s">
        <v>69</v>
      </c>
      <c r="E364" s="160" t="s">
        <v>629</v>
      </c>
      <c r="F364" s="200" t="s">
        <v>128</v>
      </c>
      <c r="G364" s="161" t="s">
        <v>60</v>
      </c>
      <c r="H364" s="268" t="s">
        <v>116</v>
      </c>
      <c r="I364" s="268" t="s">
        <v>395</v>
      </c>
      <c r="J364" s="405">
        <v>187</v>
      </c>
    </row>
    <row r="365" spans="1:10" ht="16.2" thickTop="1"/>
  </sheetData>
  <sortState xmlns:xlrd2="http://schemas.microsoft.com/office/spreadsheetml/2017/richdata2" ref="A3:J364">
    <sortCondition ref="B3:B364"/>
    <sortCondition ref="A3:A364"/>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1"/>
  <sheetViews>
    <sheetView showGridLines="0" workbookViewId="0"/>
  </sheetViews>
  <sheetFormatPr defaultColWidth="13" defaultRowHeight="16.8"/>
  <cols>
    <col min="1" max="1" width="20.8984375" style="26" bestFit="1" customWidth="1"/>
    <col min="2" max="2" width="6.19921875" style="26" bestFit="1" customWidth="1"/>
    <col min="3" max="3" width="6.796875" style="26" bestFit="1" customWidth="1"/>
    <col min="4" max="4" width="4.09765625" style="26" bestFit="1" customWidth="1"/>
    <col min="5" max="5" width="6.296875" style="32" bestFit="1" customWidth="1"/>
    <col min="6" max="6" width="2.296875" style="32" customWidth="1"/>
    <col min="7" max="7" width="14.5" style="56" customWidth="1"/>
    <col min="8" max="8" width="3.69921875" style="56" customWidth="1"/>
    <col min="9" max="9" width="3.8984375" style="56" customWidth="1"/>
    <col min="10" max="10" width="4.09765625" style="56" customWidth="1"/>
    <col min="11" max="11" width="3.69921875" style="56" bestFit="1" customWidth="1"/>
    <col min="12" max="15" width="3.59765625" style="56" bestFit="1" customWidth="1"/>
    <col min="16" max="16" width="2.296875" style="56" customWidth="1"/>
    <col min="17" max="17" width="19.8984375" style="56" customWidth="1"/>
    <col min="18" max="18" width="6.19921875" style="56" bestFit="1" customWidth="1"/>
    <col min="19" max="19" width="6.796875" style="56" bestFit="1" customWidth="1"/>
    <col min="20" max="20" width="4.09765625" style="56" bestFit="1" customWidth="1"/>
    <col min="21" max="21" width="6.296875" style="56" bestFit="1" customWidth="1"/>
    <col min="22" max="16384" width="13" style="56"/>
  </cols>
  <sheetData>
    <row r="1" spans="1:21" ht="24" thickTop="1" thickBot="1">
      <c r="A1" s="446" t="s">
        <v>365</v>
      </c>
      <c r="B1" s="407"/>
      <c r="C1" s="407"/>
      <c r="D1" s="407"/>
      <c r="E1" s="408"/>
      <c r="F1" s="56"/>
      <c r="G1" s="171"/>
      <c r="H1" s="447" t="s">
        <v>147</v>
      </c>
      <c r="I1" s="63"/>
      <c r="J1" s="63"/>
      <c r="K1" s="409"/>
      <c r="L1" s="63"/>
      <c r="M1" s="63"/>
      <c r="N1" s="63"/>
      <c r="O1" s="409"/>
      <c r="Q1" s="446" t="s">
        <v>723</v>
      </c>
      <c r="R1" s="407"/>
      <c r="S1" s="407"/>
      <c r="T1" s="407"/>
      <c r="U1" s="408"/>
    </row>
    <row r="2" spans="1:21" ht="17.399999999999999" thickTop="1">
      <c r="A2" s="438" t="s">
        <v>70</v>
      </c>
      <c r="B2" s="439" t="s">
        <v>0</v>
      </c>
      <c r="C2" s="439" t="s">
        <v>648</v>
      </c>
      <c r="D2" s="439" t="s">
        <v>98</v>
      </c>
      <c r="E2" s="440" t="s">
        <v>71</v>
      </c>
      <c r="G2" s="171"/>
      <c r="H2" s="73" t="s">
        <v>148</v>
      </c>
      <c r="I2" s="410"/>
      <c r="J2" s="410"/>
      <c r="K2" s="410"/>
      <c r="L2" s="410"/>
      <c r="M2" s="410"/>
      <c r="N2" s="410"/>
      <c r="O2" s="411"/>
      <c r="Q2" s="438" t="s">
        <v>70</v>
      </c>
      <c r="R2" s="439" t="s">
        <v>0</v>
      </c>
      <c r="S2" s="439" t="s">
        <v>648</v>
      </c>
      <c r="T2" s="439" t="s">
        <v>98</v>
      </c>
      <c r="U2" s="440" t="s">
        <v>71</v>
      </c>
    </row>
    <row r="3" spans="1:21" ht="17.399999999999999" thickBot="1">
      <c r="A3" s="449" t="s">
        <v>135</v>
      </c>
      <c r="B3" s="74">
        <v>0</v>
      </c>
      <c r="C3" s="74">
        <v>0</v>
      </c>
      <c r="D3" s="75">
        <f>10+B3+C3+'Personal File'!$C$14</f>
        <v>12</v>
      </c>
      <c r="E3" s="76" t="s">
        <v>497</v>
      </c>
      <c r="G3" s="171"/>
      <c r="H3" s="412" t="s">
        <v>149</v>
      </c>
      <c r="I3" s="413" t="s">
        <v>141</v>
      </c>
      <c r="J3" s="413" t="s">
        <v>142</v>
      </c>
      <c r="K3" s="413" t="s">
        <v>143</v>
      </c>
      <c r="L3" s="413" t="s">
        <v>144</v>
      </c>
      <c r="M3" s="413" t="s">
        <v>145</v>
      </c>
      <c r="N3" s="413" t="s">
        <v>146</v>
      </c>
      <c r="O3" s="414" t="s">
        <v>150</v>
      </c>
      <c r="Q3" s="449" t="s">
        <v>135</v>
      </c>
      <c r="R3" s="74">
        <v>0</v>
      </c>
      <c r="S3" s="74">
        <v>0</v>
      </c>
      <c r="T3" s="75">
        <f>10+R3+S3+'Personal File'!$C$14</f>
        <v>12</v>
      </c>
      <c r="U3" s="76" t="s">
        <v>497</v>
      </c>
    </row>
    <row r="4" spans="1:21" ht="17.399999999999999" thickTop="1">
      <c r="A4" s="449" t="s">
        <v>135</v>
      </c>
      <c r="B4" s="74">
        <v>0</v>
      </c>
      <c r="C4" s="74">
        <v>0</v>
      </c>
      <c r="D4" s="75">
        <f>10+B4+C4+'Personal File'!$C$14</f>
        <v>12</v>
      </c>
      <c r="E4" s="76" t="s">
        <v>497</v>
      </c>
      <c r="G4" s="415" t="s">
        <v>159</v>
      </c>
      <c r="H4" s="416">
        <v>5</v>
      </c>
      <c r="I4" s="417">
        <v>3</v>
      </c>
      <c r="J4" s="417">
        <v>2</v>
      </c>
      <c r="K4" s="479">
        <v>0</v>
      </c>
      <c r="L4" s="479">
        <v>0</v>
      </c>
      <c r="M4" s="479">
        <v>0</v>
      </c>
      <c r="N4" s="479">
        <v>0</v>
      </c>
      <c r="O4" s="480">
        <v>0</v>
      </c>
      <c r="Q4" s="449" t="s">
        <v>135</v>
      </c>
      <c r="R4" s="74">
        <v>0</v>
      </c>
      <c r="S4" s="74">
        <v>0</v>
      </c>
      <c r="T4" s="75">
        <f>10+R4+S4+'Personal File'!$C$14</f>
        <v>12</v>
      </c>
      <c r="U4" s="76" t="s">
        <v>497</v>
      </c>
    </row>
    <row r="5" spans="1:21">
      <c r="A5" s="449" t="s">
        <v>731</v>
      </c>
      <c r="B5" s="74">
        <v>0</v>
      </c>
      <c r="C5" s="74">
        <v>0</v>
      </c>
      <c r="D5" s="75">
        <f>10+B5+C5+'Personal File'!$C$14</f>
        <v>12</v>
      </c>
      <c r="E5" s="76" t="s">
        <v>497</v>
      </c>
      <c r="G5" s="418" t="s">
        <v>151</v>
      </c>
      <c r="H5" s="419">
        <v>0</v>
      </c>
      <c r="I5" s="154">
        <v>1</v>
      </c>
      <c r="J5" s="154">
        <v>1</v>
      </c>
      <c r="K5" s="481">
        <v>0</v>
      </c>
      <c r="L5" s="481">
        <v>0</v>
      </c>
      <c r="M5" s="481">
        <v>0</v>
      </c>
      <c r="N5" s="481">
        <v>0</v>
      </c>
      <c r="O5" s="482">
        <v>0</v>
      </c>
      <c r="Q5" s="449" t="s">
        <v>731</v>
      </c>
      <c r="R5" s="74">
        <v>0</v>
      </c>
      <c r="S5" s="74">
        <v>0</v>
      </c>
      <c r="T5" s="75">
        <f>10+R5+S5+'Personal File'!$C$14</f>
        <v>12</v>
      </c>
      <c r="U5" s="76" t="s">
        <v>497</v>
      </c>
    </row>
    <row r="6" spans="1:21">
      <c r="A6" s="450" t="s">
        <v>732</v>
      </c>
      <c r="B6" s="74">
        <v>0</v>
      </c>
      <c r="C6" s="74">
        <v>0</v>
      </c>
      <c r="D6" s="75">
        <f>10+B6+C6+'Personal File'!$C$14</f>
        <v>12</v>
      </c>
      <c r="E6" s="76" t="s">
        <v>497</v>
      </c>
      <c r="G6" s="418" t="s">
        <v>243</v>
      </c>
      <c r="H6" s="419">
        <v>0</v>
      </c>
      <c r="I6" s="154">
        <v>1</v>
      </c>
      <c r="J6" s="154">
        <v>1</v>
      </c>
      <c r="K6" s="481">
        <v>1</v>
      </c>
      <c r="L6" s="481">
        <v>1</v>
      </c>
      <c r="M6" s="481">
        <v>1</v>
      </c>
      <c r="N6" s="481">
        <v>1</v>
      </c>
      <c r="O6" s="482">
        <v>1</v>
      </c>
      <c r="Q6" s="450" t="s">
        <v>732</v>
      </c>
      <c r="R6" s="74">
        <v>0</v>
      </c>
      <c r="S6" s="74">
        <v>0</v>
      </c>
      <c r="T6" s="75">
        <f>10+R6+S6+'Personal File'!$C$14</f>
        <v>12</v>
      </c>
      <c r="U6" s="76" t="s">
        <v>497</v>
      </c>
    </row>
    <row r="7" spans="1:21" ht="17.399999999999999" thickBot="1">
      <c r="A7" s="451" t="s">
        <v>733</v>
      </c>
      <c r="B7" s="77">
        <v>0</v>
      </c>
      <c r="C7" s="77">
        <v>0</v>
      </c>
      <c r="D7" s="78">
        <f>10+B7+C7+'Personal File'!$C$14</f>
        <v>12</v>
      </c>
      <c r="E7" s="79" t="s">
        <v>497</v>
      </c>
      <c r="G7" s="420" t="s">
        <v>152</v>
      </c>
      <c r="H7" s="441">
        <f t="shared" ref="H7" si="0">SUM(H4:H6)</f>
        <v>5</v>
      </c>
      <c r="I7" s="442">
        <f>SUM(I4:I6)</f>
        <v>5</v>
      </c>
      <c r="J7" s="442">
        <f t="shared" ref="J7" si="1">SUM(J4:J6)</f>
        <v>4</v>
      </c>
      <c r="K7" s="442">
        <v>0</v>
      </c>
      <c r="L7" s="442">
        <v>0</v>
      </c>
      <c r="M7" s="442">
        <v>0</v>
      </c>
      <c r="N7" s="442">
        <v>0</v>
      </c>
      <c r="O7" s="443">
        <v>0</v>
      </c>
      <c r="Q7" s="451" t="s">
        <v>733</v>
      </c>
      <c r="R7" s="77">
        <v>0</v>
      </c>
      <c r="S7" s="77">
        <v>0</v>
      </c>
      <c r="T7" s="78">
        <f>10+R7+S7+'Personal File'!$C$14</f>
        <v>12</v>
      </c>
      <c r="U7" s="79" t="s">
        <v>497</v>
      </c>
    </row>
    <row r="8" spans="1:21" ht="18" thickTop="1" thickBot="1">
      <c r="A8" s="449" t="s">
        <v>734</v>
      </c>
      <c r="B8" s="74">
        <v>1</v>
      </c>
      <c r="C8" s="74">
        <v>0</v>
      </c>
      <c r="D8" s="75">
        <f>10+B8+C8+'Personal File'!$C$14</f>
        <v>13</v>
      </c>
      <c r="E8" s="76" t="s">
        <v>497</v>
      </c>
      <c r="Q8" s="449" t="s">
        <v>734</v>
      </c>
      <c r="R8" s="74">
        <v>1</v>
      </c>
      <c r="S8" s="74">
        <v>0</v>
      </c>
      <c r="T8" s="75">
        <f>10+R8+S8+'Personal File'!$C$14</f>
        <v>13</v>
      </c>
      <c r="U8" s="76" t="s">
        <v>497</v>
      </c>
    </row>
    <row r="9" spans="1:21" ht="23.4" thickTop="1">
      <c r="A9" s="449" t="s">
        <v>387</v>
      </c>
      <c r="B9" s="74">
        <v>1</v>
      </c>
      <c r="C9" s="74">
        <v>0</v>
      </c>
      <c r="D9" s="75">
        <f>10+B9+C9+'Personal File'!$C$14</f>
        <v>13</v>
      </c>
      <c r="E9" s="76" t="s">
        <v>497</v>
      </c>
      <c r="G9" s="448" t="s">
        <v>245</v>
      </c>
      <c r="H9" s="80"/>
      <c r="I9" s="81"/>
      <c r="K9" s="141"/>
      <c r="Q9" s="449" t="s">
        <v>387</v>
      </c>
      <c r="R9" s="74">
        <v>1</v>
      </c>
      <c r="S9" s="74">
        <v>0</v>
      </c>
      <c r="T9" s="75">
        <f>10+R9+S9+'Personal File'!$C$14</f>
        <v>13</v>
      </c>
      <c r="U9" s="76" t="s">
        <v>497</v>
      </c>
    </row>
    <row r="10" spans="1:21" ht="17.399999999999999" thickBot="1">
      <c r="A10" s="449" t="s">
        <v>387</v>
      </c>
      <c r="B10" s="74">
        <v>1</v>
      </c>
      <c r="C10" s="74">
        <v>0</v>
      </c>
      <c r="D10" s="75">
        <f>10+B10+C10+'Personal File'!$C$14</f>
        <v>13</v>
      </c>
      <c r="E10" s="76" t="s">
        <v>497</v>
      </c>
      <c r="G10" s="82"/>
      <c r="H10" s="83" t="s">
        <v>242</v>
      </c>
      <c r="I10" s="84">
        <f>'Personal File'!$E$3</f>
        <v>4</v>
      </c>
      <c r="Q10" s="449" t="s">
        <v>387</v>
      </c>
      <c r="R10" s="74">
        <v>1</v>
      </c>
      <c r="S10" s="74">
        <v>0</v>
      </c>
      <c r="T10" s="75">
        <f>10+R10+S10+'Personal File'!$C$14</f>
        <v>13</v>
      </c>
      <c r="U10" s="76" t="s">
        <v>497</v>
      </c>
    </row>
    <row r="11" spans="1:21" ht="17.399999999999999" thickTop="1">
      <c r="A11" s="449" t="s">
        <v>180</v>
      </c>
      <c r="B11" s="74">
        <v>1</v>
      </c>
      <c r="C11" s="74">
        <v>0</v>
      </c>
      <c r="D11" s="75">
        <f>10+B11+C11+'Personal File'!$C$14</f>
        <v>13</v>
      </c>
      <c r="E11" s="76" t="s">
        <v>497</v>
      </c>
      <c r="G11" s="445"/>
      <c r="H11" s="477" t="s">
        <v>236</v>
      </c>
      <c r="I11" s="478">
        <f t="shared" ref="I11" ca="1" si="2">RANDBETWEEN(1,20)</f>
        <v>10</v>
      </c>
      <c r="Q11" s="449" t="s">
        <v>180</v>
      </c>
      <c r="R11" s="74">
        <v>1</v>
      </c>
      <c r="S11" s="74">
        <v>0</v>
      </c>
      <c r="T11" s="75">
        <f>10+R11+S11+'Personal File'!$C$14</f>
        <v>13</v>
      </c>
      <c r="U11" s="76" t="s">
        <v>497</v>
      </c>
    </row>
    <row r="12" spans="1:21">
      <c r="A12" s="512" t="s">
        <v>697</v>
      </c>
      <c r="B12" s="77">
        <v>1</v>
      </c>
      <c r="C12" s="77">
        <v>0</v>
      </c>
      <c r="D12" s="78">
        <f>10+B12+C12+'Personal File'!$C$14</f>
        <v>13</v>
      </c>
      <c r="E12" s="79" t="s">
        <v>497</v>
      </c>
      <c r="G12" s="85"/>
      <c r="H12" s="12" t="s">
        <v>239</v>
      </c>
      <c r="I12" s="168">
        <f ca="1">I11+'Personal File'!C15+'Personal File'!$E$3+2</f>
        <v>17</v>
      </c>
      <c r="Q12" s="512" t="s">
        <v>697</v>
      </c>
      <c r="R12" s="77">
        <v>1</v>
      </c>
      <c r="S12" s="77">
        <v>0</v>
      </c>
      <c r="T12" s="78">
        <f>10+R12+S12+'Personal File'!$C$14</f>
        <v>13</v>
      </c>
      <c r="U12" s="79" t="s">
        <v>497</v>
      </c>
    </row>
    <row r="13" spans="1:21">
      <c r="A13" s="450" t="s">
        <v>735</v>
      </c>
      <c r="B13" s="293">
        <v>2</v>
      </c>
      <c r="C13" s="293">
        <v>0</v>
      </c>
      <c r="D13" s="484">
        <f>10+B13+C13+'Personal File'!$C$14</f>
        <v>14</v>
      </c>
      <c r="E13" s="76" t="s">
        <v>497</v>
      </c>
      <c r="G13" s="444"/>
      <c r="H13" s="475" t="s">
        <v>237</v>
      </c>
      <c r="I13" s="476">
        <f ca="1">RANDBETWEEN(1,6)+RANDBETWEEN(1,6)</f>
        <v>9</v>
      </c>
      <c r="Q13" s="450" t="s">
        <v>735</v>
      </c>
      <c r="R13" s="293">
        <v>2</v>
      </c>
      <c r="S13" s="293">
        <v>0</v>
      </c>
      <c r="T13" s="484">
        <f>10+R13+S13+'Personal File'!$C$14</f>
        <v>14</v>
      </c>
      <c r="U13" s="76" t="s">
        <v>497</v>
      </c>
    </row>
    <row r="14" spans="1:21" ht="17.399999999999999" thickBot="1">
      <c r="A14" s="450" t="s">
        <v>736</v>
      </c>
      <c r="B14" s="74">
        <v>2</v>
      </c>
      <c r="C14" s="74">
        <v>0</v>
      </c>
      <c r="D14" s="75">
        <f>10+B14+C14+'Personal File'!$C$14</f>
        <v>14</v>
      </c>
      <c r="E14" s="76" t="s">
        <v>497</v>
      </c>
      <c r="G14" s="86"/>
      <c r="H14" s="15" t="s">
        <v>240</v>
      </c>
      <c r="I14" s="169">
        <f ca="1">I10+'Personal File'!C15+I13+1</f>
        <v>15</v>
      </c>
      <c r="Q14" s="450" t="s">
        <v>736</v>
      </c>
      <c r="R14" s="74">
        <v>2</v>
      </c>
      <c r="S14" s="74">
        <v>0</v>
      </c>
      <c r="T14" s="75">
        <f>10+R14+S14+'Personal File'!$C$14</f>
        <v>14</v>
      </c>
      <c r="U14" s="76" t="s">
        <v>497</v>
      </c>
    </row>
    <row r="15" spans="1:21">
      <c r="A15" s="450" t="s">
        <v>738</v>
      </c>
      <c r="B15" s="74">
        <v>2</v>
      </c>
      <c r="C15" s="74">
        <v>0</v>
      </c>
      <c r="D15" s="75">
        <f>10+B15+C15+'Personal File'!$C$14</f>
        <v>14</v>
      </c>
      <c r="E15" s="76" t="s">
        <v>497</v>
      </c>
      <c r="G15" s="87"/>
      <c r="H15" s="14" t="s">
        <v>238</v>
      </c>
      <c r="I15" s="510">
        <f>3+'Personal File'!C15+4</f>
        <v>8</v>
      </c>
      <c r="Q15" s="450" t="s">
        <v>737</v>
      </c>
      <c r="R15" s="74">
        <v>2</v>
      </c>
      <c r="S15" s="74">
        <v>0</v>
      </c>
      <c r="T15" s="75">
        <f>10+R15+S15+'Personal File'!$C$14</f>
        <v>14</v>
      </c>
      <c r="U15" s="76" t="s">
        <v>497</v>
      </c>
    </row>
    <row r="16" spans="1:21" ht="17.399999999999999" thickBot="1">
      <c r="A16" s="513" t="s">
        <v>698</v>
      </c>
      <c r="B16" s="483">
        <v>2</v>
      </c>
      <c r="C16" s="483">
        <v>0</v>
      </c>
      <c r="D16" s="485">
        <f>10+B16+C16+'Personal File'!$C$14</f>
        <v>14</v>
      </c>
      <c r="E16" s="406" t="s">
        <v>497</v>
      </c>
      <c r="G16" s="88"/>
      <c r="H16" s="13" t="s">
        <v>241</v>
      </c>
      <c r="I16" s="89">
        <v>0</v>
      </c>
      <c r="Q16" s="513" t="s">
        <v>698</v>
      </c>
      <c r="R16" s="483">
        <v>2</v>
      </c>
      <c r="S16" s="483">
        <v>0</v>
      </c>
      <c r="T16" s="485">
        <f>10+R16+S16+'Personal File'!$C$14</f>
        <v>14</v>
      </c>
      <c r="U16" s="406" t="s">
        <v>497</v>
      </c>
    </row>
    <row r="17" spans="7:21" ht="17.399999999999999" thickTop="1">
      <c r="Q17" s="26"/>
      <c r="R17" s="26"/>
      <c r="S17" s="26"/>
      <c r="T17" s="26"/>
      <c r="U17" s="32"/>
    </row>
    <row r="18" spans="7:21">
      <c r="G18" s="32"/>
      <c r="J18" s="26" t="s">
        <v>274</v>
      </c>
      <c r="K18" s="27">
        <f>'Personal File'!$E$3+4</f>
        <v>8</v>
      </c>
      <c r="Q18" s="26"/>
      <c r="R18" s="26"/>
      <c r="S18" s="26"/>
      <c r="T18" s="26"/>
      <c r="U18" s="32"/>
    </row>
    <row r="19" spans="7:21">
      <c r="G19" s="32"/>
      <c r="J19" s="26" t="s">
        <v>757</v>
      </c>
      <c r="K19" s="27">
        <f>K18+2</f>
        <v>10</v>
      </c>
      <c r="Q19" s="26"/>
      <c r="R19" s="26"/>
      <c r="S19" s="26"/>
      <c r="T19" s="26"/>
      <c r="U19" s="32"/>
    </row>
    <row r="20" spans="7:21">
      <c r="G20" s="32"/>
      <c r="J20" s="26" t="s">
        <v>275</v>
      </c>
      <c r="K20" s="27">
        <f>'Personal File'!$E$3+1</f>
        <v>5</v>
      </c>
      <c r="Q20" s="26"/>
      <c r="R20" s="26"/>
      <c r="S20" s="26"/>
      <c r="T20" s="26"/>
      <c r="U20" s="32"/>
    </row>
    <row r="21" spans="7:21">
      <c r="Q21" s="26"/>
      <c r="R21" s="26"/>
      <c r="S21" s="26"/>
      <c r="T21" s="26"/>
      <c r="U21" s="32"/>
    </row>
  </sheetData>
  <sortState xmlns:xlrd2="http://schemas.microsoft.com/office/spreadsheetml/2017/richdata2" ref="A3:E16">
    <sortCondition ref="B3:B16"/>
    <sortCondition ref="A3:A16"/>
  </sortState>
  <conditionalFormatting sqref="E16 E3:E5 E7:E9 E11:E13">
    <cfRule type="cellIs" dxfId="18" priority="28" operator="equal">
      <formula>"þ"</formula>
    </cfRule>
  </conditionalFormatting>
  <conditionalFormatting sqref="E15">
    <cfRule type="cellIs" dxfId="17" priority="16" operator="equal">
      <formula>"þ"</formula>
    </cfRule>
  </conditionalFormatting>
  <conditionalFormatting sqref="E10">
    <cfRule type="cellIs" dxfId="16" priority="12" operator="equal">
      <formula>"þ"</formula>
    </cfRule>
  </conditionalFormatting>
  <conditionalFormatting sqref="E6">
    <cfRule type="cellIs" dxfId="15" priority="11" operator="equal">
      <formula>"þ"</formula>
    </cfRule>
  </conditionalFormatting>
  <conditionalFormatting sqref="U16 U3:U5 U7:U9 U11:U13">
    <cfRule type="cellIs" dxfId="14" priority="6" operator="equal">
      <formula>"þ"</formula>
    </cfRule>
  </conditionalFormatting>
  <conditionalFormatting sqref="U15">
    <cfRule type="cellIs" dxfId="13" priority="5" operator="equal">
      <formula>"þ"</formula>
    </cfRule>
  </conditionalFormatting>
  <conditionalFormatting sqref="U10">
    <cfRule type="cellIs" dxfId="12" priority="4" operator="equal">
      <formula>"þ"</formula>
    </cfRule>
  </conditionalFormatting>
  <conditionalFormatting sqref="U6">
    <cfRule type="cellIs" dxfId="11" priority="3" operator="equal">
      <formula>"þ"</formula>
    </cfRule>
  </conditionalFormatting>
  <conditionalFormatting sqref="U14">
    <cfRule type="cellIs" dxfId="10" priority="2" operator="equal">
      <formula>"þ"</formula>
    </cfRule>
  </conditionalFormatting>
  <conditionalFormatting sqref="E14">
    <cfRule type="cellIs" dxfId="9"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showGridLines="0" workbookViewId="0">
      <selection activeCell="C7" sqref="C7"/>
    </sheetView>
  </sheetViews>
  <sheetFormatPr defaultColWidth="13" defaultRowHeight="16.8"/>
  <cols>
    <col min="1" max="1" width="30.3984375" style="32" bestFit="1" customWidth="1"/>
    <col min="2" max="2" width="1.8984375" style="26" customWidth="1"/>
    <col min="3" max="3" width="26.69921875" style="56" bestFit="1" customWidth="1"/>
    <col min="4" max="16384" width="13" style="56"/>
  </cols>
  <sheetData>
    <row r="1" spans="1:3" ht="24" thickTop="1" thickBot="1">
      <c r="A1" s="91" t="s">
        <v>153</v>
      </c>
      <c r="B1" s="56"/>
      <c r="C1" s="91" t="s">
        <v>97</v>
      </c>
    </row>
    <row r="2" spans="1:3">
      <c r="A2" s="92" t="s">
        <v>661</v>
      </c>
      <c r="B2" s="56"/>
      <c r="C2" s="424" t="s">
        <v>232</v>
      </c>
    </row>
    <row r="3" spans="1:3">
      <c r="A3" s="511" t="s">
        <v>714</v>
      </c>
      <c r="B3" s="56"/>
      <c r="C3" s="517" t="s">
        <v>664</v>
      </c>
    </row>
    <row r="4" spans="1:3">
      <c r="A4" s="93" t="s">
        <v>662</v>
      </c>
      <c r="B4" s="56"/>
      <c r="C4" s="517" t="s">
        <v>665</v>
      </c>
    </row>
    <row r="5" spans="1:3">
      <c r="A5" s="92" t="s">
        <v>663</v>
      </c>
      <c r="B5" s="56"/>
      <c r="C5" s="603" t="s">
        <v>726</v>
      </c>
    </row>
    <row r="6" spans="1:3" ht="17.399999999999999" thickBot="1">
      <c r="A6" s="516" t="s">
        <v>715</v>
      </c>
      <c r="B6" s="56"/>
      <c r="C6" s="425" t="s">
        <v>818</v>
      </c>
    </row>
    <row r="7" spans="1:3" ht="18" thickTop="1" thickBot="1">
      <c r="A7" s="422" t="s">
        <v>725</v>
      </c>
      <c r="B7" s="56"/>
    </row>
    <row r="8" spans="1:3" ht="21.6" thickTop="1" thickBot="1">
      <c r="B8" s="56"/>
      <c r="C8" s="94" t="s">
        <v>233</v>
      </c>
    </row>
    <row r="9" spans="1:3" ht="24" thickTop="1" thickBot="1">
      <c r="A9" s="248" t="s">
        <v>99</v>
      </c>
      <c r="B9" s="56"/>
      <c r="C9" s="95" t="s">
        <v>692</v>
      </c>
    </row>
    <row r="10" spans="1:3">
      <c r="A10" s="16" t="s">
        <v>686</v>
      </c>
      <c r="B10" s="56"/>
      <c r="C10" s="96" t="s">
        <v>695</v>
      </c>
    </row>
    <row r="11" spans="1:3" ht="17.399999999999999" thickBot="1">
      <c r="A11" s="98" t="s">
        <v>687</v>
      </c>
      <c r="B11" s="56"/>
      <c r="C11" s="95" t="s">
        <v>688</v>
      </c>
    </row>
    <row r="12" spans="1:3" ht="18" thickTop="1" thickBot="1">
      <c r="C12" s="97" t="s">
        <v>689</v>
      </c>
    </row>
    <row r="13" spans="1:3" ht="24" thickTop="1" thickBot="1">
      <c r="A13" s="249" t="s">
        <v>72</v>
      </c>
    </row>
    <row r="14" spans="1:3" ht="17.399999999999999" thickBot="1">
      <c r="A14" s="99" t="s">
        <v>276</v>
      </c>
    </row>
    <row r="15" spans="1:3" ht="17.399999999999999" thickTop="1"/>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GridLines="0" workbookViewId="0"/>
  </sheetViews>
  <sheetFormatPr defaultColWidth="13" defaultRowHeight="15.6"/>
  <cols>
    <col min="1" max="1" width="30.69921875" style="101" bestFit="1" customWidth="1"/>
    <col min="2" max="2" width="8.5" style="101" bestFit="1" customWidth="1"/>
    <col min="3" max="3" width="4.296875" style="101" bestFit="1" customWidth="1"/>
    <col min="4" max="4" width="6.296875" style="101" bestFit="1" customWidth="1"/>
    <col min="5" max="5" width="8.5" style="101" bestFit="1" customWidth="1"/>
    <col min="6" max="6" width="8.3984375" style="101" bestFit="1" customWidth="1"/>
    <col min="7" max="7" width="6.09765625" style="101" bestFit="1" customWidth="1"/>
    <col min="8" max="8" width="8.796875" style="101" bestFit="1" customWidth="1"/>
    <col min="9" max="9" width="6" style="101" customWidth="1"/>
    <col min="10" max="10" width="6.296875" style="101" bestFit="1" customWidth="1"/>
    <col min="11" max="11" width="20.5" style="101" bestFit="1" customWidth="1"/>
    <col min="12" max="12" width="1.3984375" style="23" customWidth="1"/>
    <col min="13" max="13" width="7.09765625" style="23" bestFit="1" customWidth="1"/>
    <col min="14" max="16384" width="13" style="23"/>
  </cols>
  <sheetData>
    <row r="1" spans="1:13" ht="23.4" thickBot="1">
      <c r="A1" s="90" t="s">
        <v>15</v>
      </c>
      <c r="B1" s="90"/>
      <c r="C1" s="90"/>
      <c r="D1" s="90"/>
      <c r="E1" s="90"/>
      <c r="F1" s="90"/>
      <c r="G1" s="90"/>
      <c r="H1" s="90"/>
      <c r="I1" s="90"/>
      <c r="J1" s="90"/>
      <c r="K1" s="90"/>
    </row>
    <row r="2" spans="1:13" ht="16.8" thickTop="1" thickBot="1">
      <c r="A2" s="127" t="s">
        <v>1</v>
      </c>
      <c r="B2" s="128" t="s">
        <v>2</v>
      </c>
      <c r="C2" s="128" t="s">
        <v>19</v>
      </c>
      <c r="D2" s="128" t="s">
        <v>20</v>
      </c>
      <c r="E2" s="129" t="s">
        <v>53</v>
      </c>
      <c r="F2" s="128" t="s">
        <v>16</v>
      </c>
      <c r="G2" s="128" t="s">
        <v>21</v>
      </c>
      <c r="H2" s="130" t="s">
        <v>100</v>
      </c>
      <c r="I2" s="131" t="s">
        <v>154</v>
      </c>
      <c r="J2" s="130" t="s">
        <v>81</v>
      </c>
      <c r="K2" s="132" t="s">
        <v>79</v>
      </c>
      <c r="L2" s="171"/>
      <c r="M2" s="151" t="s">
        <v>252</v>
      </c>
    </row>
    <row r="3" spans="1:13">
      <c r="A3" s="112" t="s">
        <v>740</v>
      </c>
      <c r="B3" s="237" t="s">
        <v>745</v>
      </c>
      <c r="C3" s="237" t="str">
        <f>'Personal File'!$C$10</f>
        <v>+1</v>
      </c>
      <c r="D3" s="237">
        <v>1</v>
      </c>
      <c r="E3" s="238" t="s">
        <v>744</v>
      </c>
      <c r="F3" s="237" t="s">
        <v>743</v>
      </c>
      <c r="G3" s="239">
        <v>8</v>
      </c>
      <c r="H3" s="237" t="str">
        <f>CONCATENATE("+",'Personal File'!$B$8+'Personal File'!$C$10+D3)</f>
        <v>+11</v>
      </c>
      <c r="I3" s="241">
        <f t="shared" ref="I3:I8" ca="1" si="0">RANDBETWEEN(1,20)</f>
        <v>6</v>
      </c>
      <c r="J3" s="242">
        <f t="shared" ref="J3:J5" ca="1" si="1">I3+H3</f>
        <v>17</v>
      </c>
      <c r="K3" s="240"/>
      <c r="L3" s="171"/>
      <c r="M3" s="177">
        <v>2315</v>
      </c>
    </row>
    <row r="4" spans="1:13">
      <c r="A4" s="264" t="s">
        <v>742</v>
      </c>
      <c r="B4" s="243" t="s">
        <v>745</v>
      </c>
      <c r="C4" s="265" t="str">
        <f>'Personal File'!$C$10</f>
        <v>+1</v>
      </c>
      <c r="D4" s="266" t="s">
        <v>690</v>
      </c>
      <c r="E4" s="266" t="s">
        <v>744</v>
      </c>
      <c r="F4" s="243" t="s">
        <v>743</v>
      </c>
      <c r="G4" s="244" t="s">
        <v>259</v>
      </c>
      <c r="H4" s="243" t="str">
        <f>CONCATENATE("+",'Personal File'!$B$8+'Personal File'!$C$10+D4-5)</f>
        <v>+6</v>
      </c>
      <c r="I4" s="245">
        <f t="shared" ca="1" si="0"/>
        <v>7</v>
      </c>
      <c r="J4" s="246">
        <f t="shared" ca="1" si="1"/>
        <v>13</v>
      </c>
      <c r="K4" s="247"/>
      <c r="L4" s="171"/>
      <c r="M4" s="518" t="s">
        <v>259</v>
      </c>
    </row>
    <row r="5" spans="1:13">
      <c r="A5" s="264" t="s">
        <v>741</v>
      </c>
      <c r="B5" s="243" t="s">
        <v>745</v>
      </c>
      <c r="C5" s="265" t="str">
        <f>'Personal File'!$C$10</f>
        <v>+1</v>
      </c>
      <c r="D5" s="266" t="s">
        <v>690</v>
      </c>
      <c r="E5" s="266" t="s">
        <v>744</v>
      </c>
      <c r="F5" s="243" t="s">
        <v>743</v>
      </c>
      <c r="G5" s="244" t="s">
        <v>259</v>
      </c>
      <c r="H5" s="243" t="str">
        <f>CONCATENATE("+",'Personal File'!$B$8+'Personal File'!$C$10+D5)</f>
        <v>+11</v>
      </c>
      <c r="I5" s="245">
        <f t="shared" ca="1" si="0"/>
        <v>1</v>
      </c>
      <c r="J5" s="246">
        <f t="shared" ca="1" si="1"/>
        <v>12</v>
      </c>
      <c r="K5" s="247"/>
      <c r="L5" s="171"/>
      <c r="M5" s="236" t="s">
        <v>259</v>
      </c>
    </row>
    <row r="6" spans="1:13">
      <c r="A6" s="218" t="s">
        <v>265</v>
      </c>
      <c r="B6" s="220" t="s">
        <v>266</v>
      </c>
      <c r="C6" s="456" t="str">
        <f>'Personal File'!$C$10</f>
        <v>+1</v>
      </c>
      <c r="D6" s="222" t="s">
        <v>51</v>
      </c>
      <c r="E6" s="222" t="s">
        <v>260</v>
      </c>
      <c r="F6" s="155" t="s">
        <v>267</v>
      </c>
      <c r="G6" s="224">
        <v>0</v>
      </c>
      <c r="H6" s="457" t="str">
        <f>CONCATENATE("+",'Personal File'!$B$8+'Personal File'!$C$10+D6)</f>
        <v>+10</v>
      </c>
      <c r="I6" s="241">
        <f t="shared" ca="1" si="0"/>
        <v>18</v>
      </c>
      <c r="J6" s="458">
        <f t="shared" ref="J6:J8" ca="1" si="2">I6+H6</f>
        <v>28</v>
      </c>
      <c r="K6" s="227"/>
      <c r="M6" s="176" t="s">
        <v>259</v>
      </c>
    </row>
    <row r="7" spans="1:13">
      <c r="A7" s="459" t="s">
        <v>500</v>
      </c>
      <c r="B7" s="460" t="s">
        <v>266</v>
      </c>
      <c r="C7" s="461" t="str">
        <f>'Personal File'!$C$10</f>
        <v>+1</v>
      </c>
      <c r="D7" s="462" t="s">
        <v>51</v>
      </c>
      <c r="E7" s="462" t="s">
        <v>260</v>
      </c>
      <c r="F7" s="463" t="s">
        <v>267</v>
      </c>
      <c r="G7" s="175" t="s">
        <v>259</v>
      </c>
      <c r="H7" s="174" t="str">
        <f>CONCATENATE("+",'Personal File'!$B$8+'Personal File'!$C$10+D7-5)</f>
        <v>+5</v>
      </c>
      <c r="I7" s="234">
        <f t="shared" ca="1" si="0"/>
        <v>20</v>
      </c>
      <c r="J7" s="235">
        <f t="shared" ref="J7" ca="1" si="3">I7+H7</f>
        <v>25</v>
      </c>
      <c r="K7" s="464"/>
      <c r="M7" s="176" t="s">
        <v>259</v>
      </c>
    </row>
    <row r="8" spans="1:13" ht="16.2" thickBot="1">
      <c r="A8" s="219" t="s">
        <v>718</v>
      </c>
      <c r="B8" s="221" t="s">
        <v>719</v>
      </c>
      <c r="C8" s="221">
        <f>ROUNDDOWN(SUM('Personal File'!$E$3:$E$4)/3,0)</f>
        <v>3</v>
      </c>
      <c r="D8" s="221">
        <v>0</v>
      </c>
      <c r="E8" s="223" t="s">
        <v>260</v>
      </c>
      <c r="F8" s="221" t="s">
        <v>720</v>
      </c>
      <c r="G8" s="225" t="s">
        <v>259</v>
      </c>
      <c r="H8" s="221" t="str">
        <f>CONCATENATE("+",'Personal File'!$B$8+'Personal File'!$C$14+D8)</f>
        <v>+11</v>
      </c>
      <c r="I8" s="143">
        <f t="shared" ca="1" si="0"/>
        <v>5</v>
      </c>
      <c r="J8" s="226">
        <f t="shared" ca="1" si="2"/>
        <v>16</v>
      </c>
      <c r="K8" s="228"/>
      <c r="M8" s="229" t="s">
        <v>259</v>
      </c>
    </row>
    <row r="9" spans="1:13" ht="6" customHeight="1" thickTop="1" thickBot="1"/>
    <row r="10" spans="1:13" ht="16.8" thickTop="1" thickBot="1">
      <c r="A10" s="127" t="s">
        <v>4</v>
      </c>
      <c r="B10" s="128" t="s">
        <v>5</v>
      </c>
      <c r="C10" s="128" t="s">
        <v>19</v>
      </c>
      <c r="D10" s="128" t="s">
        <v>20</v>
      </c>
      <c r="E10" s="129" t="s">
        <v>53</v>
      </c>
      <c r="F10" s="128" t="s">
        <v>6</v>
      </c>
      <c r="G10" s="128" t="s">
        <v>21</v>
      </c>
      <c r="H10" s="130" t="s">
        <v>100</v>
      </c>
      <c r="I10" s="131" t="s">
        <v>154</v>
      </c>
      <c r="J10" s="130" t="s">
        <v>81</v>
      </c>
      <c r="K10" s="132" t="s">
        <v>79</v>
      </c>
      <c r="L10" s="171"/>
      <c r="M10" s="151" t="s">
        <v>252</v>
      </c>
    </row>
    <row r="11" spans="1:13">
      <c r="A11" s="202" t="s">
        <v>494</v>
      </c>
      <c r="B11" s="203" t="s">
        <v>259</v>
      </c>
      <c r="C11" s="203" t="s">
        <v>259</v>
      </c>
      <c r="D11" s="203">
        <v>0</v>
      </c>
      <c r="E11" s="204" t="s">
        <v>259</v>
      </c>
      <c r="F11" s="203" t="s">
        <v>259</v>
      </c>
      <c r="G11" s="203" t="s">
        <v>259</v>
      </c>
      <c r="H11" s="203" t="str">
        <f>CONCATENATE("+",Spells!$K$18+D11)</f>
        <v>+8</v>
      </c>
      <c r="I11" s="170">
        <f ca="1">RANDBETWEEN(1,20)</f>
        <v>6</v>
      </c>
      <c r="J11" s="212">
        <f ca="1">I11+H11</f>
        <v>14</v>
      </c>
      <c r="K11" s="205"/>
      <c r="M11" s="206" t="s">
        <v>259</v>
      </c>
    </row>
    <row r="12" spans="1:13">
      <c r="A12" s="207" t="s">
        <v>122</v>
      </c>
      <c r="B12" s="208" t="s">
        <v>259</v>
      </c>
      <c r="C12" s="208" t="s">
        <v>259</v>
      </c>
      <c r="D12" s="208">
        <v>4</v>
      </c>
      <c r="E12" s="209" t="s">
        <v>259</v>
      </c>
      <c r="F12" s="208" t="s">
        <v>259</v>
      </c>
      <c r="G12" s="208" t="s">
        <v>259</v>
      </c>
      <c r="H12" s="211" t="str">
        <f>CONCATENATE("+",Spells!$K$18+D12)</f>
        <v>+12</v>
      </c>
      <c r="I12" s="170">
        <f ca="1">RANDBETWEEN(1,20)</f>
        <v>2</v>
      </c>
      <c r="J12" s="212">
        <f ca="1">I12+H12</f>
        <v>14</v>
      </c>
      <c r="K12" s="210"/>
      <c r="M12" s="206" t="s">
        <v>259</v>
      </c>
    </row>
    <row r="13" spans="1:13">
      <c r="A13" s="218" t="s">
        <v>671</v>
      </c>
      <c r="B13" s="220" t="s">
        <v>253</v>
      </c>
      <c r="C13" s="594" t="s">
        <v>51</v>
      </c>
      <c r="D13" s="594" t="s">
        <v>51</v>
      </c>
      <c r="E13" s="220" t="s">
        <v>717</v>
      </c>
      <c r="F13" s="594" t="s">
        <v>716</v>
      </c>
      <c r="G13" s="595">
        <v>3</v>
      </c>
      <c r="H13" s="239" t="str">
        <f>CONCATENATE("+",'Personal File'!$B$8+'Personal File'!$C$11+D13)</f>
        <v>+11</v>
      </c>
      <c r="I13" s="241">
        <f ca="1">RANDBETWEEN(1,20)</f>
        <v>9</v>
      </c>
      <c r="J13" s="242">
        <f ca="1">I13+H13</f>
        <v>20</v>
      </c>
      <c r="K13" s="596"/>
      <c r="M13" s="177">
        <v>75</v>
      </c>
    </row>
    <row r="14" spans="1:13">
      <c r="A14" s="459" t="s">
        <v>816</v>
      </c>
      <c r="B14" s="460" t="s">
        <v>253</v>
      </c>
      <c r="C14" s="597" t="s">
        <v>51</v>
      </c>
      <c r="D14" s="597" t="s">
        <v>51</v>
      </c>
      <c r="E14" s="460" t="s">
        <v>717</v>
      </c>
      <c r="F14" s="597" t="s">
        <v>716</v>
      </c>
      <c r="G14" s="598" t="s">
        <v>259</v>
      </c>
      <c r="H14" s="599" t="str">
        <f>CONCATENATE("+",'Personal File'!$B$8+'Personal File'!$C$11+D14-5)</f>
        <v>+6</v>
      </c>
      <c r="I14" s="234">
        <f t="shared" ref="I14:I16" ca="1" si="4">RANDBETWEEN(1,20)</f>
        <v>15</v>
      </c>
      <c r="J14" s="235">
        <f t="shared" ref="J14:J16" ca="1" si="5">I14+H14</f>
        <v>21</v>
      </c>
      <c r="K14" s="600"/>
      <c r="M14" s="601">
        <v>75</v>
      </c>
    </row>
    <row r="15" spans="1:13">
      <c r="A15" s="218" t="s">
        <v>814</v>
      </c>
      <c r="B15" s="220" t="s">
        <v>719</v>
      </c>
      <c r="C15" s="594" t="s">
        <v>51</v>
      </c>
      <c r="D15" s="594" t="s">
        <v>51</v>
      </c>
      <c r="E15" s="220">
        <v>20</v>
      </c>
      <c r="F15" s="594" t="s">
        <v>75</v>
      </c>
      <c r="G15" s="595">
        <f>K15</f>
        <v>0</v>
      </c>
      <c r="H15" s="239" t="str">
        <f>CONCATENATE("+",'Personal File'!$B$8+'Personal File'!$C$11+D15)</f>
        <v>+11</v>
      </c>
      <c r="I15" s="241">
        <f t="shared" ca="1" si="4"/>
        <v>2</v>
      </c>
      <c r="J15" s="242">
        <f t="shared" ca="1" si="5"/>
        <v>13</v>
      </c>
      <c r="K15" s="596"/>
      <c r="M15" s="177">
        <v>75</v>
      </c>
    </row>
    <row r="16" spans="1:13">
      <c r="A16" s="459" t="s">
        <v>815</v>
      </c>
      <c r="B16" s="460" t="s">
        <v>719</v>
      </c>
      <c r="C16" s="597" t="s">
        <v>51</v>
      </c>
      <c r="D16" s="597" t="s">
        <v>51</v>
      </c>
      <c r="E16" s="460">
        <v>20</v>
      </c>
      <c r="F16" s="597" t="s">
        <v>75</v>
      </c>
      <c r="G16" s="598" t="s">
        <v>259</v>
      </c>
      <c r="H16" s="599" t="str">
        <f>CONCATENATE("+",'Personal File'!$B$8+'Personal File'!$C$11+D16-5)</f>
        <v>+6</v>
      </c>
      <c r="I16" s="234">
        <f t="shared" ca="1" si="4"/>
        <v>12</v>
      </c>
      <c r="J16" s="235">
        <f t="shared" ca="1" si="5"/>
        <v>18</v>
      </c>
      <c r="K16" s="600"/>
      <c r="M16" s="601">
        <v>75</v>
      </c>
    </row>
    <row r="17" spans="1:13" ht="16.2" thickBot="1">
      <c r="A17" s="213" t="s">
        <v>495</v>
      </c>
      <c r="B17" s="214" t="s">
        <v>259</v>
      </c>
      <c r="C17" s="214" t="s">
        <v>259</v>
      </c>
      <c r="D17" s="214">
        <v>0</v>
      </c>
      <c r="E17" s="522" t="s">
        <v>259</v>
      </c>
      <c r="F17" s="214" t="s">
        <v>259</v>
      </c>
      <c r="G17" s="214" t="s">
        <v>259</v>
      </c>
      <c r="H17" s="214" t="str">
        <f>CONCATENATE("+",'Personal File'!$B$8+'Personal File'!$C$11+D17)</f>
        <v>+11</v>
      </c>
      <c r="I17" s="201">
        <f ca="1">RANDBETWEEN(1,20)</f>
        <v>5</v>
      </c>
      <c r="J17" s="215">
        <f ca="1">I17+H17</f>
        <v>16</v>
      </c>
      <c r="K17" s="216"/>
      <c r="M17" s="217" t="s">
        <v>259</v>
      </c>
    </row>
    <row r="18" spans="1:13" ht="6" customHeight="1" thickTop="1" thickBot="1">
      <c r="D18" s="133"/>
      <c r="E18" s="133"/>
      <c r="G18" s="126"/>
      <c r="H18" s="126"/>
      <c r="I18" s="126"/>
      <c r="J18" s="126"/>
    </row>
    <row r="19" spans="1:13" ht="16.8" thickTop="1" thickBot="1">
      <c r="A19" s="127" t="s">
        <v>58</v>
      </c>
      <c r="B19" s="128" t="s">
        <v>9</v>
      </c>
      <c r="C19" s="128" t="s">
        <v>24</v>
      </c>
      <c r="D19" s="128" t="s">
        <v>81</v>
      </c>
      <c r="E19" s="128" t="s">
        <v>82</v>
      </c>
      <c r="F19" s="128" t="s">
        <v>83</v>
      </c>
      <c r="G19" s="128" t="s">
        <v>21</v>
      </c>
      <c r="H19" s="134" t="s">
        <v>79</v>
      </c>
      <c r="I19" s="135"/>
      <c r="J19" s="135"/>
      <c r="K19" s="136"/>
      <c r="L19" s="171"/>
      <c r="M19" s="151" t="s">
        <v>252</v>
      </c>
    </row>
    <row r="20" spans="1:13">
      <c r="A20" s="106" t="s">
        <v>673</v>
      </c>
      <c r="B20" s="146">
        <f>6+1</f>
        <v>7</v>
      </c>
      <c r="C20" s="145">
        <v>6</v>
      </c>
      <c r="D20" s="146">
        <v>0</v>
      </c>
      <c r="E20" s="147">
        <v>0.1</v>
      </c>
      <c r="F20" s="470" t="str">
        <f>'Personal File'!$E$8</f>
        <v>30’</v>
      </c>
      <c r="G20" s="148">
        <v>12.5</v>
      </c>
      <c r="H20" s="149" t="s">
        <v>672</v>
      </c>
      <c r="I20" s="137"/>
      <c r="J20" s="137"/>
      <c r="K20" s="138"/>
      <c r="M20" s="177">
        <v>3100</v>
      </c>
    </row>
    <row r="21" spans="1:13">
      <c r="A21" s="182" t="s">
        <v>674</v>
      </c>
      <c r="B21" s="269">
        <v>1</v>
      </c>
      <c r="C21" s="269" t="s">
        <v>259</v>
      </c>
      <c r="D21" s="237">
        <v>-1</v>
      </c>
      <c r="E21" s="270">
        <v>0.05</v>
      </c>
      <c r="F21" s="238" t="s">
        <v>259</v>
      </c>
      <c r="G21" s="239">
        <v>5</v>
      </c>
      <c r="H21" s="271"/>
      <c r="I21" s="153"/>
      <c r="J21" s="153"/>
      <c r="K21" s="232"/>
      <c r="M21" s="177">
        <v>15</v>
      </c>
    </row>
    <row r="22" spans="1:13" ht="16.2" thickBot="1">
      <c r="A22" s="117" t="s">
        <v>750</v>
      </c>
      <c r="B22" s="142">
        <v>1</v>
      </c>
      <c r="C22" s="230" t="s">
        <v>259</v>
      </c>
      <c r="D22" s="142" t="s">
        <v>259</v>
      </c>
      <c r="E22" s="231" t="s">
        <v>259</v>
      </c>
      <c r="F22" s="230" t="s">
        <v>259</v>
      </c>
      <c r="G22" s="144">
        <v>1</v>
      </c>
      <c r="H22" s="150"/>
      <c r="I22" s="139"/>
      <c r="J22" s="139"/>
      <c r="K22" s="233"/>
      <c r="M22" s="178">
        <v>7125</v>
      </c>
    </row>
    <row r="23" spans="1:13" ht="9" customHeight="1" thickTop="1" thickBot="1"/>
    <row r="24" spans="1:13" ht="16.8" thickTop="1" thickBot="1">
      <c r="D24" s="140" t="s">
        <v>498</v>
      </c>
      <c r="E24" s="135"/>
      <c r="F24" s="135"/>
      <c r="G24" s="135"/>
      <c r="H24" s="250" t="s">
        <v>3</v>
      </c>
      <c r="I24" s="250" t="s">
        <v>0</v>
      </c>
      <c r="J24" s="250" t="s">
        <v>499</v>
      </c>
      <c r="K24" s="136" t="s">
        <v>79</v>
      </c>
      <c r="L24" s="171"/>
      <c r="M24" s="251" t="s">
        <v>252</v>
      </c>
    </row>
    <row r="25" spans="1:13">
      <c r="D25" s="252"/>
      <c r="E25" s="253"/>
      <c r="F25" s="253"/>
      <c r="G25" s="254"/>
      <c r="H25" s="255"/>
      <c r="I25" s="158"/>
      <c r="J25" s="158"/>
      <c r="K25" s="256"/>
      <c r="L25" s="171"/>
      <c r="M25" s="486"/>
    </row>
    <row r="26" spans="1:13" ht="16.2" thickBot="1">
      <c r="D26" s="257"/>
      <c r="E26" s="258"/>
      <c r="F26" s="258"/>
      <c r="G26" s="259"/>
      <c r="H26" s="260"/>
      <c r="I26" s="261"/>
      <c r="J26" s="261"/>
      <c r="K26" s="262"/>
      <c r="L26" s="171"/>
      <c r="M26" s="263"/>
    </row>
    <row r="27" spans="1:13" ht="9" customHeight="1" thickTop="1" thickBot="1"/>
    <row r="28" spans="1:13" ht="16.8" thickTop="1" thickBot="1">
      <c r="D28" s="523" t="s">
        <v>753</v>
      </c>
      <c r="E28" s="526"/>
      <c r="F28" s="526"/>
      <c r="G28" s="524" t="s">
        <v>754</v>
      </c>
      <c r="H28" s="525" t="s">
        <v>756</v>
      </c>
      <c r="I28" s="525" t="s">
        <v>755</v>
      </c>
      <c r="J28" s="536" t="s">
        <v>758</v>
      </c>
    </row>
    <row r="29" spans="1:13">
      <c r="D29" s="539" t="s">
        <v>134</v>
      </c>
      <c r="E29" s="527"/>
      <c r="F29" s="452"/>
      <c r="G29" s="529">
        <v>0</v>
      </c>
      <c r="H29" s="529">
        <v>0</v>
      </c>
      <c r="I29" s="453" t="s">
        <v>51</v>
      </c>
      <c r="J29" s="540">
        <v>1</v>
      </c>
    </row>
    <row r="30" spans="1:13">
      <c r="D30" s="531" t="s">
        <v>87</v>
      </c>
      <c r="E30" s="532"/>
      <c r="F30" s="533"/>
      <c r="G30" s="534">
        <v>1</v>
      </c>
      <c r="H30" s="534">
        <f>IF(Spells!$K$19&gt;5,5,Spells!$K$19)</f>
        <v>5</v>
      </c>
      <c r="I30" s="535" t="s">
        <v>51</v>
      </c>
      <c r="J30" s="537">
        <f ca="1">RANDBETWEEN(1,8)+5</f>
        <v>12</v>
      </c>
    </row>
    <row r="31" spans="1:13" ht="16.2" thickBot="1">
      <c r="D31" s="454" t="s">
        <v>112</v>
      </c>
      <c r="E31" s="528"/>
      <c r="F31" s="455"/>
      <c r="G31" s="530">
        <v>2</v>
      </c>
      <c r="H31" s="530">
        <f>IF(Spells!$K$19&gt;10,10,Spells!$K$19)</f>
        <v>10</v>
      </c>
      <c r="I31" s="261" t="s">
        <v>51</v>
      </c>
      <c r="J31" s="538">
        <f ca="1">RANDBETWEEN(1,8)+RANDBETWEEN(1,8)+H31</f>
        <v>23</v>
      </c>
    </row>
    <row r="32" spans="1:13" ht="16.2" thickTop="1"/>
  </sheetData>
  <phoneticPr fontId="0" type="noConversion"/>
  <conditionalFormatting sqref="I8 I6 I11:I13 I17">
    <cfRule type="cellIs" dxfId="8" priority="21" operator="equal">
      <formula>20</formula>
    </cfRule>
  </conditionalFormatting>
  <conditionalFormatting sqref="I8 I13">
    <cfRule type="cellIs" dxfId="7" priority="20" operator="equal">
      <formula>19</formula>
    </cfRule>
  </conditionalFormatting>
  <conditionalFormatting sqref="I7">
    <cfRule type="cellIs" dxfId="6" priority="11" operator="equal">
      <formula>20</formula>
    </cfRule>
  </conditionalFormatting>
  <conditionalFormatting sqref="I7">
    <cfRule type="cellIs" dxfId="5" priority="10" operator="equal">
      <formula>19</formula>
    </cfRule>
  </conditionalFormatting>
  <conditionalFormatting sqref="I4:I5">
    <cfRule type="cellIs" dxfId="4" priority="5" operator="equal">
      <formula>20</formula>
    </cfRule>
  </conditionalFormatting>
  <conditionalFormatting sqref="I4:I5">
    <cfRule type="cellIs" dxfId="3" priority="4" operator="equal">
      <formula>19</formula>
    </cfRule>
  </conditionalFormatting>
  <conditionalFormatting sqref="I3">
    <cfRule type="cellIs" dxfId="2" priority="3" operator="equal">
      <formula>20</formula>
    </cfRule>
  </conditionalFormatting>
  <conditionalFormatting sqref="I14:I16">
    <cfRule type="cellIs" dxfId="1" priority="2" operator="equal">
      <formula>20</formula>
    </cfRule>
  </conditionalFormatting>
  <conditionalFormatting sqref="I14:I16">
    <cfRule type="cellIs" dxfId="0"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showGridLines="0" workbookViewId="0"/>
  </sheetViews>
  <sheetFormatPr defaultColWidth="7.8984375" defaultRowHeight="15.6"/>
  <cols>
    <col min="1" max="1" width="31.59765625" style="101" bestFit="1" customWidth="1"/>
    <col min="2" max="2" width="4.5" style="101" bestFit="1" customWidth="1"/>
    <col min="3" max="3" width="4.69921875" style="126" bestFit="1" customWidth="1"/>
    <col min="4" max="5" width="22.8984375" style="23" customWidth="1"/>
    <col min="6" max="6" width="1.19921875" style="101" customWidth="1"/>
    <col min="7" max="7" width="9" style="23" bestFit="1" customWidth="1"/>
    <col min="8" max="16384" width="7.8984375" style="23"/>
  </cols>
  <sheetData>
    <row r="1" spans="1:7" ht="23.4" thickBot="1">
      <c r="A1" s="90" t="s">
        <v>76</v>
      </c>
      <c r="B1" s="90"/>
      <c r="C1" s="100"/>
      <c r="D1" s="90"/>
      <c r="E1" s="90"/>
    </row>
    <row r="2" spans="1:7" s="101" customFormat="1" ht="16.8" thickTop="1" thickBot="1">
      <c r="A2" s="102" t="s">
        <v>77</v>
      </c>
      <c r="B2" s="102" t="s">
        <v>3</v>
      </c>
      <c r="C2" s="103" t="s">
        <v>21</v>
      </c>
      <c r="D2" s="104" t="s">
        <v>78</v>
      </c>
      <c r="E2" s="105" t="s">
        <v>79</v>
      </c>
      <c r="F2" s="107"/>
      <c r="G2" s="152" t="s">
        <v>252</v>
      </c>
    </row>
    <row r="3" spans="1:7">
      <c r="A3" s="182" t="s">
        <v>675</v>
      </c>
      <c r="B3" s="113">
        <v>1</v>
      </c>
      <c r="C3" s="114">
        <v>0</v>
      </c>
      <c r="D3" s="115"/>
      <c r="E3" s="116"/>
      <c r="G3" s="162">
        <v>2000</v>
      </c>
    </row>
    <row r="4" spans="1:7">
      <c r="A4" s="112" t="s">
        <v>682</v>
      </c>
      <c r="B4" s="113">
        <v>1</v>
      </c>
      <c r="C4" s="114">
        <v>0</v>
      </c>
      <c r="D4" s="115"/>
      <c r="E4" s="116"/>
      <c r="G4" s="465">
        <v>0.5</v>
      </c>
    </row>
    <row r="5" spans="1:7">
      <c r="A5" s="112" t="s">
        <v>817</v>
      </c>
      <c r="B5" s="113">
        <v>1</v>
      </c>
      <c r="C5" s="114">
        <v>0</v>
      </c>
      <c r="D5" s="115"/>
      <c r="E5" s="116"/>
      <c r="G5" s="162">
        <v>5325</v>
      </c>
    </row>
    <row r="6" spans="1:7">
      <c r="A6" s="112" t="s">
        <v>254</v>
      </c>
      <c r="B6" s="113">
        <v>1</v>
      </c>
      <c r="C6" s="114">
        <v>0.5</v>
      </c>
      <c r="D6" s="115"/>
      <c r="E6" s="116"/>
      <c r="G6" s="162">
        <v>0</v>
      </c>
    </row>
    <row r="7" spans="1:7">
      <c r="A7" s="112" t="s">
        <v>263</v>
      </c>
      <c r="B7" s="113">
        <v>1</v>
      </c>
      <c r="C7" s="114" t="s">
        <v>264</v>
      </c>
      <c r="D7" s="115"/>
      <c r="E7" s="116"/>
      <c r="G7" s="162">
        <v>0</v>
      </c>
    </row>
    <row r="8" spans="1:7">
      <c r="A8" s="112" t="s">
        <v>748</v>
      </c>
      <c r="B8" s="113">
        <v>1</v>
      </c>
      <c r="C8" s="114">
        <v>0</v>
      </c>
      <c r="D8" s="115"/>
      <c r="E8" s="116"/>
      <c r="G8" s="162">
        <v>3500</v>
      </c>
    </row>
    <row r="9" spans="1:7">
      <c r="A9" s="112" t="s">
        <v>749</v>
      </c>
      <c r="B9" s="113">
        <v>1</v>
      </c>
      <c r="C9" s="114">
        <v>1</v>
      </c>
      <c r="D9" s="115"/>
      <c r="E9" s="116"/>
      <c r="G9" s="162">
        <v>4000</v>
      </c>
    </row>
    <row r="10" spans="1:7" ht="16.2" thickBot="1">
      <c r="A10" s="117" t="s">
        <v>751</v>
      </c>
      <c r="B10" s="183">
        <v>1</v>
      </c>
      <c r="C10" s="119">
        <v>2</v>
      </c>
      <c r="D10" s="120"/>
      <c r="E10" s="121"/>
      <c r="G10" s="163">
        <v>2000</v>
      </c>
    </row>
    <row r="11" spans="1:7" ht="24" thickTop="1" thickBot="1">
      <c r="A11" s="90" t="s">
        <v>80</v>
      </c>
      <c r="B11" s="90"/>
      <c r="C11" s="122"/>
      <c r="D11" s="90"/>
      <c r="E11" s="123"/>
      <c r="G11" s="164"/>
    </row>
    <row r="12" spans="1:7" ht="16.8" thickTop="1" thickBot="1">
      <c r="A12" s="102" t="s">
        <v>77</v>
      </c>
      <c r="B12" s="102" t="s">
        <v>3</v>
      </c>
      <c r="C12" s="103" t="s">
        <v>21</v>
      </c>
      <c r="D12" s="104" t="s">
        <v>78</v>
      </c>
      <c r="E12" s="105" t="s">
        <v>79</v>
      </c>
      <c r="F12" s="107"/>
      <c r="G12" s="165" t="s">
        <v>252</v>
      </c>
    </row>
    <row r="13" spans="1:7">
      <c r="A13" s="108" t="s">
        <v>696</v>
      </c>
      <c r="B13" s="124">
        <v>69</v>
      </c>
      <c r="C13" s="498">
        <f>B13/100</f>
        <v>0.69</v>
      </c>
      <c r="D13" s="110"/>
      <c r="E13" s="111"/>
      <c r="F13" s="107"/>
      <c r="G13" s="162">
        <f>B13</f>
        <v>69</v>
      </c>
    </row>
    <row r="14" spans="1:7">
      <c r="A14" s="277"/>
      <c r="B14" s="278"/>
      <c r="C14" s="109"/>
      <c r="D14" s="279"/>
      <c r="E14" s="167"/>
      <c r="F14"/>
      <c r="G14" s="280"/>
    </row>
    <row r="15" spans="1:7">
      <c r="A15" s="277"/>
      <c r="B15" s="278"/>
      <c r="C15" s="109"/>
      <c r="D15" s="279"/>
      <c r="E15" s="167"/>
      <c r="F15"/>
      <c r="G15" s="280"/>
    </row>
    <row r="16" spans="1:7" ht="16.2" thickBot="1">
      <c r="A16" s="117"/>
      <c r="B16" s="118"/>
      <c r="C16" s="125"/>
      <c r="D16" s="120"/>
      <c r="E16" s="121"/>
      <c r="F16" s="107"/>
      <c r="G16" s="163"/>
    </row>
    <row r="17" spans="1:7" ht="22.8" thickTop="1" thickBot="1">
      <c r="A17" s="281"/>
      <c r="B17" s="282" t="s">
        <v>651</v>
      </c>
      <c r="C17" s="281"/>
      <c r="D17" s="282"/>
      <c r="E17" s="283"/>
      <c r="F17" s="107"/>
      <c r="G17" s="107">
        <v>2000</v>
      </c>
    </row>
    <row r="18" spans="1:7" ht="16.8" thickTop="1" thickBot="1">
      <c r="A18" s="102" t="s">
        <v>77</v>
      </c>
      <c r="B18" s="102" t="s">
        <v>3</v>
      </c>
      <c r="C18" s="103" t="s">
        <v>21</v>
      </c>
      <c r="D18" s="104" t="s">
        <v>78</v>
      </c>
      <c r="E18" s="105" t="s">
        <v>79</v>
      </c>
      <c r="F18" s="107"/>
      <c r="G18" s="152" t="s">
        <v>252</v>
      </c>
    </row>
    <row r="19" spans="1:7">
      <c r="A19" s="277" t="s">
        <v>696</v>
      </c>
      <c r="B19" s="278">
        <v>1200</v>
      </c>
      <c r="C19" s="494">
        <f>B19/100</f>
        <v>12</v>
      </c>
      <c r="D19" s="495"/>
      <c r="E19" s="496"/>
      <c r="F19" s="497"/>
      <c r="G19" s="162">
        <f>B19</f>
        <v>1200</v>
      </c>
    </row>
    <row r="20" spans="1:7">
      <c r="A20" s="277" t="s">
        <v>730</v>
      </c>
      <c r="B20" s="278" t="s">
        <v>746</v>
      </c>
      <c r="C20" s="109">
        <v>2</v>
      </c>
      <c r="D20" s="495" t="s">
        <v>739</v>
      </c>
      <c r="E20" s="496"/>
      <c r="F20" s="497"/>
      <c r="G20" s="162">
        <v>5</v>
      </c>
    </row>
    <row r="21" spans="1:7">
      <c r="A21" s="277" t="s">
        <v>747</v>
      </c>
      <c r="B21" s="278">
        <v>1</v>
      </c>
      <c r="C21" s="109">
        <v>0.5</v>
      </c>
      <c r="D21" s="495"/>
      <c r="E21" s="496"/>
      <c r="F21" s="497"/>
      <c r="G21" s="162">
        <v>200</v>
      </c>
    </row>
    <row r="22" spans="1:7">
      <c r="A22" s="277" t="s">
        <v>649</v>
      </c>
      <c r="B22" s="278">
        <v>1</v>
      </c>
      <c r="C22" s="109">
        <v>5</v>
      </c>
      <c r="D22" s="275"/>
      <c r="E22" s="276"/>
      <c r="F22" s="107"/>
      <c r="G22" s="162">
        <v>0</v>
      </c>
    </row>
    <row r="23" spans="1:7">
      <c r="A23" s="277" t="s">
        <v>650</v>
      </c>
      <c r="B23" s="278">
        <v>1</v>
      </c>
      <c r="C23" s="109">
        <v>5</v>
      </c>
      <c r="D23" s="279"/>
      <c r="E23" s="167"/>
      <c r="F23"/>
      <c r="G23" s="280">
        <v>0</v>
      </c>
    </row>
    <row r="24" spans="1:7">
      <c r="A24" s="277" t="s">
        <v>263</v>
      </c>
      <c r="B24" s="278">
        <v>1</v>
      </c>
      <c r="C24" s="109">
        <v>8</v>
      </c>
      <c r="D24" s="279"/>
      <c r="E24" s="167"/>
      <c r="F24"/>
      <c r="G24" s="280">
        <v>0</v>
      </c>
    </row>
    <row r="25" spans="1:7">
      <c r="A25" s="277" t="s">
        <v>681</v>
      </c>
      <c r="B25" s="278">
        <v>1</v>
      </c>
      <c r="C25" s="109">
        <v>1</v>
      </c>
      <c r="D25" s="279"/>
      <c r="E25" s="167"/>
      <c r="F25"/>
      <c r="G25" s="280">
        <v>5</v>
      </c>
    </row>
    <row r="26" spans="1:7">
      <c r="A26" s="277" t="s">
        <v>679</v>
      </c>
      <c r="B26" s="278">
        <v>10</v>
      </c>
      <c r="C26" s="109">
        <v>1</v>
      </c>
      <c r="D26" s="279"/>
      <c r="E26" s="167"/>
      <c r="F26"/>
      <c r="G26" s="280">
        <f>10*B26</f>
        <v>100</v>
      </c>
    </row>
    <row r="27" spans="1:7">
      <c r="A27" s="277" t="s">
        <v>255</v>
      </c>
      <c r="B27" s="278">
        <v>1</v>
      </c>
      <c r="C27" s="109">
        <v>1</v>
      </c>
      <c r="D27" s="279"/>
      <c r="E27" s="167"/>
      <c r="F27"/>
      <c r="G27" s="280">
        <v>50</v>
      </c>
    </row>
    <row r="28" spans="1:7">
      <c r="A28" s="277" t="s">
        <v>676</v>
      </c>
      <c r="B28" s="278">
        <v>1</v>
      </c>
      <c r="C28" s="109">
        <v>2</v>
      </c>
      <c r="D28" s="279"/>
      <c r="E28" s="167"/>
      <c r="F28"/>
      <c r="G28" s="280">
        <v>350</v>
      </c>
    </row>
    <row r="29" spans="1:7">
      <c r="A29" s="277" t="s">
        <v>680</v>
      </c>
      <c r="B29" s="278">
        <v>1</v>
      </c>
      <c r="C29" s="109">
        <v>1</v>
      </c>
      <c r="D29" s="279"/>
      <c r="E29" s="167"/>
      <c r="F29"/>
      <c r="G29" s="280">
        <v>10</v>
      </c>
    </row>
    <row r="30" spans="1:7">
      <c r="A30" s="277" t="s">
        <v>677</v>
      </c>
      <c r="B30" s="278">
        <v>1</v>
      </c>
      <c r="C30" s="109">
        <v>0</v>
      </c>
      <c r="D30" s="279"/>
      <c r="E30" s="167"/>
      <c r="F30"/>
      <c r="G30" s="280">
        <v>1</v>
      </c>
    </row>
    <row r="31" spans="1:7" ht="16.2" thickBot="1">
      <c r="A31" s="117" t="s">
        <v>678</v>
      </c>
      <c r="B31" s="118">
        <v>1</v>
      </c>
      <c r="C31" s="125">
        <v>1</v>
      </c>
      <c r="D31" s="120"/>
      <c r="E31" s="121"/>
      <c r="F31" s="107"/>
      <c r="G31" s="163">
        <v>500</v>
      </c>
    </row>
    <row r="32" spans="1:7" ht="16.2" thickTop="1">
      <c r="G32" s="166"/>
    </row>
    <row r="33" spans="5:7">
      <c r="E33" s="61" t="s">
        <v>256</v>
      </c>
      <c r="G33" s="172">
        <f>SUM(G3:G31,Martial!M3:M26)</f>
        <v>34170.5</v>
      </c>
    </row>
    <row r="34" spans="5:7">
      <c r="E34" s="466" t="s">
        <v>683</v>
      </c>
      <c r="F34" s="467"/>
      <c r="G34" s="468">
        <v>36000</v>
      </c>
    </row>
    <row r="35" spans="5:7">
      <c r="G35" s="469"/>
    </row>
    <row r="36" spans="5:7">
      <c r="G36" s="469"/>
    </row>
  </sheetData>
  <sortState xmlns:xlrd2="http://schemas.microsoft.com/office/spreadsheetml/2017/richdata2" ref="A11:G15">
    <sortCondition ref="A11:A15"/>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CA-FFDF-4602-B636-7FAF05D50078}">
  <dimension ref="A1:M18"/>
  <sheetViews>
    <sheetView showGridLines="0" workbookViewId="0"/>
  </sheetViews>
  <sheetFormatPr defaultRowHeight="15.6"/>
  <cols>
    <col min="1" max="1" width="22.796875" style="541" bestFit="1" customWidth="1"/>
    <col min="2" max="2" width="6.796875" style="541" bestFit="1" customWidth="1"/>
    <col min="3" max="3" width="9.296875" style="541" bestFit="1" customWidth="1"/>
    <col min="4" max="4" width="5.796875" style="541" bestFit="1" customWidth="1"/>
    <col min="5" max="5" width="3.59765625" style="541" bestFit="1" customWidth="1"/>
    <col min="6" max="6" width="18.796875" style="541" bestFit="1" customWidth="1"/>
    <col min="7" max="7" width="3" style="541" customWidth="1"/>
    <col min="8" max="8" width="28.796875" style="541" bestFit="1" customWidth="1"/>
    <col min="9" max="9" width="6.69921875" style="541" bestFit="1" customWidth="1"/>
    <col min="10" max="10" width="9.296875" style="541" bestFit="1" customWidth="1"/>
    <col min="11" max="11" width="5.796875" style="541" bestFit="1" customWidth="1"/>
    <col min="12" max="12" width="3.59765625" style="541" bestFit="1" customWidth="1"/>
    <col min="13" max="13" width="19.296875" style="541" bestFit="1" customWidth="1"/>
    <col min="14" max="16384" width="8.796875" style="541"/>
  </cols>
  <sheetData>
    <row r="1" spans="1:13" ht="18">
      <c r="A1" s="590" t="s">
        <v>804</v>
      </c>
      <c r="B1" s="591"/>
      <c r="C1" s="591"/>
      <c r="D1" s="591"/>
      <c r="E1" s="591"/>
      <c r="F1" s="591"/>
      <c r="H1" s="592" t="s">
        <v>738</v>
      </c>
      <c r="I1" s="593"/>
      <c r="J1" s="593"/>
      <c r="K1" s="593"/>
      <c r="L1" s="593"/>
      <c r="M1" s="593"/>
    </row>
    <row r="2" spans="1:13" ht="16.2" thickBot="1">
      <c r="A2" s="564"/>
      <c r="B2" s="565"/>
      <c r="C2" s="565"/>
      <c r="D2" s="565"/>
      <c r="E2" s="565"/>
      <c r="F2" s="565"/>
      <c r="H2" s="575"/>
      <c r="I2" s="576"/>
      <c r="J2" s="576"/>
      <c r="K2" s="576"/>
      <c r="L2" s="576"/>
      <c r="M2" s="576"/>
    </row>
    <row r="3" spans="1:13" ht="16.2" thickBot="1">
      <c r="A3" s="566" t="s">
        <v>785</v>
      </c>
      <c r="B3" s="567" t="s">
        <v>784</v>
      </c>
      <c r="C3" s="567" t="s">
        <v>783</v>
      </c>
      <c r="D3" s="567" t="s">
        <v>782</v>
      </c>
      <c r="E3" s="567" t="s">
        <v>781</v>
      </c>
      <c r="F3" s="568" t="s">
        <v>780</v>
      </c>
      <c r="H3" s="577" t="s">
        <v>785</v>
      </c>
      <c r="I3" s="578" t="s">
        <v>784</v>
      </c>
      <c r="J3" s="578" t="s">
        <v>783</v>
      </c>
      <c r="K3" s="578" t="s">
        <v>782</v>
      </c>
      <c r="L3" s="578" t="s">
        <v>781</v>
      </c>
      <c r="M3" s="579" t="s">
        <v>780</v>
      </c>
    </row>
    <row r="4" spans="1:13">
      <c r="A4" s="569" t="s">
        <v>803</v>
      </c>
      <c r="B4" s="570" t="s">
        <v>339</v>
      </c>
      <c r="C4" s="570" t="s">
        <v>761</v>
      </c>
      <c r="D4" s="570" t="s">
        <v>760</v>
      </c>
      <c r="E4" s="570">
        <v>6</v>
      </c>
      <c r="F4" s="571" t="s">
        <v>802</v>
      </c>
      <c r="H4" s="580" t="s">
        <v>801</v>
      </c>
      <c r="I4" s="581" t="s">
        <v>339</v>
      </c>
      <c r="J4" s="581" t="s">
        <v>761</v>
      </c>
      <c r="K4" s="581" t="s">
        <v>760</v>
      </c>
      <c r="L4" s="581">
        <v>5</v>
      </c>
      <c r="M4" s="582" t="s">
        <v>800</v>
      </c>
    </row>
    <row r="5" spans="1:13">
      <c r="A5" s="569" t="s">
        <v>799</v>
      </c>
      <c r="B5" s="570" t="s">
        <v>339</v>
      </c>
      <c r="C5" s="570" t="s">
        <v>761</v>
      </c>
      <c r="D5" s="570" t="s">
        <v>772</v>
      </c>
      <c r="E5" s="570">
        <v>6</v>
      </c>
      <c r="F5" s="571" t="s">
        <v>794</v>
      </c>
      <c r="H5" s="580" t="s">
        <v>798</v>
      </c>
      <c r="I5" s="581" t="s">
        <v>339</v>
      </c>
      <c r="J5" s="581" t="s">
        <v>761</v>
      </c>
      <c r="K5" s="581" t="s">
        <v>772</v>
      </c>
      <c r="L5" s="581">
        <v>13</v>
      </c>
      <c r="M5" s="582" t="s">
        <v>797</v>
      </c>
    </row>
    <row r="6" spans="1:13">
      <c r="A6" s="569" t="s">
        <v>796</v>
      </c>
      <c r="B6" s="570" t="s">
        <v>339</v>
      </c>
      <c r="C6" s="570" t="s">
        <v>761</v>
      </c>
      <c r="D6" s="570" t="s">
        <v>764</v>
      </c>
      <c r="E6" s="570">
        <v>4</v>
      </c>
      <c r="F6" s="571" t="s">
        <v>786</v>
      </c>
      <c r="H6" s="580" t="s">
        <v>795</v>
      </c>
      <c r="I6" s="581" t="s">
        <v>339</v>
      </c>
      <c r="J6" s="581" t="s">
        <v>761</v>
      </c>
      <c r="K6" s="581" t="s">
        <v>764</v>
      </c>
      <c r="L6" s="581">
        <v>13</v>
      </c>
      <c r="M6" s="582" t="s">
        <v>794</v>
      </c>
    </row>
    <row r="7" spans="1:13" ht="16.2" thickBot="1">
      <c r="A7" s="569" t="s">
        <v>793</v>
      </c>
      <c r="B7" s="570" t="s">
        <v>339</v>
      </c>
      <c r="C7" s="570" t="s">
        <v>761</v>
      </c>
      <c r="D7" s="570" t="s">
        <v>760</v>
      </c>
      <c r="E7" s="570">
        <v>4</v>
      </c>
      <c r="F7" s="571" t="s">
        <v>792</v>
      </c>
      <c r="H7" s="583" t="s">
        <v>791</v>
      </c>
      <c r="I7" s="584" t="s">
        <v>339</v>
      </c>
      <c r="J7" s="584" t="s">
        <v>761</v>
      </c>
      <c r="K7" s="584" t="s">
        <v>764</v>
      </c>
      <c r="L7" s="584">
        <v>13</v>
      </c>
      <c r="M7" s="585" t="s">
        <v>790</v>
      </c>
    </row>
    <row r="8" spans="1:13">
      <c r="A8" s="569" t="s">
        <v>789</v>
      </c>
      <c r="B8" s="570" t="s">
        <v>339</v>
      </c>
      <c r="C8" s="570" t="s">
        <v>761</v>
      </c>
      <c r="D8" s="570" t="s">
        <v>772</v>
      </c>
      <c r="E8" s="570">
        <v>4</v>
      </c>
      <c r="F8" s="571" t="s">
        <v>788</v>
      </c>
      <c r="H8" s="576" t="s">
        <v>810</v>
      </c>
      <c r="I8" s="576" t="s">
        <v>807</v>
      </c>
      <c r="J8" s="576" t="s">
        <v>808</v>
      </c>
      <c r="K8" s="576" t="s">
        <v>764</v>
      </c>
      <c r="L8" s="576">
        <v>4</v>
      </c>
      <c r="M8" s="576" t="s">
        <v>811</v>
      </c>
    </row>
    <row r="9" spans="1:13" ht="16.2" thickBot="1">
      <c r="A9" s="572" t="s">
        <v>787</v>
      </c>
      <c r="B9" s="573" t="s">
        <v>339</v>
      </c>
      <c r="C9" s="573" t="s">
        <v>761</v>
      </c>
      <c r="D9" s="573" t="s">
        <v>764</v>
      </c>
      <c r="E9" s="573">
        <v>11</v>
      </c>
      <c r="F9" s="574" t="s">
        <v>786</v>
      </c>
      <c r="H9" s="576"/>
      <c r="I9" s="576"/>
      <c r="J9" s="576"/>
      <c r="K9" s="576" t="s">
        <v>809</v>
      </c>
      <c r="L9" s="576"/>
      <c r="M9" s="576"/>
    </row>
    <row r="11" spans="1:13" ht="18">
      <c r="A11" s="588" t="s">
        <v>805</v>
      </c>
      <c r="B11" s="589"/>
      <c r="C11" s="589"/>
      <c r="D11" s="589"/>
      <c r="E11" s="589"/>
      <c r="F11" s="589"/>
      <c r="H11" s="586" t="s">
        <v>806</v>
      </c>
      <c r="I11" s="587"/>
      <c r="J11" s="587"/>
      <c r="K11" s="587"/>
      <c r="L11" s="587"/>
      <c r="M11" s="587"/>
    </row>
    <row r="12" spans="1:13" ht="16.2" thickBot="1">
      <c r="A12" s="542"/>
      <c r="B12" s="543"/>
      <c r="C12" s="543"/>
      <c r="D12" s="543"/>
      <c r="E12" s="543"/>
      <c r="F12" s="543"/>
      <c r="H12" s="553"/>
      <c r="I12" s="554"/>
      <c r="J12" s="554"/>
      <c r="K12" s="554"/>
      <c r="L12" s="554"/>
      <c r="M12" s="554"/>
    </row>
    <row r="13" spans="1:13" ht="16.2" thickBot="1">
      <c r="A13" s="550" t="s">
        <v>785</v>
      </c>
      <c r="B13" s="551" t="s">
        <v>784</v>
      </c>
      <c r="C13" s="551" t="s">
        <v>783</v>
      </c>
      <c r="D13" s="551" t="s">
        <v>782</v>
      </c>
      <c r="E13" s="551" t="s">
        <v>781</v>
      </c>
      <c r="F13" s="552" t="s">
        <v>780</v>
      </c>
      <c r="H13" s="555" t="s">
        <v>785</v>
      </c>
      <c r="I13" s="556" t="s">
        <v>784</v>
      </c>
      <c r="J13" s="556" t="s">
        <v>783</v>
      </c>
      <c r="K13" s="556" t="s">
        <v>782</v>
      </c>
      <c r="L13" s="556" t="s">
        <v>781</v>
      </c>
      <c r="M13" s="557" t="s">
        <v>780</v>
      </c>
    </row>
    <row r="14" spans="1:13">
      <c r="A14" s="545" t="s">
        <v>779</v>
      </c>
      <c r="B14" s="544" t="s">
        <v>339</v>
      </c>
      <c r="C14" s="544" t="s">
        <v>761</v>
      </c>
      <c r="D14" s="544" t="s">
        <v>764</v>
      </c>
      <c r="E14" s="544">
        <v>37</v>
      </c>
      <c r="F14" s="546" t="s">
        <v>778</v>
      </c>
      <c r="H14" s="558" t="s">
        <v>777</v>
      </c>
      <c r="I14" s="559" t="s">
        <v>339</v>
      </c>
      <c r="J14" s="559" t="s">
        <v>761</v>
      </c>
      <c r="K14" s="559" t="s">
        <v>760</v>
      </c>
      <c r="L14" s="559">
        <v>26</v>
      </c>
      <c r="M14" s="560" t="s">
        <v>776</v>
      </c>
    </row>
    <row r="15" spans="1:13">
      <c r="A15" s="545" t="s">
        <v>775</v>
      </c>
      <c r="B15" s="544" t="s">
        <v>339</v>
      </c>
      <c r="C15" s="544" t="s">
        <v>761</v>
      </c>
      <c r="D15" s="544" t="s">
        <v>772</v>
      </c>
      <c r="E15" s="544">
        <v>19</v>
      </c>
      <c r="F15" s="546" t="s">
        <v>774</v>
      </c>
      <c r="H15" s="558" t="s">
        <v>773</v>
      </c>
      <c r="I15" s="559" t="s">
        <v>339</v>
      </c>
      <c r="J15" s="559" t="s">
        <v>761</v>
      </c>
      <c r="K15" s="559" t="s">
        <v>772</v>
      </c>
      <c r="L15" s="559">
        <v>26</v>
      </c>
      <c r="M15" s="560" t="s">
        <v>771</v>
      </c>
    </row>
    <row r="16" spans="1:13" ht="16.2" thickBot="1">
      <c r="A16" s="545" t="s">
        <v>770</v>
      </c>
      <c r="B16" s="544" t="s">
        <v>339</v>
      </c>
      <c r="C16" s="544" t="s">
        <v>761</v>
      </c>
      <c r="D16" s="544" t="s">
        <v>760</v>
      </c>
      <c r="E16" s="544">
        <v>28</v>
      </c>
      <c r="F16" s="546" t="s">
        <v>769</v>
      </c>
      <c r="H16" s="561" t="s">
        <v>768</v>
      </c>
      <c r="I16" s="562" t="s">
        <v>339</v>
      </c>
      <c r="J16" s="562" t="s">
        <v>761</v>
      </c>
      <c r="K16" s="562" t="s">
        <v>760</v>
      </c>
      <c r="L16" s="562">
        <v>32</v>
      </c>
      <c r="M16" s="563" t="s">
        <v>767</v>
      </c>
    </row>
    <row r="17" spans="1:13">
      <c r="A17" s="545" t="s">
        <v>766</v>
      </c>
      <c r="B17" s="544" t="s">
        <v>765</v>
      </c>
      <c r="C17" s="544" t="s">
        <v>761</v>
      </c>
      <c r="D17" s="544" t="s">
        <v>764</v>
      </c>
      <c r="E17" s="544">
        <v>38</v>
      </c>
      <c r="F17" s="546" t="s">
        <v>763</v>
      </c>
      <c r="H17" s="554" t="s">
        <v>812</v>
      </c>
      <c r="I17" s="554" t="s">
        <v>807</v>
      </c>
      <c r="J17" s="554" t="s">
        <v>808</v>
      </c>
      <c r="K17" s="554" t="s">
        <v>760</v>
      </c>
      <c r="L17" s="554">
        <v>29</v>
      </c>
      <c r="M17" s="554" t="s">
        <v>813</v>
      </c>
    </row>
    <row r="18" spans="1:13" ht="16.2" thickBot="1">
      <c r="A18" s="547" t="s">
        <v>762</v>
      </c>
      <c r="B18" s="548" t="s">
        <v>339</v>
      </c>
      <c r="C18" s="548" t="s">
        <v>761</v>
      </c>
      <c r="D18" s="548" t="s">
        <v>760</v>
      </c>
      <c r="E18" s="548">
        <v>25</v>
      </c>
      <c r="F18" s="549" t="s">
        <v>759</v>
      </c>
      <c r="H18" s="554"/>
      <c r="I18" s="554"/>
      <c r="J18" s="554"/>
      <c r="K18" s="554"/>
      <c r="L18" s="554"/>
      <c r="M18" s="55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0A33-CED4-469C-9B7F-81BFAD35945A}">
  <dimension ref="A1:C18"/>
  <sheetViews>
    <sheetView showGridLines="0" workbookViewId="0"/>
  </sheetViews>
  <sheetFormatPr defaultColWidth="9" defaultRowHeight="15.6"/>
  <cols>
    <col min="1" max="1" width="62.796875" style="502" bestFit="1" customWidth="1"/>
    <col min="2" max="2" width="9.5" style="504" customWidth="1"/>
    <col min="3" max="3" width="6.3984375" style="502" customWidth="1"/>
    <col min="4" max="16384" width="9" style="502"/>
  </cols>
  <sheetData>
    <row r="1" spans="1:3">
      <c r="A1" s="499" t="s">
        <v>699</v>
      </c>
      <c r="B1" s="500" t="str">
        <f>'Personal File'!A1</f>
        <v>Tore</v>
      </c>
      <c r="C1" s="501" t="s">
        <v>700</v>
      </c>
    </row>
    <row r="2" spans="1:3">
      <c r="A2" s="503" t="s">
        <v>701</v>
      </c>
      <c r="B2" s="504" t="s">
        <v>724</v>
      </c>
      <c r="C2" s="505">
        <v>0.08</v>
      </c>
    </row>
    <row r="3" spans="1:3">
      <c r="A3" s="503" t="s">
        <v>703</v>
      </c>
      <c r="B3" s="504" t="s">
        <v>721</v>
      </c>
      <c r="C3" s="505">
        <v>0.12</v>
      </c>
    </row>
    <row r="4" spans="1:3">
      <c r="A4" s="503" t="s">
        <v>704</v>
      </c>
      <c r="B4" s="504" t="s">
        <v>722</v>
      </c>
      <c r="C4" s="505">
        <v>0.16</v>
      </c>
    </row>
    <row r="5" spans="1:3">
      <c r="A5" s="503" t="s">
        <v>705</v>
      </c>
      <c r="B5" s="504" t="s">
        <v>702</v>
      </c>
      <c r="C5" s="505">
        <v>0.2</v>
      </c>
    </row>
    <row r="6" spans="1:3">
      <c r="A6" s="503" t="s">
        <v>706</v>
      </c>
      <c r="B6" s="504" t="s">
        <v>702</v>
      </c>
      <c r="C6" s="505">
        <v>0.2</v>
      </c>
    </row>
    <row r="7" spans="1:3">
      <c r="A7" s="499" t="s">
        <v>52</v>
      </c>
      <c r="B7" s="500"/>
      <c r="C7" s="501">
        <f>SUM(C2:C6)</f>
        <v>0.76</v>
      </c>
    </row>
    <row r="8" spans="1:3">
      <c r="A8" s="499"/>
      <c r="B8" s="500"/>
      <c r="C8" s="501"/>
    </row>
    <row r="9" spans="1:3">
      <c r="A9" s="499" t="s">
        <v>707</v>
      </c>
      <c r="B9" s="506">
        <v>0</v>
      </c>
    </row>
    <row r="10" spans="1:3">
      <c r="A10" s="499" t="s">
        <v>708</v>
      </c>
      <c r="B10" s="506">
        <v>5000</v>
      </c>
    </row>
    <row r="11" spans="1:3">
      <c r="A11" s="499" t="s">
        <v>709</v>
      </c>
      <c r="B11" s="506">
        <f>IF(B9=0,B10*C7,(B10*C7*(1-(B9/4))))</f>
        <v>3800</v>
      </c>
    </row>
    <row r="12" spans="1:3">
      <c r="A12" s="499" t="s">
        <v>710</v>
      </c>
      <c r="B12" s="507">
        <v>0</v>
      </c>
      <c r="C12" s="508"/>
    </row>
    <row r="13" spans="1:3">
      <c r="A13" s="499" t="s">
        <v>52</v>
      </c>
      <c r="B13" s="509">
        <f>SUM(B11:B12)</f>
        <v>3800</v>
      </c>
    </row>
    <row r="14" spans="1:3">
      <c r="A14" s="499" t="s">
        <v>711</v>
      </c>
      <c r="B14" s="506">
        <v>41700</v>
      </c>
    </row>
    <row r="15" spans="1:3">
      <c r="A15" s="499" t="s">
        <v>712</v>
      </c>
      <c r="B15" s="509">
        <f>SUM(B13:B14)</f>
        <v>45500</v>
      </c>
    </row>
    <row r="17" spans="1:2">
      <c r="A17" s="499" t="s">
        <v>729</v>
      </c>
      <c r="B17" s="502"/>
    </row>
    <row r="18" spans="1:2">
      <c r="B18" s="50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Personal File</vt:lpstr>
      <vt:lpstr>Skills</vt:lpstr>
      <vt:lpstr>Lurue</vt:lpstr>
      <vt:lpstr>Spells</vt:lpstr>
      <vt:lpstr>Feats</vt:lpstr>
      <vt:lpstr>Martial</vt:lpstr>
      <vt:lpstr>Equipment</vt:lpstr>
      <vt:lpstr>Summon</vt:lpstr>
      <vt:lpstr>XP Awards</vt:lpstr>
      <vt:lpstr>Lurue!Print_Area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2021-11-07T22:57:18Z</dcterms:modified>
</cp:coreProperties>
</file>