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gos\FrEnt\"/>
    </mc:Choice>
  </mc:AlternateContent>
  <xr:revisionPtr revIDLastSave="0" documentId="13_ncr:1_{D97B9276-6EAB-42D5-9368-36D488519C04}" xr6:coauthVersionLast="47" xr6:coauthVersionMax="47" xr10:uidLastSave="{00000000-0000-0000-0000-000000000000}"/>
  <bookViews>
    <workbookView xWindow="-108" yWindow="-108" windowWidth="23256" windowHeight="13176" tabRatio="720" activeTab="1" xr2:uid="{00000000-000D-0000-FFFF-FFFF00000000}"/>
  </bookViews>
  <sheets>
    <sheet name="Factions" sheetId="5" r:id="rId1"/>
    <sheet name="Vehicles" sheetId="6" r:id="rId2"/>
    <sheet name="Weapons" sheetId="8" r:id="rId3"/>
    <sheet name="NPC Generator" sheetId="3" r:id="rId4"/>
    <sheet name="Port Loren regulars" sheetId="7" r:id="rId5"/>
    <sheet name="Purchase DCs" sheetId="9" r:id="rId6"/>
    <sheet name="¡RefTables" sheetId="2" state="hidden" r:id="rId7"/>
    <sheet name="¡RefAbilities" sheetId="1" r:id="rId8"/>
  </sheets>
  <externalReferences>
    <externalReference r:id="rId9"/>
  </externalReferences>
  <definedNames>
    <definedName name="_xlnm._FilterDatabase" localSheetId="0" hidden="1">Factions!$A$1:$Z$1</definedName>
    <definedName name="_xlnm._FilterDatabase" localSheetId="4" hidden="1">'Port Loren regulars'!$A$1:$D$46</definedName>
    <definedName name="NoShade">'[1]Spell Sheet'!$FH$1</definedName>
    <definedName name="_xlnm.Print_Area" localSheetId="2">Weapons!#REF!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" i="5" l="1"/>
  <c r="V3" i="5"/>
  <c r="V5" i="5"/>
  <c r="V6" i="5"/>
  <c r="V4" i="5"/>
  <c r="V8" i="5"/>
  <c r="V9" i="5"/>
  <c r="V10" i="5"/>
  <c r="V11" i="5"/>
  <c r="V7" i="5"/>
  <c r="V13" i="5"/>
  <c r="V12" i="5"/>
  <c r="V14" i="5"/>
  <c r="V15" i="5"/>
  <c r="V16" i="5"/>
  <c r="V20" i="5"/>
  <c r="V18" i="5"/>
  <c r="V17" i="5"/>
  <c r="V19" i="5"/>
  <c r="V22" i="5"/>
  <c r="V21" i="5"/>
  <c r="V23" i="5"/>
  <c r="V25" i="5"/>
  <c r="V24" i="5"/>
  <c r="V30" i="5"/>
  <c r="V27" i="5"/>
  <c r="V26" i="5"/>
  <c r="V29" i="5"/>
  <c r="V31" i="5"/>
  <c r="V28" i="5"/>
  <c r="V34" i="5"/>
  <c r="V35" i="5"/>
  <c r="V33" i="5"/>
  <c r="V36" i="5"/>
  <c r="V32" i="5"/>
  <c r="V37" i="5"/>
  <c r="V38" i="5"/>
  <c r="V39" i="5"/>
  <c r="V40" i="5"/>
  <c r="V41" i="5"/>
  <c r="V46" i="5"/>
  <c r="V42" i="5"/>
  <c r="V44" i="5"/>
  <c r="V43" i="5"/>
  <c r="V45" i="5"/>
  <c r="V49" i="5"/>
  <c r="V48" i="5"/>
  <c r="V47" i="5"/>
  <c r="V51" i="5"/>
  <c r="V50" i="5"/>
  <c r="V54" i="5"/>
  <c r="V55" i="5"/>
  <c r="V53" i="5"/>
  <c r="V52" i="5"/>
  <c r="V56" i="5"/>
  <c r="V57" i="5"/>
  <c r="V58" i="5"/>
  <c r="V60" i="5"/>
  <c r="V61" i="5"/>
  <c r="V59" i="5"/>
  <c r="V62" i="5"/>
  <c r="V66" i="5"/>
  <c r="V63" i="5"/>
  <c r="V65" i="5"/>
  <c r="V64" i="5"/>
  <c r="V67" i="5"/>
  <c r="V68" i="5"/>
  <c r="V69" i="5"/>
  <c r="V70" i="5"/>
  <c r="V71" i="5"/>
  <c r="V74" i="5"/>
  <c r="V73" i="5"/>
  <c r="V72" i="5"/>
  <c r="V76" i="5"/>
  <c r="V75" i="5"/>
  <c r="V79" i="5"/>
  <c r="V78" i="5"/>
  <c r="V77" i="5"/>
  <c r="V81" i="5"/>
  <c r="V80" i="5"/>
  <c r="V82" i="5"/>
  <c r="V83" i="5"/>
  <c r="V84" i="5"/>
  <c r="V85" i="5"/>
  <c r="V86" i="5"/>
  <c r="V87" i="5"/>
  <c r="V88" i="5"/>
  <c r="V90" i="5"/>
  <c r="V91" i="5"/>
  <c r="V89" i="5"/>
  <c r="C70" i="9" l="1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A53" i="9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U86" i="5" l="1"/>
  <c r="U84" i="5"/>
  <c r="U83" i="5"/>
  <c r="U85" i="5"/>
  <c r="U82" i="5"/>
  <c r="U56" i="5"/>
  <c r="U53" i="5"/>
  <c r="U52" i="5"/>
  <c r="U55" i="5"/>
  <c r="U54" i="5"/>
  <c r="U29" i="5" l="1"/>
  <c r="U90" i="5" l="1"/>
  <c r="U80" i="5"/>
  <c r="U65" i="5"/>
  <c r="U46" i="5"/>
  <c r="U39" i="5"/>
  <c r="U36" i="5"/>
  <c r="U60" i="5"/>
  <c r="U51" i="5"/>
  <c r="U7" i="5"/>
  <c r="U5" i="5"/>
  <c r="U72" i="5"/>
  <c r="U70" i="5"/>
  <c r="U27" i="5"/>
  <c r="U24" i="5"/>
  <c r="U14" i="5"/>
  <c r="U91" i="5"/>
  <c r="U77" i="5"/>
  <c r="U62" i="5"/>
  <c r="U42" i="5"/>
  <c r="U37" i="5"/>
  <c r="U32" i="5"/>
  <c r="U20" i="5"/>
  <c r="U59" i="5"/>
  <c r="U47" i="5"/>
  <c r="U10" i="5"/>
  <c r="U6" i="5"/>
  <c r="U73" i="5"/>
  <c r="U71" i="5"/>
  <c r="U26" i="5"/>
  <c r="U25" i="5"/>
  <c r="U12" i="5"/>
  <c r="U87" i="5"/>
  <c r="U79" i="5"/>
  <c r="U66" i="5"/>
  <c r="U43" i="5"/>
  <c r="U40" i="5"/>
  <c r="U33" i="5"/>
  <c r="U19" i="5"/>
  <c r="U61" i="5"/>
  <c r="U50" i="5" l="1"/>
  <c r="U11" i="5"/>
  <c r="U4" i="5"/>
  <c r="U75" i="5"/>
  <c r="U69" i="5"/>
  <c r="U31" i="5"/>
  <c r="U21" i="5"/>
  <c r="U16" i="5"/>
  <c r="U89" i="5"/>
  <c r="U81" i="5"/>
  <c r="U64" i="5"/>
  <c r="U45" i="5"/>
  <c r="U41" i="5"/>
  <c r="U35" i="5"/>
  <c r="U17" i="5"/>
  <c r="U57" i="5"/>
  <c r="U49" i="5"/>
  <c r="U9" i="5"/>
  <c r="U2" i="5"/>
  <c r="U76" i="5"/>
  <c r="U67" i="5"/>
  <c r="U28" i="5"/>
  <c r="U23" i="5"/>
  <c r="U15" i="5"/>
  <c r="U88" i="5"/>
  <c r="U78" i="5"/>
  <c r="U63" i="5"/>
  <c r="U44" i="5"/>
  <c r="U38" i="5"/>
  <c r="U34" i="5"/>
  <c r="U18" i="5"/>
  <c r="U58" i="5"/>
  <c r="U48" i="5"/>
  <c r="U8" i="5"/>
  <c r="U3" i="5"/>
  <c r="U74" i="5"/>
  <c r="U68" i="5"/>
  <c r="U30" i="5"/>
  <c r="U22" i="5"/>
  <c r="U13" i="5"/>
  <c r="E10" i="3" l="1"/>
  <c r="E9" i="3"/>
  <c r="E8" i="3"/>
  <c r="E7" i="3"/>
  <c r="E6" i="3"/>
  <c r="E5" i="3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K4" i="1"/>
  <c r="J4" i="1"/>
  <c r="I4" i="1"/>
  <c r="H4" i="1"/>
  <c r="K3" i="1"/>
  <c r="J3" i="1"/>
  <c r="I3" i="1"/>
  <c r="H3" i="1"/>
  <c r="T8" i="1"/>
  <c r="S8" i="1"/>
  <c r="R8" i="1"/>
  <c r="Q8" i="1"/>
  <c r="P8" i="1"/>
  <c r="T7" i="1"/>
  <c r="S7" i="1"/>
  <c r="R7" i="1"/>
  <c r="Q7" i="1"/>
  <c r="P7" i="1"/>
  <c r="T6" i="1"/>
  <c r="S6" i="1"/>
  <c r="R6" i="1"/>
  <c r="Q6" i="1"/>
  <c r="P6" i="1"/>
  <c r="T5" i="1"/>
  <c r="S5" i="1"/>
  <c r="R5" i="1"/>
  <c r="Q5" i="1"/>
  <c r="P5" i="1"/>
  <c r="T4" i="1"/>
  <c r="S4" i="1"/>
  <c r="R4" i="1"/>
  <c r="Q4" i="1"/>
  <c r="P4" i="1"/>
  <c r="T3" i="1"/>
  <c r="S3" i="1"/>
  <c r="R3" i="1"/>
  <c r="Q3" i="1"/>
  <c r="P3" i="1"/>
  <c r="E11" i="3" l="1"/>
  <c r="E7" i="1"/>
  <c r="B9" i="3" s="1"/>
  <c r="E8" i="1"/>
  <c r="B10" i="3" s="1"/>
  <c r="L5" i="1"/>
  <c r="M5" i="1" s="1"/>
  <c r="C7" i="3" s="1"/>
  <c r="E6" i="1"/>
  <c r="B8" i="3" s="1"/>
  <c r="E4" i="1"/>
  <c r="B6" i="3" s="1"/>
  <c r="E5" i="1"/>
  <c r="B7" i="3" s="1"/>
  <c r="E3" i="1"/>
  <c r="B5" i="3" s="1"/>
  <c r="L3" i="1"/>
  <c r="M3" i="1" s="1"/>
  <c r="C5" i="3" s="1"/>
  <c r="L7" i="1"/>
  <c r="M7" i="1" s="1"/>
  <c r="C9" i="3" s="1"/>
  <c r="L6" i="1"/>
  <c r="M6" i="1" s="1"/>
  <c r="C8" i="3" s="1"/>
  <c r="L4" i="1"/>
  <c r="M4" i="1" s="1"/>
  <c r="C6" i="3" s="1"/>
  <c r="L8" i="1"/>
  <c r="M8" i="1" s="1"/>
  <c r="C10" i="3" s="1"/>
  <c r="U5" i="1"/>
  <c r="V5" i="1" s="1"/>
  <c r="D7" i="3" s="1"/>
  <c r="U8" i="1"/>
  <c r="V8" i="1" s="1"/>
  <c r="D10" i="3" s="1"/>
  <c r="U4" i="1"/>
  <c r="V4" i="1" s="1"/>
  <c r="D6" i="3" s="1"/>
  <c r="U7" i="1"/>
  <c r="V7" i="1" s="1"/>
  <c r="D9" i="3" s="1"/>
  <c r="U3" i="1"/>
  <c r="V3" i="1" s="1"/>
  <c r="D5" i="3" s="1"/>
  <c r="U6" i="1"/>
  <c r="V6" i="1" s="1"/>
  <c r="D8" i="3" s="1"/>
  <c r="F6" i="3" l="1"/>
  <c r="F10" i="3"/>
  <c r="F9" i="3"/>
  <c r="F7" i="3"/>
  <c r="F8" i="3"/>
  <c r="D11" i="3"/>
  <c r="B11" i="3"/>
  <c r="F5" i="3"/>
  <c r="C11" i="3"/>
  <c r="J37" i="3" l="1"/>
  <c r="J36" i="3"/>
  <c r="J35" i="3"/>
  <c r="J34" i="3"/>
  <c r="J33" i="3"/>
  <c r="J32" i="3"/>
  <c r="J31" i="3"/>
  <c r="J26" i="3"/>
  <c r="J27" i="3"/>
  <c r="J30" i="3"/>
  <c r="J28" i="3"/>
  <c r="J29" i="3"/>
  <c r="J25" i="3"/>
  <c r="J23" i="3"/>
  <c r="J24" i="3"/>
  <c r="J21" i="3"/>
  <c r="J22" i="3"/>
  <c r="J19" i="3"/>
  <c r="J20" i="3"/>
  <c r="J17" i="3"/>
  <c r="J18" i="3"/>
  <c r="J15" i="3"/>
  <c r="J16" i="3"/>
  <c r="J10" i="3"/>
  <c r="J14" i="3"/>
  <c r="J8" i="3"/>
  <c r="J11" i="3"/>
  <c r="J13" i="3"/>
  <c r="J4" i="3"/>
  <c r="J2" i="3"/>
  <c r="J5" i="3"/>
  <c r="J7" i="3"/>
  <c r="J3" i="3"/>
  <c r="J9" i="3"/>
  <c r="J6" i="3"/>
  <c r="F11" i="3"/>
  <c r="J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1" authorId="0" shapeId="0" xr:uid="{58223975-CB78-4C8D-A345-397C588EAC24}">
      <text>
        <r>
          <rPr>
            <sz val="12"/>
            <color indexed="81"/>
            <rFont val="Times New Roman"/>
            <family val="1"/>
          </rPr>
          <t>P = Prototype, not owned in quantity</t>
        </r>
      </text>
    </comment>
    <comment ref="G1" authorId="0" shapeId="0" xr:uid="{B48AFBAA-D1A8-4AF4-A77D-9F2C4638648F}">
      <text>
        <r>
          <rPr>
            <sz val="12"/>
            <color indexed="81"/>
            <rFont val="Times New Roman"/>
            <family val="1"/>
          </rPr>
          <t>Anti-Accident System</t>
        </r>
      </text>
    </comment>
    <comment ref="H1" authorId="0" shapeId="0" xr:uid="{D94984DF-8120-4A84-BE12-D7AAE109C313}">
      <text>
        <r>
          <rPr>
            <sz val="12"/>
            <color indexed="81"/>
            <rFont val="Times New Roman"/>
            <family val="1"/>
          </rPr>
          <t>Autocomp: Driver</t>
        </r>
      </text>
    </comment>
    <comment ref="I1" authorId="0" shapeId="0" xr:uid="{92324DDB-AEF6-42E2-8AAC-A61CD598FEEF}">
      <text>
        <r>
          <rPr>
            <sz val="12"/>
            <color indexed="81"/>
            <rFont val="Times New Roman"/>
            <family val="1"/>
          </rPr>
          <t>Autocomp: Gunner</t>
        </r>
      </text>
    </comment>
    <comment ref="J1" authorId="0" shapeId="0" xr:uid="{7A27FB00-DCCF-4A89-AAC5-5BA838679F53}">
      <text>
        <r>
          <rPr>
            <sz val="12"/>
            <color indexed="81"/>
            <rFont val="Times New Roman"/>
            <family val="1"/>
          </rPr>
          <t>Remote Shutdown System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K1" authorId="0" shapeId="0" xr:uid="{E1137F7A-F1ED-44DB-AA72-1AAC2552FA8A}">
      <text>
        <r>
          <rPr>
            <sz val="12"/>
            <color indexed="81"/>
            <rFont val="Times New Roman"/>
            <family val="1"/>
          </rPr>
          <t>This reflects a 10th-level cap.</t>
        </r>
      </text>
    </comment>
  </commentList>
</comments>
</file>

<file path=xl/sharedStrings.xml><?xml version="1.0" encoding="utf-8"?>
<sst xmlns="http://schemas.openxmlformats.org/spreadsheetml/2006/main" count="3858" uniqueCount="1230">
  <si>
    <t>d6</t>
  </si>
  <si>
    <t>4d6</t>
  </si>
  <si>
    <t>4d6-low</t>
  </si>
  <si>
    <t>Rolls</t>
  </si>
  <si>
    <t>Int</t>
  </si>
  <si>
    <t>Wis</t>
  </si>
  <si>
    <t>Cha</t>
  </si>
  <si>
    <t>Str</t>
  </si>
  <si>
    <t>Dex</t>
  </si>
  <si>
    <t>Con</t>
  </si>
  <si>
    <t>5d6</t>
  </si>
  <si>
    <r>
      <t>5d6-low</t>
    </r>
    <r>
      <rPr>
        <b/>
        <vertAlign val="subscript"/>
        <sz val="12"/>
        <color theme="1"/>
        <rFont val="Times New Roman"/>
        <family val="1"/>
      </rPr>
      <t>2</t>
    </r>
  </si>
  <si>
    <t>3d6</t>
  </si>
  <si>
    <t>Heroic (Best 3 of 5 rolls)</t>
  </si>
  <si>
    <t>Augmented (Best 3 of 4 rolls)</t>
  </si>
  <si>
    <t>Average (3d6)</t>
  </si>
  <si>
    <t>Race:</t>
  </si>
  <si>
    <t>Race</t>
  </si>
  <si>
    <t>Dralasite</t>
  </si>
  <si>
    <t>Human</t>
  </si>
  <si>
    <t>Vrusk</t>
  </si>
  <si>
    <t>Yazirian</t>
  </si>
  <si>
    <t>Prominent Class</t>
  </si>
  <si>
    <t>Soldier</t>
  </si>
  <si>
    <t>Martial Artist</t>
  </si>
  <si>
    <t>Gunslinger</t>
  </si>
  <si>
    <t>Infiltrator</t>
  </si>
  <si>
    <t>Daredevil</t>
  </si>
  <si>
    <t>Bodyguard</t>
  </si>
  <si>
    <t>Field Scientist</t>
  </si>
  <si>
    <t>Techie</t>
  </si>
  <si>
    <t>Field Medic</t>
  </si>
  <si>
    <t>Investigator</t>
  </si>
  <si>
    <t>Personality</t>
  </si>
  <si>
    <t>Negotiator</t>
  </si>
  <si>
    <t>Ambassador</t>
  </si>
  <si>
    <t>Dogfighter</t>
  </si>
  <si>
    <t>Dreadnought</t>
  </si>
  <si>
    <t>Engineer</t>
  </si>
  <si>
    <t>Explorer</t>
  </si>
  <si>
    <t>Field Officer</t>
  </si>
  <si>
    <t>Helix Warrior</t>
  </si>
  <si>
    <t>Space Monkey</t>
  </si>
  <si>
    <t>Swindler</t>
  </si>
  <si>
    <t>Technosavant</t>
  </si>
  <si>
    <t>Tracer</t>
  </si>
  <si>
    <t>Xenophile</t>
  </si>
  <si>
    <t>Bionic Agent</t>
  </si>
  <si>
    <t>Cyberwarrior</t>
  </si>
  <si>
    <t>Implant Hack</t>
  </si>
  <si>
    <t>Roll</t>
  </si>
  <si>
    <t>unclassed</t>
  </si>
  <si>
    <t>Average</t>
  </si>
  <si>
    <t>Augmented</t>
  </si>
  <si>
    <t>Heroic</t>
  </si>
  <si>
    <t>Scope:</t>
  </si>
  <si>
    <t>Scope</t>
  </si>
  <si>
    <t>Racial Mods</t>
  </si>
  <si>
    <t>Total</t>
  </si>
  <si>
    <t>Last</t>
  </si>
  <si>
    <t>Sex</t>
  </si>
  <si>
    <t>Strength</t>
  </si>
  <si>
    <t>m</t>
  </si>
  <si>
    <t>Fort</t>
  </si>
  <si>
    <t>Ref</t>
  </si>
  <si>
    <t>Wil</t>
  </si>
  <si>
    <t>BAB</t>
  </si>
  <si>
    <t>Weapons</t>
  </si>
  <si>
    <t>Armor</t>
  </si>
  <si>
    <t>Notable Equipment</t>
  </si>
  <si>
    <t>Def</t>
  </si>
  <si>
    <t>Ebb &amp; Flow Astronautics</t>
  </si>
  <si>
    <t>Frontierwide Freight and Shipping</t>
  </si>
  <si>
    <t>Hivemind Enterprises</t>
  </si>
  <si>
    <t>Speakeasy Pharmacopoeia, Ltd.</t>
  </si>
  <si>
    <t>Anti-Android League</t>
  </si>
  <si>
    <t>P.C.U.O.C.T.N.S.</t>
  </si>
  <si>
    <t>Star Devil</t>
  </si>
  <si>
    <t>Zethra</t>
  </si>
  <si>
    <t>Smart</t>
  </si>
  <si>
    <t>Charismatic</t>
  </si>
  <si>
    <t>Dedicated</t>
  </si>
  <si>
    <t>Fast</t>
  </si>
  <si>
    <t>Tough</t>
  </si>
  <si>
    <t>Strong</t>
  </si>
  <si>
    <t>Champion</t>
  </si>
  <si>
    <t>M</t>
  </si>
  <si>
    <t>F</t>
  </si>
  <si>
    <t>Vicequeen</t>
  </si>
  <si>
    <t>Star Law Officer</t>
  </si>
  <si>
    <t>Bughunter</t>
  </si>
  <si>
    <t>Genetech</t>
  </si>
  <si>
    <t>Occupation</t>
  </si>
  <si>
    <t>Academic</t>
  </si>
  <si>
    <t>Adventurer</t>
  </si>
  <si>
    <t>Athlete</t>
  </si>
  <si>
    <t>Blue Collar</t>
  </si>
  <si>
    <t>Celebrity</t>
  </si>
  <si>
    <t>Creative</t>
  </si>
  <si>
    <t>Criminal</t>
  </si>
  <si>
    <t>Dilettante</t>
  </si>
  <si>
    <t>Doctor</t>
  </si>
  <si>
    <t>Emergency Services</t>
  </si>
  <si>
    <t>Entrepreneur</t>
  </si>
  <si>
    <t>Investigative</t>
  </si>
  <si>
    <t>Law Enforcement</t>
  </si>
  <si>
    <t>Military</t>
  </si>
  <si>
    <t>Religious</t>
  </si>
  <si>
    <t>Rural</t>
  </si>
  <si>
    <t>Student</t>
  </si>
  <si>
    <t>Technician</t>
  </si>
  <si>
    <t>White Collar</t>
  </si>
  <si>
    <t>Astronaut</t>
  </si>
  <si>
    <t>Colonist</t>
  </si>
  <si>
    <t>Drifter</t>
  </si>
  <si>
    <t>Gladiator</t>
  </si>
  <si>
    <t>Heir</t>
  </si>
  <si>
    <t>Outcast</t>
  </si>
  <si>
    <t>Scavenger</t>
  </si>
  <si>
    <t>Transporter</t>
  </si>
  <si>
    <t>Corporate Zombie</t>
  </si>
  <si>
    <t>Noderunner</t>
  </si>
  <si>
    <t>No-Man</t>
  </si>
  <si>
    <t>other</t>
  </si>
  <si>
    <t>Recommended?</t>
  </si>
  <si>
    <t>Source</t>
  </si>
  <si>
    <t>D20 Modern</t>
  </si>
  <si>
    <t>D20 Future</t>
  </si>
  <si>
    <t>D20 Cyberscape</t>
  </si>
  <si>
    <t>Leader</t>
  </si>
  <si>
    <t>Driver</t>
  </si>
  <si>
    <t>Security</t>
  </si>
  <si>
    <t>Role</t>
  </si>
  <si>
    <t>Type</t>
  </si>
  <si>
    <t>C</t>
  </si>
  <si>
    <t>Z</t>
  </si>
  <si>
    <t>Faction</t>
  </si>
  <si>
    <t>G</t>
  </si>
  <si>
    <t>Press Delete to re-roll</t>
  </si>
  <si>
    <t>PL</t>
  </si>
  <si>
    <t>Locomotion</t>
  </si>
  <si>
    <t>Body</t>
  </si>
  <si>
    <t>HydroDyn SeaHawk</t>
  </si>
  <si>
    <t>Hover</t>
  </si>
  <si>
    <t>Sedan</t>
  </si>
  <si>
    <t>Cycle</t>
  </si>
  <si>
    <t>Bus</t>
  </si>
  <si>
    <t>Truck</t>
  </si>
  <si>
    <t>Kirsh Sunflower</t>
  </si>
  <si>
    <t>Nakazawa Delta-9</t>
  </si>
  <si>
    <t>SKG Lamplighter</t>
  </si>
  <si>
    <t>Wheeled</t>
  </si>
  <si>
    <t>AAS</t>
  </si>
  <si>
    <t>AD</t>
  </si>
  <si>
    <t>AG</t>
  </si>
  <si>
    <t>RSS</t>
  </si>
  <si>
    <t>Duralloy Armor</t>
  </si>
  <si>
    <t>none</t>
  </si>
  <si>
    <t>þ</t>
  </si>
  <si>
    <t>q</t>
  </si>
  <si>
    <t>S.Wagon</t>
  </si>
  <si>
    <t>Notes</t>
  </si>
  <si>
    <t>Coupe</t>
  </si>
  <si>
    <t>HM Dirt Bike</t>
  </si>
  <si>
    <t>Hecaton Explorer</t>
  </si>
  <si>
    <t>Kentaur Pickup Scout</t>
  </si>
  <si>
    <t>Minivan</t>
  </si>
  <si>
    <r>
      <t>TM Willow</t>
    </r>
    <r>
      <rPr>
        <vertAlign val="superscript"/>
        <sz val="12"/>
        <color theme="1"/>
        <rFont val="Times New Roman"/>
        <family val="1"/>
      </rPr>
      <t>P</t>
    </r>
  </si>
  <si>
    <r>
      <t>Stadtler Valkyrie</t>
    </r>
    <r>
      <rPr>
        <vertAlign val="superscript"/>
        <sz val="12"/>
        <color theme="1"/>
        <rFont val="Times New Roman"/>
        <family val="1"/>
      </rPr>
      <t>P</t>
    </r>
  </si>
  <si>
    <r>
      <t>Bendel Motors Spirit</t>
    </r>
    <r>
      <rPr>
        <vertAlign val="superscript"/>
        <sz val="12"/>
        <color theme="1"/>
        <rFont val="Times New Roman"/>
        <family val="1"/>
      </rPr>
      <t>P</t>
    </r>
  </si>
  <si>
    <t>Gaia Virgo</t>
  </si>
  <si>
    <t>Shang XRL</t>
  </si>
  <si>
    <t>Sport</t>
  </si>
  <si>
    <t>AutoDyn Hoverboard</t>
  </si>
  <si>
    <t>Misc</t>
  </si>
  <si>
    <r>
      <t>WGM Wyoming</t>
    </r>
    <r>
      <rPr>
        <vertAlign val="superscript"/>
        <sz val="12"/>
        <color theme="1"/>
        <rFont val="Times New Roman"/>
        <family val="1"/>
      </rPr>
      <t>P</t>
    </r>
  </si>
  <si>
    <t>SUV</t>
  </si>
  <si>
    <t>Gyrocopter</t>
  </si>
  <si>
    <t>Flight</t>
  </si>
  <si>
    <t>Copter</t>
  </si>
  <si>
    <t>Turtledove</t>
  </si>
  <si>
    <t>EU2A1 Personnel Carrier</t>
  </si>
  <si>
    <t>M-300 Hovertank</t>
  </si>
  <si>
    <t>Tank</t>
  </si>
  <si>
    <r>
      <t>IS-2000 Personnel Carrier</t>
    </r>
    <r>
      <rPr>
        <vertAlign val="superscript"/>
        <sz val="12"/>
        <color theme="1"/>
        <rFont val="Times New Roman"/>
        <family val="1"/>
      </rPr>
      <t>P</t>
    </r>
  </si>
  <si>
    <t>Disguised for stealth</t>
  </si>
  <si>
    <t>Ballistic</t>
  </si>
  <si>
    <t>Genetic Tags</t>
  </si>
  <si>
    <t>Collapsible</t>
  </si>
  <si>
    <t>Misc. Gadgets</t>
  </si>
  <si>
    <t>Flaws</t>
  </si>
  <si>
    <t>Interface for entry/exit to/from Fortress Campus</t>
  </si>
  <si>
    <t>AutoMac Taxi</t>
  </si>
  <si>
    <t>AutoDyn Hoverbike</t>
  </si>
  <si>
    <t>AutoDyn Hoverbus</t>
  </si>
  <si>
    <t>AutoDyn Hovercar</t>
  </si>
  <si>
    <t>AutoDyn Hovertruck</t>
  </si>
  <si>
    <t>Jetta Mid-size Wagon</t>
  </si>
  <si>
    <t>250CC Dirt Bike</t>
  </si>
  <si>
    <t>Taiga Pickup</t>
  </si>
  <si>
    <t>Caravan</t>
  </si>
  <si>
    <t>Phoenix Cavalier</t>
  </si>
  <si>
    <t>Rinkidink Moving Truck</t>
  </si>
  <si>
    <r>
      <t>Bavaria M</t>
    </r>
    <r>
      <rPr>
        <vertAlign val="superscript"/>
        <sz val="12"/>
        <color theme="1"/>
        <rFont val="Times New Roman"/>
        <family val="1"/>
      </rPr>
      <t>3</t>
    </r>
  </si>
  <si>
    <t>Custom Delta-9</t>
  </si>
  <si>
    <t>Custom Lamplighter</t>
  </si>
  <si>
    <t>Custom Virgo</t>
  </si>
  <si>
    <t>Custom Moving Truck</t>
  </si>
  <si>
    <t>Custom Gyrocopter</t>
  </si>
  <si>
    <t>Custom Hoverbike: Speed</t>
  </si>
  <si>
    <t>Custom Hoverbike: Torque</t>
  </si>
  <si>
    <t>Custom Hoverbike: Lift</t>
  </si>
  <si>
    <t>Custom Hoverbike: Spikes</t>
  </si>
  <si>
    <t>PoLo Militia</t>
  </si>
  <si>
    <t>Queenstemple</t>
  </si>
  <si>
    <t>Four Horsemen</t>
  </si>
  <si>
    <t>Legion</t>
  </si>
  <si>
    <t>Narnak</t>
  </si>
  <si>
    <t>“Shivers”</t>
  </si>
  <si>
    <t>Queen</t>
  </si>
  <si>
    <t>Stephanja 291</t>
  </si>
  <si>
    <t>Collector, Investor, Speculator</t>
  </si>
  <si>
    <t>Hon. Solange Royce</t>
  </si>
  <si>
    <t>Cigar Vendor</t>
  </si>
  <si>
    <t>Zsa-zsa van Rockefeller</t>
  </si>
  <si>
    <t>Attorney General</t>
  </si>
  <si>
    <t>Att. Grl. José Gates</t>
  </si>
  <si>
    <t>Writer, Philosopher, Activist</t>
  </si>
  <si>
    <t>Prof. Federico Balintawak</t>
  </si>
  <si>
    <t>Restaurant Manager</t>
  </si>
  <si>
    <t>Hiu Hoang</t>
  </si>
  <si>
    <t>Holovid Director</t>
  </si>
  <si>
    <t>Apollo Iskombisza</t>
  </si>
  <si>
    <t>Building Manager</t>
  </si>
  <si>
    <t>Insp. Sophia Ferrari</t>
  </si>
  <si>
    <t>Judge, Former Prosecutor</t>
  </si>
  <si>
    <t>Hon. Nastassia Godiva</t>
  </si>
  <si>
    <t>Satsuki McCartney</t>
  </si>
  <si>
    <t>Neurosurgeon</t>
  </si>
  <si>
    <t>Hiroki Kimushi-Kura</t>
  </si>
  <si>
    <t>Custodian, Security Guard</t>
  </si>
  <si>
    <t>Sarasvati Star-Buck</t>
  </si>
  <si>
    <t>Historian, Machinist</t>
  </si>
  <si>
    <t>Dr. Fenris D. Wolfgang</t>
  </si>
  <si>
    <t>Distiller, Barkeep</t>
  </si>
  <si>
    <t>Mischka Svenlor</t>
  </si>
  <si>
    <t>Traffic Constable</t>
  </si>
  <si>
    <t>Off. Sonja bint Abdel-Qadir</t>
  </si>
  <si>
    <t>Social Activist, Writer, Teacher</t>
  </si>
  <si>
    <t>Malcolm de Angus</t>
  </si>
  <si>
    <t>Roboticist, Entrepreneur</t>
  </si>
  <si>
    <t>“Motherboard” Jimm Eyepod</t>
  </si>
  <si>
    <t>Tatiana Prudenshol</t>
  </si>
  <si>
    <t>Combat Specialist</t>
  </si>
  <si>
    <t>Cyrus Vonantioch</t>
  </si>
  <si>
    <t>Butcher, Spice Vendor</t>
  </si>
  <si>
    <t>Artist, Translator, Cultural Anthropologist</t>
  </si>
  <si>
    <t>Prof. Achilles Makeba</t>
  </si>
  <si>
    <t>Merchant, Adventurer</t>
  </si>
  <si>
    <t>Nedjma Firenze</t>
  </si>
  <si>
    <t>Stunt Driver</t>
  </si>
  <si>
    <t>Uma Mike-Rosof</t>
  </si>
  <si>
    <t>Health Instructor, Baker</t>
  </si>
  <si>
    <t>Artemisia Kitcha Om</t>
  </si>
  <si>
    <t>Detective</t>
  </si>
  <si>
    <t>Bouncer, Bodyguard, Usher</t>
  </si>
  <si>
    <t>Chef, Florist</t>
  </si>
  <si>
    <t>Merritt Gamorrah</t>
  </si>
  <si>
    <t>Party Promoter, PR Agent</t>
  </si>
  <si>
    <t>Fuel Station Attendant</t>
  </si>
  <si>
    <t>Loris Cabrenovich</t>
  </si>
  <si>
    <t>Bartender, Server</t>
  </si>
  <si>
    <t>Welder, Mechanic, Spy</t>
  </si>
  <si>
    <t>Boris Cabrenovich</t>
  </si>
  <si>
    <t>Qaleb Cambyses</t>
  </si>
  <si>
    <t>Grunge Oldsmobile</t>
  </si>
  <si>
    <t>Jay-Rad Sudofed</t>
  </si>
  <si>
    <t>Information Clerk</t>
  </si>
  <si>
    <t>Freyja Bacardi</t>
  </si>
  <si>
    <t>Card Player, Ex-Convict, Spy</t>
  </si>
  <si>
    <t>“Perpetrator”</t>
  </si>
  <si>
    <t>“Cerebellum”</t>
  </si>
  <si>
    <t>Kidof Plaiuviu</t>
  </si>
  <si>
    <t>Kidof Plumpen</t>
  </si>
  <si>
    <t>N</t>
  </si>
  <si>
    <t>Technical</t>
  </si>
  <si>
    <t>Diplomat</t>
  </si>
  <si>
    <t>Espionage</t>
  </si>
  <si>
    <t>Anker</t>
  </si>
  <si>
    <t>Cass</t>
  </si>
  <si>
    <t>Corpco</t>
  </si>
  <si>
    <t>Dillon</t>
  </si>
  <si>
    <t>Exodus</t>
  </si>
  <si>
    <t>Gollywog</t>
  </si>
  <si>
    <t>Gran Quivera</t>
  </si>
  <si>
    <t>Groth</t>
  </si>
  <si>
    <t>Hargut</t>
  </si>
  <si>
    <t>Henz</t>
  </si>
  <si>
    <t>Histran</t>
  </si>
  <si>
    <t>Infi</t>
  </si>
  <si>
    <t>Inner Reach</t>
  </si>
  <si>
    <t>Jupiter</t>
  </si>
  <si>
    <t>Kawdl-Kit</t>
  </si>
  <si>
    <t>Kdikit</t>
  </si>
  <si>
    <t>Ken’zah-Kit</t>
  </si>
  <si>
    <t>Kir’-Kut</t>
  </si>
  <si>
    <t>Kraatar</t>
  </si>
  <si>
    <t>Leen</t>
  </si>
  <si>
    <t>Minotaur</t>
  </si>
  <si>
    <t>Moonworld</t>
  </si>
  <si>
    <t>Morgaine’s World</t>
  </si>
  <si>
    <t>Ringar</t>
  </si>
  <si>
    <t>Rupert’s Hole</t>
  </si>
  <si>
    <t>Shang-Ti</t>
  </si>
  <si>
    <t>Triad</t>
  </si>
  <si>
    <t>Yast</t>
  </si>
  <si>
    <t>Zik-Kit</t>
  </si>
  <si>
    <t>Cassidine</t>
  </si>
  <si>
    <t>Logistics</t>
  </si>
  <si>
    <t>Planet of Origin</t>
  </si>
  <si>
    <t>?</t>
  </si>
  <si>
    <t>Siu-Ling</t>
  </si>
  <si>
    <t>Yreva</t>
  </si>
  <si>
    <t>Borealis</t>
  </si>
  <si>
    <t>Fazmin</t>
  </si>
  <si>
    <t>Threnchtar</t>
  </si>
  <si>
    <t>Gigi</t>
  </si>
  <si>
    <t>Potentuous</t>
  </si>
  <si>
    <t>Kali</t>
  </si>
  <si>
    <t>Su-Izra</t>
  </si>
  <si>
    <t>Port Loren Municipal Force</t>
  </si>
  <si>
    <t>UPF Military</t>
  </si>
  <si>
    <t>P</t>
  </si>
  <si>
    <t>Chief</t>
  </si>
  <si>
    <t>Sargeant</t>
  </si>
  <si>
    <t>Officer</t>
  </si>
  <si>
    <t>Admiral</t>
  </si>
  <si>
    <t>Yeshua</t>
  </si>
  <si>
    <t>McChang</t>
  </si>
  <si>
    <t>“Sourgrapes”</t>
  </si>
  <si>
    <t>Barnaby-Dubai’i</t>
  </si>
  <si>
    <t>Vortexi</t>
  </si>
  <si>
    <t>Graylen</t>
  </si>
  <si>
    <t>Tralfamadore</t>
  </si>
  <si>
    <t>Kidof Onegut</t>
  </si>
  <si>
    <t>Idiosyncrasies</t>
  </si>
  <si>
    <t>Quick to shoot suspected traitors</t>
  </si>
  <si>
    <t>Broma</t>
  </si>
  <si>
    <t>Kidof Jherush</t>
  </si>
  <si>
    <t>Quixote “Sádico”</t>
  </si>
  <si>
    <t>Karamazov</t>
  </si>
  <si>
    <t>Chrysalis</t>
  </si>
  <si>
    <t>Jivrik</t>
  </si>
  <si>
    <t>Portia</t>
  </si>
  <si>
    <t>Kidof Effrivesent</t>
  </si>
  <si>
    <r>
      <t>Kzk!</t>
    </r>
    <r>
      <rPr>
        <b/>
        <i/>
        <vertAlign val="subscript"/>
        <sz val="12"/>
        <color theme="1"/>
        <rFont val="Times New Roman"/>
        <family val="1"/>
      </rPr>
      <t>2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</si>
  <si>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1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</si>
  <si>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3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</si>
  <si>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4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</si>
  <si>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5</t>
    </r>
  </si>
  <si>
    <t>Cogitor</t>
  </si>
  <si>
    <t>Forgepriest</t>
  </si>
  <si>
    <t>Moniker/Title</t>
  </si>
  <si>
    <t>Restor</t>
  </si>
  <si>
    <t>Worsh’n’n</t>
  </si>
  <si>
    <t>Marshal</t>
  </si>
  <si>
    <t>Commodore</t>
  </si>
  <si>
    <t>Captain</t>
  </si>
  <si>
    <t>Lieutenant</t>
  </si>
  <si>
    <t>Keni</t>
  </si>
  <si>
    <t>Qetzinem</t>
  </si>
  <si>
    <t>Hawkmoth</t>
  </si>
  <si>
    <t>Yamamoto</t>
  </si>
  <si>
    <t>Elvis</t>
  </si>
  <si>
    <t>Pepsi</t>
  </si>
  <si>
    <t>D’Avignon</t>
  </si>
  <si>
    <t>Qôph</t>
  </si>
  <si>
    <t>Akamenes</t>
  </si>
  <si>
    <t>Kidof Serendip</t>
  </si>
  <si>
    <t>Dynamo</t>
  </si>
  <si>
    <t>Fluviel-Garu</t>
  </si>
  <si>
    <t>Dr. Brodd Xar</t>
  </si>
  <si>
    <t>Apollo “Tiny”</t>
  </si>
  <si>
    <t>Za’lintavvak</t>
  </si>
  <si>
    <t>Berenga’ana</t>
  </si>
  <si>
    <t>[unknown]</t>
  </si>
  <si>
    <t>“Grog”</t>
  </si>
  <si>
    <t>“Slick”</t>
  </si>
  <si>
    <t>Kvozz “Morgie”</t>
  </si>
  <si>
    <t>“Plugenplay”</t>
  </si>
  <si>
    <t>Kidof Belthezer</t>
  </si>
  <si>
    <t>Gygax</t>
  </si>
  <si>
    <t>Gruna-Orbiter</t>
  </si>
  <si>
    <t>Figurehead for Order</t>
  </si>
  <si>
    <t>Maligig</t>
  </si>
  <si>
    <t>Maximilian</t>
  </si>
  <si>
    <t>Merkator</t>
  </si>
  <si>
    <t>Krull</t>
  </si>
  <si>
    <t>Windinhair</t>
  </si>
  <si>
    <t>Zz-Klk</t>
  </si>
  <si>
    <t>Verenz</t>
  </si>
  <si>
    <t>Jinx</t>
  </si>
  <si>
    <t>Vrik</t>
  </si>
  <si>
    <t>N’kralik</t>
  </si>
  <si>
    <t>“Ridgeback”</t>
  </si>
  <si>
    <t>Pointdexter</t>
  </si>
  <si>
    <t>Mischka</t>
  </si>
  <si>
    <t>Peabody</t>
  </si>
  <si>
    <t>Sativa</t>
  </si>
  <si>
    <t>Saxony</t>
  </si>
  <si>
    <t>X.K.</t>
  </si>
  <si>
    <t>Javi</t>
  </si>
  <si>
    <t>Mortimer</t>
  </si>
  <si>
    <t>Bubs</t>
  </si>
  <si>
    <t>G’ryo</t>
  </si>
  <si>
    <t>Kritik</t>
  </si>
  <si>
    <t>Vizuvin</t>
  </si>
  <si>
    <t>Glazzit</t>
  </si>
  <si>
    <t>Kizk’-Kari</t>
  </si>
  <si>
    <t>Elder Mar</t>
  </si>
  <si>
    <t>Elder Vrem</t>
  </si>
  <si>
    <t>de Niro</t>
  </si>
  <si>
    <t>K’tsa-Kari</t>
  </si>
  <si>
    <t>Elder Ishtar</t>
  </si>
  <si>
    <t>Elder Blip</t>
  </si>
  <si>
    <t>Kidof Fror</t>
  </si>
  <si>
    <t>bin Osama</t>
  </si>
  <si>
    <t>Einstein-Rosen</t>
  </si>
  <si>
    <t>Confrederich</t>
  </si>
  <si>
    <t>Aquidens</t>
  </si>
  <si>
    <t>Ruvilatus</t>
  </si>
  <si>
    <t>Bashir</t>
  </si>
  <si>
    <t>Drementior</t>
  </si>
  <si>
    <t>Svetlana</t>
  </si>
  <si>
    <t>Rockefeller-Singh</t>
  </si>
  <si>
    <t>Metamucil-Goodyear</t>
  </si>
  <si>
    <t>Elder Isis</t>
  </si>
  <si>
    <t>Vendetta</t>
  </si>
  <si>
    <t>Avdelkadir</t>
  </si>
  <si>
    <t>Ken’zah-Kiti</t>
  </si>
  <si>
    <t>Anon</t>
  </si>
  <si>
    <t>Zenith</t>
  </si>
  <si>
    <t>Enthooz</t>
  </si>
  <si>
    <t>Zappa</t>
  </si>
  <si>
    <t>Konradd</t>
  </si>
  <si>
    <t>Gaia</t>
  </si>
  <si>
    <t>Pan-Gali</t>
  </si>
  <si>
    <t>Vivifrochir</t>
  </si>
  <si>
    <t>Kidof Skee</t>
  </si>
  <si>
    <t>Kidof Denimjeen</t>
  </si>
  <si>
    <t>Azimuth</t>
  </si>
  <si>
    <t>Kidof Redempt</t>
  </si>
  <si>
    <t>Kidof Chevy</t>
  </si>
  <si>
    <t>Kidof Sevenitou</t>
  </si>
  <si>
    <t>Agent Mun-Sok</t>
  </si>
  <si>
    <t>Kidof Dao-Vu</t>
  </si>
  <si>
    <t>Kidof Malcone</t>
  </si>
  <si>
    <t>Kidof Jibdindar</t>
  </si>
  <si>
    <t>Kidof Hanguk</t>
  </si>
  <si>
    <t>Kidof Bonapart</t>
  </si>
  <si>
    <t>Kidof Balintawak</t>
  </si>
  <si>
    <t>Playboy</t>
  </si>
  <si>
    <t>Computer Programmer</t>
  </si>
  <si>
    <t>Flying Traffic Controller</t>
  </si>
  <si>
    <t>Iskombiza</t>
  </si>
  <si>
    <t>HD</t>
  </si>
  <si>
    <t>Cadet</t>
  </si>
  <si>
    <t>Sk.Pts.</t>
  </si>
  <si>
    <t>Shang Initiative</t>
  </si>
  <si>
    <t>Shiv-råm Consortium</t>
  </si>
  <si>
    <t>Order of the Prescient</t>
  </si>
  <si>
    <t xml:space="preserve">Demetria Gita </t>
  </si>
  <si>
    <t>-</t>
  </si>
  <si>
    <t>Level</t>
  </si>
  <si>
    <t>Kalashnikov</t>
  </si>
  <si>
    <t>Genghis</t>
  </si>
  <si>
    <t>Shepherdson</t>
  </si>
  <si>
    <t>Streel-Zelenud</t>
  </si>
  <si>
    <t>AD-Bright Police Cruiser</t>
  </si>
  <si>
    <t>Custom Police Cruiser</t>
  </si>
  <si>
    <t>+1 Extra Seat</t>
  </si>
  <si>
    <t>Not one to parlay</t>
  </si>
  <si>
    <t>Tries anything once</t>
  </si>
  <si>
    <t>Addicted to narcotics</t>
  </si>
  <si>
    <t>Has lots of STDs</t>
  </si>
  <si>
    <t>Scared of thunder</t>
  </si>
  <si>
    <t>14 tours of duty</t>
  </si>
  <si>
    <t>Likes brown peel bananas</t>
  </si>
  <si>
    <t>Showoff</t>
  </si>
  <si>
    <t>Undercover cop</t>
  </si>
  <si>
    <t>Gets seasick, but not airsick</t>
  </si>
  <si>
    <t>Nonprofit mogul</t>
  </si>
  <si>
    <t>Served 10 years for fraud on a penal moon colony</t>
  </si>
  <si>
    <t>Extremely competitive</t>
  </si>
  <si>
    <t>The most racist member</t>
  </si>
  <si>
    <t>Overly organized</t>
  </si>
  <si>
    <t>Moonlights as rival contractor</t>
  </si>
  <si>
    <t>Failed standup comic</t>
  </si>
  <si>
    <t>Signed a deal relinquishing rights</t>
  </si>
  <si>
    <t>Still plays FarmVille</t>
  </si>
  <si>
    <t>Has voodoo dolls of all of his adversaries</t>
  </si>
  <si>
    <t>Ascetic</t>
  </si>
  <si>
    <t>Argumentative</t>
  </si>
  <si>
    <t>About to quit and go work for Speakeasy Enterprises</t>
  </si>
  <si>
    <t>Clean; can’t even with dirt</t>
  </si>
  <si>
    <t>Still watches larva cartoons</t>
  </si>
  <si>
    <t>Plays D&amp;D 19th Ed.</t>
  </si>
  <si>
    <t>Bigamist; has a second family back on Minotaur</t>
  </si>
  <si>
    <t>Working on a Master’s in Security Studies; having affair with ZZ-Klk</t>
  </si>
  <si>
    <t>Former nude dancer</t>
  </si>
  <si>
    <t>Broken childhood</t>
  </si>
  <si>
    <t>Raped by three Shiv-råm gladiators</t>
  </si>
  <si>
    <t>Thinks weapons are for cowards</t>
  </si>
  <si>
    <t>Thinks weapons and vehicles are standard in combat</t>
  </si>
  <si>
    <t>Takes zero chances</t>
  </si>
  <si>
    <t>Daughter of KS Founder</t>
  </si>
  <si>
    <t>Invented several popular games</t>
  </si>
  <si>
    <t>Outcast from his noble house for copulating with a commoner</t>
  </si>
  <si>
    <t>Enjoys eating live animals</t>
  </si>
  <si>
    <t>Learning to dance</t>
  </si>
  <si>
    <t>Chronically sick or calling in sick lately</t>
  </si>
  <si>
    <t>Writing a blog on how to pick conventional locks</t>
  </si>
  <si>
    <t>Tortures people more than necessary</t>
  </si>
  <si>
    <t>Believes antibiotics are a sathar plot to enslave us all</t>
  </si>
  <si>
    <t>Perfects his form daily at dawn</t>
  </si>
  <si>
    <t>Studies criminology</t>
  </si>
  <si>
    <t>Old Money family from the Old Planet</t>
  </si>
  <si>
    <t>Not really doing a good job</t>
  </si>
  <si>
    <t>Collects Beta Ray Bill comics</t>
  </si>
  <si>
    <t>Enjoys watching full-contact sports</t>
  </si>
  <si>
    <t>Doesn’t celebrate any calendrical events</t>
  </si>
  <si>
    <t>Owns a Tomar’s horse ranch about 20 miles west of Port Loren</t>
  </si>
  <si>
    <t>Claims to identify as a dralasite</t>
  </si>
  <si>
    <t>Barely graduated with Special Ed provisions</t>
  </si>
  <si>
    <t>Also a client</t>
  </si>
  <si>
    <t>Not good with crowds</t>
  </si>
  <si>
    <t>Smokes pipe but does not inhale</t>
  </si>
  <si>
    <t>Clone Node</t>
  </si>
  <si>
    <t>Enchanter</t>
  </si>
  <si>
    <t>Diviner</t>
  </si>
  <si>
    <t>Conjurer</t>
  </si>
  <si>
    <t>Abjurer</t>
  </si>
  <si>
    <t>Necromancer</t>
  </si>
  <si>
    <t>Thief, Photographer</t>
  </si>
  <si>
    <t>Medic, Architect, Tourist</t>
  </si>
  <si>
    <t>Detective, Sharpshooter</t>
  </si>
  <si>
    <t>Medic’s Assistant, Masseur</t>
  </si>
  <si>
    <t>Entrepreneur, Day Care Proprietor</t>
  </si>
  <si>
    <t>Joaquín Nguyen</t>
  </si>
  <si>
    <t>Yul the Freckled</t>
  </si>
  <si>
    <t>Dr. Eva Saavedra</t>
  </si>
  <si>
    <t>Prof. Hiroko Mitsubishi</t>
  </si>
  <si>
    <t>Georgia Berlusconi</t>
  </si>
  <si>
    <t>Vanderbilt Dungaree</t>
  </si>
  <si>
    <t>Not quite convinced of the purpose of her collaboration; easily swayed</t>
  </si>
  <si>
    <t>Takes one for the team</t>
  </si>
  <si>
    <t>In the pocket of the Shiv-Råm Consortium</t>
  </si>
  <si>
    <t>Lamborg Diablo</t>
  </si>
  <si>
    <t>Kidof Fring</t>
  </si>
  <si>
    <t>Chauffeur’ stats ar the same as Chrysalis Jivrik’s</t>
  </si>
  <si>
    <t>Diesel 4 Limousine</t>
  </si>
  <si>
    <t>Driven by Elder Mar Kidof Fring</t>
  </si>
  <si>
    <r>
      <t>Bendel Motors Spirit</t>
    </r>
    <r>
      <rPr>
        <vertAlign val="superscript"/>
        <sz val="12"/>
        <color theme="1"/>
        <rFont val="Times New Roman"/>
        <family val="1"/>
      </rPr>
      <t>P1</t>
    </r>
  </si>
  <si>
    <r>
      <t>Bendel Motors Spirit</t>
    </r>
    <r>
      <rPr>
        <vertAlign val="superscript"/>
        <sz val="12"/>
        <color theme="1"/>
        <rFont val="Times New Roman"/>
        <family val="1"/>
      </rPr>
      <t>P2</t>
    </r>
  </si>
  <si>
    <t>54 confirmed bare-hand kills</t>
  </si>
  <si>
    <t>Matron Dynasty</t>
  </si>
  <si>
    <t>Matron Amnesty</t>
  </si>
  <si>
    <t>Matron Arnesån</t>
  </si>
  <si>
    <t>Matron “Bubbles”</t>
  </si>
  <si>
    <t>Matron Zhelanja</t>
  </si>
  <si>
    <t>Entrepreneur, Suspected Drug Smuggler</t>
  </si>
  <si>
    <t>Krav Sisterhood</t>
  </si>
  <si>
    <t>AutoDyn Aircar</t>
  </si>
  <si>
    <t>Orphanspawn</t>
  </si>
  <si>
    <t>Smoke Screen</t>
  </si>
  <si>
    <t>Hubcap Spikes</t>
  </si>
  <si>
    <t>Cerebellum’s Bird</t>
  </si>
  <si>
    <t>Genghis’ Ride</t>
  </si>
  <si>
    <t>Perpetrator’s Hog</t>
  </si>
  <si>
    <t>Ridgeback’s Sickle</t>
  </si>
  <si>
    <t>UPF-EU2A1 P5214</t>
  </si>
  <si>
    <t>UPF-GC X9107</t>
  </si>
  <si>
    <t>Vehicle Name/ID</t>
  </si>
  <si>
    <t>UPF-M3C T1000</t>
  </si>
  <si>
    <t>UPF-TD19 X4469</t>
  </si>
  <si>
    <t>Airdrop Unit</t>
  </si>
  <si>
    <t>PLMF-IS2K 002</t>
  </si>
  <si>
    <t>UPF-IS2K Ω6483</t>
  </si>
  <si>
    <t>PLMF-EU2A1 029</t>
  </si>
  <si>
    <t>PLMF-GC 016</t>
  </si>
  <si>
    <t>PLMF-M3C 008</t>
  </si>
  <si>
    <t>PLMF-TD19 006</t>
  </si>
  <si>
    <t>PLMF-AC 023</t>
  </si>
  <si>
    <t>Legion K’s Car</t>
  </si>
  <si>
    <t>Spare Vehicle</t>
  </si>
  <si>
    <t>Championmobile</t>
  </si>
  <si>
    <t>Reconnaissance Van</t>
  </si>
  <si>
    <t>Getaway Car</t>
  </si>
  <si>
    <t>Transport Rig</t>
  </si>
  <si>
    <t>Vortexi’s Pickup</t>
  </si>
  <si>
    <t>Kali’s Trike</t>
  </si>
  <si>
    <t>Kali’s Board</t>
  </si>
  <si>
    <t>GP Lemon</t>
  </si>
  <si>
    <t>Yreva’s Car</t>
  </si>
  <si>
    <t>Interceptor</t>
  </si>
  <si>
    <t>Connor</t>
  </si>
  <si>
    <t>Tour Bus</t>
  </si>
  <si>
    <t>Executive Vehicle</t>
  </si>
  <si>
    <t>Operations Vehicle</t>
  </si>
  <si>
    <t>Express Unit</t>
  </si>
  <si>
    <t>Public Services Unit</t>
  </si>
  <si>
    <t>Gaia Virgo (Wheelchair)</t>
  </si>
  <si>
    <t>All-terrain Unit</t>
  </si>
  <si>
    <t>SeaHawk</t>
  </si>
  <si>
    <t>GP Pickup</t>
  </si>
  <si>
    <t>Zenith’s Property</t>
  </si>
  <si>
    <t>Kali’s Convertible</t>
  </si>
  <si>
    <t>Pa’ Kch Krakar</t>
  </si>
  <si>
    <t>Executive Board</t>
  </si>
  <si>
    <t>Reference Model</t>
  </si>
  <si>
    <t>Security Unit</t>
  </si>
  <si>
    <t>Hoverbus</t>
  </si>
  <si>
    <t>Hovercar</t>
  </si>
  <si>
    <t>Hovertruck</t>
  </si>
  <si>
    <t>Shuttle</t>
  </si>
  <si>
    <t>Hovertrike</t>
  </si>
  <si>
    <t>Boat</t>
  </si>
  <si>
    <t>Miniyacht</t>
  </si>
  <si>
    <t>Pickup</t>
  </si>
  <si>
    <t>Sportscar</t>
  </si>
  <si>
    <t>Station Wagon</t>
  </si>
  <si>
    <t>Limo</t>
  </si>
  <si>
    <t>Landscape Truck</t>
  </si>
  <si>
    <t>Mephisto</t>
  </si>
  <si>
    <t>Adjunctmobile</t>
  </si>
  <si>
    <t>Test Delivery Truck</t>
  </si>
  <si>
    <t>Proctor Skywalker</t>
  </si>
  <si>
    <t>Main Ride</t>
  </si>
  <si>
    <t>MuFo Unit</t>
  </si>
  <si>
    <t>Old Wagon</t>
  </si>
  <si>
    <t>Queen’s Coupe</t>
  </si>
  <si>
    <t>Temple Bus</t>
  </si>
  <si>
    <t>Temple Van</t>
  </si>
  <si>
    <t>Company Bus</t>
  </si>
  <si>
    <t>Company Truck</t>
  </si>
  <si>
    <t>Company Car</t>
  </si>
  <si>
    <t>Dealmaker</t>
  </si>
  <si>
    <t>Dealbreaker</t>
  </si>
  <si>
    <t>Dust Devil</t>
  </si>
  <si>
    <t>Towtruck</t>
  </si>
  <si>
    <t>Next Year’s Model</t>
  </si>
  <si>
    <t>Helix</t>
  </si>
  <si>
    <t>Rustic Vixen</t>
  </si>
  <si>
    <t>Temple Limo</t>
  </si>
  <si>
    <r>
      <t>AutoDyn Hoverboard</t>
    </r>
    <r>
      <rPr>
        <vertAlign val="superscript"/>
        <sz val="12"/>
        <color theme="1"/>
        <rFont val="Times New Roman"/>
        <family val="1"/>
      </rPr>
      <t>P</t>
    </r>
  </si>
  <si>
    <t>Rendezvous</t>
  </si>
  <si>
    <t>Zethra Graviton Box</t>
  </si>
  <si>
    <t>Charity Bus</t>
  </si>
  <si>
    <t>Zeitgeist Zoomer</t>
  </si>
  <si>
    <t>Limousine</t>
  </si>
  <si>
    <t>Refurbished Van</t>
  </si>
  <si>
    <t>Bomb Car</t>
  </si>
  <si>
    <t>Cichlid</t>
  </si>
  <si>
    <t>Black Car</t>
  </si>
  <si>
    <t>Cab</t>
  </si>
  <si>
    <t>Chopper</t>
  </si>
  <si>
    <t>Grampappy</t>
  </si>
  <si>
    <t>Initiative Executor</t>
  </si>
  <si>
    <t>Infinit Valkyrie</t>
  </si>
  <si>
    <t>Shroomscaper</t>
  </si>
  <si>
    <t>Psychedelia</t>
  </si>
  <si>
    <t>Ventura Boss</t>
  </si>
  <si>
    <t>Ornate, red SD insignia and rank markings</t>
  </si>
  <si>
    <t>Compact</t>
  </si>
  <si>
    <t>HoloScreen</t>
  </si>
  <si>
    <t>Reflective Plating</t>
  </si>
  <si>
    <t>Armored Plating</t>
  </si>
  <si>
    <t>Armored Plating, Reflective Plating</t>
  </si>
  <si>
    <t>E-Seal</t>
  </si>
  <si>
    <t>E-Seal, HoloScreen</t>
  </si>
  <si>
    <t>Armored Plating, E-Seal</t>
  </si>
  <si>
    <t>Oil Slick</t>
  </si>
  <si>
    <t>Armored Hovertruck</t>
  </si>
  <si>
    <t>Virgin; shy</t>
  </si>
  <si>
    <t>2 girlfriends defected to to the Krav Sisterhood</t>
  </si>
  <si>
    <t>Larandor</t>
  </si>
  <si>
    <t>Gargantuar</t>
  </si>
  <si>
    <t>Krelemnar</t>
  </si>
  <si>
    <t>Martyrdom</t>
  </si>
  <si>
    <t>Shrik Vok</t>
  </si>
  <si>
    <t>Malfynar</t>
  </si>
  <si>
    <t>D20 Urban Arcana</t>
  </si>
  <si>
    <t>Archaic Weaponsmaster</t>
  </si>
  <si>
    <t>Glamourist</t>
  </si>
  <si>
    <t>Shadowjack</t>
  </si>
  <si>
    <t>Speed Demon</t>
  </si>
  <si>
    <t>Street Warrior</t>
  </si>
  <si>
    <t>Swashbuckler</t>
  </si>
  <si>
    <t>Thrasher</t>
  </si>
  <si>
    <t>Rep</t>
  </si>
  <si>
    <t>Fanatical</t>
  </si>
  <si>
    <t>Diplomacy, Sense Motive</t>
  </si>
  <si>
    <t>Diplomacy, Intimidate</t>
  </si>
  <si>
    <t>Bluff, Diplomacy</t>
  </si>
  <si>
    <t>Bluff, Sense Motive</t>
  </si>
  <si>
    <t>Balance, Tumble</t>
  </si>
  <si>
    <t>Climb, Tumble</t>
  </si>
  <si>
    <t>Search, Spot</t>
  </si>
  <si>
    <t>Listen, Spot</t>
  </si>
  <si>
    <t>Search, Swim</t>
  </si>
  <si>
    <t>Climb, Jump</t>
  </si>
  <si>
    <t>Diplomacy, Know: History</t>
  </si>
  <si>
    <t>Computer Use, Know: Tech</t>
  </si>
  <si>
    <t>Computer Use, Craft: Elect &amp; Mech, Know: Tech</t>
  </si>
  <si>
    <t>Search, Survival</t>
  </si>
  <si>
    <t>Know: Physical Sciences, Treat Injury</t>
  </si>
  <si>
    <t>Spot, Treat Injury</t>
  </si>
  <si>
    <t>Ride, Search</t>
  </si>
  <si>
    <t>Concentration, Escape Artist</t>
  </si>
  <si>
    <t>Concentration, Move Silently</t>
  </si>
  <si>
    <t>Concentration, Tumble</t>
  </si>
  <si>
    <t>Computer Use, Craft: Elect &amp; Mech, Research</t>
  </si>
  <si>
    <t>Computer Use, Research, Know: Tech</t>
  </si>
  <si>
    <t>Research, Sense Motive</t>
  </si>
  <si>
    <t>Know: Physical Sciences, Research</t>
  </si>
  <si>
    <t>Craft: Elect &amp; Mech, Know: Tech, Research</t>
  </si>
  <si>
    <t>Computer Use, Know: Tech, Research</t>
  </si>
  <si>
    <t>Computer Use, Craft: Elect &amp; Mech, Know: Tech, Research</t>
  </si>
  <si>
    <t>Repair, Sleight of Hand</t>
  </si>
  <si>
    <t>Know: Tech, Research</t>
  </si>
  <si>
    <t>Spot, Tumble</t>
  </si>
  <si>
    <t>Move Silently, Tumble</t>
  </si>
  <si>
    <t>Jump, Tumble</t>
  </si>
  <si>
    <t>Bluff, Gather Information</t>
  </si>
  <si>
    <t>Drive, Research, Know: Tech</t>
  </si>
  <si>
    <t>Bluff, Drive</t>
  </si>
  <si>
    <t>Craft: Chemical, Demolitions</t>
  </si>
  <si>
    <t>Concentration, Disable Device</t>
  </si>
  <si>
    <t>Drive, Sleight of Hand</t>
  </si>
  <si>
    <t>Forgery, Gamble</t>
  </si>
  <si>
    <t>Gather Information, Investigate, Research</t>
  </si>
  <si>
    <t>Gather Information, Investigate, Sense Motive</t>
  </si>
  <si>
    <t>Computer Use, Gather Information, Investigate</t>
  </si>
  <si>
    <t>Investigate, Sleight of Hand</t>
  </si>
  <si>
    <t>Investigate, Research</t>
  </si>
  <si>
    <t>Forgery, Investigate</t>
  </si>
  <si>
    <t>Computer Use, Investigate, Research</t>
  </si>
  <si>
    <t>Computer Use, Investigate, Know: Tech</t>
  </si>
  <si>
    <t>Computer Use,  Investigate</t>
  </si>
  <si>
    <t>Gamble, Investigate</t>
  </si>
  <si>
    <t>Hide, Search</t>
  </si>
  <si>
    <t>Investigate, Spot</t>
  </si>
  <si>
    <t>Hide, Spot</t>
  </si>
  <si>
    <t>Gamble, Know: Tactics</t>
  </si>
  <si>
    <t>Computer Use, Craft: Elect &amp; Mech</t>
  </si>
  <si>
    <t>Craft: Elect &amp; Mech, Know: Tech</t>
  </si>
  <si>
    <t>Diplomacy, Perform</t>
  </si>
  <si>
    <t>Disguise, Perform</t>
  </si>
  <si>
    <t>Diplomacy, Handle Animal, Perform</t>
  </si>
  <si>
    <t>Gather Information, Investigate</t>
  </si>
  <si>
    <t>Craft: Elect &amp; Mech, Repair</t>
  </si>
  <si>
    <t>Concentration, Pilot</t>
  </si>
  <si>
    <t>Gather Information, Sleight of Hand</t>
  </si>
  <si>
    <t>Concentration, Gamble</t>
  </si>
  <si>
    <t>Gamble, Sleight of Hand</t>
  </si>
  <si>
    <t>Craft: Elect &amp; Mech, Disable Device</t>
  </si>
  <si>
    <t>Katana</t>
  </si>
  <si>
    <t>Lajatang</t>
  </si>
  <si>
    <t>Sang Kauw</t>
  </si>
  <si>
    <t>Siangham, Shuriken</t>
  </si>
  <si>
    <t>Naginata, Sai</t>
  </si>
  <si>
    <t>Voyeur; watches worms in a jar and gets off; lead vocalist</t>
  </si>
  <si>
    <t>Alcoholic; fishing enthusiast</t>
  </si>
  <si>
    <t>Likes to pick fights; bassist</t>
  </si>
  <si>
    <t>Has 3 kids from 4 moms; doesn’t understand; drummer</t>
  </si>
  <si>
    <t>Prefers outer space to planets; guitarist</t>
  </si>
  <si>
    <t>Fully loyal to FF&amp;S; opportunistic on their behalf</t>
  </si>
  <si>
    <t>Disgusted by skin; hair; and reptile scales</t>
  </si>
  <si>
    <t>Habitually promiscuous; and married</t>
  </si>
  <si>
    <t>Reclusive; cloistered; only talks to other Elders</t>
  </si>
  <si>
    <t>Animal lover; usually surrounded by dogs</t>
  </si>
  <si>
    <t>Makes good money; and wouldn’t be doing this otherwise</t>
  </si>
  <si>
    <t>Has never disobeyed an order; direct or indirect; not much of a free thinker</t>
  </si>
  <si>
    <t>Art collector; married into aristocracy</t>
  </si>
  <si>
    <t>Likes to cook; still uses MySpace</t>
  </si>
  <si>
    <t>Disguise expert; hypocritical</t>
  </si>
  <si>
    <t>Likes fast cars; and all kinds of vrusk women</t>
  </si>
  <si>
    <t>Has zero sympathy for victims; even innocent kids</t>
  </si>
  <si>
    <t>Has 49 DNA-confirmed offspring: 6 kids; 41 grandkids and 2 great grandkids</t>
  </si>
  <si>
    <t>Trusts no one; drug free</t>
  </si>
  <si>
    <t>S</t>
  </si>
  <si>
    <t>15’</t>
  </si>
  <si>
    <t>Slashing</t>
  </si>
  <si>
    <t>x2</t>
  </si>
  <si>
    <t>1d2</t>
  </si>
  <si>
    <t>Archaic</t>
  </si>
  <si>
    <t>Whip</t>
  </si>
  <si>
    <t>5’</t>
  </si>
  <si>
    <t>Electric</t>
  </si>
  <si>
    <t>1d4</t>
  </si>
  <si>
    <t>Special</t>
  </si>
  <si>
    <t>Taser</t>
  </si>
  <si>
    <t>T</t>
  </si>
  <si>
    <t>Chemical</t>
  </si>
  <si>
    <t>Pepper Spray</t>
  </si>
  <si>
    <t>30’</t>
  </si>
  <si>
    <t>Piercing</t>
  </si>
  <si>
    <t>1d6</t>
  </si>
  <si>
    <t>Javelin</t>
  </si>
  <si>
    <t>L</t>
  </si>
  <si>
    <t>Fire</t>
  </si>
  <si>
    <t>Flamethrower</t>
  </si>
  <si>
    <t>40’</t>
  </si>
  <si>
    <t>1d10</t>
  </si>
  <si>
    <t>Crossbow</t>
  </si>
  <si>
    <t>1d8</t>
  </si>
  <si>
    <t>Compound Bow</t>
  </si>
  <si>
    <t>1</t>
  </si>
  <si>
    <t>Siangham, MW</t>
  </si>
  <si>
    <t>Siangham</t>
  </si>
  <si>
    <t>10’</t>
  </si>
  <si>
    <t>Shuriken, MW</t>
  </si>
  <si>
    <t>Shuriken</t>
  </si>
  <si>
    <t>x3</t>
  </si>
  <si>
    <t>1d8/1d8</t>
  </si>
  <si>
    <t>Sang Kauw, MW</t>
  </si>
  <si>
    <t>Bludgeoning</t>
  </si>
  <si>
    <t>Sai, MW</t>
  </si>
  <si>
    <t>Sai</t>
  </si>
  <si>
    <t>Naginata, MW</t>
  </si>
  <si>
    <t>Naginata</t>
  </si>
  <si>
    <t>Lajatang, MW</t>
  </si>
  <si>
    <t>19-20/x2</t>
  </si>
  <si>
    <t>Katana, MW</t>
  </si>
  <si>
    <t>Grenade</t>
  </si>
  <si>
    <t>Tangler Grenade</t>
  </si>
  <si>
    <t>Fireflush Grenade</t>
  </si>
  <si>
    <t>20’</t>
  </si>
  <si>
    <t>EMP Grenade</t>
  </si>
  <si>
    <t>Concussion</t>
  </si>
  <si>
    <t>4d6 nl</t>
  </si>
  <si>
    <t>Concussion Grenade</t>
  </si>
  <si>
    <t>SA</t>
  </si>
  <si>
    <t>Tangler Gun</t>
  </si>
  <si>
    <t>150’</t>
  </si>
  <si>
    <t>Varies</t>
  </si>
  <si>
    <t>Mini-Rocket Launcher</t>
  </si>
  <si>
    <t>70’</t>
  </si>
  <si>
    <t>Mini-Grenade Launcher</t>
  </si>
  <si>
    <t>120’</t>
  </si>
  <si>
    <t>3d8</t>
  </si>
  <si>
    <t>Rifle</t>
  </si>
  <si>
    <t>Laser Sniper Rifle</t>
  </si>
  <si>
    <t>80’</t>
  </si>
  <si>
    <t>Laser Rifle</t>
  </si>
  <si>
    <t>2d8</t>
  </si>
  <si>
    <t>Handgun</t>
  </si>
  <si>
    <t>Laser Pistol</t>
  </si>
  <si>
    <t>3d6 nl+</t>
  </si>
  <si>
    <t>Sonic Pulse Grenade</t>
  </si>
  <si>
    <t>Shrapnel Grenade</t>
  </si>
  <si>
    <t>H</t>
  </si>
  <si>
    <t>Linked</t>
  </si>
  <si>
    <t>A</t>
  </si>
  <si>
    <t>100’</t>
  </si>
  <si>
    <t>2d10</t>
  </si>
  <si>
    <t>Twin Thunder Machine Gun</t>
  </si>
  <si>
    <t>Machine Gun</t>
  </si>
  <si>
    <t>TacMil Sniper Rifle</t>
  </si>
  <si>
    <t>Sniper Rifle</t>
  </si>
  <si>
    <t>OICW Assault Rifle</t>
  </si>
  <si>
    <t>Assault Rifle</t>
  </si>
  <si>
    <t>2d6</t>
  </si>
  <si>
    <t>Falcon .45</t>
  </si>
  <si>
    <t>White Phosphorus Grenade</t>
  </si>
  <si>
    <t>Willie Pete</t>
  </si>
  <si>
    <t>6d6</t>
  </si>
  <si>
    <t>Thermite Grenade</t>
  </si>
  <si>
    <t>Tear Gas Grenade</t>
  </si>
  <si>
    <t>Smoke Grenade</t>
  </si>
  <si>
    <t>Molotov Cocktail</t>
  </si>
  <si>
    <t>Acid</t>
  </si>
  <si>
    <t>Acid, Mild</t>
  </si>
  <si>
    <t>Acid Flask</t>
  </si>
  <si>
    <t>1d6+</t>
  </si>
  <si>
    <t>Melee</t>
  </si>
  <si>
    <t>Stun Baton</t>
  </si>
  <si>
    <t>High-Frequency Sword</t>
  </si>
  <si>
    <t>Electric Sword</t>
  </si>
  <si>
    <t>Fragmentation Grenade</t>
  </si>
  <si>
    <t>Explosive</t>
  </si>
  <si>
    <t>Dynamite</t>
  </si>
  <si>
    <t>Detonation Cord</t>
  </si>
  <si>
    <t>C4/Semtex</t>
  </si>
  <si>
    <t>Heavy</t>
  </si>
  <si>
    <t>M79</t>
  </si>
  <si>
    <t>Grenade Launcher</t>
  </si>
  <si>
    <t>10d6</t>
  </si>
  <si>
    <t>M72A3 LAW</t>
  </si>
  <si>
    <t>Rocket Launcher</t>
  </si>
  <si>
    <t>110’</t>
  </si>
  <si>
    <t>2d12</t>
  </si>
  <si>
    <t>M2HB</t>
  </si>
  <si>
    <t>Heavy Gat</t>
  </si>
  <si>
    <t>M-60</t>
  </si>
  <si>
    <t>Standard Gat</t>
  </si>
  <si>
    <t>Remington 700</t>
  </si>
  <si>
    <t>Hunting Rifle</t>
  </si>
  <si>
    <t>Steyr AUG</t>
  </si>
  <si>
    <t>Shredder</t>
  </si>
  <si>
    <t>Sawed-off Shotgun</t>
  </si>
  <si>
    <t>Beretta M3P</t>
  </si>
  <si>
    <t>Shotgun</t>
  </si>
  <si>
    <t>Uzi</t>
  </si>
  <si>
    <t>Downtown</t>
  </si>
  <si>
    <t>90’</t>
  </si>
  <si>
    <t>HK PSG1</t>
  </si>
  <si>
    <t>Retro Sniper Rifle</t>
  </si>
  <si>
    <t>AKM/AK-47</t>
  </si>
  <si>
    <t>TEC-9</t>
  </si>
  <si>
    <t>Auto-Pistol</t>
  </si>
  <si>
    <t>Derringer</t>
  </si>
  <si>
    <t>Princess Zefiya</t>
  </si>
  <si>
    <t>Glock 17</t>
  </si>
  <si>
    <t>Mini Handgun</t>
  </si>
  <si>
    <t>Beretta 92F</t>
  </si>
  <si>
    <t>Retro Handgun</t>
  </si>
  <si>
    <t>Value</t>
  </si>
  <si>
    <t>Size</t>
  </si>
  <si>
    <t>Magazine</t>
  </si>
  <si>
    <t>RoF</t>
  </si>
  <si>
    <t>Rng/Brst</t>
  </si>
  <si>
    <t>Dmg. Type</t>
  </si>
  <si>
    <t>Critical</t>
  </si>
  <si>
    <t>TH+</t>
  </si>
  <si>
    <t>Dmg</t>
  </si>
  <si>
    <t>Canon Name</t>
  </si>
  <si>
    <t>Increment</t>
  </si>
  <si>
    <t>Item Cost</t>
  </si>
  <si>
    <t>Purchase DC</t>
  </si>
  <si>
    <t>Midnighter Grenade</t>
  </si>
  <si>
    <t>Sleep Grenade</t>
  </si>
  <si>
    <t>Superadhesive Grenade</t>
  </si>
  <si>
    <t>Superlube Grenade</t>
  </si>
  <si>
    <t>Doze Grenade</t>
  </si>
  <si>
    <t>Charge Pistol</t>
  </si>
  <si>
    <t>Compression Gun</t>
  </si>
  <si>
    <t>Falcon .55</t>
  </si>
  <si>
    <t>Charge Rifle</t>
  </si>
  <si>
    <t>Flechette Pistol</t>
  </si>
  <si>
    <t>Flechette Rifle</t>
  </si>
  <si>
    <t>Gyrojet Pistol</t>
  </si>
  <si>
    <t>Gyrojet Rifle</t>
  </si>
  <si>
    <t>Sleep Pistol</t>
  </si>
  <si>
    <t>Doosie</t>
  </si>
  <si>
    <t>2d10 nl</t>
  </si>
  <si>
    <t>60’</t>
  </si>
  <si>
    <t>140’</t>
  </si>
  <si>
    <t>Chainsword</t>
  </si>
  <si>
    <t>Mini Frag Grenade</t>
  </si>
  <si>
    <t>40mm Frag Grenade</t>
  </si>
  <si>
    <t>Bat</t>
  </si>
  <si>
    <t>Club</t>
  </si>
  <si>
    <t>Switchblade</t>
  </si>
  <si>
    <t>1d3</t>
  </si>
  <si>
    <t>Sonic Pulse Grenades</t>
  </si>
  <si>
    <t>Gyrojet Rifle, Stun Baton</t>
  </si>
  <si>
    <t>Tangler Grenades</t>
  </si>
  <si>
    <t>Switchblade, Whip, Doze Grenades</t>
  </si>
  <si>
    <t>Sawed-off Shotgun, Molotov Cocktail</t>
  </si>
  <si>
    <t>Tangler Gun, EMP Grenade</t>
  </si>
  <si>
    <t>Laser Sniper Rifle, Taser</t>
  </si>
  <si>
    <t>Flechette Pistol, Taser</t>
  </si>
  <si>
    <t>Flechette Pistol, Pepper Spray</t>
  </si>
  <si>
    <t>Handgun, Shredder</t>
  </si>
  <si>
    <t>Klash</t>
  </si>
  <si>
    <t>Handgun, Sniper Rifle, Stun Baton</t>
  </si>
  <si>
    <t>Handgun, Flechette Rifle, Taser</t>
  </si>
  <si>
    <t>Auto-Pistol, Rocket Launcher, Grenade Launcher</t>
  </si>
  <si>
    <t>Mini Handgun, Tangler Grenades</t>
  </si>
  <si>
    <t>Mini Handgun, Fireflush Grenade</t>
  </si>
  <si>
    <t>Retro Sniper Rifle, Klash, Stun Baton, Willie Pete</t>
  </si>
  <si>
    <t>Flamethrower, Smoke Grenade, Fireflush Grenade</t>
  </si>
  <si>
    <t>Handgun, Laser Rifle, Taser, Shrapnel Grenades</t>
  </si>
  <si>
    <t>Auto-Pistol, Machine Gun, Mini-Grenade Launcher, Mini Frag Grenades</t>
  </si>
  <si>
    <t>Auto-Pistol, Grenade Launcher, Mini-Rocket Launcher, Shrapnel Grenades</t>
  </si>
  <si>
    <t>Frag Grenade</t>
  </si>
  <si>
    <t>Midnighter Grenades, Frag Grenades</t>
  </si>
  <si>
    <t>Auto-Pistol, Charge Rifle, Stun Baton, Doze Grenades</t>
  </si>
  <si>
    <t>Auto-Pistol, Frag Grenades</t>
  </si>
  <si>
    <t>Handgun, Tangler Gun, C4/Semtex, Detonation Cords, Dynamite</t>
  </si>
  <si>
    <t>Doosie, Sonic Pulse Grenade</t>
  </si>
  <si>
    <t>Laser Sniper Rifle, Concussion Grenade</t>
  </si>
  <si>
    <t>Electric Sword, Handgun</t>
  </si>
  <si>
    <t>Auto-Pistol, Concussion Grenades</t>
  </si>
  <si>
    <t>Sword Cane</t>
  </si>
  <si>
    <t>18-20/x2</t>
  </si>
  <si>
    <t>Knife</t>
  </si>
  <si>
    <t>Leather Jacket</t>
  </si>
  <si>
    <t>Leather Armor</t>
  </si>
  <si>
    <t>Light Undercover Shirt</t>
  </si>
  <si>
    <t>Pull-up Pouch Vest</t>
  </si>
  <si>
    <t>Undercover Vest</t>
  </si>
  <si>
    <t>Concealable Vest</t>
  </si>
  <si>
    <t>Chainmail Shirt</t>
  </si>
  <si>
    <t>Light-duty Vest</t>
  </si>
  <si>
    <t>Tactical Vest</t>
  </si>
  <si>
    <t>Special Response Vest</t>
  </si>
  <si>
    <t>Plate Mail</t>
  </si>
  <si>
    <t>Forced Entry Unit</t>
  </si>
  <si>
    <t>Flight Suit and Helmet</t>
  </si>
  <si>
    <t>Land Warrior Armor</t>
  </si>
  <si>
    <t>Briefcase</t>
  </si>
  <si>
    <t>Caltrops</t>
  </si>
  <si>
    <t>Travel Case (10 lb.)</t>
  </si>
  <si>
    <t>Duct Tape</t>
  </si>
  <si>
    <t>Briefcase, Electrical Toolkit</t>
  </si>
  <si>
    <t>Travel Case (10 lb.), Electrical Toolkit</t>
  </si>
  <si>
    <t>Briefcase, Duct Tape, Electrical Toolkit</t>
  </si>
  <si>
    <t>Sir B-Rad</t>
  </si>
  <si>
    <t>Evidence Kit</t>
  </si>
  <si>
    <t>Briefcase, Evidence Kit</t>
  </si>
  <si>
    <t>Caltrops, Evidence Kit</t>
  </si>
  <si>
    <t>Briefcase, Forgery Kit</t>
  </si>
  <si>
    <t>Disguise Kit, Forgery Kit</t>
  </si>
  <si>
    <t>Handbag, Lock-Release Gun</t>
  </si>
  <si>
    <t>Car Opening Kit, Lockpick Set</t>
  </si>
  <si>
    <t>Search-and-Rescue Kit</t>
  </si>
  <si>
    <t>Briefcase, Handcuffs, Spike Strips</t>
  </si>
  <si>
    <t>Backpack, Electrical Toolkit</t>
  </si>
  <si>
    <t>Backpack</t>
  </si>
  <si>
    <t>Briefcase, Evidence Kit, Mesh Vest</t>
  </si>
  <si>
    <t>Evidence Kit, Mesh Vest</t>
  </si>
  <si>
    <t>Briefcase, Electrical Toolkit, Mesh Vest</t>
  </si>
  <si>
    <t>Binoculars</t>
  </si>
  <si>
    <t>Binoculars, Evidence Kit</t>
  </si>
  <si>
    <t>Briefcase, Forgery Kit, Binoculars</t>
  </si>
  <si>
    <t>Backpack, Binoculars, Mesh Vest</t>
  </si>
  <si>
    <t>Binoculars, Briefcase, Pharmacist Kit</t>
  </si>
  <si>
    <t>Sniper Rifle (Laser Sight)</t>
  </si>
  <si>
    <t>Retro Handgun (Speed Loader), EMP Grenade</t>
  </si>
  <si>
    <t>Doosie (Speed Loader), Midnighter Grenade</t>
  </si>
  <si>
    <t>Flechette Pistol (Speed Loader)</t>
  </si>
  <si>
    <t>Chainsword, Mini Handgun (Suppressor), Midnighter Grenade</t>
  </si>
  <si>
    <t>Downtown (Suppressor), Smoke Grenade, Flamethrower</t>
  </si>
  <si>
    <t>Princess Zefiya (Suppressor), Pepper Spray</t>
  </si>
  <si>
    <t>Princess Zefiya (Suppressor), Crossbow</t>
  </si>
  <si>
    <t>Gyrojet Pistol (Suppressor), Pepper Spray</t>
  </si>
  <si>
    <t>Auto-Pistol (Suppressor)</t>
  </si>
  <si>
    <t>Sniper Rifle (Laser Sight, Suppressor)</t>
  </si>
  <si>
    <t>Sniper Rifle (Speed Loader, Suppressor)</t>
  </si>
  <si>
    <t>Retro Sniper Rifle (Laser Sight, Suppressor)</t>
  </si>
  <si>
    <t>Laser Sniper Rifle (Laser Sight, Suppressor), Assault Rifle</t>
  </si>
  <si>
    <t>Sniper Rifle (Suppressor)</t>
  </si>
  <si>
    <t>Backpack, Car Opening Kit, Mesh Vest, Nanobeacon</t>
  </si>
  <si>
    <t>Disguise Kit (Morphic), Evidence Kit, Instrument (wind)</t>
  </si>
  <si>
    <t>Disguise Kit (Morphic)</t>
  </si>
  <si>
    <t>Binoculars, Disguise Kit (Morphic), Evidence Kit</t>
  </si>
  <si>
    <t>Backpack, Disguise Kit (Morphic)</t>
  </si>
  <si>
    <t>Binoculars, Nausea Wand</t>
  </si>
  <si>
    <t>Wallcrawler Gear</t>
  </si>
  <si>
    <t>Backpack, Wallcrawler Gear</t>
  </si>
  <si>
    <t>Blackout Goggles</t>
  </si>
  <si>
    <t>Electrical Toolkit</t>
  </si>
  <si>
    <t>Blackout Goggles, Disguise Kit</t>
  </si>
  <si>
    <t>Binoculars, Bolt Cutter, Briefcase, Evidence Kit</t>
  </si>
  <si>
    <t>Forgery Kit, Handbag, Instrument (stringed)</t>
  </si>
  <si>
    <t>Chemical Kit, Electrical Toolkit, Travel Case (40 lb.)</t>
  </si>
  <si>
    <t>Duct Tape, Electrical Toolkit, Jetpack, Travel Case (40 lb.)</t>
  </si>
  <si>
    <t>Electrical Toolkit, Travel Case (10 lb.)</t>
  </si>
  <si>
    <t>Electrical Toolkit, Travel Case (40 lb.)</t>
  </si>
  <si>
    <t>Disguise Kit (Morphic), Evidence Kit, Travel Case (40 lb.)</t>
  </si>
  <si>
    <t>Car Opening Kit, Demolitions Kit, Detonators, Handcuffs, Mesh Vest</t>
  </si>
  <si>
    <t>MedKit, Puritizer, Travel Case (10 lb.)</t>
  </si>
  <si>
    <t>Duct Tape, Electrical Toolkit, Travel Case (40 lb.)</t>
  </si>
  <si>
    <r>
      <t>100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300</t>
    </r>
  </si>
  <si>
    <r>
      <t>153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306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460</t>
    </r>
  </si>
  <si>
    <r>
      <t>133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400</t>
    </r>
  </si>
  <si>
    <r>
      <t>116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350</t>
    </r>
  </si>
  <si>
    <r>
      <t>86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173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260</t>
    </r>
  </si>
  <si>
    <r>
      <t>76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153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230</t>
    </r>
  </si>
  <si>
    <r>
      <t>66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200</t>
    </r>
  </si>
  <si>
    <r>
      <t>58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116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175</t>
    </r>
  </si>
  <si>
    <r>
      <t>50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150</t>
    </r>
  </si>
  <si>
    <r>
      <t>43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86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130</t>
    </r>
  </si>
  <si>
    <r>
      <t>38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76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115</t>
    </r>
  </si>
  <si>
    <r>
      <t>33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100</t>
    </r>
  </si>
  <si>
    <r>
      <t>30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90</t>
    </r>
  </si>
  <si>
    <r>
      <t>26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80</t>
    </r>
  </si>
  <si>
    <r>
      <t>23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70</t>
    </r>
  </si>
  <si>
    <r>
      <t>20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60</t>
    </r>
  </si>
  <si>
    <r>
      <t>16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50</t>
    </r>
  </si>
  <si>
    <r>
      <t>13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40</t>
    </r>
  </si>
  <si>
    <r>
      <t>10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30</t>
    </r>
  </si>
  <si>
    <r>
      <t>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20</t>
    </r>
  </si>
  <si>
    <r>
      <t>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</t>
    </r>
  </si>
  <si>
    <t>Lg. Capacity</t>
  </si>
  <si>
    <t>Rigged with bomb</t>
  </si>
  <si>
    <t>Armored Plating, Reflective Plating, HoloScreen, Sensor Baffling, Self-Repairing, E-Seal</t>
  </si>
  <si>
    <t>Armored Plating, Reflective Plating, E-Seal</t>
  </si>
  <si>
    <t>Armored Plating, Reflective Plating, Self-Repairing, E-Seal</t>
  </si>
  <si>
    <t>Armored Plating, Reflective Plating, HoloScreen, Sensor Baffling, E-Seal</t>
  </si>
  <si>
    <t>Gas Guzzler</t>
  </si>
  <si>
    <t>Battery Hog</t>
  </si>
  <si>
    <t>Einstein-Rosen XV</t>
  </si>
  <si>
    <t>Holocamera</t>
  </si>
  <si>
    <t>Armored Plating, HoloScreen, Reflective Plating</t>
  </si>
  <si>
    <t>Daughters of Amnesty</t>
  </si>
  <si>
    <t>Collapsible, Compact</t>
  </si>
  <si>
    <t>AudioAct, C-DIS</t>
  </si>
  <si>
    <t>Smoke Screen, Swivel Turret (Laser Rifle)</t>
  </si>
  <si>
    <t>Swivel Turret (Flechette Rifle)</t>
  </si>
  <si>
    <t>Swivel Turret (Laser Rifle)</t>
  </si>
  <si>
    <t>Poisoned Smoke Screen (poison type)</t>
  </si>
  <si>
    <t>Defensive Gadgets</t>
  </si>
  <si>
    <t>Offensive Gadgets</t>
  </si>
  <si>
    <t>Swivel Turret (Rocket Launcher)</t>
  </si>
  <si>
    <t>Swivel Turret (Sleep Pistol)</t>
  </si>
  <si>
    <t>Swivel Turret (Heavy Gat)</t>
  </si>
  <si>
    <t>Swivel Turret (Grenade Launcher), Swivel Turret (Heavy Gat)</t>
  </si>
  <si>
    <t>Squad Unit</t>
  </si>
  <si>
    <t>Swivel Turret (Assault Rifle)</t>
  </si>
  <si>
    <t>Armored Plating, Reflective Plating, Sensor Baffling, Self-Repairing</t>
  </si>
  <si>
    <t>Hubcap Spikes, Smoke Screen</t>
  </si>
  <si>
    <t>Hubcap Spikes, Poisoned Smoke Screen (poison)</t>
  </si>
  <si>
    <t>Oil Slick, Smoke Screen</t>
  </si>
  <si>
    <t>Smoke Screen, Swivel Turret (Mini-Grenade Launcher)</t>
  </si>
  <si>
    <t>Armored Plating, Reflective Plating, Sensor Baffling</t>
  </si>
  <si>
    <t>Air Brakes, SkidHold</t>
  </si>
  <si>
    <t xml:space="preserve">Air Brakes, </t>
  </si>
  <si>
    <t>Air Brakes</t>
  </si>
  <si>
    <t>Air Brakes, AudioAct, C-DIS</t>
  </si>
  <si>
    <t>Air Brakes, AudioAct, SkidHold</t>
  </si>
  <si>
    <t>SkidHold, Harbulary Turbines</t>
  </si>
  <si>
    <t>Air Brakes, Harbulary Turbines, SkidHold</t>
  </si>
  <si>
    <t>Harbulary Turbines</t>
  </si>
  <si>
    <t>AudioAct, C-DIS, Harbulary Turbines</t>
  </si>
  <si>
    <t>Anulax Turbines, Harbulary Turbines</t>
  </si>
  <si>
    <t>Hubcap Spikes, Swivel Turret (Shredder)</t>
  </si>
  <si>
    <t>Swivel Turret (Charge Rifle)</t>
  </si>
  <si>
    <t>Air Brakes, Harbulary Turbines</t>
  </si>
  <si>
    <t>Anulax Turbines</t>
  </si>
  <si>
    <t>Air Brakes, AudioAct, SkidHold, Anulax Turbines</t>
  </si>
  <si>
    <t>Air Brakes, Stun Module, Ultralight, Voice Recognition, TurnQuick</t>
  </si>
  <si>
    <t>Air Brakes, SkidHold, Harbulary Turbines, TurnQuick</t>
  </si>
  <si>
    <t>Mass</t>
  </si>
  <si>
    <t>Duessel Kidof Barmit</t>
  </si>
  <si>
    <t>Armend Kidof Gumibehr</t>
  </si>
  <si>
    <t>Parjheah Kidof Blastileen</t>
  </si>
  <si>
    <t>Runnor Kidof Farfeigh</t>
  </si>
  <si>
    <t>Blackstar Kidof Surdorm</t>
  </si>
  <si>
    <t>Quinta Kidof Orion</t>
  </si>
  <si>
    <t>Zelenorr Kidof Zelenrem</t>
  </si>
  <si>
    <t>Gragatnam Kidof Brey-Tar</t>
  </si>
  <si>
    <t>Lars Thagomizer</t>
  </si>
  <si>
    <t>Vreknar Jebron-Xia</t>
  </si>
  <si>
    <t>Kalbrun Kidof Farfeigh</t>
  </si>
  <si>
    <t>Yale Gorgon-Zoloft</t>
  </si>
  <si>
    <t>Pragnilar De’eromdaati</t>
  </si>
  <si>
    <t>Xhila Rex</t>
  </si>
  <si>
    <t>Bragi Cisne-Shang</t>
  </si>
  <si>
    <t>Cedric Butros</t>
  </si>
  <si>
    <t>Tenerife Zodiac</t>
  </si>
  <si>
    <t>Balzac the Larlumite</t>
  </si>
  <si>
    <t>Vashte Miramoto</t>
  </si>
  <si>
    <t>Tourism Executive</t>
  </si>
  <si>
    <t>Weimar Larfshnagg</t>
  </si>
  <si>
    <t>Gruna Defendparry</t>
  </si>
  <si>
    <t>Niles Steiz</t>
  </si>
  <si>
    <t>Vektor Narnak</t>
  </si>
  <si>
    <t>Spaceport Longshoreman</t>
  </si>
  <si>
    <t>Sociology Professor</t>
  </si>
  <si>
    <t>Field Anthropologist</t>
  </si>
  <si>
    <t>Aggravated Assaulter</t>
  </si>
  <si>
    <t>Madame, Bartender, Medic</t>
  </si>
  <si>
    <t>Heir (Shang), College Student</t>
  </si>
  <si>
    <t>Veterinarian, Schrax Whisperer</t>
  </si>
  <si>
    <t>Bounty Hunter, Trophy Hunter, Butcher</t>
  </si>
  <si>
    <t>Fashion Model, Youth Influencer</t>
  </si>
  <si>
    <t>Plumber, Tinkerer, Junk Artist</t>
  </si>
  <si>
    <t>Adjunct Xenobiology Instructor</t>
  </si>
  <si>
    <t>Jeweler, Gem Cutter, Physics Buff</t>
  </si>
  <si>
    <t>Cartographer, Graphic Artist</t>
  </si>
  <si>
    <t>Fellowship Recipient, Researcher</t>
  </si>
  <si>
    <t>Private Investigator, Former Hitwoman</t>
  </si>
  <si>
    <t>Martia di Manila</t>
  </si>
  <si>
    <t>Martial Artist, Bodyguard, Private Eye</t>
  </si>
  <si>
    <t>Bail Bondsperson, Bounty Hunter</t>
  </si>
  <si>
    <t>Scrognar Dregaværiu</t>
  </si>
  <si>
    <t>Spencer Arango</t>
  </si>
  <si>
    <t>Tåriq Sarkrin</t>
  </si>
  <si>
    <t>Drifter, Prostitute, Arsonist, Hairdresser, Amateur Demolitionist</t>
  </si>
  <si>
    <t>Taxi Driver, Homewrecker</t>
  </si>
  <si>
    <t>Freestyle Fighter, Extreme Sportsman</t>
  </si>
  <si>
    <t>Homebody, Artisan, Holovid Addict</t>
  </si>
  <si>
    <t>Attorney, Animal Rights Activist, Ex-Con</t>
  </si>
  <si>
    <t>Cult Leader, Degenerate Pervert</t>
  </si>
  <si>
    <t>Glutton, Restaurant Owner</t>
  </si>
  <si>
    <t>Profession/Idiosyncrasies</t>
  </si>
  <si>
    <t>Elected Official, Chief of Transportation</t>
  </si>
  <si>
    <t>Monorail Conductor, Employee of the Year</t>
  </si>
  <si>
    <t>Holo-book Narrator, Voice Actor</t>
  </si>
  <si>
    <t>University Campus Security Chief</t>
  </si>
  <si>
    <t>Zarg “Redrum” Ulright</t>
  </si>
  <si>
    <t>Stevia “Rumours” Fleetmac</t>
  </si>
  <si>
    <t>Greta-Darcy Chevrolet</t>
  </si>
  <si>
    <t>Lana “Szlerelek” Vergogna</t>
  </si>
  <si>
    <t>Dance Instructor, Broker</t>
  </si>
  <si>
    <t>Pet Shop Owner, Musician</t>
  </si>
  <si>
    <t>City Planner, Former Schoolteacher</t>
  </si>
  <si>
    <t>Food Vendor, Cuisine Blogger</t>
  </si>
  <si>
    <t>Street Performer, Undercover Agent</t>
  </si>
  <si>
    <t>Sta</t>
  </si>
  <si>
    <t>RS</t>
  </si>
  <si>
    <t>Log</t>
  </si>
  <si>
    <t>Per</t>
  </si>
  <si>
    <t>Ldr</t>
  </si>
  <si>
    <t>IM</t>
  </si>
  <si>
    <t>PSA</t>
  </si>
  <si>
    <t>c</t>
  </si>
  <si>
    <t>TechEx</t>
  </si>
  <si>
    <t>Enforcer</t>
  </si>
  <si>
    <t>D20 Class</t>
  </si>
  <si>
    <t>SciSpec</t>
  </si>
  <si>
    <t>Mentalist</t>
  </si>
  <si>
    <t>Spacer</t>
  </si>
  <si>
    <t>D20 Skills</t>
  </si>
  <si>
    <t>Defenses</t>
  </si>
  <si>
    <t>10’/round</t>
  </si>
  <si>
    <t>Street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</si>
</sst>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[$₡-140A]#,##0"/>
  </numFmts>
  <fonts count="4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b/>
      <sz val="13"/>
      <color rgb="FF00CC0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00CC00"/>
      <name val="Times New Roman"/>
      <family val="1"/>
    </font>
    <font>
      <b/>
      <sz val="12"/>
      <color indexed="51"/>
      <name val="Times New Roman"/>
      <family val="1"/>
    </font>
    <font>
      <b/>
      <sz val="12"/>
      <color indexed="5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name val="Symbol"/>
      <family val="1"/>
      <charset val="2"/>
    </font>
    <font>
      <b/>
      <i/>
      <sz val="12"/>
      <color theme="1"/>
      <name val="Times New Roman"/>
      <family val="1"/>
    </font>
    <font>
      <sz val="12"/>
      <color theme="0"/>
      <name val="Times New Roman"/>
      <family val="2"/>
    </font>
    <font>
      <sz val="12"/>
      <color theme="1"/>
      <name val="Wingdings"/>
      <charset val="2"/>
    </font>
    <font>
      <sz val="12"/>
      <color indexed="8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b/>
      <i/>
      <sz val="12"/>
      <color indexed="17"/>
      <name val="Times New Roman"/>
      <family val="1"/>
    </font>
    <font>
      <b/>
      <i/>
      <vertAlign val="subscript"/>
      <sz val="12"/>
      <color theme="1"/>
      <name val="Times New Roman"/>
      <family val="1"/>
    </font>
    <font>
      <sz val="12"/>
      <name val="Times New Roman"/>
      <family val="2"/>
    </font>
    <font>
      <b/>
      <sz val="12"/>
      <color indexed="9"/>
      <name val="Times New Roman"/>
      <family val="1"/>
    </font>
    <font>
      <b/>
      <sz val="12"/>
      <color theme="0" tint="-0.14999847407452621"/>
      <name val="Times New Roman"/>
      <family val="1"/>
    </font>
    <font>
      <sz val="12"/>
      <color theme="0" tint="-0.14999847407452621"/>
      <name val="Times New Roman"/>
      <family val="1"/>
    </font>
    <font>
      <sz val="12"/>
      <name val="Times New Roman"/>
      <family val="1"/>
    </font>
    <font>
      <sz val="13"/>
      <color indexed="17"/>
      <name val="Times New Roman"/>
      <family val="1"/>
    </font>
    <font>
      <sz val="13"/>
      <name val="Times New Roman"/>
      <family val="1"/>
    </font>
    <font>
      <sz val="13"/>
      <color indexed="51"/>
      <name val="Times New Roman"/>
      <family val="1"/>
    </font>
    <font>
      <sz val="13"/>
      <color indexed="10"/>
      <name val="Times New Roman"/>
      <family val="1"/>
    </font>
    <font>
      <sz val="13"/>
      <color indexed="52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7030A0"/>
      <name val="Times New Roman"/>
      <family val="1"/>
    </font>
    <font>
      <b/>
      <sz val="13"/>
      <color theme="3" tint="0.3999755851924192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auto="1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28" fillId="0" borderId="0"/>
    <xf numFmtId="9" fontId="17" fillId="0" borderId="0" applyFont="0" applyFill="0" applyBorder="0" applyAlignment="0" applyProtection="0"/>
    <xf numFmtId="0" fontId="35" fillId="0" borderId="0"/>
  </cellStyleXfs>
  <cellXfs count="2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Continuous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3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center" vertical="center"/>
    </xf>
    <xf numFmtId="0" fontId="17" fillId="0" borderId="0" xfId="1" applyAlignment="1">
      <alignment horizontal="center" vertical="center" wrapText="1"/>
    </xf>
    <xf numFmtId="0" fontId="17" fillId="0" borderId="14" xfId="1" applyBorder="1" applyAlignment="1">
      <alignment horizontal="center" vertical="center" wrapText="1"/>
    </xf>
    <xf numFmtId="0" fontId="17" fillId="0" borderId="14" xfId="1" applyBorder="1" applyAlignment="1">
      <alignment horizontal="center" vertical="center"/>
    </xf>
    <xf numFmtId="0" fontId="17" fillId="0" borderId="16" xfId="1" applyBorder="1" applyAlignment="1">
      <alignment horizontal="center" vertical="center" wrapText="1"/>
    </xf>
    <xf numFmtId="0" fontId="17" fillId="0" borderId="17" xfId="1" applyBorder="1" applyAlignment="1">
      <alignment horizontal="center" vertical="center" wrapText="1"/>
    </xf>
    <xf numFmtId="0" fontId="17" fillId="0" borderId="18" xfId="1" applyBorder="1" applyAlignment="1">
      <alignment horizontal="center" vertical="center" wrapText="1"/>
    </xf>
    <xf numFmtId="164" fontId="17" fillId="0" borderId="19" xfId="1" applyNumberFormat="1" applyBorder="1" applyAlignment="1">
      <alignment horizontal="center" vertical="center" wrapText="1"/>
    </xf>
    <xf numFmtId="0" fontId="17" fillId="0" borderId="19" xfId="1" applyBorder="1" applyAlignment="1">
      <alignment horizontal="center" vertical="center" wrapText="1"/>
    </xf>
    <xf numFmtId="0" fontId="18" fillId="0" borderId="0" xfId="1" applyFont="1" applyAlignment="1">
      <alignment horizontal="right" vertical="center"/>
    </xf>
    <xf numFmtId="0" fontId="17" fillId="0" borderId="0" xfId="1" applyAlignment="1">
      <alignment horizontal="center" vertical="center"/>
    </xf>
    <xf numFmtId="0" fontId="17" fillId="5" borderId="14" xfId="1" applyFill="1" applyBorder="1" applyAlignment="1">
      <alignment horizontal="center" vertical="center"/>
    </xf>
    <xf numFmtId="0" fontId="17" fillId="2" borderId="14" xfId="1" applyFill="1" applyBorder="1" applyAlignment="1">
      <alignment horizontal="center" vertical="center"/>
    </xf>
    <xf numFmtId="0" fontId="0" fillId="9" borderId="10" xfId="0" applyFill="1" applyBorder="1" applyAlignment="1">
      <alignment horizontal="center"/>
    </xf>
    <xf numFmtId="0" fontId="23" fillId="10" borderId="2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10" fillId="13" borderId="9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7" xfId="0" applyFont="1" applyFill="1" applyBorder="1" applyAlignment="1">
      <alignment horizontal="center"/>
    </xf>
    <xf numFmtId="0" fontId="10" fillId="14" borderId="9" xfId="0" applyFont="1" applyFill="1" applyBorder="1" applyAlignment="1">
      <alignment horizontal="center"/>
    </xf>
    <xf numFmtId="0" fontId="10" fillId="14" borderId="10" xfId="0" applyFont="1" applyFill="1" applyBorder="1" applyAlignment="1">
      <alignment horizontal="center"/>
    </xf>
    <xf numFmtId="0" fontId="17" fillId="2" borderId="13" xfId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17" fillId="15" borderId="14" xfId="1" applyFill="1" applyBorder="1" applyAlignment="1">
      <alignment horizontal="center" vertical="center"/>
    </xf>
    <xf numFmtId="0" fontId="27" fillId="14" borderId="14" xfId="1" applyFont="1" applyFill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16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28" fillId="0" borderId="0" xfId="2" applyAlignment="1">
      <alignment vertical="center" wrapText="1"/>
    </xf>
    <xf numFmtId="0" fontId="18" fillId="0" borderId="0" xfId="2" applyFont="1" applyAlignment="1">
      <alignment vertical="center" wrapText="1"/>
    </xf>
    <xf numFmtId="0" fontId="28" fillId="0" borderId="14" xfId="2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right" vertical="center" wrapText="1"/>
    </xf>
    <xf numFmtId="0" fontId="18" fillId="0" borderId="3" xfId="2" applyFont="1" applyBorder="1" applyAlignment="1">
      <alignment horizontal="right" vertical="center"/>
    </xf>
    <xf numFmtId="0" fontId="19" fillId="0" borderId="3" xfId="2" applyFont="1" applyBorder="1" applyAlignment="1">
      <alignment horizontal="center" vertical="center"/>
    </xf>
    <xf numFmtId="0" fontId="28" fillId="0" borderId="0" xfId="2" applyAlignment="1">
      <alignment horizontal="center" vertical="center"/>
    </xf>
    <xf numFmtId="0" fontId="27" fillId="18" borderId="14" xfId="1" applyFont="1" applyFill="1" applyBorder="1" applyAlignment="1">
      <alignment horizontal="center" vertical="center"/>
    </xf>
    <xf numFmtId="0" fontId="19" fillId="19" borderId="3" xfId="1" applyFont="1" applyFill="1" applyBorder="1" applyAlignment="1">
      <alignment horizontal="center" vertical="center"/>
    </xf>
    <xf numFmtId="0" fontId="17" fillId="19" borderId="13" xfId="1" applyFill="1" applyBorder="1" applyAlignment="1">
      <alignment horizontal="center" vertical="center"/>
    </xf>
    <xf numFmtId="0" fontId="17" fillId="19" borderId="14" xfId="1" applyFill="1" applyBorder="1" applyAlignment="1">
      <alignment horizontal="center" vertical="center"/>
    </xf>
    <xf numFmtId="0" fontId="9" fillId="14" borderId="13" xfId="1" applyFont="1" applyFill="1" applyBorder="1" applyAlignment="1">
      <alignment horizontal="center" vertical="center"/>
    </xf>
    <xf numFmtId="0" fontId="9" fillId="14" borderId="14" xfId="1" applyFont="1" applyFill="1" applyBorder="1" applyAlignment="1">
      <alignment horizontal="center" vertical="center"/>
    </xf>
    <xf numFmtId="0" fontId="17" fillId="0" borderId="15" xfId="1" applyBorder="1" applyAlignment="1">
      <alignment horizontal="center" vertical="center"/>
    </xf>
    <xf numFmtId="0" fontId="22" fillId="0" borderId="11" xfId="1" applyFont="1" applyBorder="1" applyAlignment="1">
      <alignment horizontal="right" vertical="center"/>
    </xf>
    <xf numFmtId="0" fontId="22" fillId="8" borderId="11" xfId="1" applyFont="1" applyFill="1" applyBorder="1" applyAlignment="1">
      <alignment horizontal="right" vertical="center"/>
    </xf>
    <xf numFmtId="0" fontId="28" fillId="0" borderId="16" xfId="2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2" borderId="29" xfId="0" applyFill="1" applyBorder="1" applyAlignment="1">
      <alignment horizontal="center"/>
    </xf>
    <xf numFmtId="0" fontId="24" fillId="11" borderId="29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4" borderId="29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24" fillId="11" borderId="31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0" borderId="0" xfId="0" quotePrefix="1" applyAlignment="1">
      <alignment horizontal="center" vertical="center" wrapText="1"/>
    </xf>
    <xf numFmtId="0" fontId="27" fillId="14" borderId="13" xfId="1" applyFont="1" applyFill="1" applyBorder="1" applyAlignment="1">
      <alignment horizontal="center" vertical="center"/>
    </xf>
    <xf numFmtId="0" fontId="27" fillId="18" borderId="13" xfId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19" borderId="21" xfId="0" applyFill="1" applyBorder="1" applyAlignment="1">
      <alignment horizontal="center"/>
    </xf>
    <xf numFmtId="0" fontId="0" fillId="19" borderId="29" xfId="0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7" fillId="0" borderId="20" xfId="1" quotePrefix="1" applyBorder="1" applyAlignment="1">
      <alignment horizontal="center" vertical="center" wrapText="1"/>
    </xf>
    <xf numFmtId="0" fontId="17" fillId="0" borderId="19" xfId="1" quotePrefix="1" applyBorder="1" applyAlignment="1">
      <alignment horizontal="center" vertical="center" wrapText="1"/>
    </xf>
    <xf numFmtId="0" fontId="22" fillId="0" borderId="12" xfId="1" applyFont="1" applyBorder="1" applyAlignment="1">
      <alignment horizontal="right" vertical="center"/>
    </xf>
    <xf numFmtId="0" fontId="17" fillId="0" borderId="0" xfId="1"/>
    <xf numFmtId="0" fontId="17" fillId="0" borderId="0" xfId="1" applyAlignment="1">
      <alignment horizontal="center"/>
    </xf>
    <xf numFmtId="165" fontId="17" fillId="0" borderId="35" xfId="1" applyNumberFormat="1" applyBorder="1" applyAlignment="1">
      <alignment horizontal="center"/>
    </xf>
    <xf numFmtId="165" fontId="17" fillId="0" borderId="39" xfId="1" applyNumberFormat="1" applyBorder="1" applyAlignment="1">
      <alignment horizontal="center"/>
    </xf>
    <xf numFmtId="164" fontId="17" fillId="0" borderId="40" xfId="1" applyNumberFormat="1" applyBorder="1" applyAlignment="1">
      <alignment horizontal="center" vertical="center"/>
    </xf>
    <xf numFmtId="0" fontId="17" fillId="0" borderId="40" xfId="1" applyBorder="1" applyAlignment="1">
      <alignment horizontal="center" vertical="center" shrinkToFit="1"/>
    </xf>
    <xf numFmtId="49" fontId="17" fillId="0" borderId="40" xfId="3" applyNumberFormat="1" applyFont="1" applyBorder="1" applyAlignment="1">
      <alignment horizontal="center" vertical="center"/>
    </xf>
    <xf numFmtId="0" fontId="17" fillId="0" borderId="40" xfId="1" applyBorder="1" applyAlignment="1">
      <alignment horizontal="center" vertical="center"/>
    </xf>
    <xf numFmtId="0" fontId="17" fillId="0" borderId="41" xfId="1" applyBorder="1" applyAlignment="1">
      <alignment horizontal="center" vertical="center"/>
    </xf>
    <xf numFmtId="0" fontId="17" fillId="0" borderId="42" xfId="1" applyBorder="1" applyAlignment="1">
      <alignment horizontal="center" vertical="center"/>
    </xf>
    <xf numFmtId="0" fontId="17" fillId="0" borderId="14" xfId="1" applyBorder="1" applyAlignment="1">
      <alignment horizontal="center" vertical="center" shrinkToFit="1"/>
    </xf>
    <xf numFmtId="164" fontId="17" fillId="0" borderId="14" xfId="1" applyNumberFormat="1" applyBorder="1" applyAlignment="1">
      <alignment horizontal="center" vertical="center"/>
    </xf>
    <xf numFmtId="49" fontId="17" fillId="0" borderId="14" xfId="3" applyNumberFormat="1" applyFont="1" applyBorder="1" applyAlignment="1">
      <alignment horizontal="center" vertical="center"/>
    </xf>
    <xf numFmtId="0" fontId="17" fillId="0" borderId="43" xfId="1" applyBorder="1" applyAlignment="1">
      <alignment horizontal="center" vertical="center"/>
    </xf>
    <xf numFmtId="164" fontId="17" fillId="0" borderId="44" xfId="1" applyNumberFormat="1" applyBorder="1" applyAlignment="1">
      <alignment horizontal="center" vertical="center"/>
    </xf>
    <xf numFmtId="0" fontId="17" fillId="0" borderId="44" xfId="1" applyBorder="1" applyAlignment="1">
      <alignment horizontal="center" vertical="center" shrinkToFit="1"/>
    </xf>
    <xf numFmtId="49" fontId="17" fillId="0" borderId="44" xfId="3" applyNumberFormat="1" applyFont="1" applyBorder="1" applyAlignment="1">
      <alignment horizontal="center" vertical="center"/>
    </xf>
    <xf numFmtId="0" fontId="17" fillId="0" borderId="44" xfId="1" applyBorder="1" applyAlignment="1">
      <alignment horizontal="center" vertical="center"/>
    </xf>
    <xf numFmtId="0" fontId="17" fillId="0" borderId="45" xfId="1" applyBorder="1" applyAlignment="1">
      <alignment horizontal="center" vertical="center"/>
    </xf>
    <xf numFmtId="0" fontId="17" fillId="0" borderId="46" xfId="1" applyBorder="1" applyAlignment="1">
      <alignment horizontal="center" vertical="center"/>
    </xf>
    <xf numFmtId="0" fontId="32" fillId="20" borderId="47" xfId="1" applyFont="1" applyFill="1" applyBorder="1" applyAlignment="1">
      <alignment horizontal="center" vertical="center"/>
    </xf>
    <xf numFmtId="0" fontId="32" fillId="20" borderId="48" xfId="1" applyFont="1" applyFill="1" applyBorder="1" applyAlignment="1">
      <alignment horizontal="center"/>
    </xf>
    <xf numFmtId="49" fontId="32" fillId="20" borderId="48" xfId="1" applyNumberFormat="1" applyFont="1" applyFill="1" applyBorder="1" applyAlignment="1">
      <alignment horizontal="center"/>
    </xf>
    <xf numFmtId="0" fontId="32" fillId="20" borderId="49" xfId="1" applyFont="1" applyFill="1" applyBorder="1" applyAlignment="1">
      <alignment horizontal="center"/>
    </xf>
    <xf numFmtId="0" fontId="32" fillId="20" borderId="50" xfId="1" applyFont="1" applyFill="1" applyBorder="1" applyAlignment="1">
      <alignment horizontal="center"/>
    </xf>
    <xf numFmtId="165" fontId="33" fillId="0" borderId="51" xfId="1" applyNumberFormat="1" applyFont="1" applyBorder="1" applyAlignment="1">
      <alignment horizontal="center"/>
    </xf>
    <xf numFmtId="165" fontId="19" fillId="0" borderId="51" xfId="1" applyNumberFormat="1" applyFont="1" applyBorder="1" applyAlignment="1">
      <alignment horizontal="center"/>
    </xf>
    <xf numFmtId="0" fontId="19" fillId="0" borderId="51" xfId="1" applyFont="1" applyBorder="1" applyAlignment="1">
      <alignment horizontal="center"/>
    </xf>
    <xf numFmtId="165" fontId="17" fillId="0" borderId="0" xfId="1" applyNumberFormat="1" applyAlignment="1">
      <alignment horizontal="center"/>
    </xf>
    <xf numFmtId="0" fontId="34" fillId="0" borderId="0" xfId="1" applyFont="1" applyAlignment="1">
      <alignment horizontal="center"/>
    </xf>
    <xf numFmtId="165" fontId="34" fillId="0" borderId="0" xfId="1" applyNumberFormat="1" applyFont="1" applyAlignment="1">
      <alignment horizontal="center"/>
    </xf>
    <xf numFmtId="165" fontId="17" fillId="0" borderId="0" xfId="1" applyNumberFormat="1"/>
    <xf numFmtId="0" fontId="34" fillId="0" borderId="0" xfId="1" applyFont="1"/>
    <xf numFmtId="0" fontId="17" fillId="0" borderId="43" xfId="1" applyBorder="1" applyAlignment="1">
      <alignment horizontal="center"/>
    </xf>
    <xf numFmtId="0" fontId="17" fillId="0" borderId="38" xfId="1" applyBorder="1" applyAlignment="1">
      <alignment horizontal="center" vertical="center"/>
    </xf>
    <xf numFmtId="0" fontId="17" fillId="0" borderId="15" xfId="1" applyBorder="1" applyAlignment="1">
      <alignment horizontal="center"/>
    </xf>
    <xf numFmtId="0" fontId="17" fillId="0" borderId="37" xfId="1" applyBorder="1" applyAlignment="1">
      <alignment horizontal="center" vertical="center"/>
    </xf>
    <xf numFmtId="0" fontId="17" fillId="0" borderId="14" xfId="1" applyBorder="1" applyAlignment="1">
      <alignment horizontal="center"/>
    </xf>
    <xf numFmtId="0" fontId="17" fillId="0" borderId="36" xfId="1" applyBorder="1" applyAlignment="1">
      <alignment horizontal="center" vertical="center"/>
    </xf>
    <xf numFmtId="49" fontId="17" fillId="0" borderId="36" xfId="3" applyNumberFormat="1" applyFont="1" applyBorder="1" applyAlignment="1">
      <alignment horizontal="center" vertical="center"/>
    </xf>
    <xf numFmtId="0" fontId="17" fillId="0" borderId="36" xfId="1" applyBorder="1" applyAlignment="1">
      <alignment horizontal="center" vertical="center" shrinkToFit="1"/>
    </xf>
    <xf numFmtId="164" fontId="17" fillId="0" borderId="14" xfId="1" applyNumberFormat="1" applyBorder="1" applyAlignment="1">
      <alignment horizontal="center"/>
    </xf>
    <xf numFmtId="164" fontId="17" fillId="0" borderId="36" xfId="1" applyNumberFormat="1" applyBorder="1" applyAlignment="1">
      <alignment horizontal="center" vertical="center"/>
    </xf>
    <xf numFmtId="0" fontId="17" fillId="0" borderId="52" xfId="1" applyBorder="1" applyAlignment="1">
      <alignment horizontal="center" vertical="center"/>
    </xf>
    <xf numFmtId="0" fontId="17" fillId="0" borderId="53" xfId="1" applyBorder="1" applyAlignment="1">
      <alignment horizontal="center" vertical="center"/>
    </xf>
    <xf numFmtId="0" fontId="17" fillId="0" borderId="13" xfId="1" applyBorder="1" applyAlignment="1">
      <alignment horizontal="center" vertical="center"/>
    </xf>
    <xf numFmtId="49" fontId="17" fillId="0" borderId="13" xfId="3" applyNumberFormat="1" applyFont="1" applyBorder="1" applyAlignment="1">
      <alignment horizontal="center" vertical="center"/>
    </xf>
    <xf numFmtId="0" fontId="17" fillId="0" borderId="13" xfId="1" applyBorder="1" applyAlignment="1">
      <alignment horizontal="center" vertical="center" shrinkToFit="1"/>
    </xf>
    <xf numFmtId="164" fontId="17" fillId="0" borderId="13" xfId="1" applyNumberForma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7" fillId="0" borderId="36" xfId="1" applyBorder="1" applyAlignment="1">
      <alignment horizontal="center" vertical="center" wrapText="1"/>
    </xf>
    <xf numFmtId="0" fontId="9" fillId="6" borderId="36" xfId="1" applyFont="1" applyFill="1" applyBorder="1" applyAlignment="1">
      <alignment horizontal="center" vertical="center"/>
    </xf>
    <xf numFmtId="0" fontId="17" fillId="19" borderId="36" xfId="1" applyFill="1" applyBorder="1" applyAlignment="1">
      <alignment horizontal="center" vertical="center"/>
    </xf>
    <xf numFmtId="0" fontId="17" fillId="0" borderId="56" xfId="1" applyBorder="1" applyAlignment="1">
      <alignment horizontal="center" vertical="center" wrapText="1"/>
    </xf>
    <xf numFmtId="0" fontId="17" fillId="0" borderId="57" xfId="1" applyBorder="1" applyAlignment="1">
      <alignment horizontal="center" vertical="center" wrapText="1"/>
    </xf>
    <xf numFmtId="164" fontId="17" fillId="0" borderId="58" xfId="1" applyNumberFormat="1" applyBorder="1" applyAlignment="1">
      <alignment horizontal="center" vertical="center" wrapText="1"/>
    </xf>
    <xf numFmtId="0" fontId="17" fillId="0" borderId="58" xfId="1" applyBorder="1" applyAlignment="1">
      <alignment horizontal="center" vertical="center" wrapText="1"/>
    </xf>
    <xf numFmtId="0" fontId="17" fillId="0" borderId="58" xfId="1" quotePrefix="1" applyBorder="1" applyAlignment="1">
      <alignment horizontal="center" vertical="center" wrapText="1"/>
    </xf>
    <xf numFmtId="0" fontId="17" fillId="0" borderId="59" xfId="1" applyBorder="1" applyAlignment="1">
      <alignment horizontal="center" vertical="center" wrapText="1"/>
    </xf>
    <xf numFmtId="0" fontId="18" fillId="0" borderId="60" xfId="1" applyFont="1" applyBorder="1" applyAlignment="1">
      <alignment horizontal="center" vertical="center"/>
    </xf>
    <xf numFmtId="0" fontId="22" fillId="0" borderId="61" xfId="1" applyFont="1" applyBorder="1" applyAlignment="1">
      <alignment horizontal="right" vertical="center"/>
    </xf>
    <xf numFmtId="0" fontId="22" fillId="8" borderId="61" xfId="1" applyFont="1" applyFill="1" applyBorder="1" applyAlignment="1">
      <alignment horizontal="right" vertical="center"/>
    </xf>
    <xf numFmtId="49" fontId="19" fillId="0" borderId="7" xfId="4" applyNumberFormat="1" applyFont="1" applyBorder="1" applyAlignment="1">
      <alignment horizontal="center"/>
    </xf>
    <xf numFmtId="49" fontId="36" fillId="0" borderId="63" xfId="4" applyNumberFormat="1" applyFont="1" applyBorder="1" applyAlignment="1">
      <alignment horizontal="center" shrinkToFit="1"/>
    </xf>
    <xf numFmtId="0" fontId="36" fillId="0" borderId="63" xfId="4" applyFont="1" applyBorder="1" applyAlignment="1">
      <alignment horizontal="center" shrinkToFit="1"/>
    </xf>
    <xf numFmtId="49" fontId="36" fillId="0" borderId="4" xfId="4" applyNumberFormat="1" applyFont="1" applyBorder="1" applyAlignment="1">
      <alignment horizontal="center" shrinkToFit="1"/>
    </xf>
    <xf numFmtId="0" fontId="19" fillId="0" borderId="1" xfId="4" applyFont="1" applyBorder="1" applyAlignment="1">
      <alignment horizontal="center"/>
    </xf>
    <xf numFmtId="0" fontId="35" fillId="0" borderId="9" xfId="4" applyBorder="1" applyAlignment="1">
      <alignment horizontal="center"/>
    </xf>
    <xf numFmtId="0" fontId="35" fillId="0" borderId="10" xfId="4" applyBorder="1" applyAlignment="1">
      <alignment horizontal="center"/>
    </xf>
    <xf numFmtId="0" fontId="19" fillId="0" borderId="3" xfId="1" applyFont="1" applyBorder="1" applyAlignment="1">
      <alignment vertical="center"/>
    </xf>
    <xf numFmtId="0" fontId="41" fillId="0" borderId="3" xfId="1" applyFont="1" applyBorder="1" applyAlignment="1">
      <alignment horizontal="center" vertical="center"/>
    </xf>
    <xf numFmtId="0" fontId="42" fillId="0" borderId="3" xfId="1" applyFont="1" applyBorder="1" applyAlignment="1">
      <alignment horizontal="center" vertical="center"/>
    </xf>
    <xf numFmtId="0" fontId="43" fillId="0" borderId="3" xfId="1" applyFont="1" applyBorder="1" applyAlignment="1">
      <alignment horizontal="center" vertical="center"/>
    </xf>
    <xf numFmtId="0" fontId="22" fillId="8" borderId="62" xfId="1" applyFont="1" applyFill="1" applyBorder="1" applyAlignment="1">
      <alignment horizontal="right" vertical="center"/>
    </xf>
    <xf numFmtId="0" fontId="22" fillId="8" borderId="55" xfId="1" applyFont="1" applyFill="1" applyBorder="1" applyAlignment="1">
      <alignment horizontal="right" vertical="center"/>
    </xf>
    <xf numFmtId="0" fontId="17" fillId="9" borderId="20" xfId="1" quotePrefix="1" applyFill="1" applyBorder="1" applyAlignment="1">
      <alignment horizontal="center" vertical="center" wrapText="1"/>
    </xf>
    <xf numFmtId="0" fontId="17" fillId="9" borderId="19" xfId="1" quotePrefix="1" applyFill="1" applyBorder="1" applyAlignment="1">
      <alignment horizontal="center" vertical="center" wrapText="1"/>
    </xf>
    <xf numFmtId="0" fontId="17" fillId="9" borderId="58" xfId="1" quotePrefix="1" applyFill="1" applyBorder="1" applyAlignment="1">
      <alignment horizontal="center" vertical="center" wrapText="1"/>
    </xf>
    <xf numFmtId="0" fontId="19" fillId="9" borderId="10" xfId="1" quotePrefix="1" applyFont="1" applyFill="1" applyBorder="1" applyAlignment="1">
      <alignment horizontal="center" vertical="center" wrapText="1"/>
    </xf>
    <xf numFmtId="0" fontId="17" fillId="0" borderId="44" xfId="3" applyNumberFormat="1" applyFont="1" applyBorder="1" applyAlignment="1">
      <alignment horizontal="center" vertical="center"/>
    </xf>
    <xf numFmtId="0" fontId="17" fillId="0" borderId="13" xfId="3" applyNumberFormat="1" applyFont="1" applyBorder="1" applyAlignment="1">
      <alignment horizontal="center" vertical="center"/>
    </xf>
    <xf numFmtId="0" fontId="17" fillId="0" borderId="14" xfId="3" applyNumberFormat="1" applyFont="1" applyBorder="1" applyAlignment="1">
      <alignment horizontal="center" vertical="center"/>
    </xf>
    <xf numFmtId="0" fontId="17" fillId="0" borderId="40" xfId="3" applyNumberFormat="1" applyFont="1" applyBorder="1" applyAlignment="1">
      <alignment horizontal="center" vertical="center"/>
    </xf>
    <xf numFmtId="0" fontId="17" fillId="0" borderId="36" xfId="3" applyNumberFormat="1" applyFont="1" applyBorder="1" applyAlignment="1">
      <alignment horizontal="center" vertical="center"/>
    </xf>
  </cellXfs>
  <cellStyles count="5">
    <cellStyle name="Normal" xfId="0" builtinId="0"/>
    <cellStyle name="Normal 2" xfId="2" xr:uid="{E43E20A2-BED5-427A-85B3-63E0C371603D}"/>
    <cellStyle name="Normal 2 2" xfId="1" xr:uid="{13F96C3F-F6E7-4F01-985E-1933476B21A3}"/>
    <cellStyle name="Normal 3" xfId="4" xr:uid="{602E937E-568B-44D4-BAAC-2BD0F8D33F97}"/>
    <cellStyle name="Percent 2" xfId="3" xr:uid="{B91DBD15-3C1B-4A19-AF3B-EA21994E2090}"/>
  </cellStyles>
  <dxfs count="43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9966FF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CC00"/>
        </patternFill>
      </fill>
    </dxf>
    <dxf>
      <fill>
        <patternFill>
          <bgColor rgb="FFCC66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rgb="FF9999FF"/>
        </patternFill>
      </fill>
    </dxf>
    <dxf>
      <fill>
        <patternFill>
          <bgColor theme="0" tint="-0.34998626667073579"/>
        </patternFill>
      </fill>
    </dxf>
    <dxf>
      <fill>
        <patternFill>
          <bgColor rgb="FF33CCFF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1" defaultTableStyle="TableStyleMedium2" defaultPivotStyle="PivotStyleLight16">
    <tableStyle name="Invisible" pivot="0" table="0" count="0" xr9:uid="{28FD0DD8-3ADF-4666-8029-68765F553F73}"/>
  </tableStyles>
  <colors>
    <mruColors>
      <color rgb="FF9900FF"/>
      <color rgb="FFCC66FF"/>
      <color rgb="FFCC3300"/>
      <color rgb="FF0000FF"/>
      <color rgb="FF9966FF"/>
      <color rgb="FFFFFFCC"/>
      <color rgb="FF33CCFF"/>
      <color rgb="FF00CC00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476500" y="419100"/>
    <xdr:ext cx="685800" cy="160020"/>
    <xdr:sp macro="" textlink="">
      <xdr:nvSpPr>
        <xdr:cNvPr id="2" name="Text Box 6" hidden="1">
          <a:extLst>
            <a:ext uri="{FF2B5EF4-FFF2-40B4-BE49-F238E27FC236}">
              <a16:creationId xmlns:a16="http://schemas.microsoft.com/office/drawing/2014/main" id="{2B743F44-7F4F-48C6-8FBB-7445F6AB0FF5}"/>
            </a:ext>
          </a:extLst>
        </xdr:cNvPr>
        <xdr:cNvSpPr txBox="1">
          <a:spLocks noChangeArrowheads="1"/>
        </xdr:cNvSpPr>
      </xdr:nvSpPr>
      <xdr:spPr bwMode="auto">
        <a:xfrm>
          <a:off x="2476500" y="419100"/>
          <a:ext cx="68580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11</xdr:row>
      <xdr:rowOff>190500</xdr:rowOff>
    </xdr:from>
    <xdr:to>
      <xdr:col>6</xdr:col>
      <xdr:colOff>175260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4E35DB-A8F7-0CDC-6DB9-4E12FC19A4F8}"/>
            </a:ext>
          </a:extLst>
        </xdr:cNvPr>
        <xdr:cNvSpPr txBox="1"/>
      </xdr:nvSpPr>
      <xdr:spPr>
        <a:xfrm>
          <a:off x="53340" y="2407920"/>
          <a:ext cx="4236720" cy="716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30480</xdr:rowOff>
    </xdr:from>
    <xdr:to>
      <xdr:col>5</xdr:col>
      <xdr:colOff>525779</xdr:colOff>
      <xdr:row>4</xdr:row>
      <xdr:rowOff>167640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CCBA64-29C3-4BAA-8BB9-E1C858B59109}"/>
            </a:ext>
          </a:extLst>
        </xdr:cNvPr>
        <xdr:cNvSpPr txBox="1">
          <a:spLocks noChangeArrowheads="1"/>
        </xdr:cNvSpPr>
      </xdr:nvSpPr>
      <xdr:spPr bwMode="auto">
        <a:xfrm>
          <a:off x="2659380" y="228600"/>
          <a:ext cx="1897379" cy="731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ctr" upright="1"/>
        <a:lstStyle/>
        <a:p>
          <a:pPr algn="ctr" rtl="0">
            <a:lnSpc>
              <a:spcPts val="1600"/>
            </a:lnSpc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 conversion of D20 Future Tech to Alpha Dawn prices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207A7-47D2-459E-9B1B-BD73DAFE33C4}">
  <sheetPr>
    <tabColor rgb="FFCC66FF"/>
  </sheetPr>
  <dimension ref="A1:AA92"/>
  <sheetViews>
    <sheetView showGridLines="0" zoomScaleNormal="100" workbookViewId="0">
      <pane ySplit="1" topLeftCell="A2" activePane="bottomLeft" state="frozen"/>
      <selection activeCell="X1" sqref="X1"/>
      <selection pane="bottomLeft" activeCell="A2" sqref="A2"/>
    </sheetView>
  </sheetViews>
  <sheetFormatPr defaultColWidth="8.5" defaultRowHeight="16.2" x14ac:dyDescent="0.3"/>
  <cols>
    <col min="1" max="1" width="17.09765625" style="63" bestFit="1" customWidth="1"/>
    <col min="2" max="2" width="19.3984375" style="63" bestFit="1" customWidth="1"/>
    <col min="3" max="3" width="4" style="63" bestFit="1" customWidth="1"/>
    <col min="4" max="4" width="8.19921875" style="63" bestFit="1" customWidth="1"/>
    <col min="5" max="5" width="28.59765625" style="63" bestFit="1" customWidth="1"/>
    <col min="6" max="6" width="5.19921875" style="63" hidden="1" customWidth="1"/>
    <col min="7" max="7" width="5.69921875" style="64" hidden="1" customWidth="1"/>
    <col min="8" max="8" width="15.69921875" style="64" bestFit="1" customWidth="1"/>
    <col min="9" max="9" width="14.8984375" style="64" bestFit="1" customWidth="1"/>
    <col min="10" max="10" width="14.8984375" style="64" customWidth="1"/>
    <col min="11" max="11" width="9.09765625" style="64" bestFit="1" customWidth="1"/>
    <col min="12" max="12" width="25.296875" style="64" bestFit="1" customWidth="1"/>
    <col min="13" max="13" width="3.69921875" style="64" bestFit="1" customWidth="1"/>
    <col min="14" max="14" width="3.8984375" style="64" customWidth="1"/>
    <col min="15" max="15" width="4.59765625" style="64" bestFit="1" customWidth="1"/>
    <col min="16" max="16" width="4.796875" style="64" bestFit="1" customWidth="1"/>
    <col min="17" max="17" width="3.69921875" style="64" bestFit="1" customWidth="1"/>
    <col min="18" max="18" width="4.59765625" style="64" bestFit="1" customWidth="1"/>
    <col min="19" max="19" width="3.8984375" style="64" customWidth="1"/>
    <col min="20" max="20" width="4.796875" style="64" bestFit="1" customWidth="1"/>
    <col min="21" max="21" width="4.3984375" style="64" bestFit="1" customWidth="1"/>
    <col min="22" max="22" width="4" style="64" bestFit="1" customWidth="1"/>
    <col min="23" max="23" width="16.19921875" style="64" customWidth="1"/>
    <col min="24" max="24" width="16.69921875" style="64" customWidth="1"/>
    <col min="25" max="25" width="16.09765625" style="55" customWidth="1"/>
    <col min="26" max="26" width="9" style="64" bestFit="1" customWidth="1"/>
    <col min="27" max="27" width="22.09765625" style="64" customWidth="1"/>
    <col min="28" max="16384" width="8.5" style="64"/>
  </cols>
  <sheetData>
    <row r="1" spans="1:27" ht="17.399999999999999" thickBot="1" x14ac:dyDescent="0.35">
      <c r="A1" s="204" t="s">
        <v>362</v>
      </c>
      <c r="B1" s="46" t="s">
        <v>59</v>
      </c>
      <c r="C1" s="47" t="s">
        <v>60</v>
      </c>
      <c r="D1" s="47" t="s">
        <v>17</v>
      </c>
      <c r="E1" s="47" t="s">
        <v>136</v>
      </c>
      <c r="F1" s="47" t="s">
        <v>133</v>
      </c>
      <c r="G1" s="105" t="s">
        <v>473</v>
      </c>
      <c r="H1" s="47" t="s">
        <v>319</v>
      </c>
      <c r="I1" s="47" t="s">
        <v>92</v>
      </c>
      <c r="J1" s="223" t="s">
        <v>1222</v>
      </c>
      <c r="K1" s="47" t="s">
        <v>132</v>
      </c>
      <c r="L1" s="47" t="s">
        <v>345</v>
      </c>
      <c r="M1" s="216" t="s">
        <v>7</v>
      </c>
      <c r="N1" s="215" t="s">
        <v>1212</v>
      </c>
      <c r="O1" s="49" t="s">
        <v>8</v>
      </c>
      <c r="P1" s="50" t="s">
        <v>1213</v>
      </c>
      <c r="Q1" s="217" t="s">
        <v>4</v>
      </c>
      <c r="R1" s="51" t="s">
        <v>1214</v>
      </c>
      <c r="S1" s="217" t="s">
        <v>1215</v>
      </c>
      <c r="T1" s="52" t="s">
        <v>1216</v>
      </c>
      <c r="U1" s="53" t="s">
        <v>62</v>
      </c>
      <c r="V1" s="49" t="s">
        <v>1217</v>
      </c>
      <c r="W1" s="54" t="s">
        <v>1218</v>
      </c>
      <c r="X1" s="223" t="s">
        <v>1226</v>
      </c>
      <c r="Y1" s="191" t="s">
        <v>67</v>
      </c>
      <c r="Z1" s="47" t="s">
        <v>1227</v>
      </c>
      <c r="AA1" s="48" t="s">
        <v>69</v>
      </c>
    </row>
    <row r="2" spans="1:27" ht="46.8" x14ac:dyDescent="0.3">
      <c r="A2" s="205" t="s">
        <v>337</v>
      </c>
      <c r="B2" s="141" t="s">
        <v>338</v>
      </c>
      <c r="C2" s="56" t="s">
        <v>86</v>
      </c>
      <c r="D2" s="57" t="s">
        <v>19</v>
      </c>
      <c r="E2" s="108" t="s">
        <v>75</v>
      </c>
      <c r="F2" s="108" t="s">
        <v>134</v>
      </c>
      <c r="G2" s="106">
        <v>4</v>
      </c>
      <c r="H2" s="57" t="s">
        <v>302</v>
      </c>
      <c r="I2" s="110" t="s">
        <v>110</v>
      </c>
      <c r="J2" s="220" t="s">
        <v>38</v>
      </c>
      <c r="K2" s="110" t="s">
        <v>129</v>
      </c>
      <c r="L2" s="58" t="s">
        <v>487</v>
      </c>
      <c r="M2" s="60">
        <v>45</v>
      </c>
      <c r="N2" s="56">
        <v>50</v>
      </c>
      <c r="O2" s="56">
        <v>70</v>
      </c>
      <c r="P2" s="56">
        <v>40</v>
      </c>
      <c r="Q2" s="56">
        <v>50</v>
      </c>
      <c r="R2" s="56">
        <v>70</v>
      </c>
      <c r="S2" s="56">
        <v>70</v>
      </c>
      <c r="T2" s="58">
        <v>85</v>
      </c>
      <c r="U2" s="61">
        <f>AVERAGE(M2,O2,P2,Q2,R2,T2)</f>
        <v>60</v>
      </c>
      <c r="V2" s="62">
        <f>ROUND(P2/10,0)</f>
        <v>4</v>
      </c>
      <c r="W2" s="139" t="s">
        <v>1220</v>
      </c>
      <c r="X2" s="220" t="s">
        <v>760</v>
      </c>
      <c r="Y2" s="60" t="s">
        <v>1040</v>
      </c>
      <c r="Z2" s="56"/>
      <c r="AA2" s="59" t="s">
        <v>1029</v>
      </c>
    </row>
    <row r="3" spans="1:27" ht="78" x14ac:dyDescent="0.3">
      <c r="A3" s="205" t="s">
        <v>339</v>
      </c>
      <c r="B3" s="111" t="s">
        <v>340</v>
      </c>
      <c r="C3" s="56" t="s">
        <v>86</v>
      </c>
      <c r="D3" s="57" t="s">
        <v>19</v>
      </c>
      <c r="E3" s="109" t="s">
        <v>75</v>
      </c>
      <c r="F3" s="109" t="s">
        <v>134</v>
      </c>
      <c r="G3" s="107">
        <v>4</v>
      </c>
      <c r="H3" s="57" t="s">
        <v>289</v>
      </c>
      <c r="I3" s="110" t="s">
        <v>108</v>
      </c>
      <c r="J3" s="221" t="s">
        <v>24</v>
      </c>
      <c r="K3" s="110" t="s">
        <v>85</v>
      </c>
      <c r="L3" s="58" t="s">
        <v>490</v>
      </c>
      <c r="M3" s="60">
        <v>80</v>
      </c>
      <c r="N3" s="56">
        <v>90</v>
      </c>
      <c r="O3" s="56">
        <v>70</v>
      </c>
      <c r="P3" s="56">
        <v>60</v>
      </c>
      <c r="Q3" s="56">
        <v>50</v>
      </c>
      <c r="R3" s="56">
        <v>60</v>
      </c>
      <c r="S3" s="56">
        <v>60</v>
      </c>
      <c r="T3" s="58">
        <v>70</v>
      </c>
      <c r="U3" s="61">
        <f>AVERAGE(M3,O3,P3,Q3,R3,T3)</f>
        <v>65</v>
      </c>
      <c r="V3" s="62">
        <f>ROUND(P3/10,0)</f>
        <v>6</v>
      </c>
      <c r="W3" s="140" t="s">
        <v>39</v>
      </c>
      <c r="X3" s="221" t="s">
        <v>730</v>
      </c>
      <c r="Y3" s="60" t="s">
        <v>1043</v>
      </c>
      <c r="Z3" s="56"/>
      <c r="AA3" s="59" t="s">
        <v>1064</v>
      </c>
    </row>
    <row r="4" spans="1:27" ht="62.4" x14ac:dyDescent="0.3">
      <c r="A4" s="205" t="s">
        <v>341</v>
      </c>
      <c r="B4" s="111" t="s">
        <v>342</v>
      </c>
      <c r="C4" s="56" t="s">
        <v>86</v>
      </c>
      <c r="D4" s="57" t="s">
        <v>20</v>
      </c>
      <c r="E4" s="109" t="s">
        <v>75</v>
      </c>
      <c r="F4" s="109" t="s">
        <v>134</v>
      </c>
      <c r="G4" s="107">
        <v>4</v>
      </c>
      <c r="H4" s="57" t="s">
        <v>291</v>
      </c>
      <c r="I4" s="110" t="s">
        <v>119</v>
      </c>
      <c r="J4" s="221" t="s">
        <v>695</v>
      </c>
      <c r="K4" s="110" t="s">
        <v>130</v>
      </c>
      <c r="L4" s="58" t="s">
        <v>488</v>
      </c>
      <c r="M4" s="60">
        <v>50</v>
      </c>
      <c r="N4" s="56">
        <v>50</v>
      </c>
      <c r="O4" s="56">
        <v>90</v>
      </c>
      <c r="P4" s="56">
        <v>50</v>
      </c>
      <c r="Q4" s="56">
        <v>55</v>
      </c>
      <c r="R4" s="56">
        <v>40</v>
      </c>
      <c r="S4" s="56">
        <v>65</v>
      </c>
      <c r="T4" s="58">
        <v>55</v>
      </c>
      <c r="U4" s="61">
        <f>AVERAGE(M4,O4,P4,Q4,R4,T4)</f>
        <v>56.666666666666664</v>
      </c>
      <c r="V4" s="62">
        <f>ROUND(P4/10,0)</f>
        <v>5</v>
      </c>
      <c r="W4" s="140" t="s">
        <v>1220</v>
      </c>
      <c r="X4" s="221" t="s">
        <v>738</v>
      </c>
      <c r="Y4" s="60" t="s">
        <v>1044</v>
      </c>
      <c r="Z4" s="56"/>
      <c r="AA4" s="59" t="s">
        <v>1026</v>
      </c>
    </row>
    <row r="5" spans="1:27" ht="46.8" x14ac:dyDescent="0.3">
      <c r="A5" s="206" t="s">
        <v>321</v>
      </c>
      <c r="B5" s="112" t="s">
        <v>375</v>
      </c>
      <c r="C5" s="56" t="s">
        <v>87</v>
      </c>
      <c r="D5" s="57" t="s">
        <v>19</v>
      </c>
      <c r="E5" s="109" t="s">
        <v>75</v>
      </c>
      <c r="F5" s="109" t="s">
        <v>134</v>
      </c>
      <c r="G5" s="107">
        <v>4</v>
      </c>
      <c r="H5" s="57" t="s">
        <v>300</v>
      </c>
      <c r="I5" s="110" t="s">
        <v>94</v>
      </c>
      <c r="J5" s="221" t="s">
        <v>696</v>
      </c>
      <c r="K5" s="110" t="s">
        <v>318</v>
      </c>
      <c r="L5" s="58" t="s">
        <v>700</v>
      </c>
      <c r="M5" s="60">
        <v>50</v>
      </c>
      <c r="N5" s="56">
        <v>50</v>
      </c>
      <c r="O5" s="56">
        <v>60</v>
      </c>
      <c r="P5" s="56">
        <v>50</v>
      </c>
      <c r="Q5" s="56">
        <v>90</v>
      </c>
      <c r="R5" s="56">
        <v>50</v>
      </c>
      <c r="S5" s="56">
        <v>60</v>
      </c>
      <c r="T5" s="58">
        <v>55</v>
      </c>
      <c r="U5" s="61">
        <f>AVERAGE(M5,O5,P5,Q5,R5,T5)</f>
        <v>59.166666666666664</v>
      </c>
      <c r="V5" s="62">
        <f>ROUND(P5/10,0)</f>
        <v>5</v>
      </c>
      <c r="W5" s="140" t="s">
        <v>39</v>
      </c>
      <c r="X5" s="221" t="s">
        <v>763</v>
      </c>
      <c r="Y5" s="60" t="s">
        <v>969</v>
      </c>
      <c r="Z5" s="56"/>
      <c r="AA5" s="59" t="s">
        <v>1015</v>
      </c>
    </row>
    <row r="6" spans="1:27" ht="46.8" x14ac:dyDescent="0.3">
      <c r="A6" s="206" t="s">
        <v>343</v>
      </c>
      <c r="B6" s="111" t="s">
        <v>344</v>
      </c>
      <c r="C6" s="56" t="s">
        <v>284</v>
      </c>
      <c r="D6" s="57" t="s">
        <v>18</v>
      </c>
      <c r="E6" s="109" t="s">
        <v>75</v>
      </c>
      <c r="F6" s="109" t="s">
        <v>134</v>
      </c>
      <c r="G6" s="107">
        <v>4</v>
      </c>
      <c r="H6" s="57" t="s">
        <v>289</v>
      </c>
      <c r="I6" s="110" t="s">
        <v>96</v>
      </c>
      <c r="J6" s="220" t="s">
        <v>45</v>
      </c>
      <c r="K6" s="110" t="s">
        <v>131</v>
      </c>
      <c r="L6" s="58" t="s">
        <v>489</v>
      </c>
      <c r="M6" s="60">
        <v>50</v>
      </c>
      <c r="N6" s="56">
        <v>60</v>
      </c>
      <c r="O6" s="56">
        <v>50</v>
      </c>
      <c r="P6" s="56">
        <v>50</v>
      </c>
      <c r="Q6" s="56">
        <v>85</v>
      </c>
      <c r="R6" s="56">
        <v>75</v>
      </c>
      <c r="S6" s="56">
        <v>60</v>
      </c>
      <c r="T6" s="58">
        <v>65</v>
      </c>
      <c r="U6" s="61">
        <f>AVERAGE(M6,O6,P6,Q6,R6,T6)</f>
        <v>62.5</v>
      </c>
      <c r="V6" s="62">
        <f>ROUND(P6/10,0)</f>
        <v>5</v>
      </c>
      <c r="W6" s="139" t="s">
        <v>1221</v>
      </c>
      <c r="X6" s="220" t="s">
        <v>747</v>
      </c>
      <c r="Y6" s="60" t="s">
        <v>981</v>
      </c>
      <c r="Z6" s="56"/>
      <c r="AA6" s="59" t="s">
        <v>1065</v>
      </c>
    </row>
    <row r="7" spans="1:27" ht="46.8" x14ac:dyDescent="0.3">
      <c r="A7" s="206" t="s">
        <v>328</v>
      </c>
      <c r="B7" s="112" t="s">
        <v>690</v>
      </c>
      <c r="C7" s="56" t="s">
        <v>87</v>
      </c>
      <c r="D7" s="57" t="s">
        <v>21</v>
      </c>
      <c r="E7" s="109" t="s">
        <v>1107</v>
      </c>
      <c r="F7" s="109" t="s">
        <v>134</v>
      </c>
      <c r="G7" s="107">
        <v>4</v>
      </c>
      <c r="H7" s="57" t="s">
        <v>294</v>
      </c>
      <c r="I7" s="110" t="s">
        <v>98</v>
      </c>
      <c r="J7" s="221" t="s">
        <v>38</v>
      </c>
      <c r="K7" s="110" t="s">
        <v>285</v>
      </c>
      <c r="L7" s="58" t="s">
        <v>554</v>
      </c>
      <c r="M7" s="60">
        <v>50</v>
      </c>
      <c r="N7" s="56">
        <v>50</v>
      </c>
      <c r="O7" s="56">
        <v>70</v>
      </c>
      <c r="P7" s="56">
        <v>50</v>
      </c>
      <c r="Q7" s="56">
        <v>80</v>
      </c>
      <c r="R7" s="56">
        <v>70</v>
      </c>
      <c r="S7" s="56">
        <v>65</v>
      </c>
      <c r="T7" s="58">
        <v>50</v>
      </c>
      <c r="U7" s="61">
        <f>AVERAGE(M7,O7,P7,Q7,R7,T7)</f>
        <v>61.666666666666664</v>
      </c>
      <c r="V7" s="62">
        <f>ROUND(P7/10,0)</f>
        <v>5</v>
      </c>
      <c r="W7" s="140" t="s">
        <v>1220</v>
      </c>
      <c r="X7" s="221" t="s">
        <v>754</v>
      </c>
      <c r="Y7" s="60" t="s">
        <v>965</v>
      </c>
      <c r="Z7" s="56"/>
      <c r="AA7" s="59" t="s">
        <v>1016</v>
      </c>
    </row>
    <row r="8" spans="1:27" ht="31.2" x14ac:dyDescent="0.3">
      <c r="A8" s="205" t="s">
        <v>322</v>
      </c>
      <c r="B8" s="111" t="s">
        <v>323</v>
      </c>
      <c r="C8" s="56" t="s">
        <v>87</v>
      </c>
      <c r="D8" s="57" t="s">
        <v>21</v>
      </c>
      <c r="E8" s="109" t="s">
        <v>1107</v>
      </c>
      <c r="F8" s="109" t="s">
        <v>134</v>
      </c>
      <c r="G8" s="107">
        <v>4</v>
      </c>
      <c r="H8" s="57" t="s">
        <v>294</v>
      </c>
      <c r="I8" s="110" t="s">
        <v>94</v>
      </c>
      <c r="J8" s="221" t="s">
        <v>693</v>
      </c>
      <c r="K8" s="110" t="s">
        <v>85</v>
      </c>
      <c r="L8" s="58" t="s">
        <v>491</v>
      </c>
      <c r="M8" s="60">
        <v>50</v>
      </c>
      <c r="N8" s="56">
        <v>60</v>
      </c>
      <c r="O8" s="56">
        <v>65</v>
      </c>
      <c r="P8" s="56">
        <v>60</v>
      </c>
      <c r="Q8" s="56">
        <v>70</v>
      </c>
      <c r="R8" s="56">
        <v>65</v>
      </c>
      <c r="S8" s="56">
        <v>65</v>
      </c>
      <c r="T8" s="58">
        <v>80</v>
      </c>
      <c r="U8" s="61">
        <f>AVERAGE(M8,O8,P8,Q8,R8,T8)</f>
        <v>65</v>
      </c>
      <c r="V8" s="62">
        <f>ROUND(P8/10,0)</f>
        <v>6</v>
      </c>
      <c r="W8" s="140" t="s">
        <v>1223</v>
      </c>
      <c r="X8" s="221" t="s">
        <v>756</v>
      </c>
      <c r="Y8" s="60" t="s">
        <v>973</v>
      </c>
      <c r="Z8" s="56"/>
      <c r="AA8" s="59" t="s">
        <v>1025</v>
      </c>
    </row>
    <row r="9" spans="1:27" ht="46.8" x14ac:dyDescent="0.3">
      <c r="A9" s="205" t="s">
        <v>324</v>
      </c>
      <c r="B9" s="111" t="s">
        <v>325</v>
      </c>
      <c r="C9" s="56" t="s">
        <v>87</v>
      </c>
      <c r="D9" s="57" t="s">
        <v>21</v>
      </c>
      <c r="E9" s="109" t="s">
        <v>1107</v>
      </c>
      <c r="F9" s="109" t="s">
        <v>134</v>
      </c>
      <c r="G9" s="107">
        <v>4</v>
      </c>
      <c r="H9" s="57" t="s">
        <v>299</v>
      </c>
      <c r="I9" s="110" t="s">
        <v>97</v>
      </c>
      <c r="J9" s="220" t="s">
        <v>26</v>
      </c>
      <c r="K9" s="110" t="s">
        <v>286</v>
      </c>
      <c r="L9" s="58" t="s">
        <v>494</v>
      </c>
      <c r="M9" s="60">
        <v>50</v>
      </c>
      <c r="N9" s="56">
        <v>50</v>
      </c>
      <c r="O9" s="56">
        <v>50</v>
      </c>
      <c r="P9" s="56">
        <v>50</v>
      </c>
      <c r="Q9" s="56">
        <v>70</v>
      </c>
      <c r="R9" s="56">
        <v>65</v>
      </c>
      <c r="S9" s="56">
        <v>80</v>
      </c>
      <c r="T9" s="58">
        <v>100</v>
      </c>
      <c r="U9" s="61">
        <f>AVERAGE(M9,O9,P9,Q9,R9,T9)</f>
        <v>64.166666666666671</v>
      </c>
      <c r="V9" s="62">
        <f>ROUND(P9/10,0)</f>
        <v>5</v>
      </c>
      <c r="W9" s="139" t="s">
        <v>1220</v>
      </c>
      <c r="X9" s="220" t="s">
        <v>744</v>
      </c>
      <c r="Y9" s="60" t="s">
        <v>1045</v>
      </c>
      <c r="Z9" s="56"/>
      <c r="AA9" s="59" t="s">
        <v>1055</v>
      </c>
    </row>
    <row r="10" spans="1:27" ht="46.8" x14ac:dyDescent="0.3">
      <c r="A10" s="206" t="s">
        <v>329</v>
      </c>
      <c r="B10" s="112" t="s">
        <v>376</v>
      </c>
      <c r="C10" s="56" t="s">
        <v>87</v>
      </c>
      <c r="D10" s="57" t="s">
        <v>21</v>
      </c>
      <c r="E10" s="109" t="s">
        <v>1107</v>
      </c>
      <c r="F10" s="109" t="s">
        <v>134</v>
      </c>
      <c r="G10" s="107">
        <v>4</v>
      </c>
      <c r="H10" s="57" t="s">
        <v>296</v>
      </c>
      <c r="I10" s="110" t="s">
        <v>104</v>
      </c>
      <c r="J10" s="221" t="s">
        <v>32</v>
      </c>
      <c r="K10" s="110" t="s">
        <v>287</v>
      </c>
      <c r="L10" s="58" t="s">
        <v>493</v>
      </c>
      <c r="M10" s="60">
        <v>30</v>
      </c>
      <c r="N10" s="56">
        <v>40</v>
      </c>
      <c r="O10" s="56">
        <v>35</v>
      </c>
      <c r="P10" s="56">
        <v>45</v>
      </c>
      <c r="Q10" s="56">
        <v>95</v>
      </c>
      <c r="R10" s="56">
        <v>90</v>
      </c>
      <c r="S10" s="56">
        <v>70</v>
      </c>
      <c r="T10" s="58">
        <v>85</v>
      </c>
      <c r="U10" s="61">
        <f>AVERAGE(M10,O10,P10,Q10,R10,T10)</f>
        <v>63.333333333333336</v>
      </c>
      <c r="V10" s="62">
        <f>ROUND(P10/10,0)</f>
        <v>5</v>
      </c>
      <c r="W10" s="140" t="s">
        <v>1221</v>
      </c>
      <c r="X10" s="221" t="s">
        <v>742</v>
      </c>
      <c r="Y10" s="60" t="s">
        <v>1046</v>
      </c>
      <c r="Z10" s="56"/>
      <c r="AA10" s="59" t="s">
        <v>1035</v>
      </c>
    </row>
    <row r="11" spans="1:27" ht="46.8" x14ac:dyDescent="0.3">
      <c r="A11" s="205" t="s">
        <v>326</v>
      </c>
      <c r="B11" s="111" t="s">
        <v>327</v>
      </c>
      <c r="C11" s="56" t="s">
        <v>87</v>
      </c>
      <c r="D11" s="57" t="s">
        <v>21</v>
      </c>
      <c r="E11" s="109" t="s">
        <v>1107</v>
      </c>
      <c r="F11" s="109" t="s">
        <v>134</v>
      </c>
      <c r="G11" s="107">
        <v>4</v>
      </c>
      <c r="H11" s="57" t="s">
        <v>294</v>
      </c>
      <c r="I11" s="110" t="s">
        <v>98</v>
      </c>
      <c r="J11" s="221" t="s">
        <v>33</v>
      </c>
      <c r="K11" s="110" t="s">
        <v>286</v>
      </c>
      <c r="L11" s="58" t="s">
        <v>492</v>
      </c>
      <c r="M11" s="60">
        <v>50</v>
      </c>
      <c r="N11" s="56">
        <v>60</v>
      </c>
      <c r="O11" s="56">
        <v>55</v>
      </c>
      <c r="P11" s="56">
        <v>50</v>
      </c>
      <c r="Q11" s="56">
        <v>80</v>
      </c>
      <c r="R11" s="56">
        <v>65</v>
      </c>
      <c r="S11" s="56">
        <v>80</v>
      </c>
      <c r="T11" s="58">
        <v>90</v>
      </c>
      <c r="U11" s="61">
        <f>AVERAGE(M11,O11,P11,Q11,R11,T11)</f>
        <v>65</v>
      </c>
      <c r="V11" s="62">
        <f>ROUND(P11/10,0)</f>
        <v>5</v>
      </c>
      <c r="W11" s="140" t="s">
        <v>1223</v>
      </c>
      <c r="X11" s="221" t="s">
        <v>758</v>
      </c>
      <c r="Y11" s="60" t="s">
        <v>1047</v>
      </c>
      <c r="Z11" s="56"/>
      <c r="AA11" s="59" t="s">
        <v>1066</v>
      </c>
    </row>
    <row r="12" spans="1:27" ht="31.2" x14ac:dyDescent="0.3">
      <c r="A12" s="206" t="s">
        <v>443</v>
      </c>
      <c r="B12" s="112" t="s">
        <v>456</v>
      </c>
      <c r="C12" s="56" t="s">
        <v>284</v>
      </c>
      <c r="D12" s="57" t="s">
        <v>18</v>
      </c>
      <c r="E12" s="65" t="s">
        <v>71</v>
      </c>
      <c r="F12" s="65" t="s">
        <v>86</v>
      </c>
      <c r="G12" s="107">
        <v>4</v>
      </c>
      <c r="H12" s="57" t="s">
        <v>298</v>
      </c>
      <c r="I12" s="110" t="s">
        <v>93</v>
      </c>
      <c r="J12" s="221" t="s">
        <v>47</v>
      </c>
      <c r="K12" s="110" t="s">
        <v>131</v>
      </c>
      <c r="L12" s="58" t="s">
        <v>498</v>
      </c>
      <c r="M12" s="60">
        <v>50</v>
      </c>
      <c r="N12" s="56">
        <v>60</v>
      </c>
      <c r="O12" s="56">
        <v>85</v>
      </c>
      <c r="P12" s="56">
        <v>50</v>
      </c>
      <c r="Q12" s="56">
        <v>80</v>
      </c>
      <c r="R12" s="56">
        <v>55</v>
      </c>
      <c r="S12" s="56">
        <v>60</v>
      </c>
      <c r="T12" s="58">
        <v>55</v>
      </c>
      <c r="U12" s="61">
        <f>AVERAGE(M12,O12,P12,Q12,R12,T12)</f>
        <v>62.5</v>
      </c>
      <c r="V12" s="62">
        <f>ROUND(P12/10,0)</f>
        <v>5</v>
      </c>
      <c r="W12" s="140" t="s">
        <v>1223</v>
      </c>
      <c r="X12" s="221" t="s">
        <v>709</v>
      </c>
      <c r="Y12" s="60" t="s">
        <v>971</v>
      </c>
      <c r="Z12" s="56"/>
      <c r="AA12" s="59" t="s">
        <v>1060</v>
      </c>
    </row>
    <row r="13" spans="1:27" ht="46.8" x14ac:dyDescent="0.3">
      <c r="A13" s="205" t="s">
        <v>440</v>
      </c>
      <c r="B13" s="111" t="s">
        <v>452</v>
      </c>
      <c r="C13" s="56" t="s">
        <v>284</v>
      </c>
      <c r="D13" s="57" t="s">
        <v>18</v>
      </c>
      <c r="E13" s="65" t="s">
        <v>71</v>
      </c>
      <c r="F13" s="65" t="s">
        <v>86</v>
      </c>
      <c r="G13" s="107">
        <v>4</v>
      </c>
      <c r="H13" s="57" t="s">
        <v>307</v>
      </c>
      <c r="I13" s="110" t="s">
        <v>103</v>
      </c>
      <c r="J13" s="221" t="s">
        <v>29</v>
      </c>
      <c r="K13" s="110" t="s">
        <v>129</v>
      </c>
      <c r="L13" s="58" t="s">
        <v>495</v>
      </c>
      <c r="M13" s="60">
        <v>50</v>
      </c>
      <c r="N13" s="56">
        <v>60</v>
      </c>
      <c r="O13" s="56">
        <v>65</v>
      </c>
      <c r="P13" s="56">
        <v>45</v>
      </c>
      <c r="Q13" s="56">
        <v>80</v>
      </c>
      <c r="R13" s="56">
        <v>50</v>
      </c>
      <c r="S13" s="56">
        <v>70</v>
      </c>
      <c r="T13" s="58">
        <v>75</v>
      </c>
      <c r="U13" s="61">
        <f>AVERAGE(M13,O13,P13,Q13,R13,T13)</f>
        <v>60.833333333333336</v>
      </c>
      <c r="V13" s="62">
        <f>ROUND(P13/10,0)</f>
        <v>5</v>
      </c>
      <c r="W13" s="140" t="s">
        <v>1223</v>
      </c>
      <c r="X13" s="221" t="s">
        <v>713</v>
      </c>
      <c r="Y13" s="60" t="s">
        <v>979</v>
      </c>
      <c r="Z13" s="56"/>
      <c r="AA13" s="59" t="s">
        <v>1067</v>
      </c>
    </row>
    <row r="14" spans="1:27" ht="31.2" x14ac:dyDescent="0.3">
      <c r="A14" s="206" t="s">
        <v>444</v>
      </c>
      <c r="B14" s="112" t="s">
        <v>457</v>
      </c>
      <c r="C14" s="56" t="s">
        <v>284</v>
      </c>
      <c r="D14" s="57" t="s">
        <v>18</v>
      </c>
      <c r="E14" s="65" t="s">
        <v>71</v>
      </c>
      <c r="F14" s="65" t="s">
        <v>86</v>
      </c>
      <c r="G14" s="107">
        <v>4</v>
      </c>
      <c r="H14" s="57" t="s">
        <v>313</v>
      </c>
      <c r="I14" s="110" t="s">
        <v>111</v>
      </c>
      <c r="J14" s="221" t="s">
        <v>26</v>
      </c>
      <c r="K14" s="110" t="s">
        <v>318</v>
      </c>
      <c r="L14" s="58" t="s">
        <v>496</v>
      </c>
      <c r="M14" s="60">
        <v>50</v>
      </c>
      <c r="N14" s="56">
        <v>50</v>
      </c>
      <c r="O14" s="56">
        <v>60</v>
      </c>
      <c r="P14" s="56">
        <v>50</v>
      </c>
      <c r="Q14" s="56">
        <v>85</v>
      </c>
      <c r="R14" s="56">
        <v>70</v>
      </c>
      <c r="S14" s="56">
        <v>60</v>
      </c>
      <c r="T14" s="58">
        <v>70</v>
      </c>
      <c r="U14" s="61">
        <f>AVERAGE(M14,O14,P14,Q14,R14,T14)</f>
        <v>64.166666666666671</v>
      </c>
      <c r="V14" s="62">
        <f>ROUND(P14/10,0)</f>
        <v>5</v>
      </c>
      <c r="W14" s="140" t="s">
        <v>1221</v>
      </c>
      <c r="X14" s="221" t="s">
        <v>743</v>
      </c>
      <c r="Y14" s="60" t="s">
        <v>953</v>
      </c>
      <c r="Z14" s="56"/>
      <c r="AA14" s="59" t="s">
        <v>1021</v>
      </c>
    </row>
    <row r="15" spans="1:27" ht="46.8" x14ac:dyDescent="0.3">
      <c r="A15" s="205" t="s">
        <v>441</v>
      </c>
      <c r="B15" s="111" t="s">
        <v>453</v>
      </c>
      <c r="C15" s="56" t="s">
        <v>284</v>
      </c>
      <c r="D15" s="57" t="s">
        <v>18</v>
      </c>
      <c r="E15" s="65" t="s">
        <v>71</v>
      </c>
      <c r="F15" s="65" t="s">
        <v>86</v>
      </c>
      <c r="G15" s="107">
        <v>4</v>
      </c>
      <c r="H15" s="57" t="s">
        <v>306</v>
      </c>
      <c r="I15" s="110" t="s">
        <v>114</v>
      </c>
      <c r="J15" s="221" t="s">
        <v>30</v>
      </c>
      <c r="K15" s="110" t="s">
        <v>130</v>
      </c>
      <c r="L15" s="58" t="s">
        <v>497</v>
      </c>
      <c r="M15" s="60">
        <v>35</v>
      </c>
      <c r="N15" s="56">
        <v>40</v>
      </c>
      <c r="O15" s="56">
        <v>65</v>
      </c>
      <c r="P15" s="56">
        <v>30</v>
      </c>
      <c r="Q15" s="56">
        <v>95</v>
      </c>
      <c r="R15" s="56">
        <v>70</v>
      </c>
      <c r="S15" s="56">
        <v>60</v>
      </c>
      <c r="T15" s="58">
        <v>70</v>
      </c>
      <c r="U15" s="61">
        <f>AVERAGE(M15,O15,P15,Q15,R15,T15)</f>
        <v>60.833333333333336</v>
      </c>
      <c r="V15" s="62">
        <f>ROUND(P15/10,0)</f>
        <v>3</v>
      </c>
      <c r="W15" s="140" t="s">
        <v>1220</v>
      </c>
      <c r="X15" s="221" t="s">
        <v>734</v>
      </c>
      <c r="Y15" s="60" t="s">
        <v>843</v>
      </c>
      <c r="Z15" s="56"/>
      <c r="AA15" s="59" t="s">
        <v>1068</v>
      </c>
    </row>
    <row r="16" spans="1:27" ht="31.2" x14ac:dyDescent="0.3">
      <c r="A16" s="205" t="s">
        <v>442</v>
      </c>
      <c r="B16" s="111" t="s">
        <v>455</v>
      </c>
      <c r="C16" s="56" t="s">
        <v>284</v>
      </c>
      <c r="D16" s="57" t="s">
        <v>18</v>
      </c>
      <c r="E16" s="65" t="s">
        <v>71</v>
      </c>
      <c r="F16" s="65" t="s">
        <v>86</v>
      </c>
      <c r="G16" s="107">
        <v>4</v>
      </c>
      <c r="H16" s="57" t="s">
        <v>289</v>
      </c>
      <c r="I16" s="110" t="s">
        <v>93</v>
      </c>
      <c r="J16" s="221" t="s">
        <v>44</v>
      </c>
      <c r="K16" s="110" t="s">
        <v>131</v>
      </c>
      <c r="L16" s="58" t="s">
        <v>772</v>
      </c>
      <c r="M16" s="60">
        <v>30</v>
      </c>
      <c r="N16" s="56">
        <v>30</v>
      </c>
      <c r="O16" s="56">
        <v>70</v>
      </c>
      <c r="P16" s="56">
        <v>35</v>
      </c>
      <c r="Q16" s="56">
        <v>95</v>
      </c>
      <c r="R16" s="56">
        <v>65</v>
      </c>
      <c r="S16" s="56">
        <v>50</v>
      </c>
      <c r="T16" s="58">
        <v>30</v>
      </c>
      <c r="U16" s="61">
        <f>AVERAGE(M16,O16,P16,Q16,R16,T16)</f>
        <v>54.166666666666664</v>
      </c>
      <c r="V16" s="62">
        <f>ROUND(P16/10,0)</f>
        <v>4</v>
      </c>
      <c r="W16" s="140" t="s">
        <v>1220</v>
      </c>
      <c r="X16" s="221" t="s">
        <v>755</v>
      </c>
      <c r="Y16" s="60" t="s">
        <v>954</v>
      </c>
      <c r="Z16" s="56"/>
      <c r="AA16" s="59" t="s">
        <v>1016</v>
      </c>
    </row>
    <row r="17" spans="1:27" ht="31.2" x14ac:dyDescent="0.3">
      <c r="A17" s="205" t="s">
        <v>280</v>
      </c>
      <c r="B17" s="111" t="s">
        <v>476</v>
      </c>
      <c r="C17" s="56" t="s">
        <v>86</v>
      </c>
      <c r="D17" s="57" t="s">
        <v>21</v>
      </c>
      <c r="E17" s="66" t="s">
        <v>215</v>
      </c>
      <c r="F17" s="66" t="s">
        <v>137</v>
      </c>
      <c r="G17" s="107">
        <v>4</v>
      </c>
      <c r="H17" s="57" t="s">
        <v>288</v>
      </c>
      <c r="I17" s="110" t="s">
        <v>99</v>
      </c>
      <c r="J17" s="221" t="s">
        <v>28</v>
      </c>
      <c r="K17" s="110" t="s">
        <v>131</v>
      </c>
      <c r="L17" s="58" t="s">
        <v>774</v>
      </c>
      <c r="M17" s="60">
        <v>85</v>
      </c>
      <c r="N17" s="56">
        <v>90</v>
      </c>
      <c r="O17" s="56">
        <v>70</v>
      </c>
      <c r="P17" s="56">
        <v>55</v>
      </c>
      <c r="Q17" s="56">
        <v>35</v>
      </c>
      <c r="R17" s="56">
        <v>50</v>
      </c>
      <c r="S17" s="56">
        <v>55</v>
      </c>
      <c r="T17" s="58">
        <v>50</v>
      </c>
      <c r="U17" s="61">
        <f>AVERAGE(M17,O17,P17,Q17,R17,T17)</f>
        <v>57.5</v>
      </c>
      <c r="V17" s="62">
        <f>ROUND(P17/10,0)</f>
        <v>6</v>
      </c>
      <c r="W17" s="140" t="s">
        <v>39</v>
      </c>
      <c r="X17" s="221" t="s">
        <v>751</v>
      </c>
      <c r="Y17" s="60" t="s">
        <v>975</v>
      </c>
      <c r="Z17" s="56"/>
      <c r="AA17" s="59" t="s">
        <v>1034</v>
      </c>
    </row>
    <row r="18" spans="1:27" ht="31.2" x14ac:dyDescent="0.3">
      <c r="A18" s="205" t="s">
        <v>475</v>
      </c>
      <c r="B18" s="111" t="s">
        <v>474</v>
      </c>
      <c r="C18" s="56" t="s">
        <v>86</v>
      </c>
      <c r="D18" s="57" t="s">
        <v>19</v>
      </c>
      <c r="E18" s="84" t="s">
        <v>215</v>
      </c>
      <c r="F18" s="84" t="s">
        <v>137</v>
      </c>
      <c r="G18" s="107">
        <v>4</v>
      </c>
      <c r="H18" s="57" t="s">
        <v>295</v>
      </c>
      <c r="I18" s="110" t="s">
        <v>114</v>
      </c>
      <c r="J18" s="221" t="s">
        <v>27</v>
      </c>
      <c r="K18" s="110" t="s">
        <v>85</v>
      </c>
      <c r="L18" s="58" t="s">
        <v>773</v>
      </c>
      <c r="M18" s="60">
        <v>65</v>
      </c>
      <c r="N18" s="56">
        <v>70</v>
      </c>
      <c r="O18" s="56">
        <v>95</v>
      </c>
      <c r="P18" s="56">
        <v>65</v>
      </c>
      <c r="Q18" s="56">
        <v>60</v>
      </c>
      <c r="R18" s="56">
        <v>55</v>
      </c>
      <c r="S18" s="56">
        <v>60</v>
      </c>
      <c r="T18" s="58">
        <v>50</v>
      </c>
      <c r="U18" s="61">
        <f>AVERAGE(M18,O18,P18,Q18,R18,T18)</f>
        <v>65</v>
      </c>
      <c r="V18" s="62">
        <f>ROUND(P18/10,0)</f>
        <v>7</v>
      </c>
      <c r="W18" s="140" t="s">
        <v>1221</v>
      </c>
      <c r="X18" s="221" t="s">
        <v>705</v>
      </c>
      <c r="Y18" s="60" t="s">
        <v>980</v>
      </c>
      <c r="Z18" s="56"/>
      <c r="AA18" s="59" t="s">
        <v>1015</v>
      </c>
    </row>
    <row r="19" spans="1:27" ht="31.2" x14ac:dyDescent="0.3">
      <c r="A19" s="206" t="s">
        <v>404</v>
      </c>
      <c r="B19" s="112" t="s">
        <v>403</v>
      </c>
      <c r="C19" s="56" t="s">
        <v>86</v>
      </c>
      <c r="D19" s="57" t="s">
        <v>20</v>
      </c>
      <c r="E19" s="66" t="s">
        <v>215</v>
      </c>
      <c r="F19" s="66" t="s">
        <v>137</v>
      </c>
      <c r="G19" s="107">
        <v>4</v>
      </c>
      <c r="H19" s="57" t="s">
        <v>309</v>
      </c>
      <c r="I19" s="110" t="s">
        <v>108</v>
      </c>
      <c r="J19" s="221" t="s">
        <v>25</v>
      </c>
      <c r="K19" s="110" t="s">
        <v>318</v>
      </c>
      <c r="L19" s="58" t="s">
        <v>775</v>
      </c>
      <c r="M19" s="60">
        <v>50</v>
      </c>
      <c r="N19" s="56">
        <v>60</v>
      </c>
      <c r="O19" s="56">
        <v>90</v>
      </c>
      <c r="P19" s="56">
        <v>55</v>
      </c>
      <c r="Q19" s="56">
        <v>70</v>
      </c>
      <c r="R19" s="56">
        <v>60</v>
      </c>
      <c r="S19" s="56">
        <v>45</v>
      </c>
      <c r="T19" s="58">
        <v>50</v>
      </c>
      <c r="U19" s="61">
        <f>AVERAGE(M19,O19,P19,Q19,R19,T19)</f>
        <v>62.5</v>
      </c>
      <c r="V19" s="62">
        <f>ROUND(P19/10,0)</f>
        <v>6</v>
      </c>
      <c r="W19" s="140" t="s">
        <v>39</v>
      </c>
      <c r="X19" s="221" t="s">
        <v>728</v>
      </c>
      <c r="Y19" s="60" t="s">
        <v>905</v>
      </c>
      <c r="Z19" s="56"/>
      <c r="AA19" s="59" t="s">
        <v>1013</v>
      </c>
    </row>
    <row r="20" spans="1:27" ht="62.4" x14ac:dyDescent="0.3">
      <c r="A20" s="206" t="s">
        <v>281</v>
      </c>
      <c r="B20" s="112" t="s">
        <v>283</v>
      </c>
      <c r="C20" s="56" t="s">
        <v>284</v>
      </c>
      <c r="D20" s="57" t="s">
        <v>18</v>
      </c>
      <c r="E20" s="66" t="s">
        <v>215</v>
      </c>
      <c r="F20" s="66" t="s">
        <v>137</v>
      </c>
      <c r="G20" s="107">
        <v>4</v>
      </c>
      <c r="H20" s="57" t="s">
        <v>310</v>
      </c>
      <c r="I20" s="110" t="s">
        <v>117</v>
      </c>
      <c r="J20" s="221" t="s">
        <v>43</v>
      </c>
      <c r="K20" s="110" t="s">
        <v>129</v>
      </c>
      <c r="L20" s="58" t="s">
        <v>771</v>
      </c>
      <c r="M20" s="60">
        <v>55</v>
      </c>
      <c r="N20" s="56">
        <v>60</v>
      </c>
      <c r="O20" s="56">
        <v>60</v>
      </c>
      <c r="P20" s="56">
        <v>55</v>
      </c>
      <c r="Q20" s="56">
        <v>65</v>
      </c>
      <c r="R20" s="56">
        <v>60</v>
      </c>
      <c r="S20" s="56">
        <v>65</v>
      </c>
      <c r="T20" s="58">
        <v>90</v>
      </c>
      <c r="U20" s="61">
        <f>AVERAGE(M20,O20,P20,Q20,R20,T20)</f>
        <v>64.166666666666671</v>
      </c>
      <c r="V20" s="62">
        <f>ROUND(P20/10,0)</f>
        <v>6</v>
      </c>
      <c r="W20" s="140" t="s">
        <v>1225</v>
      </c>
      <c r="X20" s="221" t="s">
        <v>739</v>
      </c>
      <c r="Y20" s="60" t="s">
        <v>1041</v>
      </c>
      <c r="Z20" s="56"/>
      <c r="AA20" s="59" t="s">
        <v>1012</v>
      </c>
    </row>
    <row r="21" spans="1:27" ht="31.2" x14ac:dyDescent="0.3">
      <c r="A21" s="205" t="s">
        <v>430</v>
      </c>
      <c r="B21" s="111" t="s">
        <v>429</v>
      </c>
      <c r="C21" s="56" t="s">
        <v>87</v>
      </c>
      <c r="D21" s="57" t="s">
        <v>20</v>
      </c>
      <c r="E21" s="65" t="s">
        <v>72</v>
      </c>
      <c r="F21" s="65" t="s">
        <v>86</v>
      </c>
      <c r="G21" s="107">
        <v>4</v>
      </c>
      <c r="H21" s="57" t="s">
        <v>290</v>
      </c>
      <c r="I21" s="110" t="s">
        <v>111</v>
      </c>
      <c r="J21" s="221" t="s">
        <v>26</v>
      </c>
      <c r="K21" s="110" t="s">
        <v>287</v>
      </c>
      <c r="L21" s="58" t="s">
        <v>503</v>
      </c>
      <c r="M21" s="60">
        <v>50</v>
      </c>
      <c r="N21" s="56">
        <v>60</v>
      </c>
      <c r="O21" s="56">
        <v>80</v>
      </c>
      <c r="P21" s="56">
        <v>50</v>
      </c>
      <c r="Q21" s="56">
        <v>70</v>
      </c>
      <c r="R21" s="56">
        <v>50</v>
      </c>
      <c r="S21" s="56">
        <v>60</v>
      </c>
      <c r="T21" s="58">
        <v>70</v>
      </c>
      <c r="U21" s="61">
        <f>AVERAGE(M21,O21,P21,Q21,R21,T21)</f>
        <v>61.666666666666664</v>
      </c>
      <c r="V21" s="62">
        <f>ROUND(P21/10,0)</f>
        <v>5</v>
      </c>
      <c r="W21" s="140" t="s">
        <v>1221</v>
      </c>
      <c r="X21" s="221" t="s">
        <v>762</v>
      </c>
      <c r="Y21" s="60" t="s">
        <v>949</v>
      </c>
      <c r="Z21" s="56"/>
      <c r="AA21" s="59" t="s">
        <v>1056</v>
      </c>
    </row>
    <row r="22" spans="1:27" ht="31.2" x14ac:dyDescent="0.3">
      <c r="A22" s="205" t="s">
        <v>445</v>
      </c>
      <c r="B22" s="112" t="s">
        <v>458</v>
      </c>
      <c r="C22" s="56" t="s">
        <v>284</v>
      </c>
      <c r="D22" s="57" t="s">
        <v>18</v>
      </c>
      <c r="E22" s="65" t="s">
        <v>72</v>
      </c>
      <c r="F22" s="65" t="s">
        <v>86</v>
      </c>
      <c r="G22" s="107">
        <v>4</v>
      </c>
      <c r="H22" s="57" t="s">
        <v>288</v>
      </c>
      <c r="I22" s="110" t="s">
        <v>103</v>
      </c>
      <c r="J22" s="221" t="s">
        <v>34</v>
      </c>
      <c r="K22" s="110" t="s">
        <v>129</v>
      </c>
      <c r="L22" s="58" t="s">
        <v>499</v>
      </c>
      <c r="M22" s="60">
        <v>45</v>
      </c>
      <c r="N22" s="56">
        <v>50</v>
      </c>
      <c r="O22" s="56">
        <v>45</v>
      </c>
      <c r="P22" s="56">
        <v>45</v>
      </c>
      <c r="Q22" s="56">
        <v>50</v>
      </c>
      <c r="R22" s="56">
        <v>85</v>
      </c>
      <c r="S22" s="56">
        <v>80</v>
      </c>
      <c r="T22" s="58">
        <v>95</v>
      </c>
      <c r="U22" s="61">
        <f>AVERAGE(M22,O22,P22,Q22,R22,T22)</f>
        <v>60.833333333333336</v>
      </c>
      <c r="V22" s="62">
        <f>ROUND(P22/10,0)</f>
        <v>5</v>
      </c>
      <c r="W22" s="140" t="s">
        <v>39</v>
      </c>
      <c r="X22" s="221" t="s">
        <v>733</v>
      </c>
      <c r="Y22" s="60" t="s">
        <v>857</v>
      </c>
      <c r="Z22" s="56"/>
      <c r="AA22" s="59" t="s">
        <v>1012</v>
      </c>
    </row>
    <row r="23" spans="1:27" ht="46.8" x14ac:dyDescent="0.3">
      <c r="A23" s="205" t="s">
        <v>428</v>
      </c>
      <c r="B23" s="111" t="s">
        <v>427</v>
      </c>
      <c r="C23" s="56" t="s">
        <v>86</v>
      </c>
      <c r="D23" s="57" t="s">
        <v>19</v>
      </c>
      <c r="E23" s="65" t="s">
        <v>72</v>
      </c>
      <c r="F23" s="65" t="s">
        <v>86</v>
      </c>
      <c r="G23" s="107">
        <v>4</v>
      </c>
      <c r="H23" s="57" t="s">
        <v>308</v>
      </c>
      <c r="I23" s="110" t="s">
        <v>112</v>
      </c>
      <c r="J23" s="221" t="s">
        <v>694</v>
      </c>
      <c r="K23" s="110" t="s">
        <v>285</v>
      </c>
      <c r="L23" s="58" t="s">
        <v>507</v>
      </c>
      <c r="M23" s="60">
        <v>60</v>
      </c>
      <c r="N23" s="56">
        <v>70</v>
      </c>
      <c r="O23" s="56">
        <v>60</v>
      </c>
      <c r="P23" s="56">
        <v>60</v>
      </c>
      <c r="Q23" s="56">
        <v>80</v>
      </c>
      <c r="R23" s="56">
        <v>55</v>
      </c>
      <c r="S23" s="56">
        <v>50</v>
      </c>
      <c r="T23" s="58">
        <v>40</v>
      </c>
      <c r="U23" s="61">
        <f>AVERAGE(M23,O23,P23,Q23,R23,T23)</f>
        <v>59.166666666666664</v>
      </c>
      <c r="V23" s="62">
        <f>ROUND(P23/10,0)</f>
        <v>6</v>
      </c>
      <c r="W23" s="140" t="s">
        <v>1220</v>
      </c>
      <c r="X23" s="221" t="s">
        <v>725</v>
      </c>
      <c r="Y23" s="60" t="s">
        <v>945</v>
      </c>
      <c r="Z23" s="56"/>
      <c r="AA23" s="59" t="s">
        <v>1017</v>
      </c>
    </row>
    <row r="24" spans="1:27" ht="46.8" x14ac:dyDescent="0.3">
      <c r="A24" s="206" t="s">
        <v>317</v>
      </c>
      <c r="B24" s="112" t="s">
        <v>459</v>
      </c>
      <c r="C24" s="56" t="s">
        <v>284</v>
      </c>
      <c r="D24" s="57" t="s">
        <v>18</v>
      </c>
      <c r="E24" s="65" t="s">
        <v>72</v>
      </c>
      <c r="F24" s="65" t="s">
        <v>86</v>
      </c>
      <c r="G24" s="107">
        <v>4</v>
      </c>
      <c r="H24" s="57" t="s">
        <v>288</v>
      </c>
      <c r="I24" s="110" t="s">
        <v>119</v>
      </c>
      <c r="J24" s="221" t="s">
        <v>30</v>
      </c>
      <c r="K24" s="110" t="s">
        <v>285</v>
      </c>
      <c r="L24" s="58" t="s">
        <v>777</v>
      </c>
      <c r="M24" s="60">
        <v>50</v>
      </c>
      <c r="N24" s="56">
        <v>50</v>
      </c>
      <c r="O24" s="56">
        <v>75</v>
      </c>
      <c r="P24" s="56">
        <v>50</v>
      </c>
      <c r="Q24" s="56">
        <v>80</v>
      </c>
      <c r="R24" s="56">
        <v>65</v>
      </c>
      <c r="S24" s="56">
        <v>45</v>
      </c>
      <c r="T24" s="58">
        <v>35</v>
      </c>
      <c r="U24" s="61">
        <f>AVERAGE(M24,O24,P24,Q24,R24,T24)</f>
        <v>59.166666666666664</v>
      </c>
      <c r="V24" s="62">
        <f>ROUND(P24/10,0)</f>
        <v>5</v>
      </c>
      <c r="W24" s="140" t="s">
        <v>1220</v>
      </c>
      <c r="X24" s="221" t="s">
        <v>765</v>
      </c>
      <c r="Y24" s="60" t="s">
        <v>967</v>
      </c>
      <c r="Z24" s="56"/>
      <c r="AA24" s="59" t="s">
        <v>1012</v>
      </c>
    </row>
    <row r="25" spans="1:27" ht="31.2" x14ac:dyDescent="0.3">
      <c r="A25" s="206" t="s">
        <v>431</v>
      </c>
      <c r="B25" s="112" t="s">
        <v>432</v>
      </c>
      <c r="C25" s="56" t="s">
        <v>86</v>
      </c>
      <c r="D25" s="57" t="s">
        <v>21</v>
      </c>
      <c r="E25" s="65" t="s">
        <v>72</v>
      </c>
      <c r="F25" s="65" t="s">
        <v>86</v>
      </c>
      <c r="G25" s="107">
        <v>4</v>
      </c>
      <c r="H25" s="57" t="s">
        <v>290</v>
      </c>
      <c r="I25" s="110" t="s">
        <v>111</v>
      </c>
      <c r="J25" s="221" t="s">
        <v>45</v>
      </c>
      <c r="K25" s="110" t="s">
        <v>287</v>
      </c>
      <c r="L25" s="58" t="s">
        <v>776</v>
      </c>
      <c r="M25" s="60">
        <v>50</v>
      </c>
      <c r="N25" s="56">
        <v>50</v>
      </c>
      <c r="O25" s="56">
        <v>85</v>
      </c>
      <c r="P25" s="56">
        <v>50</v>
      </c>
      <c r="Q25" s="56">
        <v>85</v>
      </c>
      <c r="R25" s="56">
        <v>50</v>
      </c>
      <c r="S25" s="56">
        <v>55</v>
      </c>
      <c r="T25" s="58">
        <v>50</v>
      </c>
      <c r="U25" s="61">
        <f>AVERAGE(M25,O25,P25,Q25,R25,T25)</f>
        <v>61.666666666666664</v>
      </c>
      <c r="V25" s="62">
        <f>ROUND(P25/10,0)</f>
        <v>5</v>
      </c>
      <c r="W25" s="140" t="s">
        <v>1225</v>
      </c>
      <c r="X25" s="221" t="s">
        <v>748</v>
      </c>
      <c r="Y25" s="60" t="s">
        <v>816</v>
      </c>
      <c r="Z25" s="56"/>
      <c r="AA25" s="59" t="s">
        <v>1023</v>
      </c>
    </row>
    <row r="26" spans="1:27" ht="46.8" x14ac:dyDescent="0.3">
      <c r="A26" s="206" t="s">
        <v>416</v>
      </c>
      <c r="B26" s="112" t="s">
        <v>400</v>
      </c>
      <c r="C26" s="56" t="s">
        <v>87</v>
      </c>
      <c r="D26" s="57" t="s">
        <v>20</v>
      </c>
      <c r="E26" s="65" t="s">
        <v>73</v>
      </c>
      <c r="F26" s="65" t="s">
        <v>86</v>
      </c>
      <c r="G26" s="107">
        <v>4</v>
      </c>
      <c r="H26" s="57" t="s">
        <v>307</v>
      </c>
      <c r="I26" s="110" t="s">
        <v>111</v>
      </c>
      <c r="J26" s="221" t="s">
        <v>47</v>
      </c>
      <c r="K26" s="110" t="s">
        <v>131</v>
      </c>
      <c r="L26" s="58" t="s">
        <v>508</v>
      </c>
      <c r="M26" s="60">
        <v>60</v>
      </c>
      <c r="N26" s="56">
        <v>70</v>
      </c>
      <c r="O26" s="56">
        <v>65</v>
      </c>
      <c r="P26" s="56">
        <v>45</v>
      </c>
      <c r="Q26" s="56">
        <v>55</v>
      </c>
      <c r="R26" s="56">
        <v>80</v>
      </c>
      <c r="S26" s="56">
        <v>55</v>
      </c>
      <c r="T26" s="58">
        <v>50</v>
      </c>
      <c r="U26" s="61">
        <f>AVERAGE(M26,O26,P26,Q26,R26,T26)</f>
        <v>59.166666666666664</v>
      </c>
      <c r="V26" s="62">
        <f>ROUND(P26/10,0)</f>
        <v>5</v>
      </c>
      <c r="W26" s="140" t="s">
        <v>1221</v>
      </c>
      <c r="X26" s="221" t="s">
        <v>750</v>
      </c>
      <c r="Y26" s="60" t="s">
        <v>801</v>
      </c>
      <c r="Z26" s="56"/>
      <c r="AA26" s="59" t="s">
        <v>1020</v>
      </c>
    </row>
    <row r="27" spans="1:27" ht="31.2" x14ac:dyDescent="0.3">
      <c r="A27" s="206" t="s">
        <v>402</v>
      </c>
      <c r="B27" s="112" t="s">
        <v>401</v>
      </c>
      <c r="C27" s="56" t="s">
        <v>87</v>
      </c>
      <c r="D27" s="57" t="s">
        <v>20</v>
      </c>
      <c r="E27" s="65" t="s">
        <v>73</v>
      </c>
      <c r="F27" s="65" t="s">
        <v>86</v>
      </c>
      <c r="G27" s="107">
        <v>4</v>
      </c>
      <c r="H27" s="57" t="s">
        <v>302</v>
      </c>
      <c r="I27" s="110" t="s">
        <v>106</v>
      </c>
      <c r="J27" s="221" t="s">
        <v>48</v>
      </c>
      <c r="K27" s="110" t="s">
        <v>85</v>
      </c>
      <c r="L27" s="58" t="s">
        <v>533</v>
      </c>
      <c r="M27" s="60">
        <v>70</v>
      </c>
      <c r="N27" s="56">
        <v>80</v>
      </c>
      <c r="O27" s="56">
        <v>70</v>
      </c>
      <c r="P27" s="56">
        <v>70</v>
      </c>
      <c r="Q27" s="56">
        <v>40</v>
      </c>
      <c r="R27" s="56">
        <v>40</v>
      </c>
      <c r="S27" s="56">
        <v>40</v>
      </c>
      <c r="T27" s="58">
        <v>35</v>
      </c>
      <c r="U27" s="61">
        <f>AVERAGE(M27,O27,P27,Q27,R27,T27)</f>
        <v>54.166666666666664</v>
      </c>
      <c r="V27" s="62">
        <f>ROUND(P27/10,0)</f>
        <v>7</v>
      </c>
      <c r="W27" s="140" t="s">
        <v>1221</v>
      </c>
      <c r="X27" s="221" t="s">
        <v>710</v>
      </c>
      <c r="Y27" s="60" t="s">
        <v>903</v>
      </c>
      <c r="Z27" s="56"/>
      <c r="AA27" s="59" t="s">
        <v>1060</v>
      </c>
    </row>
    <row r="28" spans="1:27" ht="46.8" x14ac:dyDescent="0.3">
      <c r="A28" s="206" t="s">
        <v>414</v>
      </c>
      <c r="B28" s="111" t="s">
        <v>217</v>
      </c>
      <c r="C28" s="56" t="s">
        <v>86</v>
      </c>
      <c r="D28" s="57" t="s">
        <v>20</v>
      </c>
      <c r="E28" s="65" t="s">
        <v>73</v>
      </c>
      <c r="F28" s="65" t="s">
        <v>86</v>
      </c>
      <c r="G28" s="107">
        <v>4</v>
      </c>
      <c r="H28" s="57" t="s">
        <v>292</v>
      </c>
      <c r="I28" s="110" t="s">
        <v>110</v>
      </c>
      <c r="J28" s="221" t="s">
        <v>38</v>
      </c>
      <c r="K28" s="110" t="s">
        <v>285</v>
      </c>
      <c r="L28" s="58" t="s">
        <v>510</v>
      </c>
      <c r="M28" s="60">
        <v>50</v>
      </c>
      <c r="N28" s="56">
        <v>60</v>
      </c>
      <c r="O28" s="56">
        <v>80</v>
      </c>
      <c r="P28" s="56">
        <v>50</v>
      </c>
      <c r="Q28" s="56">
        <v>85</v>
      </c>
      <c r="R28" s="56">
        <v>50</v>
      </c>
      <c r="S28" s="56">
        <v>55</v>
      </c>
      <c r="T28" s="58">
        <v>50</v>
      </c>
      <c r="U28" s="61">
        <f>AVERAGE(M28,O28,P28,Q28,R28,T28)</f>
        <v>60.833333333333336</v>
      </c>
      <c r="V28" s="62">
        <f>ROUND(P28/10,0)</f>
        <v>5</v>
      </c>
      <c r="W28" s="140" t="s">
        <v>1220</v>
      </c>
      <c r="X28" s="221" t="s">
        <v>721</v>
      </c>
      <c r="Y28" s="60" t="s">
        <v>946</v>
      </c>
      <c r="Z28" s="56"/>
      <c r="AA28" s="59" t="s">
        <v>1069</v>
      </c>
    </row>
    <row r="29" spans="1:27" ht="46.8" x14ac:dyDescent="0.3">
      <c r="A29" s="206" t="s">
        <v>417</v>
      </c>
      <c r="B29" s="112" t="s">
        <v>418</v>
      </c>
      <c r="C29" s="56" t="s">
        <v>86</v>
      </c>
      <c r="D29" s="57" t="s">
        <v>20</v>
      </c>
      <c r="E29" s="65" t="s">
        <v>73</v>
      </c>
      <c r="F29" s="65" t="s">
        <v>86</v>
      </c>
      <c r="G29" s="107">
        <v>4</v>
      </c>
      <c r="H29" s="57" t="s">
        <v>310</v>
      </c>
      <c r="I29" s="110" t="s">
        <v>111</v>
      </c>
      <c r="J29" s="221" t="s">
        <v>49</v>
      </c>
      <c r="K29" s="110" t="s">
        <v>285</v>
      </c>
      <c r="L29" s="58" t="s">
        <v>505</v>
      </c>
      <c r="M29" s="60">
        <v>50</v>
      </c>
      <c r="N29" s="56">
        <v>60</v>
      </c>
      <c r="O29" s="56">
        <v>60</v>
      </c>
      <c r="P29" s="56">
        <v>50</v>
      </c>
      <c r="Q29" s="56">
        <v>80</v>
      </c>
      <c r="R29" s="56">
        <v>50</v>
      </c>
      <c r="S29" s="56">
        <v>45</v>
      </c>
      <c r="T29" s="58">
        <v>50</v>
      </c>
      <c r="U29" s="61">
        <f>AVERAGE(M29,O29,P29,Q29,R29,T29)</f>
        <v>56.666666666666664</v>
      </c>
      <c r="V29" s="62">
        <f>ROUND(P29/10,0)</f>
        <v>5</v>
      </c>
      <c r="W29" s="140" t="s">
        <v>1220</v>
      </c>
      <c r="X29" s="221" t="s">
        <v>722</v>
      </c>
      <c r="Y29" s="60" t="s">
        <v>945</v>
      </c>
      <c r="Z29" s="56"/>
      <c r="AA29" s="59" t="s">
        <v>1018</v>
      </c>
    </row>
    <row r="30" spans="1:27" ht="31.2" x14ac:dyDescent="0.3">
      <c r="A30" s="205" t="s">
        <v>395</v>
      </c>
      <c r="B30" s="111" t="s">
        <v>394</v>
      </c>
      <c r="C30" s="56" t="s">
        <v>87</v>
      </c>
      <c r="D30" s="57" t="s">
        <v>20</v>
      </c>
      <c r="E30" s="65" t="s">
        <v>73</v>
      </c>
      <c r="F30" s="65" t="s">
        <v>86</v>
      </c>
      <c r="G30" s="107">
        <v>4</v>
      </c>
      <c r="H30" s="57" t="s">
        <v>296</v>
      </c>
      <c r="I30" s="110" t="s">
        <v>93</v>
      </c>
      <c r="J30" s="221" t="s">
        <v>44</v>
      </c>
      <c r="K30" s="110" t="s">
        <v>129</v>
      </c>
      <c r="L30" s="58" t="s">
        <v>504</v>
      </c>
      <c r="M30" s="60">
        <v>25</v>
      </c>
      <c r="N30" s="56">
        <v>30</v>
      </c>
      <c r="O30" s="56">
        <v>40</v>
      </c>
      <c r="P30" s="56">
        <v>35</v>
      </c>
      <c r="Q30" s="56">
        <v>100</v>
      </c>
      <c r="R30" s="56">
        <v>95</v>
      </c>
      <c r="S30" s="56">
        <v>80</v>
      </c>
      <c r="T30" s="58">
        <v>90</v>
      </c>
      <c r="U30" s="61">
        <f>AVERAGE(M30,O30,P30,Q30,R30,T30)</f>
        <v>64.166666666666671</v>
      </c>
      <c r="V30" s="62">
        <f>ROUND(P30/10,0)</f>
        <v>4</v>
      </c>
      <c r="W30" s="140" t="s">
        <v>1220</v>
      </c>
      <c r="X30" s="221" t="s">
        <v>712</v>
      </c>
      <c r="Y30" s="60" t="s">
        <v>949</v>
      </c>
      <c r="Z30" s="56"/>
      <c r="AA30" s="59" t="s">
        <v>1029</v>
      </c>
    </row>
    <row r="31" spans="1:27" ht="31.2" x14ac:dyDescent="0.3">
      <c r="A31" s="205" t="s">
        <v>415</v>
      </c>
      <c r="B31" s="111" t="s">
        <v>399</v>
      </c>
      <c r="C31" s="56" t="s">
        <v>86</v>
      </c>
      <c r="D31" s="57" t="s">
        <v>20</v>
      </c>
      <c r="E31" s="65" t="s">
        <v>73</v>
      </c>
      <c r="F31" s="65" t="s">
        <v>86</v>
      </c>
      <c r="G31" s="107">
        <v>4</v>
      </c>
      <c r="H31" s="57" t="s">
        <v>299</v>
      </c>
      <c r="I31" s="110" t="s">
        <v>93</v>
      </c>
      <c r="J31" s="221" t="s">
        <v>45</v>
      </c>
      <c r="K31" s="110" t="s">
        <v>287</v>
      </c>
      <c r="L31" s="58" t="s">
        <v>778</v>
      </c>
      <c r="M31" s="60">
        <v>50</v>
      </c>
      <c r="N31" s="56">
        <v>60</v>
      </c>
      <c r="O31" s="56">
        <v>55</v>
      </c>
      <c r="P31" s="56">
        <v>50</v>
      </c>
      <c r="Q31" s="56">
        <v>75</v>
      </c>
      <c r="R31" s="56">
        <v>85</v>
      </c>
      <c r="S31" s="56">
        <v>60</v>
      </c>
      <c r="T31" s="58">
        <v>65</v>
      </c>
      <c r="U31" s="61">
        <f>AVERAGE(M31,O31,P31,Q31,R31,T31)</f>
        <v>63.333333333333336</v>
      </c>
      <c r="V31" s="62">
        <f>ROUND(P31/10,0)</f>
        <v>5</v>
      </c>
      <c r="W31" s="140" t="s">
        <v>1220</v>
      </c>
      <c r="X31" s="221" t="s">
        <v>744</v>
      </c>
      <c r="Y31" s="60" t="s">
        <v>949</v>
      </c>
      <c r="Z31" s="56"/>
      <c r="AA31" s="59" t="s">
        <v>1036</v>
      </c>
    </row>
    <row r="32" spans="1:27" ht="46.8" x14ac:dyDescent="0.3">
      <c r="A32" s="205" t="s">
        <v>569</v>
      </c>
      <c r="B32" s="112" t="s">
        <v>397</v>
      </c>
      <c r="C32" s="56" t="s">
        <v>87</v>
      </c>
      <c r="D32" s="57" t="s">
        <v>21</v>
      </c>
      <c r="E32" s="66" t="s">
        <v>571</v>
      </c>
      <c r="F32" s="66" t="s">
        <v>137</v>
      </c>
      <c r="G32" s="107">
        <v>4</v>
      </c>
      <c r="H32" s="57" t="s">
        <v>315</v>
      </c>
      <c r="I32" s="110" t="s">
        <v>110</v>
      </c>
      <c r="J32" s="221" t="s">
        <v>38</v>
      </c>
      <c r="K32" s="110" t="s">
        <v>285</v>
      </c>
      <c r="L32" s="58" t="s">
        <v>515</v>
      </c>
      <c r="M32" s="60">
        <v>60</v>
      </c>
      <c r="N32" s="56">
        <v>70</v>
      </c>
      <c r="O32" s="56">
        <v>70</v>
      </c>
      <c r="P32" s="56">
        <v>45</v>
      </c>
      <c r="Q32" s="56">
        <v>80</v>
      </c>
      <c r="R32" s="56">
        <v>65</v>
      </c>
      <c r="S32" s="56">
        <v>55</v>
      </c>
      <c r="T32" s="58">
        <v>50</v>
      </c>
      <c r="U32" s="61">
        <f>AVERAGE(M32,O32,P32,Q32,R32,T32)</f>
        <v>61.666666666666664</v>
      </c>
      <c r="V32" s="62">
        <f>ROUND(P32/10,0)</f>
        <v>5</v>
      </c>
      <c r="W32" s="140" t="s">
        <v>1220</v>
      </c>
      <c r="X32" s="221" t="s">
        <v>713</v>
      </c>
      <c r="Y32" s="60" t="s">
        <v>886</v>
      </c>
      <c r="Z32" s="56"/>
      <c r="AA32" s="59" t="s">
        <v>1016</v>
      </c>
    </row>
    <row r="33" spans="1:27" ht="46.8" x14ac:dyDescent="0.3">
      <c r="A33" s="205" t="s">
        <v>568</v>
      </c>
      <c r="B33" s="111" t="s">
        <v>398</v>
      </c>
      <c r="C33" s="56" t="s">
        <v>87</v>
      </c>
      <c r="D33" s="57" t="s">
        <v>21</v>
      </c>
      <c r="E33" s="66" t="s">
        <v>571</v>
      </c>
      <c r="F33" s="66" t="s">
        <v>137</v>
      </c>
      <c r="G33" s="107">
        <v>4</v>
      </c>
      <c r="H33" s="57" t="s">
        <v>301</v>
      </c>
      <c r="I33" s="110" t="s">
        <v>93</v>
      </c>
      <c r="J33" s="221" t="s">
        <v>29</v>
      </c>
      <c r="K33" s="110" t="s">
        <v>318</v>
      </c>
      <c r="L33" s="58" t="s">
        <v>511</v>
      </c>
      <c r="M33" s="60">
        <v>50</v>
      </c>
      <c r="N33" s="56">
        <v>60</v>
      </c>
      <c r="O33" s="56">
        <v>75</v>
      </c>
      <c r="P33" s="56">
        <v>50</v>
      </c>
      <c r="Q33" s="56">
        <v>85</v>
      </c>
      <c r="R33" s="56">
        <v>85</v>
      </c>
      <c r="S33" s="56">
        <v>60</v>
      </c>
      <c r="T33" s="58">
        <v>55</v>
      </c>
      <c r="U33" s="61">
        <f>AVERAGE(M33,O33,P33,Q33,R33,T33)</f>
        <v>66.666666666666671</v>
      </c>
      <c r="V33" s="62">
        <f>ROUND(P33/10,0)</f>
        <v>5</v>
      </c>
      <c r="W33" s="140" t="s">
        <v>1223</v>
      </c>
      <c r="X33" s="221" t="s">
        <v>713</v>
      </c>
      <c r="Y33" s="60" t="s">
        <v>1048</v>
      </c>
      <c r="Z33" s="56"/>
      <c r="AA33" s="59" t="s">
        <v>1014</v>
      </c>
    </row>
    <row r="34" spans="1:27" ht="31.2" x14ac:dyDescent="0.3">
      <c r="A34" s="206" t="s">
        <v>565</v>
      </c>
      <c r="B34" s="111" t="s">
        <v>392</v>
      </c>
      <c r="C34" s="56" t="s">
        <v>87</v>
      </c>
      <c r="D34" s="57" t="s">
        <v>21</v>
      </c>
      <c r="E34" s="84" t="s">
        <v>571</v>
      </c>
      <c r="F34" s="66" t="s">
        <v>137</v>
      </c>
      <c r="G34" s="107">
        <v>4</v>
      </c>
      <c r="H34" s="57" t="s">
        <v>307</v>
      </c>
      <c r="I34" s="110" t="s">
        <v>116</v>
      </c>
      <c r="J34" s="221" t="s">
        <v>41</v>
      </c>
      <c r="K34" s="110" t="s">
        <v>85</v>
      </c>
      <c r="L34" s="58" t="s">
        <v>512</v>
      </c>
      <c r="M34" s="60">
        <v>90</v>
      </c>
      <c r="N34" s="56">
        <v>100</v>
      </c>
      <c r="O34" s="56">
        <v>95</v>
      </c>
      <c r="P34" s="56">
        <v>75</v>
      </c>
      <c r="Q34" s="56">
        <v>40</v>
      </c>
      <c r="R34" s="56">
        <v>40</v>
      </c>
      <c r="S34" s="56">
        <v>60</v>
      </c>
      <c r="T34" s="58">
        <v>65</v>
      </c>
      <c r="U34" s="61">
        <f>AVERAGE(M34,O34,P34,Q34,R34,T34)</f>
        <v>67.5</v>
      </c>
      <c r="V34" s="62">
        <f>ROUND(P34/10,0)</f>
        <v>8</v>
      </c>
      <c r="W34" s="140" t="s">
        <v>1221</v>
      </c>
      <c r="X34" s="221" t="s">
        <v>718</v>
      </c>
      <c r="Y34" s="60" t="s">
        <v>157</v>
      </c>
      <c r="Z34" s="56"/>
      <c r="AA34" s="59" t="s">
        <v>1060</v>
      </c>
    </row>
    <row r="35" spans="1:27" ht="31.2" x14ac:dyDescent="0.3">
      <c r="A35" s="206" t="s">
        <v>566</v>
      </c>
      <c r="B35" s="111" t="s">
        <v>392</v>
      </c>
      <c r="C35" s="56" t="s">
        <v>87</v>
      </c>
      <c r="D35" s="57" t="s">
        <v>21</v>
      </c>
      <c r="E35" s="66" t="s">
        <v>571</v>
      </c>
      <c r="F35" s="66" t="s">
        <v>137</v>
      </c>
      <c r="G35" s="107">
        <v>4</v>
      </c>
      <c r="H35" s="57" t="s">
        <v>307</v>
      </c>
      <c r="I35" s="110" t="s">
        <v>116</v>
      </c>
      <c r="J35" s="221" t="s">
        <v>41</v>
      </c>
      <c r="K35" s="110" t="s">
        <v>85</v>
      </c>
      <c r="L35" s="58" t="s">
        <v>513</v>
      </c>
      <c r="M35" s="60">
        <v>85</v>
      </c>
      <c r="N35" s="56">
        <v>90</v>
      </c>
      <c r="O35" s="56">
        <v>90</v>
      </c>
      <c r="P35" s="56">
        <v>80</v>
      </c>
      <c r="Q35" s="56">
        <v>50</v>
      </c>
      <c r="R35" s="56">
        <v>50</v>
      </c>
      <c r="S35" s="56">
        <v>60</v>
      </c>
      <c r="T35" s="58">
        <v>50</v>
      </c>
      <c r="U35" s="61">
        <f>AVERAGE(M35,O35,P35,Q35,R35,T35)</f>
        <v>67.5</v>
      </c>
      <c r="V35" s="62">
        <f>ROUND(P35/10,0)</f>
        <v>8</v>
      </c>
      <c r="W35" s="140" t="s">
        <v>1221</v>
      </c>
      <c r="X35" s="221" t="s">
        <v>719</v>
      </c>
      <c r="Y35" s="60" t="s">
        <v>888</v>
      </c>
      <c r="Z35" s="56"/>
      <c r="AA35" s="59" t="s">
        <v>1034</v>
      </c>
    </row>
    <row r="36" spans="1:27" ht="46.8" x14ac:dyDescent="0.3">
      <c r="A36" s="206" t="s">
        <v>567</v>
      </c>
      <c r="B36" s="112" t="s">
        <v>391</v>
      </c>
      <c r="C36" s="56" t="s">
        <v>87</v>
      </c>
      <c r="D36" s="57" t="s">
        <v>21</v>
      </c>
      <c r="E36" s="66" t="s">
        <v>571</v>
      </c>
      <c r="F36" s="66" t="s">
        <v>137</v>
      </c>
      <c r="G36" s="107">
        <v>4</v>
      </c>
      <c r="H36" s="57" t="s">
        <v>289</v>
      </c>
      <c r="I36" s="110" t="s">
        <v>116</v>
      </c>
      <c r="J36" s="221" t="s">
        <v>45</v>
      </c>
      <c r="K36" s="110" t="s">
        <v>287</v>
      </c>
      <c r="L36" s="58" t="s">
        <v>514</v>
      </c>
      <c r="M36" s="60">
        <v>55</v>
      </c>
      <c r="N36" s="56">
        <v>70</v>
      </c>
      <c r="O36" s="56">
        <v>60</v>
      </c>
      <c r="P36" s="56">
        <v>50</v>
      </c>
      <c r="Q36" s="56">
        <v>85</v>
      </c>
      <c r="R36" s="56">
        <v>85</v>
      </c>
      <c r="S36" s="56">
        <v>60</v>
      </c>
      <c r="T36" s="58">
        <v>65</v>
      </c>
      <c r="U36" s="61">
        <f>AVERAGE(M36,O36,P36,Q36,R36,T36)</f>
        <v>66.666666666666671</v>
      </c>
      <c r="V36" s="62">
        <f>ROUND(P36/10,0)</f>
        <v>5</v>
      </c>
      <c r="W36" s="140" t="s">
        <v>1220</v>
      </c>
      <c r="X36" s="221" t="s">
        <v>712</v>
      </c>
      <c r="Y36" s="60" t="s">
        <v>1049</v>
      </c>
      <c r="Z36" s="56"/>
      <c r="AA36" s="59" t="s">
        <v>1022</v>
      </c>
    </row>
    <row r="37" spans="1:27" ht="31.2" x14ac:dyDescent="0.3">
      <c r="A37" s="205" t="s">
        <v>424</v>
      </c>
      <c r="B37" s="111" t="s">
        <v>425</v>
      </c>
      <c r="C37" s="56" t="s">
        <v>284</v>
      </c>
      <c r="D37" s="57" t="s">
        <v>18</v>
      </c>
      <c r="E37" s="66" t="s">
        <v>470</v>
      </c>
      <c r="F37" s="66" t="s">
        <v>137</v>
      </c>
      <c r="G37" s="107">
        <v>4</v>
      </c>
      <c r="H37" s="57" t="s">
        <v>298</v>
      </c>
      <c r="I37" s="110" t="s">
        <v>116</v>
      </c>
      <c r="J37" s="221" t="s">
        <v>35</v>
      </c>
      <c r="K37" s="110" t="s">
        <v>129</v>
      </c>
      <c r="L37" s="58" t="s">
        <v>779</v>
      </c>
      <c r="M37" s="60">
        <v>30</v>
      </c>
      <c r="N37" s="56">
        <v>40</v>
      </c>
      <c r="O37" s="56">
        <v>35</v>
      </c>
      <c r="P37" s="56">
        <v>40</v>
      </c>
      <c r="Q37" s="56">
        <v>80</v>
      </c>
      <c r="R37" s="56">
        <v>80</v>
      </c>
      <c r="S37" s="56">
        <v>90</v>
      </c>
      <c r="T37" s="58">
        <v>90</v>
      </c>
      <c r="U37" s="61">
        <f>AVERAGE(M37,O37,P37,Q37,R37,T37)</f>
        <v>59.166666666666664</v>
      </c>
      <c r="V37" s="62">
        <f>ROUND(P37/10,0)</f>
        <v>4</v>
      </c>
      <c r="W37" s="140" t="s">
        <v>1223</v>
      </c>
      <c r="X37" s="221" t="s">
        <v>704</v>
      </c>
      <c r="Y37" s="60" t="s">
        <v>877</v>
      </c>
      <c r="Z37" s="56"/>
      <c r="AA37" s="59" t="s">
        <v>1014</v>
      </c>
    </row>
    <row r="38" spans="1:27" ht="31.2" x14ac:dyDescent="0.3">
      <c r="A38" s="205" t="s">
        <v>419</v>
      </c>
      <c r="B38" s="111" t="s">
        <v>558</v>
      </c>
      <c r="C38" s="56" t="s">
        <v>284</v>
      </c>
      <c r="D38" s="57" t="s">
        <v>18</v>
      </c>
      <c r="E38" s="66" t="s">
        <v>470</v>
      </c>
      <c r="F38" s="66" t="s">
        <v>137</v>
      </c>
      <c r="G38" s="107">
        <v>4</v>
      </c>
      <c r="H38" s="57" t="s">
        <v>302</v>
      </c>
      <c r="I38" s="110" t="s">
        <v>116</v>
      </c>
      <c r="J38" s="221" t="s">
        <v>29</v>
      </c>
      <c r="K38" s="110" t="s">
        <v>85</v>
      </c>
      <c r="L38" s="58" t="s">
        <v>500</v>
      </c>
      <c r="M38" s="60">
        <v>50</v>
      </c>
      <c r="N38" s="56">
        <v>60</v>
      </c>
      <c r="O38" s="56">
        <v>50</v>
      </c>
      <c r="P38" s="56">
        <v>50</v>
      </c>
      <c r="Q38" s="56">
        <v>80</v>
      </c>
      <c r="R38" s="56">
        <v>95</v>
      </c>
      <c r="S38" s="56">
        <v>60</v>
      </c>
      <c r="T38" s="58">
        <v>60</v>
      </c>
      <c r="U38" s="61">
        <f>AVERAGE(M38,O38,P38,Q38,R38,T38)</f>
        <v>64.166666666666671</v>
      </c>
      <c r="V38" s="62">
        <f>ROUND(P38/10,0)</f>
        <v>5</v>
      </c>
      <c r="W38" s="140" t="s">
        <v>1223</v>
      </c>
      <c r="X38" s="221" t="s">
        <v>724</v>
      </c>
      <c r="Y38" s="60" t="s">
        <v>949</v>
      </c>
      <c r="Z38" s="56"/>
      <c r="AA38" s="59" t="s">
        <v>1070</v>
      </c>
    </row>
    <row r="39" spans="1:27" ht="31.2" x14ac:dyDescent="0.3">
      <c r="A39" s="205" t="s">
        <v>420</v>
      </c>
      <c r="B39" s="112" t="s">
        <v>422</v>
      </c>
      <c r="C39" s="56" t="s">
        <v>86</v>
      </c>
      <c r="D39" s="57" t="s">
        <v>20</v>
      </c>
      <c r="E39" s="66" t="s">
        <v>470</v>
      </c>
      <c r="F39" s="66" t="s">
        <v>137</v>
      </c>
      <c r="G39" s="107">
        <v>4</v>
      </c>
      <c r="H39" s="57" t="s">
        <v>306</v>
      </c>
      <c r="I39" s="110" t="s">
        <v>116</v>
      </c>
      <c r="J39" s="221" t="s">
        <v>26</v>
      </c>
      <c r="K39" s="110" t="s">
        <v>318</v>
      </c>
      <c r="L39" s="58" t="s">
        <v>502</v>
      </c>
      <c r="M39" s="60">
        <v>35</v>
      </c>
      <c r="N39" s="56">
        <v>40</v>
      </c>
      <c r="O39" s="56">
        <v>40</v>
      </c>
      <c r="P39" s="56">
        <v>45</v>
      </c>
      <c r="Q39" s="56">
        <v>95</v>
      </c>
      <c r="R39" s="56">
        <v>80</v>
      </c>
      <c r="S39" s="56">
        <v>65</v>
      </c>
      <c r="T39" s="58">
        <v>65</v>
      </c>
      <c r="U39" s="61">
        <f>AVERAGE(M39,O39,P39,Q39,R39,T39)</f>
        <v>60</v>
      </c>
      <c r="V39" s="62">
        <f>ROUND(P39/10,0)</f>
        <v>5</v>
      </c>
      <c r="W39" s="140" t="s">
        <v>39</v>
      </c>
      <c r="X39" s="221" t="s">
        <v>744</v>
      </c>
      <c r="Y39" s="60" t="s">
        <v>991</v>
      </c>
      <c r="Z39" s="56"/>
      <c r="AA39" s="59" t="s">
        <v>1023</v>
      </c>
    </row>
    <row r="40" spans="1:27" ht="46.8" x14ac:dyDescent="0.3">
      <c r="A40" s="205" t="s">
        <v>423</v>
      </c>
      <c r="B40" s="111" t="s">
        <v>396</v>
      </c>
      <c r="C40" s="56" t="s">
        <v>87</v>
      </c>
      <c r="D40" s="57" t="s">
        <v>21</v>
      </c>
      <c r="E40" s="66" t="s">
        <v>470</v>
      </c>
      <c r="F40" s="66" t="s">
        <v>137</v>
      </c>
      <c r="G40" s="107">
        <v>4</v>
      </c>
      <c r="H40" s="57" t="s">
        <v>307</v>
      </c>
      <c r="I40" s="110" t="s">
        <v>116</v>
      </c>
      <c r="J40" s="221" t="s">
        <v>32</v>
      </c>
      <c r="K40" s="110" t="s">
        <v>286</v>
      </c>
      <c r="L40" s="58" t="s">
        <v>393</v>
      </c>
      <c r="M40" s="60">
        <v>45</v>
      </c>
      <c r="N40" s="56">
        <v>50</v>
      </c>
      <c r="O40" s="56">
        <v>45</v>
      </c>
      <c r="P40" s="56">
        <v>40</v>
      </c>
      <c r="Q40" s="56">
        <v>70</v>
      </c>
      <c r="R40" s="56">
        <v>80</v>
      </c>
      <c r="S40" s="56">
        <v>100</v>
      </c>
      <c r="T40" s="58">
        <v>100</v>
      </c>
      <c r="U40" s="61">
        <f>AVERAGE(M40,O40,P40,Q40,R40,T40)</f>
        <v>63.333333333333336</v>
      </c>
      <c r="V40" s="62">
        <f>ROUND(P40/10,0)</f>
        <v>4</v>
      </c>
      <c r="W40" s="140" t="s">
        <v>1223</v>
      </c>
      <c r="X40" s="221" t="s">
        <v>740</v>
      </c>
      <c r="Y40" s="60" t="s">
        <v>878</v>
      </c>
      <c r="Z40" s="56"/>
      <c r="AA40" s="59" t="s">
        <v>1057</v>
      </c>
    </row>
    <row r="41" spans="1:27" ht="46.8" x14ac:dyDescent="0.3">
      <c r="A41" s="205" t="s">
        <v>436</v>
      </c>
      <c r="B41" s="111" t="s">
        <v>421</v>
      </c>
      <c r="C41" s="56" t="s">
        <v>87</v>
      </c>
      <c r="D41" s="57" t="s">
        <v>19</v>
      </c>
      <c r="E41" s="66" t="s">
        <v>470</v>
      </c>
      <c r="F41" s="66" t="s">
        <v>137</v>
      </c>
      <c r="G41" s="107">
        <v>4</v>
      </c>
      <c r="H41" s="57" t="s">
        <v>309</v>
      </c>
      <c r="I41" s="110" t="s">
        <v>116</v>
      </c>
      <c r="J41" s="221" t="s">
        <v>45</v>
      </c>
      <c r="K41" s="110" t="s">
        <v>287</v>
      </c>
      <c r="L41" s="58" t="s">
        <v>501</v>
      </c>
      <c r="M41" s="60">
        <v>40</v>
      </c>
      <c r="N41" s="56">
        <v>50</v>
      </c>
      <c r="O41" s="56">
        <v>35</v>
      </c>
      <c r="P41" s="56">
        <v>55</v>
      </c>
      <c r="Q41" s="56">
        <v>95</v>
      </c>
      <c r="R41" s="56">
        <v>85</v>
      </c>
      <c r="S41" s="56">
        <v>50</v>
      </c>
      <c r="T41" s="58">
        <v>50</v>
      </c>
      <c r="U41" s="61">
        <f>AVERAGE(M41,O41,P41,Q41,R41,T41)</f>
        <v>60</v>
      </c>
      <c r="V41" s="62">
        <f>ROUND(P41/10,0)</f>
        <v>6</v>
      </c>
      <c r="W41" s="140" t="s">
        <v>1220</v>
      </c>
      <c r="X41" s="221" t="s">
        <v>744</v>
      </c>
      <c r="Y41" s="60" t="s">
        <v>992</v>
      </c>
      <c r="Z41" s="56"/>
      <c r="AA41" s="59" t="s">
        <v>1012</v>
      </c>
    </row>
    <row r="42" spans="1:27" ht="46.8" x14ac:dyDescent="0.3">
      <c r="A42" s="206" t="s">
        <v>379</v>
      </c>
      <c r="B42" s="112" t="s">
        <v>380</v>
      </c>
      <c r="C42" s="56" t="s">
        <v>86</v>
      </c>
      <c r="D42" s="57" t="s">
        <v>21</v>
      </c>
      <c r="E42" s="66" t="s">
        <v>76</v>
      </c>
      <c r="F42" s="66" t="s">
        <v>137</v>
      </c>
      <c r="G42" s="107">
        <v>4</v>
      </c>
      <c r="H42" s="57" t="s">
        <v>315</v>
      </c>
      <c r="I42" s="110" t="s">
        <v>108</v>
      </c>
      <c r="J42" s="221" t="s">
        <v>28</v>
      </c>
      <c r="K42" s="110" t="s">
        <v>131</v>
      </c>
      <c r="L42" s="58" t="s">
        <v>517</v>
      </c>
      <c r="M42" s="60">
        <v>70</v>
      </c>
      <c r="N42" s="56">
        <v>80</v>
      </c>
      <c r="O42" s="56">
        <v>65</v>
      </c>
      <c r="P42" s="56">
        <v>70</v>
      </c>
      <c r="Q42" s="56">
        <v>45</v>
      </c>
      <c r="R42" s="56">
        <v>80</v>
      </c>
      <c r="S42" s="56">
        <v>15</v>
      </c>
      <c r="T42" s="58">
        <v>15</v>
      </c>
      <c r="U42" s="61">
        <f>AVERAGE(M42,O42,P42,Q42,R42,T42)</f>
        <v>57.5</v>
      </c>
      <c r="V42" s="62">
        <f>ROUND(P42/10,0)</f>
        <v>7</v>
      </c>
      <c r="W42" s="140" t="s">
        <v>1221</v>
      </c>
      <c r="X42" s="221" t="s">
        <v>752</v>
      </c>
      <c r="Y42" s="60" t="s">
        <v>966</v>
      </c>
      <c r="Z42" s="56"/>
      <c r="AA42" s="59" t="s">
        <v>1034</v>
      </c>
    </row>
    <row r="43" spans="1:27" ht="46.8" x14ac:dyDescent="0.3">
      <c r="A43" s="206" t="s">
        <v>377</v>
      </c>
      <c r="B43" s="111" t="s">
        <v>378</v>
      </c>
      <c r="C43" s="56" t="s">
        <v>284</v>
      </c>
      <c r="D43" s="57" t="s">
        <v>18</v>
      </c>
      <c r="E43" s="66" t="s">
        <v>76</v>
      </c>
      <c r="F43" s="66" t="s">
        <v>137</v>
      </c>
      <c r="G43" s="107">
        <v>4</v>
      </c>
      <c r="H43" s="57" t="s">
        <v>314</v>
      </c>
      <c r="I43" s="110" t="s">
        <v>100</v>
      </c>
      <c r="J43" s="221" t="s">
        <v>32</v>
      </c>
      <c r="K43" s="110" t="s">
        <v>287</v>
      </c>
      <c r="L43" s="58" t="s">
        <v>519</v>
      </c>
      <c r="M43" s="60">
        <v>50</v>
      </c>
      <c r="N43" s="56">
        <v>60</v>
      </c>
      <c r="O43" s="56">
        <v>55</v>
      </c>
      <c r="P43" s="56">
        <v>50</v>
      </c>
      <c r="Q43" s="56">
        <v>95</v>
      </c>
      <c r="R43" s="56">
        <v>65</v>
      </c>
      <c r="S43" s="56">
        <v>50</v>
      </c>
      <c r="T43" s="58">
        <v>50</v>
      </c>
      <c r="U43" s="61">
        <f>AVERAGE(M43,O43,P43,Q43,R43,T43)</f>
        <v>60.833333333333336</v>
      </c>
      <c r="V43" s="62">
        <f>ROUND(P43/10,0)</f>
        <v>5</v>
      </c>
      <c r="W43" s="140" t="s">
        <v>1223</v>
      </c>
      <c r="X43" s="221" t="s">
        <v>729</v>
      </c>
      <c r="Y43" s="60" t="s">
        <v>1050</v>
      </c>
      <c r="Z43" s="56"/>
      <c r="AA43" s="59" t="s">
        <v>1071</v>
      </c>
    </row>
    <row r="44" spans="1:27" ht="31.2" x14ac:dyDescent="0.3">
      <c r="A44" s="205" t="s">
        <v>218</v>
      </c>
      <c r="B44" s="111" t="s">
        <v>282</v>
      </c>
      <c r="C44" s="56" t="s">
        <v>284</v>
      </c>
      <c r="D44" s="57" t="s">
        <v>18</v>
      </c>
      <c r="E44" s="66" t="s">
        <v>76</v>
      </c>
      <c r="F44" s="66" t="s">
        <v>137</v>
      </c>
      <c r="G44" s="107">
        <v>4</v>
      </c>
      <c r="H44" s="57" t="s">
        <v>298</v>
      </c>
      <c r="I44" s="110" t="s">
        <v>95</v>
      </c>
      <c r="J44" s="221" t="s">
        <v>33</v>
      </c>
      <c r="K44" s="110" t="s">
        <v>85</v>
      </c>
      <c r="L44" s="58" t="s">
        <v>346</v>
      </c>
      <c r="M44" s="60">
        <v>50</v>
      </c>
      <c r="N44" s="56">
        <v>50</v>
      </c>
      <c r="O44" s="56">
        <v>80</v>
      </c>
      <c r="P44" s="56">
        <v>40</v>
      </c>
      <c r="Q44" s="56">
        <v>70</v>
      </c>
      <c r="R44" s="56">
        <v>50</v>
      </c>
      <c r="S44" s="56">
        <v>75</v>
      </c>
      <c r="T44" s="58">
        <v>75</v>
      </c>
      <c r="U44" s="61">
        <f>AVERAGE(M44,O44,P44,Q44,R44,T44)</f>
        <v>60.833333333333336</v>
      </c>
      <c r="V44" s="62">
        <f>ROUND(P44/10,0)</f>
        <v>4</v>
      </c>
      <c r="W44" s="140" t="s">
        <v>1221</v>
      </c>
      <c r="X44" s="221" t="s">
        <v>757</v>
      </c>
      <c r="Y44" s="60" t="s">
        <v>993</v>
      </c>
      <c r="Z44" s="56"/>
      <c r="AA44" s="59" t="s">
        <v>1058</v>
      </c>
    </row>
    <row r="45" spans="1:27" ht="46.8" x14ac:dyDescent="0.3">
      <c r="A45" s="205" t="s">
        <v>1019</v>
      </c>
      <c r="B45" s="111" t="s">
        <v>354</v>
      </c>
      <c r="C45" s="56" t="s">
        <v>284</v>
      </c>
      <c r="D45" s="57" t="s">
        <v>18</v>
      </c>
      <c r="E45" s="66" t="s">
        <v>76</v>
      </c>
      <c r="F45" s="66" t="s">
        <v>137</v>
      </c>
      <c r="G45" s="107">
        <v>4</v>
      </c>
      <c r="H45" s="57" t="s">
        <v>310</v>
      </c>
      <c r="I45" s="110" t="s">
        <v>119</v>
      </c>
      <c r="J45" s="221" t="s">
        <v>697</v>
      </c>
      <c r="K45" s="110" t="s">
        <v>130</v>
      </c>
      <c r="L45" s="58" t="s">
        <v>518</v>
      </c>
      <c r="M45" s="60">
        <v>70</v>
      </c>
      <c r="N45" s="56">
        <v>80</v>
      </c>
      <c r="O45" s="56">
        <v>80</v>
      </c>
      <c r="P45" s="56">
        <v>65</v>
      </c>
      <c r="Q45" s="56">
        <v>60</v>
      </c>
      <c r="R45" s="56">
        <v>50</v>
      </c>
      <c r="S45" s="56">
        <v>25</v>
      </c>
      <c r="T45" s="58">
        <v>25</v>
      </c>
      <c r="U45" s="61">
        <f>AVERAGE(M45,O45,P45,Q45,R45,T45)</f>
        <v>58.333333333333336</v>
      </c>
      <c r="V45" s="62">
        <f>ROUND(P45/10,0)</f>
        <v>7</v>
      </c>
      <c r="W45" s="140" t="s">
        <v>39</v>
      </c>
      <c r="X45" s="221" t="s">
        <v>764</v>
      </c>
      <c r="Y45" s="60" t="s">
        <v>968</v>
      </c>
      <c r="Z45" s="56"/>
      <c r="AA45" s="59" t="s">
        <v>1015</v>
      </c>
    </row>
    <row r="46" spans="1:27" ht="31.2" x14ac:dyDescent="0.3">
      <c r="A46" s="206" t="s">
        <v>450</v>
      </c>
      <c r="B46" s="111" t="s">
        <v>449</v>
      </c>
      <c r="C46" s="56" t="s">
        <v>284</v>
      </c>
      <c r="D46" s="57" t="s">
        <v>18</v>
      </c>
      <c r="E46" s="66" t="s">
        <v>76</v>
      </c>
      <c r="F46" s="66" t="s">
        <v>137</v>
      </c>
      <c r="G46" s="107">
        <v>4</v>
      </c>
      <c r="H46" s="57" t="s">
        <v>309</v>
      </c>
      <c r="I46" s="110" t="s">
        <v>118</v>
      </c>
      <c r="J46" s="221" t="s">
        <v>43</v>
      </c>
      <c r="K46" s="110" t="s">
        <v>129</v>
      </c>
      <c r="L46" s="58" t="s">
        <v>516</v>
      </c>
      <c r="M46" s="60">
        <v>45</v>
      </c>
      <c r="N46" s="56">
        <v>50</v>
      </c>
      <c r="O46" s="56">
        <v>45</v>
      </c>
      <c r="P46" s="56">
        <v>45</v>
      </c>
      <c r="Q46" s="56">
        <v>80</v>
      </c>
      <c r="R46" s="56">
        <v>65</v>
      </c>
      <c r="S46" s="56">
        <v>100</v>
      </c>
      <c r="T46" s="58">
        <v>100</v>
      </c>
      <c r="U46" s="61">
        <f>AVERAGE(M46,O46,P46,Q46,R46,T46)</f>
        <v>63.333333333333336</v>
      </c>
      <c r="V46" s="62">
        <f>ROUND(P46/10,0)</f>
        <v>5</v>
      </c>
      <c r="W46" s="140" t="s">
        <v>39</v>
      </c>
      <c r="X46" s="221" t="s">
        <v>739</v>
      </c>
      <c r="Y46" s="60" t="s">
        <v>811</v>
      </c>
      <c r="Z46" s="56"/>
      <c r="AA46" s="59" t="s">
        <v>1012</v>
      </c>
    </row>
    <row r="47" spans="1:27" ht="46.8" x14ac:dyDescent="0.3">
      <c r="A47" s="206" t="s">
        <v>351</v>
      </c>
      <c r="B47" s="112" t="s">
        <v>352</v>
      </c>
      <c r="C47" s="56" t="s">
        <v>86</v>
      </c>
      <c r="D47" s="57" t="s">
        <v>20</v>
      </c>
      <c r="E47" s="109" t="s">
        <v>213</v>
      </c>
      <c r="F47" s="109" t="s">
        <v>134</v>
      </c>
      <c r="G47" s="107">
        <v>4</v>
      </c>
      <c r="H47" s="57" t="s">
        <v>305</v>
      </c>
      <c r="I47" s="110" t="s">
        <v>114</v>
      </c>
      <c r="J47" s="221" t="s">
        <v>36</v>
      </c>
      <c r="K47" s="110" t="s">
        <v>130</v>
      </c>
      <c r="L47" s="56" t="s">
        <v>509</v>
      </c>
      <c r="M47" s="60">
        <v>60</v>
      </c>
      <c r="N47" s="56">
        <v>70</v>
      </c>
      <c r="O47" s="56">
        <v>85</v>
      </c>
      <c r="P47" s="56">
        <v>50</v>
      </c>
      <c r="Q47" s="56">
        <v>75</v>
      </c>
      <c r="R47" s="56">
        <v>65</v>
      </c>
      <c r="S47" s="56">
        <v>55</v>
      </c>
      <c r="T47" s="58">
        <v>55</v>
      </c>
      <c r="U47" s="61">
        <f>AVERAGE(M47,O47,P47,Q47,R47,T47)</f>
        <v>65</v>
      </c>
      <c r="V47" s="62">
        <f>ROUND(P47/10,0)</f>
        <v>5</v>
      </c>
      <c r="W47" s="140" t="s">
        <v>1225</v>
      </c>
      <c r="X47" s="221" t="s">
        <v>735</v>
      </c>
      <c r="Y47" s="60" t="s">
        <v>982</v>
      </c>
      <c r="Z47" s="56"/>
      <c r="AA47" s="59" t="s">
        <v>1026</v>
      </c>
    </row>
    <row r="48" spans="1:27" ht="31.2" x14ac:dyDescent="0.3">
      <c r="A48" s="205" t="s">
        <v>337</v>
      </c>
      <c r="B48" s="111" t="s">
        <v>338</v>
      </c>
      <c r="C48" s="56" t="s">
        <v>86</v>
      </c>
      <c r="D48" s="57" t="s">
        <v>21</v>
      </c>
      <c r="E48" s="109" t="s">
        <v>213</v>
      </c>
      <c r="F48" s="109" t="s">
        <v>134</v>
      </c>
      <c r="G48" s="107">
        <v>4</v>
      </c>
      <c r="H48" s="57" t="s">
        <v>294</v>
      </c>
      <c r="I48" s="110" t="s">
        <v>117</v>
      </c>
      <c r="J48" s="221" t="s">
        <v>26</v>
      </c>
      <c r="K48" s="110" t="s">
        <v>85</v>
      </c>
      <c r="L48" s="58" t="s">
        <v>521</v>
      </c>
      <c r="M48" s="60">
        <v>45</v>
      </c>
      <c r="N48" s="56">
        <v>50</v>
      </c>
      <c r="O48" s="56">
        <v>65</v>
      </c>
      <c r="P48" s="56">
        <v>60</v>
      </c>
      <c r="Q48" s="56">
        <v>70</v>
      </c>
      <c r="R48" s="56">
        <v>75</v>
      </c>
      <c r="S48" s="56">
        <v>85</v>
      </c>
      <c r="T48" s="58">
        <v>85</v>
      </c>
      <c r="U48" s="61">
        <f>AVERAGE(M48,O48,P48,Q48,R48,T48)</f>
        <v>66.666666666666671</v>
      </c>
      <c r="V48" s="62">
        <f>ROUND(P48/10,0)</f>
        <v>6</v>
      </c>
      <c r="W48" s="140" t="s">
        <v>39</v>
      </c>
      <c r="X48" s="221" t="s">
        <v>743</v>
      </c>
      <c r="Y48" s="60" t="s">
        <v>952</v>
      </c>
      <c r="Z48" s="56"/>
      <c r="AA48" s="59" t="s">
        <v>1024</v>
      </c>
    </row>
    <row r="49" spans="1:27" ht="46.8" x14ac:dyDescent="0.3">
      <c r="A49" s="205" t="s">
        <v>347</v>
      </c>
      <c r="B49" s="111" t="s">
        <v>348</v>
      </c>
      <c r="C49" s="56" t="s">
        <v>284</v>
      </c>
      <c r="D49" s="57" t="s">
        <v>18</v>
      </c>
      <c r="E49" s="108" t="s">
        <v>213</v>
      </c>
      <c r="F49" s="109" t="s">
        <v>134</v>
      </c>
      <c r="G49" s="107">
        <v>4</v>
      </c>
      <c r="H49" s="57" t="s">
        <v>312</v>
      </c>
      <c r="I49" s="110" t="s">
        <v>108</v>
      </c>
      <c r="J49" s="221" t="s">
        <v>32</v>
      </c>
      <c r="K49" s="110" t="s">
        <v>129</v>
      </c>
      <c r="L49" s="58" t="s">
        <v>780</v>
      </c>
      <c r="M49" s="60">
        <v>50</v>
      </c>
      <c r="N49" s="56">
        <v>60</v>
      </c>
      <c r="O49" s="56">
        <v>55</v>
      </c>
      <c r="P49" s="56">
        <v>50</v>
      </c>
      <c r="Q49" s="56">
        <v>85</v>
      </c>
      <c r="R49" s="56">
        <v>75</v>
      </c>
      <c r="S49" s="56">
        <v>70</v>
      </c>
      <c r="T49" s="58">
        <v>70</v>
      </c>
      <c r="U49" s="61">
        <f>AVERAGE(M49,O49,P49,Q49,R49,T49)</f>
        <v>64.166666666666671</v>
      </c>
      <c r="V49" s="62">
        <f>ROUND(P49/10,0)</f>
        <v>5</v>
      </c>
      <c r="W49" s="140" t="s">
        <v>1221</v>
      </c>
      <c r="X49" s="221" t="s">
        <v>741</v>
      </c>
      <c r="Y49" s="60" t="s">
        <v>987</v>
      </c>
      <c r="Z49" s="56"/>
      <c r="AA49" s="59" t="s">
        <v>1037</v>
      </c>
    </row>
    <row r="50" spans="1:27" ht="46.8" x14ac:dyDescent="0.3">
      <c r="A50" s="206" t="s">
        <v>349</v>
      </c>
      <c r="B50" s="112" t="s">
        <v>350</v>
      </c>
      <c r="C50" s="56" t="s">
        <v>87</v>
      </c>
      <c r="D50" s="57" t="s">
        <v>19</v>
      </c>
      <c r="E50" s="109" t="s">
        <v>213</v>
      </c>
      <c r="F50" s="109" t="s">
        <v>134</v>
      </c>
      <c r="G50" s="107">
        <v>4</v>
      </c>
      <c r="H50" s="57" t="s">
        <v>294</v>
      </c>
      <c r="I50" s="110" t="s">
        <v>118</v>
      </c>
      <c r="J50" s="221" t="s">
        <v>694</v>
      </c>
      <c r="K50" s="110" t="s">
        <v>285</v>
      </c>
      <c r="L50" s="58" t="s">
        <v>522</v>
      </c>
      <c r="M50" s="60">
        <v>55</v>
      </c>
      <c r="N50" s="56">
        <v>60</v>
      </c>
      <c r="O50" s="56">
        <v>65</v>
      </c>
      <c r="P50" s="56">
        <v>55</v>
      </c>
      <c r="Q50" s="56">
        <v>80</v>
      </c>
      <c r="R50" s="56">
        <v>60</v>
      </c>
      <c r="S50" s="56">
        <v>45</v>
      </c>
      <c r="T50" s="58">
        <v>45</v>
      </c>
      <c r="U50" s="61">
        <f>AVERAGE(M50,O50,P50,Q50,R50,T50)</f>
        <v>60</v>
      </c>
      <c r="V50" s="62">
        <f>ROUND(P50/10,0)</f>
        <v>6</v>
      </c>
      <c r="W50" s="140" t="s">
        <v>1220</v>
      </c>
      <c r="X50" s="221" t="s">
        <v>726</v>
      </c>
      <c r="Y50" s="60" t="s">
        <v>970</v>
      </c>
      <c r="Z50" s="56"/>
      <c r="AA50" s="59" t="s">
        <v>1033</v>
      </c>
    </row>
    <row r="51" spans="1:27" ht="46.8" x14ac:dyDescent="0.3">
      <c r="A51" s="206" t="s">
        <v>353</v>
      </c>
      <c r="B51" s="112" t="s">
        <v>435</v>
      </c>
      <c r="C51" s="56" t="s">
        <v>87</v>
      </c>
      <c r="D51" s="57" t="s">
        <v>19</v>
      </c>
      <c r="E51" s="109" t="s">
        <v>213</v>
      </c>
      <c r="F51" s="109" t="s">
        <v>134</v>
      </c>
      <c r="G51" s="107">
        <v>4</v>
      </c>
      <c r="H51" s="57" t="s">
        <v>294</v>
      </c>
      <c r="I51" s="110" t="s">
        <v>119</v>
      </c>
      <c r="J51" s="221" t="s">
        <v>45</v>
      </c>
      <c r="K51" s="110" t="s">
        <v>287</v>
      </c>
      <c r="L51" s="58" t="s">
        <v>520</v>
      </c>
      <c r="M51" s="60">
        <v>45</v>
      </c>
      <c r="N51" s="56">
        <v>50</v>
      </c>
      <c r="O51" s="56">
        <v>45</v>
      </c>
      <c r="P51" s="56">
        <v>45</v>
      </c>
      <c r="Q51" s="56">
        <v>90</v>
      </c>
      <c r="R51" s="56">
        <v>75</v>
      </c>
      <c r="S51" s="56">
        <v>55</v>
      </c>
      <c r="T51" s="58">
        <v>55</v>
      </c>
      <c r="U51" s="61">
        <f>AVERAGE(M51,O51,P51,Q51,R51,T51)</f>
        <v>59.166666666666664</v>
      </c>
      <c r="V51" s="62">
        <f>ROUND(P51/10,0)</f>
        <v>5</v>
      </c>
      <c r="W51" s="140" t="s">
        <v>1220</v>
      </c>
      <c r="X51" s="221" t="s">
        <v>749</v>
      </c>
      <c r="Y51" s="60" t="s">
        <v>1051</v>
      </c>
      <c r="Z51" s="56"/>
      <c r="AA51" s="59" t="s">
        <v>1032</v>
      </c>
    </row>
    <row r="52" spans="1:27" ht="46.8" x14ac:dyDescent="0.3">
      <c r="A52" s="206" t="s">
        <v>335</v>
      </c>
      <c r="B52" s="112" t="s">
        <v>364</v>
      </c>
      <c r="C52" s="56" t="s">
        <v>86</v>
      </c>
      <c r="D52" s="57" t="s">
        <v>19</v>
      </c>
      <c r="E52" s="104" t="s">
        <v>330</v>
      </c>
      <c r="F52" s="104" t="s">
        <v>332</v>
      </c>
      <c r="G52" s="107">
        <v>4</v>
      </c>
      <c r="H52" s="57" t="s">
        <v>294</v>
      </c>
      <c r="I52" s="110" t="s">
        <v>106</v>
      </c>
      <c r="J52" s="221" t="s">
        <v>40</v>
      </c>
      <c r="K52" s="110" t="s">
        <v>131</v>
      </c>
      <c r="L52" s="58" t="s">
        <v>782</v>
      </c>
      <c r="M52" s="60">
        <v>65</v>
      </c>
      <c r="N52" s="56">
        <v>70</v>
      </c>
      <c r="O52" s="56">
        <v>65</v>
      </c>
      <c r="P52" s="56">
        <v>80</v>
      </c>
      <c r="Q52" s="56">
        <v>40</v>
      </c>
      <c r="R52" s="56">
        <v>40</v>
      </c>
      <c r="S52" s="56">
        <v>40</v>
      </c>
      <c r="T52" s="58">
        <v>40</v>
      </c>
      <c r="U52" s="61">
        <f>AVERAGE(M52,O52,P52,Q52,R52,T52)</f>
        <v>55</v>
      </c>
      <c r="V52" s="62">
        <f>ROUND(P52/10,0)</f>
        <v>8</v>
      </c>
      <c r="W52" s="140" t="s">
        <v>1223</v>
      </c>
      <c r="X52" s="221" t="s">
        <v>717</v>
      </c>
      <c r="Y52" s="60" t="s">
        <v>977</v>
      </c>
      <c r="Z52" s="56"/>
      <c r="AA52" s="59" t="s">
        <v>1028</v>
      </c>
    </row>
    <row r="53" spans="1:27" ht="62.4" x14ac:dyDescent="0.3">
      <c r="A53" s="206" t="s">
        <v>334</v>
      </c>
      <c r="B53" s="112" t="s">
        <v>370</v>
      </c>
      <c r="C53" s="56" t="s">
        <v>87</v>
      </c>
      <c r="D53" s="57" t="s">
        <v>21</v>
      </c>
      <c r="E53" s="104" t="s">
        <v>330</v>
      </c>
      <c r="F53" s="104" t="s">
        <v>332</v>
      </c>
      <c r="G53" s="107">
        <v>4</v>
      </c>
      <c r="H53" s="57" t="s">
        <v>294</v>
      </c>
      <c r="I53" s="110" t="s">
        <v>105</v>
      </c>
      <c r="J53" s="221" t="s">
        <v>24</v>
      </c>
      <c r="K53" s="110" t="s">
        <v>85</v>
      </c>
      <c r="L53" s="58" t="s">
        <v>524</v>
      </c>
      <c r="M53" s="60">
        <v>95</v>
      </c>
      <c r="N53" s="56">
        <v>100</v>
      </c>
      <c r="O53" s="56">
        <v>70</v>
      </c>
      <c r="P53" s="56">
        <v>60</v>
      </c>
      <c r="Q53" s="56">
        <v>55</v>
      </c>
      <c r="R53" s="56">
        <v>55</v>
      </c>
      <c r="S53" s="56">
        <v>60</v>
      </c>
      <c r="T53" s="58">
        <v>60</v>
      </c>
      <c r="U53" s="61">
        <f>AVERAGE(M53,O53,P53,Q53,R53,T53)</f>
        <v>65.833333333333329</v>
      </c>
      <c r="V53" s="62">
        <f>ROUND(P53/10,0)</f>
        <v>6</v>
      </c>
      <c r="W53" s="140" t="s">
        <v>1221</v>
      </c>
      <c r="X53" s="221" t="s">
        <v>705</v>
      </c>
      <c r="Y53" s="60" t="s">
        <v>988</v>
      </c>
      <c r="Z53" s="56"/>
      <c r="AA53" s="59" t="s">
        <v>1027</v>
      </c>
    </row>
    <row r="54" spans="1:27" ht="31.2" x14ac:dyDescent="0.3">
      <c r="A54" s="206" t="s">
        <v>333</v>
      </c>
      <c r="B54" s="112" t="s">
        <v>448</v>
      </c>
      <c r="C54" s="56" t="s">
        <v>284</v>
      </c>
      <c r="D54" s="57" t="s">
        <v>18</v>
      </c>
      <c r="E54" s="104" t="s">
        <v>330</v>
      </c>
      <c r="F54" s="104" t="s">
        <v>332</v>
      </c>
      <c r="G54" s="107">
        <v>4</v>
      </c>
      <c r="H54" s="57" t="s">
        <v>294</v>
      </c>
      <c r="I54" s="110" t="s">
        <v>105</v>
      </c>
      <c r="J54" s="221" t="s">
        <v>34</v>
      </c>
      <c r="K54" s="110" t="s">
        <v>129</v>
      </c>
      <c r="L54" s="58" t="s">
        <v>523</v>
      </c>
      <c r="M54" s="60">
        <v>60</v>
      </c>
      <c r="N54" s="56">
        <v>70</v>
      </c>
      <c r="O54" s="56">
        <v>50</v>
      </c>
      <c r="P54" s="56">
        <v>60</v>
      </c>
      <c r="Q54" s="56">
        <v>65</v>
      </c>
      <c r="R54" s="56">
        <v>80</v>
      </c>
      <c r="S54" s="56">
        <v>95</v>
      </c>
      <c r="T54" s="58">
        <v>95</v>
      </c>
      <c r="U54" s="61">
        <f>AVERAGE(M54,O54,P54,Q54,R54,T54)</f>
        <v>68.333333333333329</v>
      </c>
      <c r="V54" s="62">
        <f>ROUND(P54/10,0)</f>
        <v>6</v>
      </c>
      <c r="W54" s="140" t="s">
        <v>1221</v>
      </c>
      <c r="X54" s="221" t="s">
        <v>759</v>
      </c>
      <c r="Y54" s="60" t="s">
        <v>989</v>
      </c>
      <c r="Z54" s="56"/>
      <c r="AA54" s="59" t="s">
        <v>1034</v>
      </c>
    </row>
    <row r="55" spans="1:27" ht="46.8" x14ac:dyDescent="0.3">
      <c r="A55" s="206" t="s">
        <v>264</v>
      </c>
      <c r="B55" s="112" t="s">
        <v>477</v>
      </c>
      <c r="C55" s="56" t="s">
        <v>86</v>
      </c>
      <c r="D55" s="57" t="s">
        <v>20</v>
      </c>
      <c r="E55" s="104" t="s">
        <v>330</v>
      </c>
      <c r="F55" s="104" t="s">
        <v>332</v>
      </c>
      <c r="G55" s="107">
        <v>4</v>
      </c>
      <c r="H55" s="57" t="s">
        <v>294</v>
      </c>
      <c r="I55" s="110" t="s">
        <v>105</v>
      </c>
      <c r="J55" s="221" t="s">
        <v>23</v>
      </c>
      <c r="K55" s="110" t="s">
        <v>131</v>
      </c>
      <c r="L55" s="58" t="s">
        <v>781</v>
      </c>
      <c r="M55" s="60">
        <v>55</v>
      </c>
      <c r="N55" s="56">
        <v>60</v>
      </c>
      <c r="O55" s="56">
        <v>55</v>
      </c>
      <c r="P55" s="56">
        <v>55</v>
      </c>
      <c r="Q55" s="56">
        <v>90</v>
      </c>
      <c r="R55" s="56">
        <v>80</v>
      </c>
      <c r="S55" s="56">
        <v>70</v>
      </c>
      <c r="T55" s="58">
        <v>70</v>
      </c>
      <c r="U55" s="61">
        <f>AVERAGE(M55,O55,P55,Q55,R55,T55)</f>
        <v>67.5</v>
      </c>
      <c r="V55" s="62">
        <f>ROUND(P55/10,0)</f>
        <v>6</v>
      </c>
      <c r="W55" s="140" t="s">
        <v>1221</v>
      </c>
      <c r="X55" s="221" t="s">
        <v>737</v>
      </c>
      <c r="Y55" s="60" t="s">
        <v>994</v>
      </c>
      <c r="Z55" s="56"/>
      <c r="AA55" s="59" t="s">
        <v>1020</v>
      </c>
    </row>
    <row r="56" spans="1:27" ht="62.4" x14ac:dyDescent="0.3">
      <c r="A56" s="206" t="s">
        <v>466</v>
      </c>
      <c r="B56" s="112" t="s">
        <v>371</v>
      </c>
      <c r="C56" s="56" t="s">
        <v>86</v>
      </c>
      <c r="D56" s="57" t="s">
        <v>20</v>
      </c>
      <c r="E56" s="104" t="s">
        <v>330</v>
      </c>
      <c r="F56" s="104" t="s">
        <v>332</v>
      </c>
      <c r="G56" s="107">
        <v>4</v>
      </c>
      <c r="H56" s="57" t="s">
        <v>294</v>
      </c>
      <c r="I56" s="110" t="s">
        <v>109</v>
      </c>
      <c r="J56" s="221" t="s">
        <v>23</v>
      </c>
      <c r="K56" s="110" t="s">
        <v>318</v>
      </c>
      <c r="L56" s="58" t="s">
        <v>525</v>
      </c>
      <c r="M56" s="60">
        <v>65</v>
      </c>
      <c r="N56" s="56">
        <v>70</v>
      </c>
      <c r="O56" s="56">
        <v>85</v>
      </c>
      <c r="P56" s="56">
        <v>80</v>
      </c>
      <c r="Q56" s="56">
        <v>55</v>
      </c>
      <c r="R56" s="56">
        <v>55</v>
      </c>
      <c r="S56" s="56">
        <v>40</v>
      </c>
      <c r="T56" s="58">
        <v>40</v>
      </c>
      <c r="U56" s="61">
        <f>AVERAGE(M56,O56,P56,Q56,R56,T56)</f>
        <v>63.333333333333336</v>
      </c>
      <c r="V56" s="62">
        <f>ROUND(P56/10,0)</f>
        <v>8</v>
      </c>
      <c r="W56" s="140" t="s">
        <v>1223</v>
      </c>
      <c r="X56" s="221" t="s">
        <v>736</v>
      </c>
      <c r="Y56" s="60" t="s">
        <v>990</v>
      </c>
      <c r="Z56" s="56"/>
      <c r="AA56" s="59" t="s">
        <v>1072</v>
      </c>
    </row>
    <row r="57" spans="1:27" ht="31.2" x14ac:dyDescent="0.3">
      <c r="A57" s="205" t="s">
        <v>219</v>
      </c>
      <c r="B57" s="111" t="s">
        <v>356</v>
      </c>
      <c r="C57" s="56" t="s">
        <v>87</v>
      </c>
      <c r="D57" s="57" t="s">
        <v>20</v>
      </c>
      <c r="E57" s="109" t="s">
        <v>214</v>
      </c>
      <c r="F57" s="109" t="s">
        <v>134</v>
      </c>
      <c r="G57" s="107">
        <v>4</v>
      </c>
      <c r="H57" s="57" t="s">
        <v>294</v>
      </c>
      <c r="I57" s="110" t="s">
        <v>116</v>
      </c>
      <c r="J57" s="221" t="s">
        <v>35</v>
      </c>
      <c r="K57" s="110" t="s">
        <v>129</v>
      </c>
      <c r="L57" s="58" t="s">
        <v>783</v>
      </c>
      <c r="M57" s="60">
        <v>50</v>
      </c>
      <c r="N57" s="56">
        <v>50</v>
      </c>
      <c r="O57" s="56">
        <v>50</v>
      </c>
      <c r="P57" s="56">
        <v>50</v>
      </c>
      <c r="Q57" s="56">
        <v>50</v>
      </c>
      <c r="R57" s="56">
        <v>50</v>
      </c>
      <c r="S57" s="56">
        <v>80</v>
      </c>
      <c r="T57" s="58">
        <v>80</v>
      </c>
      <c r="U57" s="61">
        <f>AVERAGE(M57,O57,P57,Q57,R57,T57)</f>
        <v>55</v>
      </c>
      <c r="V57" s="62">
        <f>ROUND(P57/10,0)</f>
        <v>5</v>
      </c>
      <c r="W57" s="140" t="s">
        <v>1224</v>
      </c>
      <c r="X57" s="221" t="s">
        <v>702</v>
      </c>
      <c r="Y57" s="60" t="s">
        <v>995</v>
      </c>
      <c r="Z57" s="56"/>
      <c r="AA57" s="59" t="s">
        <v>1012</v>
      </c>
    </row>
    <row r="58" spans="1:27" ht="31.2" x14ac:dyDescent="0.3">
      <c r="A58" s="205" t="s">
        <v>88</v>
      </c>
      <c r="B58" s="111" t="s">
        <v>355</v>
      </c>
      <c r="C58" s="56" t="s">
        <v>87</v>
      </c>
      <c r="D58" s="57" t="s">
        <v>20</v>
      </c>
      <c r="E58" s="109" t="s">
        <v>214</v>
      </c>
      <c r="F58" s="109" t="s">
        <v>134</v>
      </c>
      <c r="G58" s="107">
        <v>4</v>
      </c>
      <c r="H58" s="57" t="s">
        <v>294</v>
      </c>
      <c r="I58" s="110" t="s">
        <v>116</v>
      </c>
      <c r="J58" s="221" t="s">
        <v>28</v>
      </c>
      <c r="K58" s="110" t="s">
        <v>129</v>
      </c>
      <c r="L58" s="58" t="s">
        <v>784</v>
      </c>
      <c r="M58" s="60">
        <v>50</v>
      </c>
      <c r="N58" s="56">
        <v>60</v>
      </c>
      <c r="O58" s="56">
        <v>50</v>
      </c>
      <c r="P58" s="56">
        <v>50</v>
      </c>
      <c r="Q58" s="56">
        <v>50</v>
      </c>
      <c r="R58" s="56">
        <v>80</v>
      </c>
      <c r="S58" s="56">
        <v>50</v>
      </c>
      <c r="T58" s="58">
        <v>50</v>
      </c>
      <c r="U58" s="61">
        <f>AVERAGE(M58,O58,P58,Q58,R58,T58)</f>
        <v>55</v>
      </c>
      <c r="V58" s="62">
        <f>ROUND(P58/10,0)</f>
        <v>5</v>
      </c>
      <c r="W58" s="140" t="s">
        <v>1223</v>
      </c>
      <c r="X58" s="221" t="s">
        <v>711</v>
      </c>
      <c r="Y58" s="60" t="s">
        <v>974</v>
      </c>
      <c r="Z58" s="56"/>
      <c r="AA58" s="59" t="s">
        <v>1030</v>
      </c>
    </row>
    <row r="59" spans="1:27" ht="46.8" x14ac:dyDescent="0.3">
      <c r="A59" s="206" t="s">
        <v>361</v>
      </c>
      <c r="B59" s="111" t="s">
        <v>359</v>
      </c>
      <c r="C59" s="56" t="s">
        <v>87</v>
      </c>
      <c r="D59" s="57" t="s">
        <v>20</v>
      </c>
      <c r="E59" s="109" t="s">
        <v>214</v>
      </c>
      <c r="F59" s="109" t="s">
        <v>134</v>
      </c>
      <c r="G59" s="107">
        <v>4</v>
      </c>
      <c r="H59" s="57" t="s">
        <v>294</v>
      </c>
      <c r="I59" s="110" t="s">
        <v>116</v>
      </c>
      <c r="J59" s="221" t="s">
        <v>38</v>
      </c>
      <c r="K59" s="110" t="s">
        <v>285</v>
      </c>
      <c r="L59" s="58" t="s">
        <v>506</v>
      </c>
      <c r="M59" s="60">
        <v>50</v>
      </c>
      <c r="N59" s="56">
        <v>50</v>
      </c>
      <c r="O59" s="56">
        <v>50</v>
      </c>
      <c r="P59" s="56">
        <v>50</v>
      </c>
      <c r="Q59" s="56">
        <v>80</v>
      </c>
      <c r="R59" s="56">
        <v>50</v>
      </c>
      <c r="S59" s="56">
        <v>50</v>
      </c>
      <c r="T59" s="58">
        <v>50</v>
      </c>
      <c r="U59" s="61">
        <f>AVERAGE(M59,O59,P59,Q59,R59,T59)</f>
        <v>55</v>
      </c>
      <c r="V59" s="62">
        <f>ROUND(P59/10,0)</f>
        <v>5</v>
      </c>
      <c r="W59" s="140" t="s">
        <v>1220</v>
      </c>
      <c r="X59" s="221" t="s">
        <v>722</v>
      </c>
      <c r="Y59" s="60" t="s">
        <v>843</v>
      </c>
      <c r="Z59" s="56"/>
      <c r="AA59" s="59" t="s">
        <v>1070</v>
      </c>
    </row>
    <row r="60" spans="1:27" ht="46.8" x14ac:dyDescent="0.3">
      <c r="A60" s="206" t="s">
        <v>363</v>
      </c>
      <c r="B60" s="111" t="s">
        <v>358</v>
      </c>
      <c r="C60" s="56" t="s">
        <v>87</v>
      </c>
      <c r="D60" s="57" t="s">
        <v>20</v>
      </c>
      <c r="E60" s="109" t="s">
        <v>214</v>
      </c>
      <c r="F60" s="109" t="s">
        <v>134</v>
      </c>
      <c r="G60" s="107">
        <v>4</v>
      </c>
      <c r="H60" s="57" t="s">
        <v>303</v>
      </c>
      <c r="I60" s="110" t="s">
        <v>101</v>
      </c>
      <c r="J60" s="221" t="s">
        <v>31</v>
      </c>
      <c r="K60" s="110" t="s">
        <v>318</v>
      </c>
      <c r="L60" s="58" t="s">
        <v>526</v>
      </c>
      <c r="M60" s="60">
        <v>50</v>
      </c>
      <c r="N60" s="56">
        <v>50</v>
      </c>
      <c r="O60" s="56">
        <v>50</v>
      </c>
      <c r="P60" s="56">
        <v>50</v>
      </c>
      <c r="Q60" s="56">
        <v>75</v>
      </c>
      <c r="R60" s="56">
        <v>80</v>
      </c>
      <c r="S60" s="56">
        <v>50</v>
      </c>
      <c r="T60" s="58">
        <v>50</v>
      </c>
      <c r="U60" s="61">
        <f>AVERAGE(M60,O60,P60,Q60,R60,T60)</f>
        <v>59.166666666666664</v>
      </c>
      <c r="V60" s="62">
        <f>ROUND(P60/10,0)</f>
        <v>5</v>
      </c>
      <c r="W60" s="140" t="s">
        <v>1223</v>
      </c>
      <c r="X60" s="221" t="s">
        <v>715</v>
      </c>
      <c r="Y60" s="60" t="s">
        <v>843</v>
      </c>
      <c r="Z60" s="56"/>
      <c r="AA60" s="59" t="s">
        <v>1073</v>
      </c>
    </row>
    <row r="61" spans="1:27" ht="46.8" x14ac:dyDescent="0.3">
      <c r="A61" s="206" t="s">
        <v>360</v>
      </c>
      <c r="B61" s="111" t="s">
        <v>357</v>
      </c>
      <c r="C61" s="56" t="s">
        <v>86</v>
      </c>
      <c r="D61" s="57" t="s">
        <v>20</v>
      </c>
      <c r="E61" s="109" t="s">
        <v>214</v>
      </c>
      <c r="F61" s="109" t="s">
        <v>134</v>
      </c>
      <c r="G61" s="107">
        <v>4</v>
      </c>
      <c r="H61" s="57" t="s">
        <v>316</v>
      </c>
      <c r="I61" s="110" t="s">
        <v>104</v>
      </c>
      <c r="J61" s="221" t="s">
        <v>32</v>
      </c>
      <c r="K61" s="110" t="s">
        <v>287</v>
      </c>
      <c r="L61" s="58" t="s">
        <v>527</v>
      </c>
      <c r="M61" s="60">
        <v>50</v>
      </c>
      <c r="N61" s="56">
        <v>60</v>
      </c>
      <c r="O61" s="56">
        <v>50</v>
      </c>
      <c r="P61" s="56">
        <v>50</v>
      </c>
      <c r="Q61" s="56">
        <v>80</v>
      </c>
      <c r="R61" s="56">
        <v>50</v>
      </c>
      <c r="S61" s="56">
        <v>50</v>
      </c>
      <c r="T61" s="58">
        <v>50</v>
      </c>
      <c r="U61" s="61">
        <f>AVERAGE(M61,O61,P61,Q61,R61,T61)</f>
        <v>55</v>
      </c>
      <c r="V61" s="62">
        <f>ROUND(P61/10,0)</f>
        <v>5</v>
      </c>
      <c r="W61" s="140" t="s">
        <v>1221</v>
      </c>
      <c r="X61" s="221" t="s">
        <v>741</v>
      </c>
      <c r="Y61" s="60" t="s">
        <v>1039</v>
      </c>
      <c r="Z61" s="56"/>
      <c r="AA61" s="59" t="s">
        <v>1021</v>
      </c>
    </row>
    <row r="62" spans="1:27" ht="31.2" x14ac:dyDescent="0.3">
      <c r="A62" s="206" t="s">
        <v>373</v>
      </c>
      <c r="B62" s="112" t="s">
        <v>374</v>
      </c>
      <c r="C62" s="56" t="s">
        <v>86</v>
      </c>
      <c r="D62" s="57" t="s">
        <v>19</v>
      </c>
      <c r="E62" s="66" t="s">
        <v>468</v>
      </c>
      <c r="F62" s="66" t="s">
        <v>137</v>
      </c>
      <c r="G62" s="107">
        <v>4</v>
      </c>
      <c r="H62" s="57" t="s">
        <v>309</v>
      </c>
      <c r="I62" s="110" t="s">
        <v>116</v>
      </c>
      <c r="J62" s="221" t="s">
        <v>35</v>
      </c>
      <c r="K62" s="110" t="s">
        <v>129</v>
      </c>
      <c r="L62" s="113" t="s">
        <v>461</v>
      </c>
      <c r="M62" s="60">
        <v>50</v>
      </c>
      <c r="N62" s="56">
        <v>50</v>
      </c>
      <c r="O62" s="56">
        <v>55</v>
      </c>
      <c r="P62" s="56">
        <v>45</v>
      </c>
      <c r="Q62" s="56">
        <v>70</v>
      </c>
      <c r="R62" s="56">
        <v>65</v>
      </c>
      <c r="S62" s="56">
        <v>100</v>
      </c>
      <c r="T62" s="58">
        <v>100</v>
      </c>
      <c r="U62" s="61">
        <f>AVERAGE(M62,O62,P62,Q62,R62,T62)</f>
        <v>64.166666666666671</v>
      </c>
      <c r="V62" s="62">
        <f>ROUND(P62/10,0)</f>
        <v>5</v>
      </c>
      <c r="W62" s="140" t="s">
        <v>1221</v>
      </c>
      <c r="X62" s="221" t="s">
        <v>701</v>
      </c>
      <c r="Y62" s="60" t="s">
        <v>1042</v>
      </c>
      <c r="Z62" s="56"/>
      <c r="AA62" s="59" t="s">
        <v>1012</v>
      </c>
    </row>
    <row r="63" spans="1:27" ht="31.2" x14ac:dyDescent="0.3">
      <c r="A63" s="205" t="s">
        <v>605</v>
      </c>
      <c r="B63" s="111" t="s">
        <v>426</v>
      </c>
      <c r="C63" s="56" t="s">
        <v>86</v>
      </c>
      <c r="D63" s="57" t="s">
        <v>19</v>
      </c>
      <c r="E63" s="66" t="s">
        <v>468</v>
      </c>
      <c r="F63" s="66" t="s">
        <v>137</v>
      </c>
      <c r="G63" s="107">
        <v>4</v>
      </c>
      <c r="H63" s="57" t="s">
        <v>314</v>
      </c>
      <c r="I63" s="110" t="s">
        <v>116</v>
      </c>
      <c r="J63" s="221" t="s">
        <v>26</v>
      </c>
      <c r="K63" s="110" t="s">
        <v>318</v>
      </c>
      <c r="L63" s="58" t="s">
        <v>785</v>
      </c>
      <c r="M63" s="60">
        <v>65</v>
      </c>
      <c r="N63" s="56">
        <v>70</v>
      </c>
      <c r="O63" s="56">
        <v>45</v>
      </c>
      <c r="P63" s="56">
        <v>80</v>
      </c>
      <c r="Q63" s="56">
        <v>55</v>
      </c>
      <c r="R63" s="56">
        <v>65</v>
      </c>
      <c r="S63" s="56">
        <v>90</v>
      </c>
      <c r="T63" s="58">
        <v>90</v>
      </c>
      <c r="U63" s="61">
        <f>AVERAGE(M63,O63,P63,Q63,R63,T63)</f>
        <v>66.666666666666671</v>
      </c>
      <c r="V63" s="62">
        <f>ROUND(P63/10,0)</f>
        <v>8</v>
      </c>
      <c r="W63" s="140" t="s">
        <v>39</v>
      </c>
      <c r="X63" s="221" t="s">
        <v>712</v>
      </c>
      <c r="Y63" s="60" t="s">
        <v>907</v>
      </c>
      <c r="Z63" s="56"/>
      <c r="AA63" s="59" t="s">
        <v>1056</v>
      </c>
    </row>
    <row r="64" spans="1:27" ht="46.8" x14ac:dyDescent="0.3">
      <c r="A64" s="205" t="s">
        <v>433</v>
      </c>
      <c r="B64" s="112" t="s">
        <v>434</v>
      </c>
      <c r="C64" s="56" t="s">
        <v>87</v>
      </c>
      <c r="D64" s="57" t="s">
        <v>19</v>
      </c>
      <c r="E64" s="66" t="s">
        <v>468</v>
      </c>
      <c r="F64" s="66" t="s">
        <v>137</v>
      </c>
      <c r="G64" s="107">
        <v>4</v>
      </c>
      <c r="H64" s="57" t="s">
        <v>291</v>
      </c>
      <c r="I64" s="110" t="s">
        <v>110</v>
      </c>
      <c r="J64" s="221" t="s">
        <v>694</v>
      </c>
      <c r="K64" s="110" t="s">
        <v>285</v>
      </c>
      <c r="L64" s="58" t="s">
        <v>530</v>
      </c>
      <c r="M64" s="60">
        <v>50</v>
      </c>
      <c r="N64" s="56">
        <v>60</v>
      </c>
      <c r="O64" s="56">
        <v>80</v>
      </c>
      <c r="P64" s="56">
        <v>55</v>
      </c>
      <c r="Q64" s="56">
        <v>85</v>
      </c>
      <c r="R64" s="56">
        <v>65</v>
      </c>
      <c r="S64" s="56">
        <v>50</v>
      </c>
      <c r="T64" s="58">
        <v>50</v>
      </c>
      <c r="U64" s="61">
        <f>AVERAGE(M64,O64,P64,Q64,R64,T64)</f>
        <v>64.166666666666671</v>
      </c>
      <c r="V64" s="62">
        <f>ROUND(P64/10,0)</f>
        <v>6</v>
      </c>
      <c r="W64" s="140" t="s">
        <v>1220</v>
      </c>
      <c r="X64" s="221" t="s">
        <v>721</v>
      </c>
      <c r="Y64" s="60" t="s">
        <v>843</v>
      </c>
      <c r="Z64" s="56"/>
      <c r="AA64" s="59" t="s">
        <v>1018</v>
      </c>
    </row>
    <row r="65" spans="1:27" ht="31.2" x14ac:dyDescent="0.3">
      <c r="A65" s="206" t="s">
        <v>438</v>
      </c>
      <c r="B65" s="112" t="s">
        <v>439</v>
      </c>
      <c r="C65" s="56" t="s">
        <v>86</v>
      </c>
      <c r="D65" s="57" t="s">
        <v>20</v>
      </c>
      <c r="E65" s="84" t="s">
        <v>468</v>
      </c>
      <c r="F65" s="84" t="s">
        <v>137</v>
      </c>
      <c r="G65" s="107">
        <v>4</v>
      </c>
      <c r="H65" s="57" t="s">
        <v>304</v>
      </c>
      <c r="I65" s="110" t="s">
        <v>116</v>
      </c>
      <c r="J65" s="221" t="s">
        <v>695</v>
      </c>
      <c r="K65" s="110" t="s">
        <v>286</v>
      </c>
      <c r="L65" s="58" t="s">
        <v>786</v>
      </c>
      <c r="M65" s="60">
        <v>45</v>
      </c>
      <c r="N65" s="56">
        <v>50</v>
      </c>
      <c r="O65" s="56">
        <v>65</v>
      </c>
      <c r="P65" s="56">
        <v>40</v>
      </c>
      <c r="Q65" s="56">
        <v>65</v>
      </c>
      <c r="R65" s="56">
        <v>80</v>
      </c>
      <c r="S65" s="56">
        <v>90</v>
      </c>
      <c r="T65" s="58">
        <v>90</v>
      </c>
      <c r="U65" s="61">
        <f>AVERAGE(M65,O65,P65,Q65,R65,T65)</f>
        <v>64.166666666666671</v>
      </c>
      <c r="V65" s="62">
        <f>ROUND(P65/10,0)</f>
        <v>4</v>
      </c>
      <c r="W65" s="140" t="s">
        <v>1223</v>
      </c>
      <c r="X65" s="221" t="s">
        <v>735</v>
      </c>
      <c r="Y65" s="60" t="s">
        <v>949</v>
      </c>
      <c r="Z65" s="56"/>
      <c r="AA65" s="59" t="s">
        <v>1062</v>
      </c>
    </row>
    <row r="66" spans="1:27" ht="62.4" x14ac:dyDescent="0.3">
      <c r="A66" s="206" t="s">
        <v>437</v>
      </c>
      <c r="B66" s="111" t="s">
        <v>451</v>
      </c>
      <c r="C66" s="56" t="s">
        <v>284</v>
      </c>
      <c r="D66" s="57" t="s">
        <v>18</v>
      </c>
      <c r="E66" s="84" t="s">
        <v>468</v>
      </c>
      <c r="F66" s="84" t="s">
        <v>137</v>
      </c>
      <c r="G66" s="107">
        <v>4</v>
      </c>
      <c r="H66" s="57" t="s">
        <v>295</v>
      </c>
      <c r="I66" s="110" t="s">
        <v>116</v>
      </c>
      <c r="J66" s="221" t="s">
        <v>45</v>
      </c>
      <c r="K66" s="110" t="s">
        <v>85</v>
      </c>
      <c r="L66" s="58" t="s">
        <v>529</v>
      </c>
      <c r="M66" s="60">
        <v>50</v>
      </c>
      <c r="N66" s="56">
        <v>60</v>
      </c>
      <c r="O66" s="56">
        <v>75</v>
      </c>
      <c r="P66" s="56">
        <v>50</v>
      </c>
      <c r="Q66" s="56">
        <v>80</v>
      </c>
      <c r="R66" s="56">
        <v>70</v>
      </c>
      <c r="S66" s="56">
        <v>55</v>
      </c>
      <c r="T66" s="58">
        <v>55</v>
      </c>
      <c r="U66" s="61">
        <f>AVERAGE(M66,O66,P66,Q66,R66,T66)</f>
        <v>63.333333333333336</v>
      </c>
      <c r="V66" s="62">
        <f>ROUND(P66/10,0)</f>
        <v>5</v>
      </c>
      <c r="W66" s="140" t="s">
        <v>1220</v>
      </c>
      <c r="X66" s="221" t="s">
        <v>746</v>
      </c>
      <c r="Y66" s="60" t="s">
        <v>1052</v>
      </c>
      <c r="Z66" s="56"/>
      <c r="AA66" s="59" t="s">
        <v>1035</v>
      </c>
    </row>
    <row r="67" spans="1:27" ht="46.8" x14ac:dyDescent="0.3">
      <c r="A67" s="205" t="s">
        <v>216</v>
      </c>
      <c r="B67" s="112" t="s">
        <v>687</v>
      </c>
      <c r="C67" s="56" t="s">
        <v>86</v>
      </c>
      <c r="D67" s="57" t="s">
        <v>21</v>
      </c>
      <c r="E67" s="65" t="s">
        <v>469</v>
      </c>
      <c r="F67" s="65" t="s">
        <v>86</v>
      </c>
      <c r="G67" s="107">
        <v>4</v>
      </c>
      <c r="H67" s="57" t="s">
        <v>297</v>
      </c>
      <c r="I67" s="110" t="s">
        <v>116</v>
      </c>
      <c r="J67" s="221" t="s">
        <v>35</v>
      </c>
      <c r="K67" s="110" t="s">
        <v>129</v>
      </c>
      <c r="L67" s="58" t="s">
        <v>531</v>
      </c>
      <c r="M67" s="60">
        <v>50</v>
      </c>
      <c r="N67" s="56">
        <v>60</v>
      </c>
      <c r="O67" s="56">
        <v>55</v>
      </c>
      <c r="P67" s="56">
        <v>65</v>
      </c>
      <c r="Q67" s="56">
        <v>75</v>
      </c>
      <c r="R67" s="56">
        <v>50</v>
      </c>
      <c r="S67" s="56">
        <v>85</v>
      </c>
      <c r="T67" s="58">
        <v>85</v>
      </c>
      <c r="U67" s="61">
        <f>AVERAGE(M67,O67,P67,Q67,R67,T67)</f>
        <v>63.333333333333336</v>
      </c>
      <c r="V67" s="62">
        <f>ROUND(P67/10,0)</f>
        <v>7</v>
      </c>
      <c r="W67" s="140" t="s">
        <v>39</v>
      </c>
      <c r="X67" s="221" t="s">
        <v>703</v>
      </c>
      <c r="Y67" s="60" t="s">
        <v>766</v>
      </c>
      <c r="Z67" s="56"/>
      <c r="AA67" s="59" t="s">
        <v>1014</v>
      </c>
    </row>
    <row r="68" spans="1:27" ht="31.2" x14ac:dyDescent="0.3">
      <c r="A68" s="205" t="s">
        <v>216</v>
      </c>
      <c r="B68" s="111" t="s">
        <v>685</v>
      </c>
      <c r="C68" s="56" t="s">
        <v>86</v>
      </c>
      <c r="D68" s="57" t="s">
        <v>21</v>
      </c>
      <c r="E68" s="65" t="s">
        <v>469</v>
      </c>
      <c r="F68" s="65" t="s">
        <v>86</v>
      </c>
      <c r="G68" s="107">
        <v>4</v>
      </c>
      <c r="H68" s="57" t="s">
        <v>296</v>
      </c>
      <c r="I68" s="110" t="s">
        <v>115</v>
      </c>
      <c r="J68" s="221" t="s">
        <v>692</v>
      </c>
      <c r="K68" s="110" t="s">
        <v>85</v>
      </c>
      <c r="L68" s="58" t="s">
        <v>683</v>
      </c>
      <c r="M68" s="60">
        <v>80</v>
      </c>
      <c r="N68" s="56">
        <v>80</v>
      </c>
      <c r="O68" s="56">
        <v>65</v>
      </c>
      <c r="P68" s="56">
        <v>90</v>
      </c>
      <c r="Q68" s="56">
        <v>50</v>
      </c>
      <c r="R68" s="56">
        <v>50</v>
      </c>
      <c r="S68" s="56">
        <v>50</v>
      </c>
      <c r="T68" s="58">
        <v>50</v>
      </c>
      <c r="U68" s="61">
        <f>AVERAGE(M68,O68,P68,Q68,R68,T68)</f>
        <v>64.166666666666671</v>
      </c>
      <c r="V68" s="62">
        <f>ROUND(P68/10,0)</f>
        <v>9</v>
      </c>
      <c r="W68" s="140" t="s">
        <v>1221</v>
      </c>
      <c r="X68" s="221" t="s">
        <v>706</v>
      </c>
      <c r="Y68" s="60" t="s">
        <v>767</v>
      </c>
      <c r="Z68" s="56"/>
      <c r="AA68" s="59" t="s">
        <v>1060</v>
      </c>
    </row>
    <row r="69" spans="1:27" ht="31.2" x14ac:dyDescent="0.3">
      <c r="A69" s="205" t="s">
        <v>216</v>
      </c>
      <c r="B69" s="111" t="s">
        <v>689</v>
      </c>
      <c r="C69" s="56" t="s">
        <v>86</v>
      </c>
      <c r="D69" s="57" t="s">
        <v>21</v>
      </c>
      <c r="E69" s="65" t="s">
        <v>469</v>
      </c>
      <c r="F69" s="65" t="s">
        <v>86</v>
      </c>
      <c r="G69" s="107">
        <v>4</v>
      </c>
      <c r="H69" s="57" t="s">
        <v>296</v>
      </c>
      <c r="I69" s="110" t="s">
        <v>115</v>
      </c>
      <c r="J69" s="221" t="s">
        <v>692</v>
      </c>
      <c r="K69" s="110" t="s">
        <v>85</v>
      </c>
      <c r="L69" s="58" t="s">
        <v>528</v>
      </c>
      <c r="M69" s="60">
        <v>80</v>
      </c>
      <c r="N69" s="56">
        <v>80</v>
      </c>
      <c r="O69" s="56">
        <v>90</v>
      </c>
      <c r="P69" s="56">
        <v>60</v>
      </c>
      <c r="Q69" s="56">
        <v>45</v>
      </c>
      <c r="R69" s="56">
        <v>45</v>
      </c>
      <c r="S69" s="56">
        <v>70</v>
      </c>
      <c r="T69" s="58">
        <v>70</v>
      </c>
      <c r="U69" s="61">
        <f>AVERAGE(M69,O69,P69,Q69,R69,T69)</f>
        <v>65</v>
      </c>
      <c r="V69" s="62">
        <f>ROUND(P69/10,0)</f>
        <v>6</v>
      </c>
      <c r="W69" s="140" t="s">
        <v>1221</v>
      </c>
      <c r="X69" s="221" t="s">
        <v>705</v>
      </c>
      <c r="Y69" s="60" t="s">
        <v>770</v>
      </c>
      <c r="Z69" s="56"/>
      <c r="AA69" s="59" t="s">
        <v>1060</v>
      </c>
    </row>
    <row r="70" spans="1:27" ht="31.2" x14ac:dyDescent="0.3">
      <c r="A70" s="205" t="s">
        <v>216</v>
      </c>
      <c r="B70" s="112" t="s">
        <v>686</v>
      </c>
      <c r="C70" s="56" t="s">
        <v>86</v>
      </c>
      <c r="D70" s="57" t="s">
        <v>21</v>
      </c>
      <c r="E70" s="65" t="s">
        <v>469</v>
      </c>
      <c r="F70" s="65" t="s">
        <v>86</v>
      </c>
      <c r="G70" s="107">
        <v>4</v>
      </c>
      <c r="H70" s="57" t="s">
        <v>296</v>
      </c>
      <c r="I70" s="110" t="s">
        <v>115</v>
      </c>
      <c r="J70" s="221" t="s">
        <v>24</v>
      </c>
      <c r="K70" s="110" t="s">
        <v>85</v>
      </c>
      <c r="L70" s="58" t="s">
        <v>787</v>
      </c>
      <c r="M70" s="60">
        <v>65</v>
      </c>
      <c r="N70" s="56">
        <v>70</v>
      </c>
      <c r="O70" s="56">
        <v>85</v>
      </c>
      <c r="P70" s="56">
        <v>80</v>
      </c>
      <c r="Q70" s="56">
        <v>60</v>
      </c>
      <c r="R70" s="56">
        <v>80</v>
      </c>
      <c r="S70" s="56">
        <v>40</v>
      </c>
      <c r="T70" s="58">
        <v>40</v>
      </c>
      <c r="U70" s="61">
        <f>AVERAGE(M70,O70,P70,Q70,R70,T70)</f>
        <v>68.333333333333329</v>
      </c>
      <c r="V70" s="62">
        <f>ROUND(P70/10,0)</f>
        <v>8</v>
      </c>
      <c r="W70" s="140" t="s">
        <v>1221</v>
      </c>
      <c r="X70" s="221" t="s">
        <v>731</v>
      </c>
      <c r="Y70" s="60" t="s">
        <v>768</v>
      </c>
      <c r="Z70" s="56"/>
      <c r="AA70" s="59" t="s">
        <v>1060</v>
      </c>
    </row>
    <row r="71" spans="1:27" ht="31.2" x14ac:dyDescent="0.3">
      <c r="A71" s="205" t="s">
        <v>216</v>
      </c>
      <c r="B71" s="112" t="s">
        <v>688</v>
      </c>
      <c r="C71" s="56" t="s">
        <v>86</v>
      </c>
      <c r="D71" s="57" t="s">
        <v>21</v>
      </c>
      <c r="E71" s="65" t="s">
        <v>469</v>
      </c>
      <c r="F71" s="65" t="s">
        <v>86</v>
      </c>
      <c r="G71" s="107">
        <v>4</v>
      </c>
      <c r="H71" s="57" t="s">
        <v>296</v>
      </c>
      <c r="I71" s="110" t="s">
        <v>108</v>
      </c>
      <c r="J71" s="221" t="s">
        <v>24</v>
      </c>
      <c r="K71" s="110" t="s">
        <v>85</v>
      </c>
      <c r="L71" s="58" t="s">
        <v>684</v>
      </c>
      <c r="M71" s="60">
        <v>80</v>
      </c>
      <c r="N71" s="56">
        <v>90</v>
      </c>
      <c r="O71" s="56">
        <v>75</v>
      </c>
      <c r="P71" s="56">
        <v>70</v>
      </c>
      <c r="Q71" s="56">
        <v>40</v>
      </c>
      <c r="R71" s="56">
        <v>55</v>
      </c>
      <c r="S71" s="56">
        <v>50</v>
      </c>
      <c r="T71" s="58">
        <v>50</v>
      </c>
      <c r="U71" s="61">
        <f>AVERAGE(M71,O71,P71,Q71,R71,T71)</f>
        <v>61.666666666666664</v>
      </c>
      <c r="V71" s="62">
        <f>ROUND(P71/10,0)</f>
        <v>7</v>
      </c>
      <c r="W71" s="140" t="s">
        <v>39</v>
      </c>
      <c r="X71" s="221" t="s">
        <v>732</v>
      </c>
      <c r="Y71" s="60" t="s">
        <v>769</v>
      </c>
      <c r="Z71" s="56"/>
      <c r="AA71" s="59" t="s">
        <v>1061</v>
      </c>
    </row>
    <row r="72" spans="1:27" ht="31.2" x14ac:dyDescent="0.3">
      <c r="A72" s="206" t="s">
        <v>413</v>
      </c>
      <c r="B72" s="112" t="s">
        <v>573</v>
      </c>
      <c r="C72" s="56" t="s">
        <v>284</v>
      </c>
      <c r="D72" s="57" t="s">
        <v>18</v>
      </c>
      <c r="E72" s="65" t="s">
        <v>74</v>
      </c>
      <c r="F72" s="65" t="s">
        <v>86</v>
      </c>
      <c r="G72" s="107">
        <v>4</v>
      </c>
      <c r="H72" s="57" t="s">
        <v>295</v>
      </c>
      <c r="I72" s="110" t="s">
        <v>104</v>
      </c>
      <c r="J72" s="221" t="s">
        <v>28</v>
      </c>
      <c r="K72" s="110" t="s">
        <v>131</v>
      </c>
      <c r="L72" s="58" t="s">
        <v>536</v>
      </c>
      <c r="M72" s="60">
        <v>70</v>
      </c>
      <c r="N72" s="56">
        <v>70</v>
      </c>
      <c r="O72" s="56">
        <v>65</v>
      </c>
      <c r="P72" s="56">
        <v>55</v>
      </c>
      <c r="Q72" s="56">
        <v>50</v>
      </c>
      <c r="R72" s="56">
        <v>80</v>
      </c>
      <c r="S72" s="56">
        <v>30</v>
      </c>
      <c r="T72" s="58">
        <v>30</v>
      </c>
      <c r="U72" s="61">
        <f>AVERAGE(M72,O72,P72,Q72,R72,T72)</f>
        <v>58.333333333333336</v>
      </c>
      <c r="V72" s="62">
        <f>ROUND(P72/10,0)</f>
        <v>6</v>
      </c>
      <c r="W72" s="140" t="s">
        <v>1221</v>
      </c>
      <c r="X72" s="221" t="s">
        <v>716</v>
      </c>
      <c r="Y72" s="60" t="s">
        <v>972</v>
      </c>
      <c r="Z72" s="56"/>
      <c r="AA72" s="59" t="s">
        <v>1058</v>
      </c>
    </row>
    <row r="73" spans="1:27" ht="31.2" x14ac:dyDescent="0.3">
      <c r="A73" s="206" t="s">
        <v>408</v>
      </c>
      <c r="B73" s="112" t="s">
        <v>409</v>
      </c>
      <c r="C73" s="56" t="s">
        <v>87</v>
      </c>
      <c r="D73" s="57" t="s">
        <v>19</v>
      </c>
      <c r="E73" s="65" t="s">
        <v>74</v>
      </c>
      <c r="F73" s="65" t="s">
        <v>86</v>
      </c>
      <c r="G73" s="107">
        <v>4</v>
      </c>
      <c r="H73" s="57" t="s">
        <v>311</v>
      </c>
      <c r="I73" s="110" t="s">
        <v>111</v>
      </c>
      <c r="J73" s="221" t="s">
        <v>26</v>
      </c>
      <c r="K73" s="110" t="s">
        <v>85</v>
      </c>
      <c r="L73" s="58" t="s">
        <v>534</v>
      </c>
      <c r="M73" s="60">
        <v>50</v>
      </c>
      <c r="N73" s="56">
        <v>50</v>
      </c>
      <c r="O73" s="56">
        <v>85</v>
      </c>
      <c r="P73" s="56">
        <v>40</v>
      </c>
      <c r="Q73" s="56">
        <v>90</v>
      </c>
      <c r="R73" s="56">
        <v>65</v>
      </c>
      <c r="S73" s="56">
        <v>45</v>
      </c>
      <c r="T73" s="58">
        <v>45</v>
      </c>
      <c r="U73" s="61">
        <f>AVERAGE(M73,O73,P73,Q73,R73,T73)</f>
        <v>62.5</v>
      </c>
      <c r="V73" s="62">
        <f>ROUND(P73/10,0)</f>
        <v>4</v>
      </c>
      <c r="W73" s="140" t="s">
        <v>1220</v>
      </c>
      <c r="X73" s="221" t="s">
        <v>745</v>
      </c>
      <c r="Y73" s="60" t="s">
        <v>1053</v>
      </c>
      <c r="Z73" s="56"/>
      <c r="AA73" s="59" t="s">
        <v>1014</v>
      </c>
    </row>
    <row r="74" spans="1:27" ht="31.2" x14ac:dyDescent="0.3">
      <c r="A74" s="206" t="s">
        <v>406</v>
      </c>
      <c r="B74" s="112" t="s">
        <v>405</v>
      </c>
      <c r="C74" s="56" t="s">
        <v>87</v>
      </c>
      <c r="D74" s="57" t="s">
        <v>19</v>
      </c>
      <c r="E74" s="65" t="s">
        <v>74</v>
      </c>
      <c r="F74" s="65" t="s">
        <v>86</v>
      </c>
      <c r="G74" s="107">
        <v>4</v>
      </c>
      <c r="H74" s="57" t="s">
        <v>297</v>
      </c>
      <c r="I74" s="110" t="s">
        <v>103</v>
      </c>
      <c r="J74" s="221" t="s">
        <v>43</v>
      </c>
      <c r="K74" s="110" t="s">
        <v>129</v>
      </c>
      <c r="L74" s="58" t="s">
        <v>532</v>
      </c>
      <c r="M74" s="60">
        <v>50</v>
      </c>
      <c r="N74" s="56">
        <v>50</v>
      </c>
      <c r="O74" s="56">
        <v>45</v>
      </c>
      <c r="P74" s="56">
        <v>35</v>
      </c>
      <c r="Q74" s="56">
        <v>85</v>
      </c>
      <c r="R74" s="56">
        <v>75</v>
      </c>
      <c r="S74" s="56">
        <v>75</v>
      </c>
      <c r="T74" s="58">
        <v>75</v>
      </c>
      <c r="U74" s="61">
        <f>AVERAGE(M74,O74,P74,Q74,R74,T74)</f>
        <v>60.833333333333336</v>
      </c>
      <c r="V74" s="62">
        <f>ROUND(P74/10,0)</f>
        <v>4</v>
      </c>
      <c r="W74" s="140" t="s">
        <v>1220</v>
      </c>
      <c r="X74" s="221" t="s">
        <v>745</v>
      </c>
      <c r="Y74" s="60" t="s">
        <v>843</v>
      </c>
      <c r="Z74" s="56"/>
      <c r="AA74" s="59" t="s">
        <v>1038</v>
      </c>
    </row>
    <row r="75" spans="1:27" ht="46.8" x14ac:dyDescent="0.3">
      <c r="A75" s="205" t="s">
        <v>412</v>
      </c>
      <c r="B75" s="111" t="s">
        <v>407</v>
      </c>
      <c r="C75" s="56" t="s">
        <v>86</v>
      </c>
      <c r="D75" s="57" t="s">
        <v>19</v>
      </c>
      <c r="E75" s="65" t="s">
        <v>74</v>
      </c>
      <c r="F75" s="65" t="s">
        <v>86</v>
      </c>
      <c r="G75" s="107">
        <v>4</v>
      </c>
      <c r="H75" s="57" t="s">
        <v>309</v>
      </c>
      <c r="I75" s="110" t="s">
        <v>110</v>
      </c>
      <c r="J75" s="221" t="s">
        <v>30</v>
      </c>
      <c r="K75" s="110" t="s">
        <v>285</v>
      </c>
      <c r="L75" s="58" t="s">
        <v>535</v>
      </c>
      <c r="M75" s="60">
        <v>50</v>
      </c>
      <c r="N75" s="56">
        <v>60</v>
      </c>
      <c r="O75" s="56">
        <v>60</v>
      </c>
      <c r="P75" s="56">
        <v>50</v>
      </c>
      <c r="Q75" s="56">
        <v>85</v>
      </c>
      <c r="R75" s="56">
        <v>50</v>
      </c>
      <c r="S75" s="56">
        <v>45</v>
      </c>
      <c r="T75" s="58">
        <v>45</v>
      </c>
      <c r="U75" s="61">
        <f>AVERAGE(M75,O75,P75,Q75,R75,T75)</f>
        <v>56.666666666666664</v>
      </c>
      <c r="V75" s="62">
        <f>ROUND(P75/10,0)</f>
        <v>5</v>
      </c>
      <c r="W75" s="140" t="s">
        <v>1220</v>
      </c>
      <c r="X75" s="221" t="s">
        <v>754</v>
      </c>
      <c r="Y75" s="60" t="s">
        <v>945</v>
      </c>
      <c r="Z75" s="56"/>
      <c r="AA75" s="59" t="s">
        <v>1070</v>
      </c>
    </row>
    <row r="76" spans="1:27" ht="62.4" x14ac:dyDescent="0.3">
      <c r="A76" s="205" t="s">
        <v>411</v>
      </c>
      <c r="B76" s="111" t="s">
        <v>410</v>
      </c>
      <c r="C76" s="56" t="s">
        <v>87</v>
      </c>
      <c r="D76" s="57" t="s">
        <v>20</v>
      </c>
      <c r="E76" s="65" t="s">
        <v>74</v>
      </c>
      <c r="F76" s="65" t="s">
        <v>86</v>
      </c>
      <c r="G76" s="107">
        <v>4</v>
      </c>
      <c r="H76" s="57" t="s">
        <v>316</v>
      </c>
      <c r="I76" s="110" t="s">
        <v>110</v>
      </c>
      <c r="J76" s="221" t="s">
        <v>44</v>
      </c>
      <c r="K76" s="110" t="s">
        <v>285</v>
      </c>
      <c r="L76" s="58" t="s">
        <v>788</v>
      </c>
      <c r="M76" s="60">
        <v>50</v>
      </c>
      <c r="N76" s="56">
        <v>60</v>
      </c>
      <c r="O76" s="56">
        <v>65</v>
      </c>
      <c r="P76" s="56">
        <v>50</v>
      </c>
      <c r="Q76" s="56">
        <v>80</v>
      </c>
      <c r="R76" s="56">
        <v>55</v>
      </c>
      <c r="S76" s="56">
        <v>65</v>
      </c>
      <c r="T76" s="58">
        <v>65</v>
      </c>
      <c r="U76" s="61">
        <f>AVERAGE(M76,O76,P76,Q76,R76,T76)</f>
        <v>60.833333333333336</v>
      </c>
      <c r="V76" s="62">
        <f>ROUND(P76/10,0)</f>
        <v>5</v>
      </c>
      <c r="W76" s="140" t="s">
        <v>1220</v>
      </c>
      <c r="X76" s="221" t="s">
        <v>712</v>
      </c>
      <c r="Y76" s="60" t="s">
        <v>953</v>
      </c>
      <c r="Z76" s="56"/>
      <c r="AA76" s="59" t="s">
        <v>1070</v>
      </c>
    </row>
    <row r="77" spans="1:27" x14ac:dyDescent="0.3">
      <c r="A77" s="205" t="s">
        <v>386</v>
      </c>
      <c r="B77" s="112" t="s">
        <v>385</v>
      </c>
      <c r="C77" s="56" t="s">
        <v>86</v>
      </c>
      <c r="D77" s="57" t="s">
        <v>21</v>
      </c>
      <c r="E77" s="66" t="s">
        <v>77</v>
      </c>
      <c r="F77" s="66" t="s">
        <v>137</v>
      </c>
      <c r="G77" s="107">
        <v>4</v>
      </c>
      <c r="H77" s="57" t="s">
        <v>315</v>
      </c>
      <c r="I77" s="110" t="s">
        <v>114</v>
      </c>
      <c r="J77" s="221" t="s">
        <v>28</v>
      </c>
      <c r="K77" s="110" t="s">
        <v>131</v>
      </c>
      <c r="L77" s="58" t="s">
        <v>789</v>
      </c>
      <c r="M77" s="60">
        <v>80</v>
      </c>
      <c r="N77" s="56">
        <v>90</v>
      </c>
      <c r="O77" s="56">
        <v>75</v>
      </c>
      <c r="P77" s="56">
        <v>70</v>
      </c>
      <c r="Q77" s="56">
        <v>50</v>
      </c>
      <c r="R77" s="56">
        <v>50</v>
      </c>
      <c r="S77" s="56">
        <v>50</v>
      </c>
      <c r="T77" s="58">
        <v>50</v>
      </c>
      <c r="U77" s="61">
        <f>AVERAGE(M77,O77,P77,Q77,R77,T77)</f>
        <v>62.5</v>
      </c>
      <c r="V77" s="62">
        <f>ROUND(P77/10,0)</f>
        <v>7</v>
      </c>
      <c r="W77" s="140" t="s">
        <v>1225</v>
      </c>
      <c r="X77" s="221" t="s">
        <v>707</v>
      </c>
      <c r="Y77" s="60" t="s">
        <v>952</v>
      </c>
      <c r="Z77" s="56"/>
      <c r="AA77" s="59" t="s">
        <v>1030</v>
      </c>
    </row>
    <row r="78" spans="1:27" x14ac:dyDescent="0.3">
      <c r="A78" s="205" t="s">
        <v>382</v>
      </c>
      <c r="B78" s="111" t="s">
        <v>464</v>
      </c>
      <c r="C78" s="56" t="s">
        <v>87</v>
      </c>
      <c r="D78" s="57" t="s">
        <v>19</v>
      </c>
      <c r="E78" s="66" t="s">
        <v>77</v>
      </c>
      <c r="F78" s="66" t="s">
        <v>137</v>
      </c>
      <c r="G78" s="107">
        <v>4</v>
      </c>
      <c r="H78" s="57" t="s">
        <v>293</v>
      </c>
      <c r="I78" s="110" t="s">
        <v>94</v>
      </c>
      <c r="J78" s="221" t="s">
        <v>39</v>
      </c>
      <c r="K78" s="110" t="s">
        <v>85</v>
      </c>
      <c r="L78" s="58" t="s">
        <v>482</v>
      </c>
      <c r="M78" s="60">
        <v>65</v>
      </c>
      <c r="N78" s="56">
        <v>80</v>
      </c>
      <c r="O78" s="56">
        <v>70</v>
      </c>
      <c r="P78" s="56">
        <v>80</v>
      </c>
      <c r="Q78" s="56">
        <v>60</v>
      </c>
      <c r="R78" s="56">
        <v>65</v>
      </c>
      <c r="S78" s="56">
        <v>55</v>
      </c>
      <c r="T78" s="58">
        <v>55</v>
      </c>
      <c r="U78" s="61">
        <f>AVERAGE(M78,O78,P78,Q78,R78,T78)</f>
        <v>65.833333333333329</v>
      </c>
      <c r="V78" s="62">
        <f>ROUND(P78/10,0)</f>
        <v>8</v>
      </c>
      <c r="W78" s="140" t="s">
        <v>39</v>
      </c>
      <c r="X78" s="221" t="s">
        <v>714</v>
      </c>
      <c r="Y78" s="60" t="s">
        <v>912</v>
      </c>
      <c r="Z78" s="56"/>
      <c r="AA78" s="59" t="s">
        <v>1030</v>
      </c>
    </row>
    <row r="79" spans="1:27" x14ac:dyDescent="0.3">
      <c r="A79" s="205" t="s">
        <v>387</v>
      </c>
      <c r="B79" s="112" t="s">
        <v>384</v>
      </c>
      <c r="C79" s="56" t="s">
        <v>87</v>
      </c>
      <c r="D79" s="57" t="s">
        <v>21</v>
      </c>
      <c r="E79" s="66" t="s">
        <v>77</v>
      </c>
      <c r="F79" s="66" t="s">
        <v>137</v>
      </c>
      <c r="G79" s="107">
        <v>4</v>
      </c>
      <c r="H79" s="57" t="s">
        <v>288</v>
      </c>
      <c r="I79" s="110" t="s">
        <v>117</v>
      </c>
      <c r="J79" s="221" t="s">
        <v>25</v>
      </c>
      <c r="K79" s="110" t="s">
        <v>129</v>
      </c>
      <c r="L79" s="58" t="s">
        <v>481</v>
      </c>
      <c r="M79" s="60">
        <v>60</v>
      </c>
      <c r="N79" s="56">
        <v>70</v>
      </c>
      <c r="O79" s="56">
        <v>80</v>
      </c>
      <c r="P79" s="56">
        <v>55</v>
      </c>
      <c r="Q79" s="56">
        <v>65</v>
      </c>
      <c r="R79" s="56">
        <v>70</v>
      </c>
      <c r="S79" s="56">
        <v>75</v>
      </c>
      <c r="T79" s="58">
        <v>75</v>
      </c>
      <c r="U79" s="61">
        <f>AVERAGE(M79,O79,P79,Q79,R79,T79)</f>
        <v>67.5</v>
      </c>
      <c r="V79" s="62">
        <f>ROUND(P79/10,0)</f>
        <v>6</v>
      </c>
      <c r="W79" s="140" t="s">
        <v>1225</v>
      </c>
      <c r="X79" s="221" t="s">
        <v>705</v>
      </c>
      <c r="Y79" s="60" t="s">
        <v>952</v>
      </c>
      <c r="Z79" s="56"/>
      <c r="AA79" s="59" t="s">
        <v>1030</v>
      </c>
    </row>
    <row r="80" spans="1:27" ht="46.8" x14ac:dyDescent="0.3">
      <c r="A80" s="205" t="s">
        <v>389</v>
      </c>
      <c r="B80" s="111" t="s">
        <v>390</v>
      </c>
      <c r="C80" s="56" t="s">
        <v>284</v>
      </c>
      <c r="D80" s="57" t="s">
        <v>18</v>
      </c>
      <c r="E80" s="66" t="s">
        <v>77</v>
      </c>
      <c r="F80" s="66" t="s">
        <v>137</v>
      </c>
      <c r="G80" s="107">
        <v>4</v>
      </c>
      <c r="H80" s="57" t="s">
        <v>288</v>
      </c>
      <c r="I80" s="110" t="s">
        <v>117</v>
      </c>
      <c r="J80" s="221" t="s">
        <v>42</v>
      </c>
      <c r="K80" s="110" t="s">
        <v>285</v>
      </c>
      <c r="L80" s="58" t="s">
        <v>484</v>
      </c>
      <c r="M80" s="60">
        <v>55</v>
      </c>
      <c r="N80" s="56">
        <v>60</v>
      </c>
      <c r="O80" s="56">
        <v>80</v>
      </c>
      <c r="P80" s="56">
        <v>45</v>
      </c>
      <c r="Q80" s="56">
        <v>80</v>
      </c>
      <c r="R80" s="56">
        <v>55</v>
      </c>
      <c r="S80" s="56">
        <v>55</v>
      </c>
      <c r="T80" s="58">
        <v>55</v>
      </c>
      <c r="U80" s="61">
        <f>AVERAGE(M80,O80,P80,Q80,R80,T80)</f>
        <v>61.666666666666664</v>
      </c>
      <c r="V80" s="62">
        <f>ROUND(P80/10,0)</f>
        <v>5</v>
      </c>
      <c r="W80" s="140" t="s">
        <v>1225</v>
      </c>
      <c r="X80" s="221" t="s">
        <v>728</v>
      </c>
      <c r="Y80" s="60" t="s">
        <v>843</v>
      </c>
      <c r="Z80" s="56"/>
      <c r="AA80" s="59" t="s">
        <v>1074</v>
      </c>
    </row>
    <row r="81" spans="1:27" ht="31.2" x14ac:dyDescent="0.3">
      <c r="A81" s="205" t="s">
        <v>388</v>
      </c>
      <c r="B81" s="111" t="s">
        <v>383</v>
      </c>
      <c r="C81" s="56" t="s">
        <v>86</v>
      </c>
      <c r="D81" s="57" t="s">
        <v>20</v>
      </c>
      <c r="E81" s="66" t="s">
        <v>77</v>
      </c>
      <c r="F81" s="66" t="s">
        <v>137</v>
      </c>
      <c r="G81" s="107">
        <v>4</v>
      </c>
      <c r="H81" s="57" t="s">
        <v>310</v>
      </c>
      <c r="I81" s="110" t="s">
        <v>106</v>
      </c>
      <c r="J81" s="221" t="s">
        <v>698</v>
      </c>
      <c r="K81" s="110" t="s">
        <v>318</v>
      </c>
      <c r="L81" s="58" t="s">
        <v>483</v>
      </c>
      <c r="M81" s="60">
        <v>80</v>
      </c>
      <c r="N81" s="56">
        <v>90</v>
      </c>
      <c r="O81" s="56">
        <v>70</v>
      </c>
      <c r="P81" s="56">
        <v>65</v>
      </c>
      <c r="Q81" s="56">
        <v>60</v>
      </c>
      <c r="R81" s="56">
        <v>55</v>
      </c>
      <c r="S81" s="56">
        <v>45</v>
      </c>
      <c r="T81" s="58">
        <v>45</v>
      </c>
      <c r="U81" s="61">
        <f>AVERAGE(M81,O81,P81,Q81,R81,T81)</f>
        <v>62.5</v>
      </c>
      <c r="V81" s="62">
        <f>ROUND(P81/10,0)</f>
        <v>7</v>
      </c>
      <c r="W81" s="140" t="s">
        <v>1221</v>
      </c>
      <c r="X81" s="221" t="s">
        <v>753</v>
      </c>
      <c r="Y81" s="60" t="s">
        <v>909</v>
      </c>
      <c r="Z81" s="56"/>
      <c r="AA81" s="59" t="s">
        <v>1030</v>
      </c>
    </row>
    <row r="82" spans="1:27" ht="46.8" x14ac:dyDescent="0.3">
      <c r="A82" s="206" t="s">
        <v>336</v>
      </c>
      <c r="B82" s="112" t="s">
        <v>372</v>
      </c>
      <c r="C82" s="56" t="s">
        <v>86</v>
      </c>
      <c r="D82" s="57" t="s">
        <v>19</v>
      </c>
      <c r="E82" s="87" t="s">
        <v>331</v>
      </c>
      <c r="F82" s="87" t="s">
        <v>332</v>
      </c>
      <c r="G82" s="107">
        <v>4</v>
      </c>
      <c r="H82" s="57" t="s">
        <v>294</v>
      </c>
      <c r="I82" s="110" t="s">
        <v>106</v>
      </c>
      <c r="J82" s="221" t="s">
        <v>40</v>
      </c>
      <c r="K82" s="110" t="s">
        <v>129</v>
      </c>
      <c r="L82" s="58" t="s">
        <v>485</v>
      </c>
      <c r="M82" s="60">
        <v>60</v>
      </c>
      <c r="N82" s="56">
        <v>70</v>
      </c>
      <c r="O82" s="56">
        <v>65</v>
      </c>
      <c r="P82" s="56">
        <v>70</v>
      </c>
      <c r="Q82" s="56">
        <v>60</v>
      </c>
      <c r="R82" s="56">
        <v>65</v>
      </c>
      <c r="S82" s="56">
        <v>80</v>
      </c>
      <c r="T82" s="58">
        <v>80</v>
      </c>
      <c r="U82" s="61">
        <f>AVERAGE(M82,O82,P82,Q82,R82,T82)</f>
        <v>66.666666666666671</v>
      </c>
      <c r="V82" s="62">
        <f>ROUND(P82/10,0)</f>
        <v>7</v>
      </c>
      <c r="W82" s="140" t="s">
        <v>1221</v>
      </c>
      <c r="X82" s="221" t="s">
        <v>708</v>
      </c>
      <c r="Y82" s="60" t="s">
        <v>978</v>
      </c>
      <c r="Z82" s="56"/>
      <c r="AA82" s="59" t="s">
        <v>1062</v>
      </c>
    </row>
    <row r="83" spans="1:27" ht="78" x14ac:dyDescent="0.3">
      <c r="A83" s="206" t="s">
        <v>366</v>
      </c>
      <c r="B83" s="112" t="s">
        <v>460</v>
      </c>
      <c r="C83" s="56" t="s">
        <v>284</v>
      </c>
      <c r="D83" s="57" t="s">
        <v>18</v>
      </c>
      <c r="E83" s="87" t="s">
        <v>331</v>
      </c>
      <c r="F83" s="87" t="s">
        <v>332</v>
      </c>
      <c r="G83" s="107">
        <v>4</v>
      </c>
      <c r="H83" s="57" t="s">
        <v>294</v>
      </c>
      <c r="I83" s="110" t="s">
        <v>106</v>
      </c>
      <c r="J83" s="221" t="s">
        <v>40</v>
      </c>
      <c r="K83" s="110" t="s">
        <v>131</v>
      </c>
      <c r="L83" s="58" t="s">
        <v>486</v>
      </c>
      <c r="M83" s="60">
        <v>70</v>
      </c>
      <c r="N83" s="56">
        <v>70</v>
      </c>
      <c r="O83" s="56">
        <v>70</v>
      </c>
      <c r="P83" s="56">
        <v>85</v>
      </c>
      <c r="Q83" s="56">
        <v>45</v>
      </c>
      <c r="R83" s="56">
        <v>40</v>
      </c>
      <c r="S83" s="56">
        <v>45</v>
      </c>
      <c r="T83" s="58">
        <v>45</v>
      </c>
      <c r="U83" s="61">
        <f>AVERAGE(M83,O83,P83,Q83,R83,T83)</f>
        <v>59.166666666666664</v>
      </c>
      <c r="V83" s="62">
        <f>ROUND(P83/10,0)</f>
        <v>9</v>
      </c>
      <c r="W83" s="140" t="s">
        <v>1221</v>
      </c>
      <c r="X83" s="221" t="s">
        <v>761</v>
      </c>
      <c r="Y83" s="60" t="s">
        <v>985</v>
      </c>
      <c r="Z83" s="56"/>
      <c r="AA83" s="59" t="s">
        <v>1062</v>
      </c>
    </row>
    <row r="84" spans="1:27" ht="78" x14ac:dyDescent="0.3">
      <c r="A84" s="206" t="s">
        <v>367</v>
      </c>
      <c r="B84" s="112" t="s">
        <v>446</v>
      </c>
      <c r="C84" s="56" t="s">
        <v>87</v>
      </c>
      <c r="D84" s="57" t="s">
        <v>20</v>
      </c>
      <c r="E84" s="87" t="s">
        <v>331</v>
      </c>
      <c r="F84" s="87" t="s">
        <v>332</v>
      </c>
      <c r="G84" s="107">
        <v>4</v>
      </c>
      <c r="H84" s="57" t="s">
        <v>294</v>
      </c>
      <c r="I84" s="110" t="s">
        <v>106</v>
      </c>
      <c r="J84" s="221" t="s">
        <v>41</v>
      </c>
      <c r="K84" s="110" t="s">
        <v>85</v>
      </c>
      <c r="L84" s="58" t="s">
        <v>564</v>
      </c>
      <c r="M84" s="60">
        <v>65</v>
      </c>
      <c r="N84" s="56">
        <v>70</v>
      </c>
      <c r="O84" s="56">
        <v>95</v>
      </c>
      <c r="P84" s="56">
        <v>80</v>
      </c>
      <c r="Q84" s="56">
        <v>35</v>
      </c>
      <c r="R84" s="56">
        <v>50</v>
      </c>
      <c r="S84" s="56">
        <v>20</v>
      </c>
      <c r="T84" s="58">
        <v>20</v>
      </c>
      <c r="U84" s="61">
        <f>AVERAGE(M84,O84,P84,Q84,R84,T84)</f>
        <v>57.5</v>
      </c>
      <c r="V84" s="62">
        <f>ROUND(P84/10,0)</f>
        <v>8</v>
      </c>
      <c r="W84" s="140" t="s">
        <v>1221</v>
      </c>
      <c r="X84" s="221" t="s">
        <v>720</v>
      </c>
      <c r="Y84" s="60" t="s">
        <v>984</v>
      </c>
      <c r="Z84" s="56"/>
      <c r="AA84" s="59" t="s">
        <v>1059</v>
      </c>
    </row>
    <row r="85" spans="1:27" ht="31.2" x14ac:dyDescent="0.3">
      <c r="A85" s="206" t="s">
        <v>365</v>
      </c>
      <c r="B85" s="112" t="s">
        <v>447</v>
      </c>
      <c r="C85" s="56" t="s">
        <v>86</v>
      </c>
      <c r="D85" s="57" t="s">
        <v>21</v>
      </c>
      <c r="E85" s="87" t="s">
        <v>331</v>
      </c>
      <c r="F85" s="87" t="s">
        <v>332</v>
      </c>
      <c r="G85" s="107">
        <v>4</v>
      </c>
      <c r="H85" s="57" t="s">
        <v>294</v>
      </c>
      <c r="I85" s="110" t="s">
        <v>106</v>
      </c>
      <c r="J85" s="221" t="s">
        <v>23</v>
      </c>
      <c r="K85" s="110" t="s">
        <v>318</v>
      </c>
      <c r="L85" s="58" t="s">
        <v>556</v>
      </c>
      <c r="M85" s="60">
        <v>55</v>
      </c>
      <c r="N85" s="56">
        <v>60</v>
      </c>
      <c r="O85" s="56">
        <v>65</v>
      </c>
      <c r="P85" s="56">
        <v>60</v>
      </c>
      <c r="Q85" s="56">
        <v>50</v>
      </c>
      <c r="R85" s="56">
        <v>80</v>
      </c>
      <c r="S85" s="56">
        <v>50</v>
      </c>
      <c r="T85" s="58">
        <v>50</v>
      </c>
      <c r="U85" s="61">
        <f>AVERAGE(M85,O85,P85,Q85,R85,T85)</f>
        <v>60</v>
      </c>
      <c r="V85" s="62">
        <f>ROUND(P85/10,0)</f>
        <v>6</v>
      </c>
      <c r="W85" s="140" t="s">
        <v>1221</v>
      </c>
      <c r="X85" s="221" t="s">
        <v>706</v>
      </c>
      <c r="Y85" s="60" t="s">
        <v>976</v>
      </c>
      <c r="Z85" s="56"/>
      <c r="AA85" s="59" t="s">
        <v>1031</v>
      </c>
    </row>
    <row r="86" spans="1:27" ht="46.8" x14ac:dyDescent="0.3">
      <c r="A86" s="206" t="s">
        <v>368</v>
      </c>
      <c r="B86" s="112" t="s">
        <v>369</v>
      </c>
      <c r="C86" s="56" t="s">
        <v>86</v>
      </c>
      <c r="D86" s="57" t="s">
        <v>19</v>
      </c>
      <c r="E86" s="87" t="s">
        <v>331</v>
      </c>
      <c r="F86" s="87" t="s">
        <v>332</v>
      </c>
      <c r="G86" s="107">
        <v>4</v>
      </c>
      <c r="H86" s="57" t="s">
        <v>313</v>
      </c>
      <c r="I86" s="110" t="s">
        <v>105</v>
      </c>
      <c r="J86" s="221" t="s">
        <v>23</v>
      </c>
      <c r="K86" s="110" t="s">
        <v>131</v>
      </c>
      <c r="L86" s="58" t="s">
        <v>555</v>
      </c>
      <c r="M86" s="60">
        <v>100</v>
      </c>
      <c r="N86" s="56">
        <v>110</v>
      </c>
      <c r="O86" s="56">
        <v>80</v>
      </c>
      <c r="P86" s="56">
        <v>75</v>
      </c>
      <c r="Q86" s="56">
        <v>50</v>
      </c>
      <c r="R86" s="56">
        <v>50</v>
      </c>
      <c r="S86" s="56">
        <v>30</v>
      </c>
      <c r="T86" s="58">
        <v>30</v>
      </c>
      <c r="U86" s="61">
        <f>AVERAGE(M86,O86,P86,Q86,R86,T86)</f>
        <v>64.166666666666671</v>
      </c>
      <c r="V86" s="62">
        <f>ROUND(P86/10,0)</f>
        <v>8</v>
      </c>
      <c r="W86" s="140" t="s">
        <v>1221</v>
      </c>
      <c r="X86" s="221" t="s">
        <v>706</v>
      </c>
      <c r="Y86" s="60" t="s">
        <v>983</v>
      </c>
      <c r="Z86" s="56"/>
      <c r="AA86" s="59" t="s">
        <v>1054</v>
      </c>
    </row>
    <row r="87" spans="1:27" ht="31.2" x14ac:dyDescent="0.3">
      <c r="A87" s="206" t="s">
        <v>537</v>
      </c>
      <c r="B87" s="112">
        <v>1</v>
      </c>
      <c r="C87" s="56" t="s">
        <v>284</v>
      </c>
      <c r="D87" s="57" t="s">
        <v>78</v>
      </c>
      <c r="E87" s="85" t="s">
        <v>78</v>
      </c>
      <c r="F87" s="85" t="s">
        <v>135</v>
      </c>
      <c r="G87" s="107">
        <v>4</v>
      </c>
      <c r="H87" s="57" t="s">
        <v>320</v>
      </c>
      <c r="I87" s="110" t="s">
        <v>113</v>
      </c>
      <c r="J87" s="221" t="s">
        <v>35</v>
      </c>
      <c r="K87" s="110" t="s">
        <v>129</v>
      </c>
      <c r="L87" s="58" t="s">
        <v>538</v>
      </c>
      <c r="M87" s="60">
        <v>60</v>
      </c>
      <c r="N87" s="56">
        <v>60</v>
      </c>
      <c r="O87" s="56">
        <v>60</v>
      </c>
      <c r="P87" s="56">
        <v>60</v>
      </c>
      <c r="Q87" s="56">
        <v>60</v>
      </c>
      <c r="R87" s="56">
        <v>60</v>
      </c>
      <c r="S87" s="56">
        <v>120</v>
      </c>
      <c r="T87" s="58">
        <v>120</v>
      </c>
      <c r="U87" s="61">
        <f>AVERAGE(M87,O87,P87,Q87,R87,T87)</f>
        <v>70</v>
      </c>
      <c r="V87" s="62">
        <f>ROUND(P87/10,0)</f>
        <v>6</v>
      </c>
      <c r="W87" s="140" t="s">
        <v>1223</v>
      </c>
      <c r="X87" s="221" t="s">
        <v>701</v>
      </c>
      <c r="Y87" s="60" t="s">
        <v>157</v>
      </c>
      <c r="Z87" s="56"/>
      <c r="AA87" s="59" t="s">
        <v>472</v>
      </c>
    </row>
    <row r="88" spans="1:27" ht="31.2" x14ac:dyDescent="0.3">
      <c r="A88" s="205" t="s">
        <v>537</v>
      </c>
      <c r="B88" s="111">
        <v>2</v>
      </c>
      <c r="C88" s="56" t="s">
        <v>284</v>
      </c>
      <c r="D88" s="57" t="s">
        <v>78</v>
      </c>
      <c r="E88" s="85" t="s">
        <v>78</v>
      </c>
      <c r="F88" s="85" t="s">
        <v>135</v>
      </c>
      <c r="G88" s="107">
        <v>4</v>
      </c>
      <c r="H88" s="57" t="s">
        <v>320</v>
      </c>
      <c r="I88" s="110" t="s">
        <v>113</v>
      </c>
      <c r="J88" s="221" t="s">
        <v>29</v>
      </c>
      <c r="K88" s="110" t="s">
        <v>85</v>
      </c>
      <c r="L88" s="58" t="s">
        <v>539</v>
      </c>
      <c r="M88" s="60">
        <v>60</v>
      </c>
      <c r="N88" s="56">
        <v>60</v>
      </c>
      <c r="O88" s="56">
        <v>60</v>
      </c>
      <c r="P88" s="56">
        <v>60</v>
      </c>
      <c r="Q88" s="56">
        <v>60</v>
      </c>
      <c r="R88" s="56">
        <v>110</v>
      </c>
      <c r="S88" s="56">
        <v>60</v>
      </c>
      <c r="T88" s="58">
        <v>60</v>
      </c>
      <c r="U88" s="61">
        <f>AVERAGE(M88,O88,P88,Q88,R88,T88)</f>
        <v>68.333333333333329</v>
      </c>
      <c r="V88" s="62">
        <f>ROUND(P88/10,0)</f>
        <v>6</v>
      </c>
      <c r="W88" s="140" t="s">
        <v>1223</v>
      </c>
      <c r="X88" s="221" t="s">
        <v>723</v>
      </c>
      <c r="Y88" s="60" t="s">
        <v>157</v>
      </c>
      <c r="Z88" s="56"/>
      <c r="AA88" s="59" t="s">
        <v>472</v>
      </c>
    </row>
    <row r="89" spans="1:27" ht="62.4" x14ac:dyDescent="0.3">
      <c r="A89" s="205" t="s">
        <v>537</v>
      </c>
      <c r="B89" s="111">
        <v>3</v>
      </c>
      <c r="C89" s="56" t="s">
        <v>284</v>
      </c>
      <c r="D89" s="57" t="s">
        <v>78</v>
      </c>
      <c r="E89" s="85" t="s">
        <v>78</v>
      </c>
      <c r="F89" s="85" t="s">
        <v>135</v>
      </c>
      <c r="G89" s="107">
        <v>4</v>
      </c>
      <c r="H89" s="57" t="s">
        <v>320</v>
      </c>
      <c r="I89" s="110" t="s">
        <v>113</v>
      </c>
      <c r="J89" s="221" t="s">
        <v>694</v>
      </c>
      <c r="K89" s="110" t="s">
        <v>285</v>
      </c>
      <c r="L89" s="58" t="s">
        <v>541</v>
      </c>
      <c r="M89" s="60">
        <v>60</v>
      </c>
      <c r="N89" s="56">
        <v>60</v>
      </c>
      <c r="O89" s="56">
        <v>60</v>
      </c>
      <c r="P89" s="56">
        <v>60</v>
      </c>
      <c r="Q89" s="56">
        <v>80</v>
      </c>
      <c r="R89" s="56">
        <v>60</v>
      </c>
      <c r="S89" s="56">
        <v>60</v>
      </c>
      <c r="T89" s="58">
        <v>60</v>
      </c>
      <c r="U89" s="61">
        <f>AVERAGE(M89,O89,P89,Q89,R89,T89)</f>
        <v>63.333333333333336</v>
      </c>
      <c r="V89" s="62">
        <f>ROUND(P89/10,0)</f>
        <v>6</v>
      </c>
      <c r="W89" s="140" t="s">
        <v>1220</v>
      </c>
      <c r="X89" s="221" t="s">
        <v>727</v>
      </c>
      <c r="Y89" s="60" t="s">
        <v>157</v>
      </c>
      <c r="Z89" s="56"/>
      <c r="AA89" s="59" t="s">
        <v>1063</v>
      </c>
    </row>
    <row r="90" spans="1:27" ht="46.8" x14ac:dyDescent="0.3">
      <c r="A90" s="206" t="s">
        <v>537</v>
      </c>
      <c r="B90" s="112">
        <v>4</v>
      </c>
      <c r="C90" s="56" t="s">
        <v>284</v>
      </c>
      <c r="D90" s="57" t="s">
        <v>78</v>
      </c>
      <c r="E90" s="85" t="s">
        <v>78</v>
      </c>
      <c r="F90" s="85" t="s">
        <v>135</v>
      </c>
      <c r="G90" s="107">
        <v>4</v>
      </c>
      <c r="H90" s="57" t="s">
        <v>320</v>
      </c>
      <c r="I90" s="110" t="s">
        <v>113</v>
      </c>
      <c r="J90" s="221" t="s">
        <v>44</v>
      </c>
      <c r="K90" s="110" t="s">
        <v>285</v>
      </c>
      <c r="L90" s="58" t="s">
        <v>540</v>
      </c>
      <c r="M90" s="60">
        <v>60</v>
      </c>
      <c r="N90" s="56">
        <v>70</v>
      </c>
      <c r="O90" s="56">
        <v>60</v>
      </c>
      <c r="P90" s="56">
        <v>60</v>
      </c>
      <c r="Q90" s="56">
        <v>100</v>
      </c>
      <c r="R90" s="56">
        <v>60</v>
      </c>
      <c r="S90" s="56">
        <v>60</v>
      </c>
      <c r="T90" s="58">
        <v>60</v>
      </c>
      <c r="U90" s="61">
        <f>AVERAGE(M90,O90,P90,Q90,R90,T90)</f>
        <v>66.666666666666671</v>
      </c>
      <c r="V90" s="62">
        <f>ROUND(P90/10,0)</f>
        <v>6</v>
      </c>
      <c r="W90" s="140" t="s">
        <v>1220</v>
      </c>
      <c r="X90" s="221" t="s">
        <v>721</v>
      </c>
      <c r="Y90" s="60" t="s">
        <v>157</v>
      </c>
      <c r="Z90" s="56"/>
      <c r="AA90" s="59" t="s">
        <v>1063</v>
      </c>
    </row>
    <row r="91" spans="1:27" ht="31.8" thickBot="1" x14ac:dyDescent="0.35">
      <c r="A91" s="218" t="s">
        <v>537</v>
      </c>
      <c r="B91" s="219">
        <v>5</v>
      </c>
      <c r="C91" s="195" t="s">
        <v>284</v>
      </c>
      <c r="D91" s="180" t="s">
        <v>78</v>
      </c>
      <c r="E91" s="196" t="s">
        <v>78</v>
      </c>
      <c r="F91" s="196" t="s">
        <v>135</v>
      </c>
      <c r="G91" s="197">
        <v>4</v>
      </c>
      <c r="H91" s="180" t="s">
        <v>320</v>
      </c>
      <c r="I91" s="178" t="s">
        <v>113</v>
      </c>
      <c r="J91" s="222" t="s">
        <v>46</v>
      </c>
      <c r="K91" s="178" t="s">
        <v>286</v>
      </c>
      <c r="L91" s="198" t="s">
        <v>542</v>
      </c>
      <c r="M91" s="199">
        <v>60</v>
      </c>
      <c r="N91" s="195">
        <v>70</v>
      </c>
      <c r="O91" s="195">
        <v>60</v>
      </c>
      <c r="P91" s="195">
        <v>60</v>
      </c>
      <c r="Q91" s="195">
        <v>90</v>
      </c>
      <c r="R91" s="195">
        <v>60</v>
      </c>
      <c r="S91" s="195">
        <v>60</v>
      </c>
      <c r="T91" s="198">
        <v>60</v>
      </c>
      <c r="U91" s="200">
        <f>AVERAGE(M91,O91,P91,Q91,R91,T91)</f>
        <v>65</v>
      </c>
      <c r="V91" s="201">
        <f>ROUND(P91/10,0)</f>
        <v>6</v>
      </c>
      <c r="W91" s="202" t="s">
        <v>1219</v>
      </c>
      <c r="X91" s="222" t="s">
        <v>744</v>
      </c>
      <c r="Y91" s="199" t="s">
        <v>157</v>
      </c>
      <c r="Z91" s="195"/>
      <c r="AA91" s="203" t="s">
        <v>472</v>
      </c>
    </row>
    <row r="92" spans="1:27" ht="16.8" thickTop="1" x14ac:dyDescent="0.3"/>
  </sheetData>
  <sortState xmlns:xlrd2="http://schemas.microsoft.com/office/spreadsheetml/2017/richdata2" ref="A2:AA91">
    <sortCondition ref="E2:E91"/>
  </sortState>
  <conditionalFormatting sqref="K1:K91">
    <cfRule type="cellIs" dxfId="42" priority="2" operator="equal">
      <formula>"Logistics"</formula>
    </cfRule>
    <cfRule type="cellIs" dxfId="41" priority="3" operator="equal">
      <formula>"Security"</formula>
    </cfRule>
    <cfRule type="cellIs" dxfId="40" priority="4" operator="equal">
      <formula>"Technical"</formula>
    </cfRule>
    <cfRule type="cellIs" dxfId="39" priority="5" operator="equal">
      <formula>"Diplomat"</formula>
    </cfRule>
    <cfRule type="cellIs" dxfId="38" priority="6" operator="equal">
      <formula>"Espionage"</formula>
    </cfRule>
    <cfRule type="cellIs" dxfId="37" priority="7" operator="equal">
      <formula>"Champion"</formula>
    </cfRule>
    <cfRule type="cellIs" dxfId="36" priority="8" operator="equal">
      <formula>"Leader"</formula>
    </cfRule>
  </conditionalFormatting>
  <conditionalFormatting sqref="K2:K91">
    <cfRule type="cellIs" dxfId="35" priority="1" operator="equal">
      <formula>"Driver"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D74F0-684A-45DB-86C5-86AB44547F20}">
  <sheetPr>
    <tabColor rgb="FF00CC00"/>
  </sheetPr>
  <dimension ref="A1:AB96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59765625" style="91" bestFit="1" customWidth="1"/>
    <col min="2" max="2" width="22.8984375" style="91" bestFit="1" customWidth="1"/>
    <col min="3" max="3" width="10.796875" style="91" bestFit="1" customWidth="1"/>
    <col min="4" max="4" width="8" style="91" bestFit="1" customWidth="1"/>
    <col min="5" max="5" width="28.59765625" style="91" bestFit="1" customWidth="1"/>
    <col min="6" max="6" width="3.3984375" style="91" bestFit="1" customWidth="1"/>
    <col min="7" max="7" width="4.796875" style="91" hidden="1" customWidth="1"/>
    <col min="8" max="8" width="3.69921875" style="91" hidden="1" customWidth="1"/>
    <col min="9" max="9" width="3.8984375" style="91" hidden="1" customWidth="1"/>
    <col min="10" max="10" width="4.5" style="91" hidden="1" customWidth="1"/>
    <col min="11" max="11" width="18.19921875" style="92" bestFit="1" customWidth="1"/>
    <col min="12" max="12" width="22.796875" style="92" bestFit="1" customWidth="1"/>
    <col min="13" max="13" width="15.296875" style="92" bestFit="1" customWidth="1"/>
    <col min="14" max="14" width="9.19921875" style="92" customWidth="1"/>
    <col min="15" max="15" width="40.19921875" style="93" bestFit="1" customWidth="1"/>
    <col min="16" max="16384" width="8.796875" style="91"/>
  </cols>
  <sheetData>
    <row r="1" spans="1:28" s="90" customFormat="1" ht="16.2" thickBot="1" x14ac:dyDescent="0.35">
      <c r="A1" s="47" t="s">
        <v>582</v>
      </c>
      <c r="B1" s="47" t="s">
        <v>619</v>
      </c>
      <c r="C1" s="47" t="s">
        <v>140</v>
      </c>
      <c r="D1" s="47" t="s">
        <v>141</v>
      </c>
      <c r="E1" s="47" t="s">
        <v>136</v>
      </c>
      <c r="F1" s="47" t="s">
        <v>139</v>
      </c>
      <c r="G1" s="47" t="s">
        <v>152</v>
      </c>
      <c r="H1" s="47" t="s">
        <v>153</v>
      </c>
      <c r="I1" s="47" t="s">
        <v>154</v>
      </c>
      <c r="J1" s="47" t="s">
        <v>155</v>
      </c>
      <c r="K1" s="89" t="s">
        <v>1114</v>
      </c>
      <c r="L1" s="89" t="s">
        <v>1115</v>
      </c>
      <c r="M1" s="89" t="s">
        <v>189</v>
      </c>
      <c r="N1" s="89" t="s">
        <v>190</v>
      </c>
      <c r="O1" s="214" t="s">
        <v>161</v>
      </c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x14ac:dyDescent="0.3">
      <c r="A2" s="91" t="s">
        <v>661</v>
      </c>
      <c r="B2" s="91" t="s">
        <v>192</v>
      </c>
      <c r="C2" s="91" t="s">
        <v>151</v>
      </c>
      <c r="D2" s="91" t="s">
        <v>144</v>
      </c>
      <c r="E2" s="88" t="s">
        <v>75</v>
      </c>
      <c r="F2" s="135">
        <v>6</v>
      </c>
      <c r="G2" s="86" t="s">
        <v>159</v>
      </c>
      <c r="H2" s="86" t="s">
        <v>159</v>
      </c>
      <c r="I2" s="86" t="s">
        <v>159</v>
      </c>
      <c r="J2" s="86" t="s">
        <v>159</v>
      </c>
      <c r="K2" s="92" t="s">
        <v>674</v>
      </c>
      <c r="L2" s="92" t="s">
        <v>186</v>
      </c>
      <c r="M2" s="92" t="s">
        <v>157</v>
      </c>
      <c r="O2" s="93" t="s">
        <v>1097</v>
      </c>
    </row>
    <row r="3" spans="1:28" x14ac:dyDescent="0.3">
      <c r="A3" s="95" t="s">
        <v>652</v>
      </c>
      <c r="B3" s="95" t="s">
        <v>198</v>
      </c>
      <c r="C3" s="95" t="s">
        <v>151</v>
      </c>
      <c r="D3" s="95" t="s">
        <v>145</v>
      </c>
      <c r="E3" s="88" t="s">
        <v>75</v>
      </c>
      <c r="F3" s="135">
        <v>5</v>
      </c>
      <c r="G3" s="86" t="s">
        <v>159</v>
      </c>
      <c r="H3" s="86" t="s">
        <v>159</v>
      </c>
      <c r="I3" s="86" t="s">
        <v>159</v>
      </c>
      <c r="J3" s="86" t="s">
        <v>159</v>
      </c>
      <c r="K3" s="92" t="s">
        <v>157</v>
      </c>
      <c r="L3" s="92" t="s">
        <v>575</v>
      </c>
      <c r="M3" s="92" t="s">
        <v>157</v>
      </c>
    </row>
    <row r="4" spans="1:28" x14ac:dyDescent="0.3">
      <c r="A4" s="91" t="s">
        <v>596</v>
      </c>
      <c r="B4" s="91" t="s">
        <v>200</v>
      </c>
      <c r="C4" s="91" t="s">
        <v>151</v>
      </c>
      <c r="D4" s="91" t="s">
        <v>166</v>
      </c>
      <c r="E4" s="88" t="s">
        <v>75</v>
      </c>
      <c r="F4" s="135">
        <v>5</v>
      </c>
      <c r="G4" s="86" t="s">
        <v>159</v>
      </c>
      <c r="H4" s="86" t="s">
        <v>159</v>
      </c>
      <c r="I4" s="86" t="s">
        <v>159</v>
      </c>
      <c r="J4" s="86" t="s">
        <v>159</v>
      </c>
      <c r="K4" s="92" t="s">
        <v>674</v>
      </c>
      <c r="L4" s="92" t="s">
        <v>157</v>
      </c>
      <c r="M4" s="92" t="s">
        <v>157</v>
      </c>
      <c r="O4" s="93" t="s">
        <v>185</v>
      </c>
    </row>
    <row r="5" spans="1:28" x14ac:dyDescent="0.3">
      <c r="A5" s="91" t="s">
        <v>602</v>
      </c>
      <c r="B5" s="91" t="s">
        <v>197</v>
      </c>
      <c r="C5" s="91" t="s">
        <v>151</v>
      </c>
      <c r="D5" s="91" t="s">
        <v>160</v>
      </c>
      <c r="E5" s="88" t="s">
        <v>75</v>
      </c>
      <c r="F5" s="135">
        <v>5</v>
      </c>
      <c r="G5" s="86" t="s">
        <v>159</v>
      </c>
      <c r="H5" s="86" t="s">
        <v>159</v>
      </c>
      <c r="I5" s="86" t="s">
        <v>159</v>
      </c>
      <c r="J5" s="86" t="s">
        <v>159</v>
      </c>
      <c r="K5" s="92" t="s">
        <v>157</v>
      </c>
      <c r="L5" s="92" t="s">
        <v>157</v>
      </c>
      <c r="M5" s="92" t="s">
        <v>157</v>
      </c>
      <c r="O5" s="93" t="s">
        <v>185</v>
      </c>
    </row>
    <row r="6" spans="1:28" x14ac:dyDescent="0.3">
      <c r="A6" s="91" t="s">
        <v>597</v>
      </c>
      <c r="B6" s="91" t="s">
        <v>201</v>
      </c>
      <c r="C6" s="91" t="s">
        <v>151</v>
      </c>
      <c r="D6" s="91" t="s">
        <v>144</v>
      </c>
      <c r="E6" s="88" t="s">
        <v>75</v>
      </c>
      <c r="F6" s="135">
        <v>5</v>
      </c>
      <c r="G6" s="86" t="s">
        <v>159</v>
      </c>
      <c r="H6" s="86" t="s">
        <v>159</v>
      </c>
      <c r="I6" s="86" t="s">
        <v>159</v>
      </c>
      <c r="J6" s="86" t="s">
        <v>159</v>
      </c>
      <c r="K6" s="92" t="s">
        <v>674</v>
      </c>
      <c r="L6" s="92" t="s">
        <v>575</v>
      </c>
      <c r="M6" s="92" t="s">
        <v>157</v>
      </c>
      <c r="O6" s="93" t="s">
        <v>185</v>
      </c>
    </row>
    <row r="7" spans="1:28" x14ac:dyDescent="0.3">
      <c r="A7" s="91" t="s">
        <v>598</v>
      </c>
      <c r="B7" s="91" t="s">
        <v>202</v>
      </c>
      <c r="C7" s="91" t="s">
        <v>151</v>
      </c>
      <c r="D7" s="91" t="s">
        <v>147</v>
      </c>
      <c r="E7" s="88" t="s">
        <v>75</v>
      </c>
      <c r="F7" s="135">
        <v>5</v>
      </c>
      <c r="G7" s="86" t="s">
        <v>159</v>
      </c>
      <c r="H7" s="86" t="s">
        <v>159</v>
      </c>
      <c r="I7" s="86" t="s">
        <v>159</v>
      </c>
      <c r="J7" s="86" t="s">
        <v>159</v>
      </c>
      <c r="K7" s="92" t="s">
        <v>157</v>
      </c>
      <c r="L7" s="92" t="s">
        <v>681</v>
      </c>
      <c r="M7" s="92" t="s">
        <v>157</v>
      </c>
      <c r="O7" s="93" t="s">
        <v>185</v>
      </c>
    </row>
    <row r="8" spans="1:28" ht="31.2" x14ac:dyDescent="0.3">
      <c r="A8" s="91" t="s">
        <v>599</v>
      </c>
      <c r="B8" s="91" t="s">
        <v>199</v>
      </c>
      <c r="C8" s="91" t="s">
        <v>151</v>
      </c>
      <c r="D8" s="91" t="s">
        <v>147</v>
      </c>
      <c r="E8" s="88" t="s">
        <v>75</v>
      </c>
      <c r="F8" s="135">
        <v>5</v>
      </c>
      <c r="G8" s="86" t="s">
        <v>159</v>
      </c>
      <c r="H8" s="86" t="s">
        <v>159</v>
      </c>
      <c r="I8" s="86" t="s">
        <v>159</v>
      </c>
      <c r="J8" s="86" t="s">
        <v>159</v>
      </c>
      <c r="K8" s="92" t="s">
        <v>157</v>
      </c>
      <c r="L8" s="92" t="s">
        <v>575</v>
      </c>
      <c r="M8" s="92" t="s">
        <v>1135</v>
      </c>
      <c r="O8" s="93" t="s">
        <v>185</v>
      </c>
    </row>
    <row r="9" spans="1:28" ht="78" x14ac:dyDescent="0.3">
      <c r="A9" s="91" t="s">
        <v>600</v>
      </c>
      <c r="B9" s="91" t="s">
        <v>193</v>
      </c>
      <c r="C9" s="91" t="s">
        <v>143</v>
      </c>
      <c r="D9" s="91" t="s">
        <v>145</v>
      </c>
      <c r="E9" s="88" t="s">
        <v>1107</v>
      </c>
      <c r="F9" s="135">
        <v>6</v>
      </c>
      <c r="G9" s="86" t="s">
        <v>158</v>
      </c>
      <c r="H9" s="86" t="s">
        <v>159</v>
      </c>
      <c r="I9" s="86" t="s">
        <v>159</v>
      </c>
      <c r="J9" s="86" t="s">
        <v>159</v>
      </c>
      <c r="K9" s="92" t="s">
        <v>676</v>
      </c>
      <c r="L9" s="92" t="s">
        <v>574</v>
      </c>
      <c r="M9" s="92" t="s">
        <v>1143</v>
      </c>
      <c r="N9" s="92" t="s">
        <v>157</v>
      </c>
    </row>
    <row r="10" spans="1:28" ht="31.2" x14ac:dyDescent="0.3">
      <c r="A10" s="91" t="s">
        <v>601</v>
      </c>
      <c r="B10" s="91" t="s">
        <v>173</v>
      </c>
      <c r="C10" s="91" t="s">
        <v>143</v>
      </c>
      <c r="D10" s="91" t="s">
        <v>174</v>
      </c>
      <c r="E10" s="88" t="s">
        <v>1107</v>
      </c>
      <c r="F10" s="135">
        <v>6</v>
      </c>
      <c r="G10" s="86" t="s">
        <v>158</v>
      </c>
      <c r="H10" s="86" t="s">
        <v>159</v>
      </c>
      <c r="I10" s="86" t="s">
        <v>159</v>
      </c>
      <c r="J10" s="86" t="s">
        <v>159</v>
      </c>
      <c r="K10" s="92" t="s">
        <v>676</v>
      </c>
      <c r="L10" s="92" t="s">
        <v>574</v>
      </c>
      <c r="M10" s="92" t="s">
        <v>1108</v>
      </c>
      <c r="N10" s="92" t="s">
        <v>157</v>
      </c>
    </row>
    <row r="11" spans="1:28" ht="46.8" x14ac:dyDescent="0.3">
      <c r="A11" s="91" t="s">
        <v>657</v>
      </c>
      <c r="B11" s="91" t="s">
        <v>194</v>
      </c>
      <c r="C11" s="91" t="s">
        <v>143</v>
      </c>
      <c r="D11" s="91" t="s">
        <v>146</v>
      </c>
      <c r="E11" s="88" t="s">
        <v>1107</v>
      </c>
      <c r="F11" s="135">
        <v>6</v>
      </c>
      <c r="G11" s="86" t="s">
        <v>158</v>
      </c>
      <c r="H11" s="86" t="s">
        <v>158</v>
      </c>
      <c r="I11" s="86" t="s">
        <v>158</v>
      </c>
      <c r="J11" s="86" t="s">
        <v>158</v>
      </c>
      <c r="K11" s="92" t="s">
        <v>1106</v>
      </c>
      <c r="L11" s="92" t="s">
        <v>574</v>
      </c>
      <c r="M11" s="92" t="s">
        <v>1109</v>
      </c>
      <c r="N11" s="92" t="s">
        <v>157</v>
      </c>
    </row>
    <row r="12" spans="1:28" x14ac:dyDescent="0.3">
      <c r="A12" s="91" t="s">
        <v>603</v>
      </c>
      <c r="B12" s="91" t="s">
        <v>195</v>
      </c>
      <c r="C12" s="91" t="s">
        <v>143</v>
      </c>
      <c r="D12" s="91" t="s">
        <v>144</v>
      </c>
      <c r="E12" s="88" t="s">
        <v>1107</v>
      </c>
      <c r="F12" s="135">
        <v>6</v>
      </c>
      <c r="G12" s="86" t="s">
        <v>158</v>
      </c>
      <c r="H12" s="86" t="s">
        <v>158</v>
      </c>
      <c r="I12" s="86" t="s">
        <v>159</v>
      </c>
      <c r="J12" s="86" t="s">
        <v>159</v>
      </c>
      <c r="K12" s="92" t="s">
        <v>674</v>
      </c>
      <c r="L12" s="92" t="s">
        <v>157</v>
      </c>
      <c r="M12" s="92" t="s">
        <v>1109</v>
      </c>
      <c r="N12" s="92" t="s">
        <v>157</v>
      </c>
      <c r="O12" s="93" t="s">
        <v>1105</v>
      </c>
    </row>
    <row r="13" spans="1:28" ht="78" x14ac:dyDescent="0.3">
      <c r="A13" s="91" t="s">
        <v>616</v>
      </c>
      <c r="B13" s="91" t="s">
        <v>171</v>
      </c>
      <c r="C13" s="91" t="s">
        <v>151</v>
      </c>
      <c r="D13" s="91" t="s">
        <v>172</v>
      </c>
      <c r="E13" s="88" t="s">
        <v>1107</v>
      </c>
      <c r="F13" s="135">
        <v>6</v>
      </c>
      <c r="G13" s="86" t="s">
        <v>158</v>
      </c>
      <c r="H13" s="86" t="s">
        <v>159</v>
      </c>
      <c r="I13" s="86" t="s">
        <v>159</v>
      </c>
      <c r="J13" s="86" t="s">
        <v>159</v>
      </c>
      <c r="K13" s="92" t="s">
        <v>677</v>
      </c>
      <c r="L13" s="92" t="s">
        <v>574</v>
      </c>
      <c r="M13" s="92" t="s">
        <v>1144</v>
      </c>
      <c r="N13" s="92" t="s">
        <v>157</v>
      </c>
    </row>
    <row r="14" spans="1:28" ht="46.8" x14ac:dyDescent="0.3">
      <c r="A14" s="91" t="s">
        <v>609</v>
      </c>
      <c r="B14" s="91" t="s">
        <v>572</v>
      </c>
      <c r="C14" s="91" t="s">
        <v>178</v>
      </c>
      <c r="D14" s="91" t="s">
        <v>166</v>
      </c>
      <c r="E14" s="65" t="s">
        <v>71</v>
      </c>
      <c r="F14" s="135">
        <v>7</v>
      </c>
      <c r="G14" s="86" t="s">
        <v>158</v>
      </c>
      <c r="H14" s="86" t="s">
        <v>158</v>
      </c>
      <c r="I14" s="86" t="s">
        <v>159</v>
      </c>
      <c r="J14" s="86" t="s">
        <v>159</v>
      </c>
      <c r="K14" s="92" t="s">
        <v>674</v>
      </c>
      <c r="L14" s="92" t="s">
        <v>157</v>
      </c>
      <c r="M14" s="92" t="s">
        <v>1136</v>
      </c>
      <c r="N14" s="92" t="s">
        <v>157</v>
      </c>
    </row>
    <row r="15" spans="1:28" ht="31.2" x14ac:dyDescent="0.3">
      <c r="A15" s="91" t="s">
        <v>604</v>
      </c>
      <c r="B15" s="91" t="s">
        <v>562</v>
      </c>
      <c r="C15" s="91" t="s">
        <v>151</v>
      </c>
      <c r="D15" s="91" t="s">
        <v>144</v>
      </c>
      <c r="E15" s="65" t="s">
        <v>71</v>
      </c>
      <c r="F15" s="135">
        <v>7</v>
      </c>
      <c r="G15" s="86" t="s">
        <v>158</v>
      </c>
      <c r="H15" s="86" t="s">
        <v>159</v>
      </c>
      <c r="I15" s="86" t="s">
        <v>159</v>
      </c>
      <c r="J15" s="86" t="s">
        <v>159</v>
      </c>
      <c r="K15" s="92" t="s">
        <v>677</v>
      </c>
      <c r="L15" s="92" t="s">
        <v>157</v>
      </c>
      <c r="M15" s="92" t="s">
        <v>1109</v>
      </c>
      <c r="N15" s="92" t="s">
        <v>157</v>
      </c>
    </row>
    <row r="16" spans="1:28" ht="18.600000000000001" x14ac:dyDescent="0.3">
      <c r="A16" s="91" t="s">
        <v>655</v>
      </c>
      <c r="B16" s="91" t="s">
        <v>563</v>
      </c>
      <c r="C16" s="91" t="s">
        <v>151</v>
      </c>
      <c r="D16" s="91" t="s">
        <v>144</v>
      </c>
      <c r="E16" s="65" t="s">
        <v>71</v>
      </c>
      <c r="F16" s="135">
        <v>7</v>
      </c>
      <c r="G16" s="86" t="s">
        <v>158</v>
      </c>
      <c r="H16" s="86" t="s">
        <v>159</v>
      </c>
      <c r="I16" s="86" t="s">
        <v>158</v>
      </c>
      <c r="J16" s="86" t="s">
        <v>159</v>
      </c>
      <c r="K16" s="92" t="s">
        <v>676</v>
      </c>
      <c r="L16" s="92" t="s">
        <v>157</v>
      </c>
      <c r="M16" s="92" t="s">
        <v>1109</v>
      </c>
      <c r="N16" s="92" t="s">
        <v>157</v>
      </c>
    </row>
    <row r="17" spans="1:14" x14ac:dyDescent="0.3">
      <c r="A17" s="91" t="s">
        <v>606</v>
      </c>
      <c r="B17" s="91" t="s">
        <v>194</v>
      </c>
      <c r="C17" s="91" t="s">
        <v>143</v>
      </c>
      <c r="D17" s="91" t="s">
        <v>146</v>
      </c>
      <c r="E17" s="65" t="s">
        <v>71</v>
      </c>
      <c r="F17" s="135">
        <v>6</v>
      </c>
      <c r="G17" s="86" t="s">
        <v>158</v>
      </c>
      <c r="H17" s="86" t="s">
        <v>158</v>
      </c>
      <c r="I17" s="86" t="s">
        <v>159</v>
      </c>
      <c r="J17" s="86" t="s">
        <v>158</v>
      </c>
      <c r="K17" s="92" t="s">
        <v>676</v>
      </c>
      <c r="L17" s="92" t="s">
        <v>157</v>
      </c>
      <c r="M17" s="92" t="s">
        <v>1130</v>
      </c>
      <c r="N17" s="92" t="s">
        <v>157</v>
      </c>
    </row>
    <row r="18" spans="1:14" ht="31.2" x14ac:dyDescent="0.3">
      <c r="A18" s="91" t="s">
        <v>607</v>
      </c>
      <c r="B18" s="91" t="s">
        <v>195</v>
      </c>
      <c r="C18" s="91" t="s">
        <v>143</v>
      </c>
      <c r="D18" s="91" t="s">
        <v>144</v>
      </c>
      <c r="E18" s="65" t="s">
        <v>71</v>
      </c>
      <c r="F18" s="135">
        <v>6</v>
      </c>
      <c r="G18" s="86" t="s">
        <v>158</v>
      </c>
      <c r="H18" s="86" t="s">
        <v>159</v>
      </c>
      <c r="I18" s="86" t="s">
        <v>159</v>
      </c>
      <c r="J18" s="86" t="s">
        <v>159</v>
      </c>
      <c r="K18" s="92" t="s">
        <v>677</v>
      </c>
      <c r="L18" s="92" t="s">
        <v>157</v>
      </c>
      <c r="M18" s="92" t="s">
        <v>157</v>
      </c>
      <c r="N18" s="92" t="s">
        <v>157</v>
      </c>
    </row>
    <row r="19" spans="1:14" x14ac:dyDescent="0.3">
      <c r="A19" s="91" t="s">
        <v>608</v>
      </c>
      <c r="B19" s="91" t="s">
        <v>196</v>
      </c>
      <c r="C19" s="91" t="s">
        <v>143</v>
      </c>
      <c r="D19" s="91" t="s">
        <v>147</v>
      </c>
      <c r="E19" s="65" t="s">
        <v>71</v>
      </c>
      <c r="F19" s="135">
        <v>6</v>
      </c>
      <c r="G19" s="86" t="s">
        <v>158</v>
      </c>
      <c r="H19" s="86" t="s">
        <v>158</v>
      </c>
      <c r="I19" s="86" t="s">
        <v>159</v>
      </c>
      <c r="J19" s="86" t="s">
        <v>159</v>
      </c>
      <c r="K19" s="92" t="s">
        <v>676</v>
      </c>
      <c r="L19" s="92" t="s">
        <v>157</v>
      </c>
      <c r="N19" s="92" t="s">
        <v>157</v>
      </c>
    </row>
    <row r="20" spans="1:14" x14ac:dyDescent="0.3">
      <c r="A20" s="94" t="s">
        <v>613</v>
      </c>
      <c r="B20" s="94" t="s">
        <v>142</v>
      </c>
      <c r="C20" s="94" t="s">
        <v>143</v>
      </c>
      <c r="D20" s="94" t="s">
        <v>626</v>
      </c>
      <c r="E20" s="65" t="s">
        <v>71</v>
      </c>
      <c r="F20" s="135">
        <v>6</v>
      </c>
      <c r="G20" s="86" t="s">
        <v>158</v>
      </c>
      <c r="H20" s="86" t="s">
        <v>159</v>
      </c>
      <c r="I20" s="86" t="s">
        <v>158</v>
      </c>
      <c r="J20" s="86" t="s">
        <v>158</v>
      </c>
      <c r="K20" s="92" t="s">
        <v>679</v>
      </c>
      <c r="L20" s="92" t="s">
        <v>157</v>
      </c>
      <c r="N20" s="92" t="s">
        <v>157</v>
      </c>
    </row>
    <row r="21" spans="1:14" ht="31.2" x14ac:dyDescent="0.3">
      <c r="A21" s="91" t="s">
        <v>610</v>
      </c>
      <c r="B21" s="91" t="s">
        <v>611</v>
      </c>
      <c r="C21" s="91" t="s">
        <v>151</v>
      </c>
      <c r="D21" s="91" t="s">
        <v>166</v>
      </c>
      <c r="E21" s="65" t="s">
        <v>71</v>
      </c>
      <c r="F21" s="135">
        <v>6</v>
      </c>
      <c r="G21" s="86" t="s">
        <v>158</v>
      </c>
      <c r="H21" s="86" t="s">
        <v>158</v>
      </c>
      <c r="I21" s="86" t="s">
        <v>159</v>
      </c>
      <c r="J21" s="86" t="s">
        <v>159</v>
      </c>
      <c r="K21" s="92" t="s">
        <v>677</v>
      </c>
      <c r="L21" s="92" t="s">
        <v>157</v>
      </c>
      <c r="M21" s="92" t="s">
        <v>1129</v>
      </c>
      <c r="N21" s="92" t="s">
        <v>157</v>
      </c>
    </row>
    <row r="22" spans="1:14" x14ac:dyDescent="0.3">
      <c r="A22" s="91" t="s">
        <v>614</v>
      </c>
      <c r="B22" s="91" t="s">
        <v>165</v>
      </c>
      <c r="C22" s="91" t="s">
        <v>151</v>
      </c>
      <c r="D22" s="91" t="s">
        <v>147</v>
      </c>
      <c r="E22" s="65" t="s">
        <v>71</v>
      </c>
      <c r="F22" s="135">
        <v>6</v>
      </c>
      <c r="G22" s="86" t="s">
        <v>158</v>
      </c>
      <c r="H22" s="86" t="s">
        <v>159</v>
      </c>
      <c r="I22" s="86" t="s">
        <v>159</v>
      </c>
      <c r="J22" s="86" t="s">
        <v>159</v>
      </c>
      <c r="K22" s="92" t="s">
        <v>157</v>
      </c>
      <c r="L22" s="92" t="s">
        <v>157</v>
      </c>
      <c r="M22" s="92" t="s">
        <v>157</v>
      </c>
      <c r="N22" s="92" t="s">
        <v>157</v>
      </c>
    </row>
    <row r="23" spans="1:14" x14ac:dyDescent="0.3">
      <c r="A23" s="91" t="s">
        <v>615</v>
      </c>
      <c r="B23" s="91" t="s">
        <v>171</v>
      </c>
      <c r="C23" s="91" t="s">
        <v>151</v>
      </c>
      <c r="D23" s="91" t="s">
        <v>172</v>
      </c>
      <c r="E23" s="65" t="s">
        <v>71</v>
      </c>
      <c r="F23" s="135">
        <v>6</v>
      </c>
      <c r="G23" s="86" t="s">
        <v>158</v>
      </c>
      <c r="H23" s="86" t="s">
        <v>158</v>
      </c>
      <c r="I23" s="86" t="s">
        <v>159</v>
      </c>
      <c r="J23" s="86" t="s">
        <v>159</v>
      </c>
      <c r="K23" s="92" t="s">
        <v>675</v>
      </c>
      <c r="L23" s="92" t="s">
        <v>157</v>
      </c>
      <c r="M23" s="92" t="s">
        <v>157</v>
      </c>
      <c r="N23" s="92" t="s">
        <v>157</v>
      </c>
    </row>
    <row r="24" spans="1:14" x14ac:dyDescent="0.3">
      <c r="A24" s="91" t="s">
        <v>576</v>
      </c>
      <c r="B24" s="91" t="s">
        <v>211</v>
      </c>
      <c r="C24" s="91" t="s">
        <v>143</v>
      </c>
      <c r="D24" s="91" t="s">
        <v>145</v>
      </c>
      <c r="E24" s="66" t="s">
        <v>215</v>
      </c>
      <c r="F24" s="135">
        <v>6</v>
      </c>
      <c r="G24" s="86" t="s">
        <v>159</v>
      </c>
      <c r="H24" s="86" t="s">
        <v>159</v>
      </c>
      <c r="I24" s="86" t="s">
        <v>159</v>
      </c>
      <c r="J24" s="86" t="s">
        <v>159</v>
      </c>
      <c r="K24" s="92" t="s">
        <v>157</v>
      </c>
      <c r="L24" s="92" t="s">
        <v>157</v>
      </c>
    </row>
    <row r="25" spans="1:14" ht="31.2" x14ac:dyDescent="0.3">
      <c r="A25" s="91" t="s">
        <v>577</v>
      </c>
      <c r="B25" s="91" t="s">
        <v>209</v>
      </c>
      <c r="C25" s="91" t="s">
        <v>143</v>
      </c>
      <c r="D25" s="91" t="s">
        <v>145</v>
      </c>
      <c r="E25" s="66" t="s">
        <v>215</v>
      </c>
      <c r="F25" s="135">
        <v>6</v>
      </c>
      <c r="G25" s="86" t="s">
        <v>159</v>
      </c>
      <c r="H25" s="86" t="s">
        <v>159</v>
      </c>
      <c r="I25" s="86" t="s">
        <v>159</v>
      </c>
      <c r="J25" s="86" t="s">
        <v>159</v>
      </c>
      <c r="K25" s="92" t="s">
        <v>675</v>
      </c>
      <c r="L25" s="92" t="s">
        <v>157</v>
      </c>
      <c r="M25" s="92" t="s">
        <v>1135</v>
      </c>
    </row>
    <row r="26" spans="1:14" x14ac:dyDescent="0.3">
      <c r="A26" s="91" t="s">
        <v>579</v>
      </c>
      <c r="B26" s="91" t="s">
        <v>212</v>
      </c>
      <c r="C26" s="91" t="s">
        <v>143</v>
      </c>
      <c r="D26" s="91" t="s">
        <v>145</v>
      </c>
      <c r="E26" s="66" t="s">
        <v>215</v>
      </c>
      <c r="F26" s="135">
        <v>6</v>
      </c>
      <c r="G26" s="86" t="s">
        <v>159</v>
      </c>
      <c r="H26" s="86" t="s">
        <v>159</v>
      </c>
      <c r="I26" s="86" t="s">
        <v>159</v>
      </c>
      <c r="J26" s="86" t="s">
        <v>159</v>
      </c>
      <c r="K26" s="92" t="s">
        <v>157</v>
      </c>
      <c r="L26" s="92" t="s">
        <v>575</v>
      </c>
    </row>
    <row r="27" spans="1:14" ht="46.8" x14ac:dyDescent="0.3">
      <c r="A27" s="91" t="s">
        <v>578</v>
      </c>
      <c r="B27" s="91" t="s">
        <v>210</v>
      </c>
      <c r="C27" s="91" t="s">
        <v>143</v>
      </c>
      <c r="D27" s="91" t="s">
        <v>145</v>
      </c>
      <c r="E27" s="66" t="s">
        <v>215</v>
      </c>
      <c r="F27" s="135">
        <v>6</v>
      </c>
      <c r="G27" s="86" t="s">
        <v>159</v>
      </c>
      <c r="H27" s="86" t="s">
        <v>159</v>
      </c>
      <c r="I27" s="86" t="s">
        <v>158</v>
      </c>
      <c r="J27" s="86" t="s">
        <v>159</v>
      </c>
      <c r="K27" s="92" t="s">
        <v>157</v>
      </c>
      <c r="L27" s="92" t="s">
        <v>157</v>
      </c>
      <c r="M27" s="92" t="s">
        <v>1137</v>
      </c>
    </row>
    <row r="28" spans="1:14" ht="18.600000000000001" x14ac:dyDescent="0.3">
      <c r="A28" s="91" t="s">
        <v>618</v>
      </c>
      <c r="B28" s="91" t="s">
        <v>654</v>
      </c>
      <c r="C28" s="91" t="s">
        <v>143</v>
      </c>
      <c r="D28" s="91" t="s">
        <v>174</v>
      </c>
      <c r="E28" s="65" t="s">
        <v>72</v>
      </c>
      <c r="F28" s="135">
        <v>7</v>
      </c>
      <c r="G28" s="86" t="s">
        <v>159</v>
      </c>
      <c r="H28" s="86" t="s">
        <v>159</v>
      </c>
      <c r="I28" s="86" t="s">
        <v>159</v>
      </c>
      <c r="J28" s="86" t="s">
        <v>158</v>
      </c>
      <c r="K28" s="92" t="s">
        <v>157</v>
      </c>
      <c r="L28" s="92" t="s">
        <v>157</v>
      </c>
      <c r="M28" s="92" t="s">
        <v>188</v>
      </c>
      <c r="N28" s="92" t="s">
        <v>157</v>
      </c>
    </row>
    <row r="29" spans="1:14" ht="18.600000000000001" x14ac:dyDescent="0.3">
      <c r="A29" s="91" t="s">
        <v>1104</v>
      </c>
      <c r="B29" s="91" t="s">
        <v>169</v>
      </c>
      <c r="C29" s="91" t="s">
        <v>151</v>
      </c>
      <c r="D29" s="91" t="s">
        <v>144</v>
      </c>
      <c r="E29" s="65" t="s">
        <v>72</v>
      </c>
      <c r="F29" s="135">
        <v>7</v>
      </c>
      <c r="G29" s="86" t="s">
        <v>158</v>
      </c>
      <c r="H29" s="86" t="s">
        <v>159</v>
      </c>
      <c r="I29" s="86" t="s">
        <v>159</v>
      </c>
      <c r="J29" s="86" t="s">
        <v>158</v>
      </c>
      <c r="K29" s="92" t="s">
        <v>675</v>
      </c>
      <c r="L29" s="92" t="s">
        <v>157</v>
      </c>
      <c r="M29" s="92" t="s">
        <v>1109</v>
      </c>
      <c r="N29" s="92" t="s">
        <v>157</v>
      </c>
    </row>
    <row r="30" spans="1:14" ht="31.2" x14ac:dyDescent="0.3">
      <c r="A30" s="91" t="s">
        <v>662</v>
      </c>
      <c r="B30" s="91" t="s">
        <v>171</v>
      </c>
      <c r="C30" s="91" t="s">
        <v>151</v>
      </c>
      <c r="D30" s="91" t="s">
        <v>172</v>
      </c>
      <c r="E30" s="65" t="s">
        <v>72</v>
      </c>
      <c r="F30" s="135">
        <v>7</v>
      </c>
      <c r="G30" s="86" t="s">
        <v>158</v>
      </c>
      <c r="H30" s="86" t="s">
        <v>159</v>
      </c>
      <c r="I30" s="86" t="s">
        <v>159</v>
      </c>
      <c r="J30" s="86" t="s">
        <v>158</v>
      </c>
      <c r="K30" s="92" t="s">
        <v>677</v>
      </c>
      <c r="L30" s="92" t="s">
        <v>681</v>
      </c>
      <c r="M30" s="92" t="s">
        <v>1109</v>
      </c>
      <c r="N30" s="92" t="s">
        <v>157</v>
      </c>
    </row>
    <row r="31" spans="1:14" ht="31.2" x14ac:dyDescent="0.3">
      <c r="A31" s="91" t="s">
        <v>620</v>
      </c>
      <c r="B31" s="91" t="s">
        <v>478</v>
      </c>
      <c r="C31" s="91" t="s">
        <v>143</v>
      </c>
      <c r="D31" s="91" t="s">
        <v>144</v>
      </c>
      <c r="E31" s="65" t="s">
        <v>72</v>
      </c>
      <c r="F31" s="135">
        <v>6</v>
      </c>
      <c r="G31" s="86" t="s">
        <v>158</v>
      </c>
      <c r="H31" s="86" t="s">
        <v>158</v>
      </c>
      <c r="I31" s="86" t="s">
        <v>159</v>
      </c>
      <c r="J31" s="86" t="s">
        <v>158</v>
      </c>
      <c r="K31" s="92" t="s">
        <v>677</v>
      </c>
      <c r="L31" s="92" t="s">
        <v>1111</v>
      </c>
      <c r="M31" s="92" t="s">
        <v>157</v>
      </c>
      <c r="N31" s="92" t="s">
        <v>157</v>
      </c>
    </row>
    <row r="32" spans="1:14" x14ac:dyDescent="0.3">
      <c r="A32" s="91" t="s">
        <v>625</v>
      </c>
      <c r="B32" s="91" t="s">
        <v>193</v>
      </c>
      <c r="C32" s="91" t="s">
        <v>143</v>
      </c>
      <c r="D32" s="91" t="s">
        <v>145</v>
      </c>
      <c r="E32" s="65" t="s">
        <v>72</v>
      </c>
      <c r="F32" s="135">
        <v>6</v>
      </c>
      <c r="G32" s="86" t="s">
        <v>159</v>
      </c>
      <c r="H32" s="86" t="s">
        <v>159</v>
      </c>
      <c r="I32" s="86" t="s">
        <v>159</v>
      </c>
      <c r="J32" s="86" t="s">
        <v>158</v>
      </c>
      <c r="K32" s="92" t="s">
        <v>157</v>
      </c>
      <c r="L32" s="92" t="s">
        <v>157</v>
      </c>
      <c r="M32" s="92" t="s">
        <v>157</v>
      </c>
      <c r="N32" s="92" t="s">
        <v>157</v>
      </c>
    </row>
    <row r="33" spans="1:15" ht="31.2" x14ac:dyDescent="0.3">
      <c r="A33" s="91" t="s">
        <v>621</v>
      </c>
      <c r="B33" s="91" t="s">
        <v>194</v>
      </c>
      <c r="C33" s="91" t="s">
        <v>143</v>
      </c>
      <c r="D33" s="91" t="s">
        <v>146</v>
      </c>
      <c r="E33" s="65" t="s">
        <v>72</v>
      </c>
      <c r="F33" s="135">
        <v>6</v>
      </c>
      <c r="G33" s="86" t="s">
        <v>158</v>
      </c>
      <c r="H33" s="86" t="s">
        <v>158</v>
      </c>
      <c r="I33" s="86" t="s">
        <v>158</v>
      </c>
      <c r="J33" s="86" t="s">
        <v>158</v>
      </c>
      <c r="K33" s="92" t="s">
        <v>677</v>
      </c>
      <c r="L33" s="92" t="s">
        <v>157</v>
      </c>
      <c r="M33" s="92" t="s">
        <v>1129</v>
      </c>
      <c r="N33" s="92" t="s">
        <v>157</v>
      </c>
    </row>
    <row r="34" spans="1:15" ht="31.2" x14ac:dyDescent="0.3">
      <c r="A34" s="91" t="s">
        <v>622</v>
      </c>
      <c r="B34" s="91" t="s">
        <v>195</v>
      </c>
      <c r="C34" s="91" t="s">
        <v>143</v>
      </c>
      <c r="D34" s="91" t="s">
        <v>144</v>
      </c>
      <c r="E34" s="65" t="s">
        <v>72</v>
      </c>
      <c r="F34" s="135">
        <v>6</v>
      </c>
      <c r="G34" s="86" t="s">
        <v>158</v>
      </c>
      <c r="H34" s="86" t="s">
        <v>159</v>
      </c>
      <c r="I34" s="86" t="s">
        <v>159</v>
      </c>
      <c r="J34" s="86" t="s">
        <v>158</v>
      </c>
      <c r="K34" s="92" t="s">
        <v>156</v>
      </c>
      <c r="L34" s="92" t="s">
        <v>157</v>
      </c>
      <c r="M34" s="92" t="s">
        <v>1128</v>
      </c>
      <c r="N34" s="92" t="s">
        <v>157</v>
      </c>
    </row>
    <row r="35" spans="1:15" x14ac:dyDescent="0.3">
      <c r="A35" s="91" t="s">
        <v>623</v>
      </c>
      <c r="B35" s="91" t="s">
        <v>196</v>
      </c>
      <c r="C35" s="91" t="s">
        <v>143</v>
      </c>
      <c r="D35" s="91" t="s">
        <v>147</v>
      </c>
      <c r="E35" s="65" t="s">
        <v>72</v>
      </c>
      <c r="F35" s="135">
        <v>6</v>
      </c>
      <c r="G35" s="86" t="s">
        <v>159</v>
      </c>
      <c r="H35" s="86" t="s">
        <v>158</v>
      </c>
      <c r="I35" s="86" t="s">
        <v>159</v>
      </c>
      <c r="J35" s="86" t="s">
        <v>158</v>
      </c>
      <c r="K35" s="92" t="s">
        <v>157</v>
      </c>
      <c r="L35" s="92" t="s">
        <v>157</v>
      </c>
      <c r="M35" s="92" t="s">
        <v>157</v>
      </c>
      <c r="N35" s="92" t="s">
        <v>157</v>
      </c>
    </row>
    <row r="36" spans="1:15" ht="31.2" x14ac:dyDescent="0.3">
      <c r="A36" s="94" t="s">
        <v>627</v>
      </c>
      <c r="B36" s="94" t="s">
        <v>142</v>
      </c>
      <c r="C36" s="94" t="s">
        <v>143</v>
      </c>
      <c r="D36" s="94" t="s">
        <v>626</v>
      </c>
      <c r="E36" s="65" t="s">
        <v>72</v>
      </c>
      <c r="F36" s="135">
        <v>6</v>
      </c>
      <c r="G36" s="86" t="s">
        <v>158</v>
      </c>
      <c r="H36" s="86" t="s">
        <v>159</v>
      </c>
      <c r="I36" s="86" t="s">
        <v>158</v>
      </c>
      <c r="J36" s="86" t="s">
        <v>158</v>
      </c>
      <c r="K36" s="92" t="s">
        <v>677</v>
      </c>
      <c r="L36" s="92" t="s">
        <v>157</v>
      </c>
      <c r="M36" s="92" t="s">
        <v>1109</v>
      </c>
      <c r="N36" s="92" t="s">
        <v>157</v>
      </c>
    </row>
    <row r="37" spans="1:15" x14ac:dyDescent="0.3">
      <c r="A37" s="91" t="s">
        <v>624</v>
      </c>
      <c r="B37" s="91" t="s">
        <v>192</v>
      </c>
      <c r="C37" s="91" t="s">
        <v>151</v>
      </c>
      <c r="D37" s="91" t="s">
        <v>144</v>
      </c>
      <c r="E37" s="65" t="s">
        <v>72</v>
      </c>
      <c r="F37" s="135">
        <v>6</v>
      </c>
      <c r="G37" s="86" t="s">
        <v>158</v>
      </c>
      <c r="H37" s="86" t="s">
        <v>158</v>
      </c>
      <c r="I37" s="86" t="s">
        <v>159</v>
      </c>
      <c r="J37" s="86" t="s">
        <v>158</v>
      </c>
      <c r="K37" s="92" t="s">
        <v>157</v>
      </c>
      <c r="L37" s="92" t="s">
        <v>157</v>
      </c>
      <c r="M37" s="92" t="s">
        <v>1129</v>
      </c>
      <c r="N37" s="92" t="s">
        <v>157</v>
      </c>
    </row>
    <row r="38" spans="1:15" x14ac:dyDescent="0.3">
      <c r="A38" s="91" t="s">
        <v>166</v>
      </c>
      <c r="B38" s="91" t="s">
        <v>170</v>
      </c>
      <c r="C38" s="91" t="s">
        <v>151</v>
      </c>
      <c r="D38" s="91" t="s">
        <v>166</v>
      </c>
      <c r="E38" s="65" t="s">
        <v>72</v>
      </c>
      <c r="F38" s="135">
        <v>6</v>
      </c>
      <c r="G38" s="86" t="s">
        <v>158</v>
      </c>
      <c r="H38" s="86" t="s">
        <v>158</v>
      </c>
      <c r="I38" s="86" t="s">
        <v>159</v>
      </c>
      <c r="J38" s="86" t="s">
        <v>158</v>
      </c>
      <c r="K38" s="92" t="s">
        <v>156</v>
      </c>
      <c r="L38" s="92" t="s">
        <v>157</v>
      </c>
      <c r="M38" s="92" t="s">
        <v>157</v>
      </c>
      <c r="N38" s="92" t="s">
        <v>157</v>
      </c>
    </row>
    <row r="39" spans="1:15" x14ac:dyDescent="0.3">
      <c r="A39" s="91" t="s">
        <v>39</v>
      </c>
      <c r="B39" s="91" t="s">
        <v>164</v>
      </c>
      <c r="C39" s="91" t="s">
        <v>151</v>
      </c>
      <c r="D39" s="91" t="s">
        <v>176</v>
      </c>
      <c r="E39" s="65" t="s">
        <v>72</v>
      </c>
      <c r="F39" s="135">
        <v>6</v>
      </c>
      <c r="G39" s="86" t="s">
        <v>158</v>
      </c>
      <c r="H39" s="86" t="s">
        <v>158</v>
      </c>
      <c r="I39" s="86" t="s">
        <v>158</v>
      </c>
      <c r="J39" s="86" t="s">
        <v>158</v>
      </c>
      <c r="K39" s="92" t="s">
        <v>156</v>
      </c>
      <c r="L39" s="92" t="s">
        <v>157</v>
      </c>
      <c r="M39" s="92" t="s">
        <v>1129</v>
      </c>
      <c r="N39" s="92" t="s">
        <v>157</v>
      </c>
    </row>
    <row r="40" spans="1:15" x14ac:dyDescent="0.3">
      <c r="A40" s="91" t="s">
        <v>628</v>
      </c>
      <c r="B40" s="91" t="s">
        <v>165</v>
      </c>
      <c r="C40" s="91" t="s">
        <v>151</v>
      </c>
      <c r="D40" s="91" t="s">
        <v>147</v>
      </c>
      <c r="E40" s="65" t="s">
        <v>72</v>
      </c>
      <c r="F40" s="135">
        <v>6</v>
      </c>
      <c r="G40" s="86" t="s">
        <v>159</v>
      </c>
      <c r="H40" s="86" t="s">
        <v>158</v>
      </c>
      <c r="I40" s="86" t="s">
        <v>158</v>
      </c>
      <c r="J40" s="86" t="s">
        <v>158</v>
      </c>
      <c r="K40" s="92" t="s">
        <v>157</v>
      </c>
      <c r="L40" s="92" t="s">
        <v>157</v>
      </c>
      <c r="M40" s="92" t="s">
        <v>157</v>
      </c>
      <c r="N40" s="92" t="s">
        <v>157</v>
      </c>
    </row>
    <row r="41" spans="1:15" x14ac:dyDescent="0.3">
      <c r="A41" s="91" t="s">
        <v>629</v>
      </c>
      <c r="B41" s="91" t="s">
        <v>148</v>
      </c>
      <c r="C41" s="91" t="s">
        <v>151</v>
      </c>
      <c r="D41" s="91" t="s">
        <v>162</v>
      </c>
      <c r="E41" s="65" t="s">
        <v>72</v>
      </c>
      <c r="F41" s="135">
        <v>6</v>
      </c>
      <c r="G41" s="86" t="s">
        <v>159</v>
      </c>
      <c r="H41" s="86" t="s">
        <v>159</v>
      </c>
      <c r="I41" s="86" t="s">
        <v>159</v>
      </c>
      <c r="J41" s="86" t="s">
        <v>158</v>
      </c>
      <c r="K41" s="92" t="s">
        <v>157</v>
      </c>
      <c r="L41" s="92" t="s">
        <v>157</v>
      </c>
      <c r="M41" s="92" t="s">
        <v>157</v>
      </c>
      <c r="N41" s="92" t="s">
        <v>157</v>
      </c>
    </row>
    <row r="42" spans="1:15" ht="31.2" x14ac:dyDescent="0.3">
      <c r="A42" s="91" t="s">
        <v>630</v>
      </c>
      <c r="B42" s="91" t="s">
        <v>149</v>
      </c>
      <c r="C42" s="91" t="s">
        <v>151</v>
      </c>
      <c r="D42" s="91" t="s">
        <v>160</v>
      </c>
      <c r="E42" s="65" t="s">
        <v>72</v>
      </c>
      <c r="F42" s="135">
        <v>6</v>
      </c>
      <c r="G42" s="86" t="s">
        <v>158</v>
      </c>
      <c r="H42" s="86" t="s">
        <v>158</v>
      </c>
      <c r="I42" s="86" t="s">
        <v>159</v>
      </c>
      <c r="J42" s="86" t="s">
        <v>158</v>
      </c>
      <c r="K42" s="92" t="s">
        <v>677</v>
      </c>
      <c r="L42" s="92" t="s">
        <v>157</v>
      </c>
      <c r="M42" s="92" t="s">
        <v>157</v>
      </c>
      <c r="N42" s="92" t="s">
        <v>157</v>
      </c>
    </row>
    <row r="43" spans="1:15" x14ac:dyDescent="0.3">
      <c r="A43" s="91" t="s">
        <v>144</v>
      </c>
      <c r="B43" s="91" t="s">
        <v>150</v>
      </c>
      <c r="C43" s="91" t="s">
        <v>151</v>
      </c>
      <c r="D43" s="91" t="s">
        <v>144</v>
      </c>
      <c r="E43" s="65" t="s">
        <v>72</v>
      </c>
      <c r="F43" s="135">
        <v>6</v>
      </c>
      <c r="G43" s="86" t="s">
        <v>158</v>
      </c>
      <c r="H43" s="86" t="s">
        <v>159</v>
      </c>
      <c r="I43" s="86" t="s">
        <v>159</v>
      </c>
      <c r="J43" s="86" t="s">
        <v>158</v>
      </c>
      <c r="K43" s="92" t="s">
        <v>156</v>
      </c>
      <c r="L43" s="92" t="s">
        <v>157</v>
      </c>
      <c r="M43" s="92" t="s">
        <v>157</v>
      </c>
      <c r="N43" s="92" t="s">
        <v>157</v>
      </c>
    </row>
    <row r="44" spans="1:15" ht="31.2" x14ac:dyDescent="0.3">
      <c r="A44" s="91" t="s">
        <v>664</v>
      </c>
      <c r="B44" s="91" t="s">
        <v>192</v>
      </c>
      <c r="C44" s="91" t="s">
        <v>151</v>
      </c>
      <c r="D44" s="91" t="s">
        <v>144</v>
      </c>
      <c r="E44" s="65" t="s">
        <v>73</v>
      </c>
      <c r="F44" s="135">
        <v>6</v>
      </c>
      <c r="G44" s="86" t="s">
        <v>158</v>
      </c>
      <c r="H44" s="86" t="s">
        <v>158</v>
      </c>
      <c r="I44" s="86" t="s">
        <v>159</v>
      </c>
      <c r="J44" s="86" t="s">
        <v>158</v>
      </c>
      <c r="K44" s="92" t="s">
        <v>677</v>
      </c>
      <c r="L44" s="92" t="s">
        <v>157</v>
      </c>
      <c r="M44" s="92" t="s">
        <v>1109</v>
      </c>
      <c r="N44" s="92" t="s">
        <v>157</v>
      </c>
    </row>
    <row r="45" spans="1:15" x14ac:dyDescent="0.3">
      <c r="A45" s="91" t="s">
        <v>632</v>
      </c>
      <c r="B45" s="91" t="s">
        <v>165</v>
      </c>
      <c r="C45" s="91" t="s">
        <v>151</v>
      </c>
      <c r="D45" s="91" t="s">
        <v>147</v>
      </c>
      <c r="E45" s="65" t="s">
        <v>73</v>
      </c>
      <c r="F45" s="135">
        <v>6</v>
      </c>
      <c r="G45" s="86" t="s">
        <v>158</v>
      </c>
      <c r="H45" s="86" t="s">
        <v>158</v>
      </c>
      <c r="I45" s="86" t="s">
        <v>159</v>
      </c>
      <c r="J45" s="86" t="s">
        <v>158</v>
      </c>
      <c r="K45" s="92" t="s">
        <v>676</v>
      </c>
      <c r="L45" s="92" t="s">
        <v>157</v>
      </c>
      <c r="M45" s="92" t="s">
        <v>157</v>
      </c>
      <c r="N45" s="92" t="s">
        <v>157</v>
      </c>
    </row>
    <row r="46" spans="1:15" ht="62.4" x14ac:dyDescent="0.3">
      <c r="A46" s="91" t="s">
        <v>663</v>
      </c>
      <c r="B46" s="91" t="s">
        <v>560</v>
      </c>
      <c r="C46" s="91" t="s">
        <v>151</v>
      </c>
      <c r="D46" s="91" t="s">
        <v>172</v>
      </c>
      <c r="E46" s="65" t="s">
        <v>73</v>
      </c>
      <c r="F46" s="135">
        <v>5</v>
      </c>
      <c r="G46" s="86" t="s">
        <v>158</v>
      </c>
      <c r="H46" s="86" t="s">
        <v>158</v>
      </c>
      <c r="I46" s="86" t="s">
        <v>158</v>
      </c>
      <c r="J46" s="86" t="s">
        <v>158</v>
      </c>
      <c r="K46" s="92" t="s">
        <v>1100</v>
      </c>
      <c r="L46" s="92" t="s">
        <v>1112</v>
      </c>
      <c r="M46" s="92" t="s">
        <v>1134</v>
      </c>
      <c r="N46" s="92" t="s">
        <v>157</v>
      </c>
      <c r="O46" s="93" t="s">
        <v>559</v>
      </c>
    </row>
    <row r="47" spans="1:15" ht="31.2" x14ac:dyDescent="0.3">
      <c r="A47" s="91" t="s">
        <v>585</v>
      </c>
      <c r="B47" s="91" t="s">
        <v>572</v>
      </c>
      <c r="C47" s="91" t="s">
        <v>178</v>
      </c>
      <c r="D47" s="91" t="s">
        <v>166</v>
      </c>
      <c r="E47" s="66" t="s">
        <v>571</v>
      </c>
      <c r="F47" s="135">
        <v>7</v>
      </c>
      <c r="G47" s="86" t="s">
        <v>159</v>
      </c>
      <c r="H47" s="86" t="s">
        <v>158</v>
      </c>
      <c r="I47" s="86" t="s">
        <v>158</v>
      </c>
      <c r="J47" s="86" t="s">
        <v>159</v>
      </c>
      <c r="K47" s="92" t="s">
        <v>157</v>
      </c>
      <c r="L47" s="92" t="s">
        <v>157</v>
      </c>
      <c r="M47" s="92" t="s">
        <v>1135</v>
      </c>
      <c r="N47" s="92" t="s">
        <v>157</v>
      </c>
    </row>
    <row r="48" spans="1:15" ht="31.2" x14ac:dyDescent="0.3">
      <c r="A48" s="91" t="s">
        <v>659</v>
      </c>
      <c r="B48" s="91" t="s">
        <v>560</v>
      </c>
      <c r="C48" s="91" t="s">
        <v>151</v>
      </c>
      <c r="D48" s="91" t="s">
        <v>172</v>
      </c>
      <c r="E48" s="66" t="s">
        <v>571</v>
      </c>
      <c r="F48" s="135">
        <v>5</v>
      </c>
      <c r="G48" s="86" t="s">
        <v>158</v>
      </c>
      <c r="H48" s="86" t="s">
        <v>158</v>
      </c>
      <c r="I48" s="86" t="s">
        <v>159</v>
      </c>
      <c r="J48" s="86" t="s">
        <v>158</v>
      </c>
      <c r="K48" s="92" t="s">
        <v>677</v>
      </c>
      <c r="L48" s="92" t="s">
        <v>575</v>
      </c>
      <c r="M48" s="92" t="s">
        <v>1109</v>
      </c>
      <c r="N48" s="92" t="s">
        <v>157</v>
      </c>
    </row>
    <row r="49" spans="1:15" ht="62.4" x14ac:dyDescent="0.3">
      <c r="A49" s="91" t="s">
        <v>631</v>
      </c>
      <c r="B49" s="91" t="s">
        <v>560</v>
      </c>
      <c r="C49" s="91" t="s">
        <v>151</v>
      </c>
      <c r="D49" s="91" t="s">
        <v>172</v>
      </c>
      <c r="E49" s="66" t="s">
        <v>470</v>
      </c>
      <c r="F49" s="135">
        <v>5</v>
      </c>
      <c r="G49" s="86" t="s">
        <v>158</v>
      </c>
      <c r="H49" s="86" t="s">
        <v>158</v>
      </c>
      <c r="I49" s="86" t="s">
        <v>158</v>
      </c>
      <c r="J49" s="86" t="s">
        <v>158</v>
      </c>
      <c r="K49" s="92" t="s">
        <v>1101</v>
      </c>
      <c r="L49" s="92" t="s">
        <v>1113</v>
      </c>
      <c r="M49" s="92" t="s">
        <v>1131</v>
      </c>
      <c r="N49" s="92" t="s">
        <v>157</v>
      </c>
      <c r="O49" s="93" t="s">
        <v>559</v>
      </c>
    </row>
    <row r="50" spans="1:15" ht="62.4" x14ac:dyDescent="0.3">
      <c r="A50" s="91" t="s">
        <v>633</v>
      </c>
      <c r="B50" s="91" t="s">
        <v>557</v>
      </c>
      <c r="C50" s="91" t="s">
        <v>151</v>
      </c>
      <c r="D50" s="91" t="s">
        <v>172</v>
      </c>
      <c r="E50" s="66" t="s">
        <v>470</v>
      </c>
      <c r="F50" s="135">
        <v>5</v>
      </c>
      <c r="G50" s="86" t="s">
        <v>158</v>
      </c>
      <c r="H50" s="86" t="s">
        <v>159</v>
      </c>
      <c r="I50" s="86" t="s">
        <v>159</v>
      </c>
      <c r="J50" s="86" t="s">
        <v>158</v>
      </c>
      <c r="K50" s="92" t="s">
        <v>1101</v>
      </c>
      <c r="L50" s="92" t="s">
        <v>1113</v>
      </c>
      <c r="M50" s="92" t="s">
        <v>1135</v>
      </c>
      <c r="N50" s="92" t="s">
        <v>157</v>
      </c>
      <c r="O50" s="93" t="s">
        <v>561</v>
      </c>
    </row>
    <row r="51" spans="1:15" ht="46.8" x14ac:dyDescent="0.3">
      <c r="A51" s="91" t="s">
        <v>636</v>
      </c>
      <c r="B51" s="91" t="s">
        <v>195</v>
      </c>
      <c r="C51" s="91" t="s">
        <v>143</v>
      </c>
      <c r="D51" s="91" t="s">
        <v>144</v>
      </c>
      <c r="E51" s="66" t="s">
        <v>76</v>
      </c>
      <c r="F51" s="135">
        <v>6</v>
      </c>
      <c r="G51" s="86" t="s">
        <v>158</v>
      </c>
      <c r="H51" s="86" t="s">
        <v>158</v>
      </c>
      <c r="I51" s="86" t="s">
        <v>159</v>
      </c>
      <c r="J51" s="86" t="s">
        <v>159</v>
      </c>
      <c r="K51" s="92" t="s">
        <v>1127</v>
      </c>
      <c r="L51" s="92" t="s">
        <v>681</v>
      </c>
      <c r="M51" s="92" t="s">
        <v>187</v>
      </c>
      <c r="N51" s="92" t="s">
        <v>157</v>
      </c>
      <c r="O51" s="93" t="s">
        <v>191</v>
      </c>
    </row>
    <row r="52" spans="1:15" x14ac:dyDescent="0.3">
      <c r="A52" s="91" t="s">
        <v>635</v>
      </c>
      <c r="B52" s="91" t="s">
        <v>165</v>
      </c>
      <c r="C52" s="91" t="s">
        <v>151</v>
      </c>
      <c r="D52" s="91" t="s">
        <v>147</v>
      </c>
      <c r="E52" s="66" t="s">
        <v>76</v>
      </c>
      <c r="F52" s="135">
        <v>6</v>
      </c>
      <c r="G52" s="86" t="s">
        <v>159</v>
      </c>
      <c r="H52" s="86" t="s">
        <v>159</v>
      </c>
      <c r="I52" s="86" t="s">
        <v>159</v>
      </c>
      <c r="J52" s="86" t="s">
        <v>158</v>
      </c>
      <c r="K52" s="92" t="s">
        <v>676</v>
      </c>
      <c r="L52" s="92" t="s">
        <v>574</v>
      </c>
      <c r="M52" s="92" t="s">
        <v>187</v>
      </c>
      <c r="N52" s="92" t="s">
        <v>157</v>
      </c>
      <c r="O52" s="93" t="s">
        <v>191</v>
      </c>
    </row>
    <row r="53" spans="1:15" ht="46.8" x14ac:dyDescent="0.3">
      <c r="A53" s="91" t="s">
        <v>634</v>
      </c>
      <c r="B53" s="91" t="s">
        <v>148</v>
      </c>
      <c r="C53" s="91" t="s">
        <v>151</v>
      </c>
      <c r="D53" s="91" t="s">
        <v>162</v>
      </c>
      <c r="E53" s="66" t="s">
        <v>76</v>
      </c>
      <c r="F53" s="135">
        <v>6</v>
      </c>
      <c r="G53" s="86" t="s">
        <v>158</v>
      </c>
      <c r="H53" s="86" t="s">
        <v>159</v>
      </c>
      <c r="I53" s="86" t="s">
        <v>159</v>
      </c>
      <c r="J53" s="86" t="s">
        <v>159</v>
      </c>
      <c r="K53" s="92" t="s">
        <v>1127</v>
      </c>
      <c r="L53" s="92" t="s">
        <v>681</v>
      </c>
      <c r="M53" s="92" t="s">
        <v>187</v>
      </c>
      <c r="N53" s="92" t="s">
        <v>157</v>
      </c>
      <c r="O53" s="93" t="s">
        <v>191</v>
      </c>
    </row>
    <row r="54" spans="1:15" ht="31.2" x14ac:dyDescent="0.3">
      <c r="A54" s="91" t="s">
        <v>665</v>
      </c>
      <c r="B54" s="91" t="s">
        <v>208</v>
      </c>
      <c r="C54" s="91" t="s">
        <v>178</v>
      </c>
      <c r="D54" s="91" t="s">
        <v>179</v>
      </c>
      <c r="E54" s="88" t="s">
        <v>213</v>
      </c>
      <c r="F54" s="135">
        <v>6</v>
      </c>
      <c r="G54" s="86" t="s">
        <v>159</v>
      </c>
      <c r="H54" s="86" t="s">
        <v>159</v>
      </c>
      <c r="I54" s="86" t="s">
        <v>159</v>
      </c>
      <c r="J54" s="86" t="s">
        <v>159</v>
      </c>
      <c r="K54" s="92" t="s">
        <v>156</v>
      </c>
      <c r="L54" s="92" t="s">
        <v>1139</v>
      </c>
      <c r="M54" s="132" t="s">
        <v>1141</v>
      </c>
      <c r="N54" s="92" t="s">
        <v>157</v>
      </c>
    </row>
    <row r="55" spans="1:15" x14ac:dyDescent="0.3">
      <c r="A55" s="91" t="s">
        <v>639</v>
      </c>
      <c r="B55" s="91" t="s">
        <v>204</v>
      </c>
      <c r="C55" s="91" t="s">
        <v>151</v>
      </c>
      <c r="D55" s="91" t="s">
        <v>160</v>
      </c>
      <c r="E55" s="88" t="s">
        <v>213</v>
      </c>
      <c r="F55" s="135">
        <v>6</v>
      </c>
      <c r="G55" s="86" t="s">
        <v>159</v>
      </c>
      <c r="H55" s="86" t="s">
        <v>159</v>
      </c>
      <c r="I55" s="86" t="s">
        <v>159</v>
      </c>
      <c r="J55" s="86" t="s">
        <v>159</v>
      </c>
      <c r="K55" s="92" t="s">
        <v>157</v>
      </c>
      <c r="L55" s="92" t="s">
        <v>157</v>
      </c>
      <c r="M55" s="132" t="s">
        <v>480</v>
      </c>
      <c r="N55" s="92" t="s">
        <v>157</v>
      </c>
    </row>
    <row r="56" spans="1:15" ht="31.2" x14ac:dyDescent="0.3">
      <c r="A56" s="91" t="s">
        <v>637</v>
      </c>
      <c r="B56" s="91" t="s">
        <v>205</v>
      </c>
      <c r="C56" s="91" t="s">
        <v>151</v>
      </c>
      <c r="D56" s="91" t="s">
        <v>144</v>
      </c>
      <c r="E56" s="88" t="s">
        <v>213</v>
      </c>
      <c r="F56" s="135">
        <v>6</v>
      </c>
      <c r="G56" s="86" t="s">
        <v>159</v>
      </c>
      <c r="H56" s="86" t="s">
        <v>159</v>
      </c>
      <c r="I56" s="86" t="s">
        <v>158</v>
      </c>
      <c r="J56" s="86" t="s">
        <v>159</v>
      </c>
      <c r="K56" s="132" t="s">
        <v>674</v>
      </c>
      <c r="L56" s="92" t="s">
        <v>1138</v>
      </c>
      <c r="M56" s="92" t="s">
        <v>1135</v>
      </c>
      <c r="N56" s="92" t="s">
        <v>157</v>
      </c>
    </row>
    <row r="57" spans="1:15" x14ac:dyDescent="0.3">
      <c r="A57" s="91" t="s">
        <v>147</v>
      </c>
      <c r="B57" s="91" t="s">
        <v>207</v>
      </c>
      <c r="C57" s="91" t="s">
        <v>151</v>
      </c>
      <c r="D57" s="91" t="s">
        <v>147</v>
      </c>
      <c r="E57" s="88" t="s">
        <v>213</v>
      </c>
      <c r="F57" s="135">
        <v>6</v>
      </c>
      <c r="G57" s="86" t="s">
        <v>159</v>
      </c>
      <c r="H57" s="86" t="s">
        <v>159</v>
      </c>
      <c r="I57" s="86" t="s">
        <v>159</v>
      </c>
      <c r="J57" s="86" t="s">
        <v>159</v>
      </c>
      <c r="K57" s="92" t="s">
        <v>676</v>
      </c>
      <c r="L57" s="92" t="s">
        <v>574</v>
      </c>
      <c r="M57" s="132"/>
      <c r="N57" s="92" t="s">
        <v>157</v>
      </c>
    </row>
    <row r="58" spans="1:15" x14ac:dyDescent="0.3">
      <c r="A58" s="91" t="s">
        <v>638</v>
      </c>
      <c r="B58" s="91" t="s">
        <v>479</v>
      </c>
      <c r="C58" s="91" t="s">
        <v>151</v>
      </c>
      <c r="D58" s="91" t="s">
        <v>144</v>
      </c>
      <c r="E58" s="88" t="s">
        <v>213</v>
      </c>
      <c r="F58" s="135">
        <v>6</v>
      </c>
      <c r="G58" s="86" t="s">
        <v>159</v>
      </c>
      <c r="H58" s="86" t="s">
        <v>159</v>
      </c>
      <c r="I58" s="86" t="s">
        <v>159</v>
      </c>
      <c r="J58" s="86" t="s">
        <v>159</v>
      </c>
      <c r="K58" s="92" t="s">
        <v>157</v>
      </c>
      <c r="L58" s="92" t="s">
        <v>681</v>
      </c>
      <c r="M58" s="132"/>
      <c r="N58" s="92" t="s">
        <v>157</v>
      </c>
    </row>
    <row r="59" spans="1:15" x14ac:dyDescent="0.3">
      <c r="A59" s="91" t="s">
        <v>660</v>
      </c>
      <c r="B59" s="91" t="s">
        <v>206</v>
      </c>
      <c r="C59" s="91" t="s">
        <v>151</v>
      </c>
      <c r="D59" s="91" t="s">
        <v>166</v>
      </c>
      <c r="E59" s="133" t="s">
        <v>213</v>
      </c>
      <c r="F59" s="135">
        <v>6</v>
      </c>
      <c r="G59" s="86" t="s">
        <v>159</v>
      </c>
      <c r="H59" s="86" t="s">
        <v>159</v>
      </c>
      <c r="I59" s="86" t="s">
        <v>159</v>
      </c>
      <c r="J59" s="86" t="s">
        <v>159</v>
      </c>
      <c r="K59" s="92" t="s">
        <v>675</v>
      </c>
      <c r="L59" s="92" t="s">
        <v>574</v>
      </c>
      <c r="M59" s="132"/>
      <c r="N59" s="92" t="s">
        <v>157</v>
      </c>
    </row>
    <row r="60" spans="1:15" ht="31.2" x14ac:dyDescent="0.3">
      <c r="A60" s="91" t="s">
        <v>592</v>
      </c>
      <c r="B60" s="91" t="s">
        <v>572</v>
      </c>
      <c r="C60" s="91" t="s">
        <v>178</v>
      </c>
      <c r="D60" s="91" t="s">
        <v>166</v>
      </c>
      <c r="E60" s="104" t="s">
        <v>330</v>
      </c>
      <c r="F60" s="135">
        <v>7</v>
      </c>
      <c r="G60" s="86" t="s">
        <v>158</v>
      </c>
      <c r="H60" s="86" t="s">
        <v>158</v>
      </c>
      <c r="I60" s="86" t="s">
        <v>158</v>
      </c>
      <c r="J60" s="86" t="s">
        <v>158</v>
      </c>
      <c r="K60" s="92" t="s">
        <v>677</v>
      </c>
      <c r="L60" s="92" t="s">
        <v>1116</v>
      </c>
      <c r="M60" s="92" t="s">
        <v>1109</v>
      </c>
      <c r="N60" s="92" t="s">
        <v>157</v>
      </c>
    </row>
    <row r="61" spans="1:15" ht="31.2" x14ac:dyDescent="0.3">
      <c r="A61" s="91" t="s">
        <v>586</v>
      </c>
      <c r="B61" s="91" t="s">
        <v>184</v>
      </c>
      <c r="C61" s="91" t="s">
        <v>151</v>
      </c>
      <c r="D61" s="91" t="s">
        <v>147</v>
      </c>
      <c r="E61" s="134" t="s">
        <v>330</v>
      </c>
      <c r="F61" s="135">
        <v>7</v>
      </c>
      <c r="G61" s="86" t="s">
        <v>159</v>
      </c>
      <c r="H61" s="86" t="s">
        <v>158</v>
      </c>
      <c r="I61" s="86" t="s">
        <v>159</v>
      </c>
      <c r="J61" s="86" t="s">
        <v>158</v>
      </c>
      <c r="K61" s="92" t="s">
        <v>677</v>
      </c>
      <c r="L61" s="92" t="s">
        <v>1116</v>
      </c>
      <c r="M61" s="92" t="s">
        <v>1109</v>
      </c>
      <c r="N61" s="92" t="s">
        <v>157</v>
      </c>
    </row>
    <row r="62" spans="1:15" ht="31.2" x14ac:dyDescent="0.3">
      <c r="A62" s="91" t="s">
        <v>589</v>
      </c>
      <c r="B62" s="91" t="s">
        <v>177</v>
      </c>
      <c r="C62" s="91" t="s">
        <v>178</v>
      </c>
      <c r="D62" s="91" t="s">
        <v>179</v>
      </c>
      <c r="E62" s="134" t="s">
        <v>330</v>
      </c>
      <c r="F62" s="135">
        <v>6</v>
      </c>
      <c r="G62" s="86" t="s">
        <v>158</v>
      </c>
      <c r="H62" s="86" t="s">
        <v>158</v>
      </c>
      <c r="I62" s="86" t="s">
        <v>159</v>
      </c>
      <c r="J62" s="86" t="s">
        <v>158</v>
      </c>
      <c r="K62" s="92" t="s">
        <v>677</v>
      </c>
      <c r="L62" s="92" t="s">
        <v>1118</v>
      </c>
      <c r="M62" s="92" t="s">
        <v>1109</v>
      </c>
      <c r="N62" s="92" t="s">
        <v>157</v>
      </c>
    </row>
    <row r="63" spans="1:15" ht="46.8" x14ac:dyDescent="0.3">
      <c r="A63" s="91" t="s">
        <v>591</v>
      </c>
      <c r="B63" s="91" t="s">
        <v>180</v>
      </c>
      <c r="C63" s="91" t="s">
        <v>178</v>
      </c>
      <c r="D63" s="91" t="s">
        <v>179</v>
      </c>
      <c r="E63" s="134" t="s">
        <v>330</v>
      </c>
      <c r="F63" s="135">
        <v>6</v>
      </c>
      <c r="G63" s="86" t="s">
        <v>158</v>
      </c>
      <c r="H63" s="86" t="s">
        <v>158</v>
      </c>
      <c r="I63" s="86" t="s">
        <v>158</v>
      </c>
      <c r="J63" s="86" t="s">
        <v>158</v>
      </c>
      <c r="K63" s="92" t="s">
        <v>677</v>
      </c>
      <c r="L63" s="92" t="s">
        <v>1119</v>
      </c>
      <c r="M63" s="92" t="s">
        <v>1109</v>
      </c>
      <c r="N63" s="92" t="s">
        <v>157</v>
      </c>
    </row>
    <row r="64" spans="1:15" ht="31.2" x14ac:dyDescent="0.3">
      <c r="A64" s="91" t="s">
        <v>1120</v>
      </c>
      <c r="B64" s="91" t="s">
        <v>478</v>
      </c>
      <c r="C64" s="91" t="s">
        <v>143</v>
      </c>
      <c r="D64" s="91" t="s">
        <v>144</v>
      </c>
      <c r="E64" s="134" t="s">
        <v>330</v>
      </c>
      <c r="F64" s="135">
        <v>6</v>
      </c>
      <c r="G64" s="86" t="s">
        <v>158</v>
      </c>
      <c r="H64" s="86" t="s">
        <v>158</v>
      </c>
      <c r="I64" s="86" t="s">
        <v>158</v>
      </c>
      <c r="J64" s="86" t="s">
        <v>158</v>
      </c>
      <c r="K64" s="92" t="s">
        <v>677</v>
      </c>
      <c r="L64" s="92" t="s">
        <v>1121</v>
      </c>
      <c r="M64" s="92" t="s">
        <v>1109</v>
      </c>
      <c r="N64" s="92" t="s">
        <v>157</v>
      </c>
    </row>
    <row r="65" spans="1:15" ht="31.2" x14ac:dyDescent="0.3">
      <c r="A65" s="91" t="s">
        <v>682</v>
      </c>
      <c r="B65" s="91" t="s">
        <v>196</v>
      </c>
      <c r="C65" s="91" t="s">
        <v>143</v>
      </c>
      <c r="D65" s="91" t="s">
        <v>147</v>
      </c>
      <c r="E65" s="134" t="s">
        <v>330</v>
      </c>
      <c r="F65" s="135">
        <v>6</v>
      </c>
      <c r="G65" s="86" t="s">
        <v>158</v>
      </c>
      <c r="H65" s="86" t="s">
        <v>158</v>
      </c>
      <c r="I65" s="86" t="s">
        <v>159</v>
      </c>
      <c r="J65" s="86" t="s">
        <v>158</v>
      </c>
      <c r="K65" s="92" t="s">
        <v>677</v>
      </c>
      <c r="L65" s="92" t="s">
        <v>1121</v>
      </c>
      <c r="M65" s="92" t="s">
        <v>1109</v>
      </c>
      <c r="N65" s="92" t="s">
        <v>157</v>
      </c>
    </row>
    <row r="66" spans="1:15" ht="31.2" x14ac:dyDescent="0.3">
      <c r="A66" s="91" t="s">
        <v>590</v>
      </c>
      <c r="B66" s="91" t="s">
        <v>182</v>
      </c>
      <c r="C66" s="91" t="s">
        <v>143</v>
      </c>
      <c r="D66" s="91" t="s">
        <v>183</v>
      </c>
      <c r="E66" s="134" t="s">
        <v>330</v>
      </c>
      <c r="F66" s="135">
        <v>6</v>
      </c>
      <c r="G66" s="86" t="s">
        <v>159</v>
      </c>
      <c r="H66" s="86" t="s">
        <v>158</v>
      </c>
      <c r="I66" s="86" t="s">
        <v>158</v>
      </c>
      <c r="J66" s="86" t="s">
        <v>158</v>
      </c>
      <c r="K66" s="92" t="s">
        <v>677</v>
      </c>
      <c r="L66" s="92" t="s">
        <v>1116</v>
      </c>
      <c r="M66" s="92" t="s">
        <v>1109</v>
      </c>
      <c r="N66" s="92" t="s">
        <v>157</v>
      </c>
    </row>
    <row r="67" spans="1:15" ht="31.2" x14ac:dyDescent="0.3">
      <c r="A67" s="91" t="s">
        <v>588</v>
      </c>
      <c r="B67" s="91" t="s">
        <v>181</v>
      </c>
      <c r="C67" s="91" t="s">
        <v>151</v>
      </c>
      <c r="D67" s="91" t="s">
        <v>147</v>
      </c>
      <c r="E67" s="134" t="s">
        <v>330</v>
      </c>
      <c r="F67" s="135">
        <v>6</v>
      </c>
      <c r="G67" s="86" t="s">
        <v>159</v>
      </c>
      <c r="H67" s="86" t="s">
        <v>158</v>
      </c>
      <c r="I67" s="86" t="s">
        <v>159</v>
      </c>
      <c r="J67" s="86" t="s">
        <v>158</v>
      </c>
      <c r="K67" s="92" t="s">
        <v>677</v>
      </c>
      <c r="L67" s="92" t="s">
        <v>1117</v>
      </c>
      <c r="M67" s="92" t="s">
        <v>1109</v>
      </c>
      <c r="N67" s="92" t="s">
        <v>157</v>
      </c>
    </row>
    <row r="68" spans="1:15" x14ac:dyDescent="0.3">
      <c r="A68" s="91" t="s">
        <v>641</v>
      </c>
      <c r="B68" s="91" t="s">
        <v>194</v>
      </c>
      <c r="C68" s="91" t="s">
        <v>143</v>
      </c>
      <c r="D68" s="91" t="s">
        <v>146</v>
      </c>
      <c r="E68" s="133" t="s">
        <v>214</v>
      </c>
      <c r="F68" s="135">
        <v>6</v>
      </c>
      <c r="G68" s="86" t="s">
        <v>158</v>
      </c>
      <c r="H68" s="86" t="s">
        <v>158</v>
      </c>
      <c r="I68" s="86" t="s">
        <v>159</v>
      </c>
      <c r="J68" s="86" t="s">
        <v>158</v>
      </c>
      <c r="K68" s="92" t="s">
        <v>678</v>
      </c>
      <c r="L68" s="92" t="s">
        <v>157</v>
      </c>
      <c r="M68" s="92" t="s">
        <v>157</v>
      </c>
      <c r="N68" s="92" t="s">
        <v>157</v>
      </c>
    </row>
    <row r="69" spans="1:15" x14ac:dyDescent="0.3">
      <c r="A69" s="91" t="s">
        <v>642</v>
      </c>
      <c r="B69" s="91" t="s">
        <v>170</v>
      </c>
      <c r="C69" s="91" t="s">
        <v>151</v>
      </c>
      <c r="D69" s="91" t="s">
        <v>166</v>
      </c>
      <c r="E69" s="133" t="s">
        <v>214</v>
      </c>
      <c r="F69" s="135">
        <v>6</v>
      </c>
      <c r="G69" s="86" t="s">
        <v>158</v>
      </c>
      <c r="H69" s="86" t="s">
        <v>158</v>
      </c>
      <c r="I69" s="86" t="s">
        <v>159</v>
      </c>
      <c r="J69" s="86" t="s">
        <v>159</v>
      </c>
      <c r="K69" s="92" t="s">
        <v>678</v>
      </c>
      <c r="L69" s="92" t="s">
        <v>157</v>
      </c>
      <c r="M69" s="92" t="s">
        <v>157</v>
      </c>
      <c r="N69" s="92" t="s">
        <v>157</v>
      </c>
    </row>
    <row r="70" spans="1:15" ht="18.600000000000001" x14ac:dyDescent="0.3">
      <c r="A70" s="91" t="s">
        <v>640</v>
      </c>
      <c r="B70" s="91" t="s">
        <v>203</v>
      </c>
      <c r="C70" s="91" t="s">
        <v>151</v>
      </c>
      <c r="D70" s="91" t="s">
        <v>162</v>
      </c>
      <c r="E70" s="133" t="s">
        <v>214</v>
      </c>
      <c r="F70" s="135">
        <v>5</v>
      </c>
      <c r="G70" s="86" t="s">
        <v>158</v>
      </c>
      <c r="H70" s="86" t="s">
        <v>159</v>
      </c>
      <c r="I70" s="86" t="s">
        <v>159</v>
      </c>
      <c r="J70" s="86" t="s">
        <v>159</v>
      </c>
      <c r="K70" s="92" t="s">
        <v>678</v>
      </c>
      <c r="L70" s="92" t="s">
        <v>157</v>
      </c>
      <c r="M70" s="92" t="s">
        <v>157</v>
      </c>
      <c r="N70" s="92" t="s">
        <v>157</v>
      </c>
    </row>
    <row r="71" spans="1:15" ht="46.8" x14ac:dyDescent="0.3">
      <c r="A71" s="91" t="s">
        <v>653</v>
      </c>
      <c r="B71" s="91" t="s">
        <v>560</v>
      </c>
      <c r="C71" s="91" t="s">
        <v>151</v>
      </c>
      <c r="D71" s="91" t="s">
        <v>172</v>
      </c>
      <c r="E71" s="88" t="s">
        <v>214</v>
      </c>
      <c r="F71" s="135">
        <v>5</v>
      </c>
      <c r="G71" s="86" t="s">
        <v>158</v>
      </c>
      <c r="H71" s="86" t="s">
        <v>158</v>
      </c>
      <c r="I71" s="86" t="s">
        <v>158</v>
      </c>
      <c r="J71" s="86" t="s">
        <v>158</v>
      </c>
      <c r="K71" s="92" t="s">
        <v>1099</v>
      </c>
      <c r="L71" s="92" t="s">
        <v>157</v>
      </c>
      <c r="M71" s="92" t="s">
        <v>1129</v>
      </c>
      <c r="N71" s="92" t="s">
        <v>157</v>
      </c>
      <c r="O71" s="93" t="s">
        <v>559</v>
      </c>
    </row>
    <row r="72" spans="1:15" ht="62.4" x14ac:dyDescent="0.3">
      <c r="A72" s="91" t="s">
        <v>667</v>
      </c>
      <c r="B72" s="91" t="s">
        <v>169</v>
      </c>
      <c r="C72" s="91" t="s">
        <v>151</v>
      </c>
      <c r="D72" s="91" t="s">
        <v>144</v>
      </c>
      <c r="E72" s="66" t="s">
        <v>468</v>
      </c>
      <c r="F72" s="135">
        <v>7</v>
      </c>
      <c r="G72" s="86" t="s">
        <v>159</v>
      </c>
      <c r="H72" s="86" t="s">
        <v>158</v>
      </c>
      <c r="I72" s="86" t="s">
        <v>158</v>
      </c>
      <c r="J72" s="86" t="s">
        <v>159</v>
      </c>
      <c r="K72" s="92" t="s">
        <v>1122</v>
      </c>
      <c r="L72" s="132" t="s">
        <v>1124</v>
      </c>
      <c r="M72" s="92" t="s">
        <v>1142</v>
      </c>
      <c r="N72" s="92" t="s">
        <v>157</v>
      </c>
    </row>
    <row r="73" spans="1:15" ht="62.4" x14ac:dyDescent="0.3">
      <c r="A73" s="91" t="s">
        <v>668</v>
      </c>
      <c r="B73" s="91" t="s">
        <v>168</v>
      </c>
      <c r="C73" s="91" t="s">
        <v>151</v>
      </c>
      <c r="D73" s="91" t="s">
        <v>145</v>
      </c>
      <c r="E73" s="66" t="s">
        <v>468</v>
      </c>
      <c r="F73" s="135">
        <v>7</v>
      </c>
      <c r="G73" s="86" t="s">
        <v>159</v>
      </c>
      <c r="H73" s="86" t="s">
        <v>159</v>
      </c>
      <c r="I73" s="86" t="s">
        <v>159</v>
      </c>
      <c r="J73" s="86" t="s">
        <v>159</v>
      </c>
      <c r="K73" s="92" t="s">
        <v>1122</v>
      </c>
      <c r="L73" s="132" t="s">
        <v>1125</v>
      </c>
      <c r="M73" s="132" t="s">
        <v>1132</v>
      </c>
      <c r="N73" s="92" t="s">
        <v>157</v>
      </c>
    </row>
    <row r="74" spans="1:15" ht="46.8" x14ac:dyDescent="0.3">
      <c r="A74" s="91" t="s">
        <v>651</v>
      </c>
      <c r="B74" s="91" t="s">
        <v>177</v>
      </c>
      <c r="C74" s="91" t="s">
        <v>178</v>
      </c>
      <c r="D74" s="91" t="s">
        <v>179</v>
      </c>
      <c r="E74" s="66" t="s">
        <v>468</v>
      </c>
      <c r="F74" s="135">
        <v>6</v>
      </c>
      <c r="G74" s="86" t="s">
        <v>158</v>
      </c>
      <c r="H74" s="86" t="s">
        <v>158</v>
      </c>
      <c r="I74" s="86" t="s">
        <v>158</v>
      </c>
      <c r="J74" s="86" t="s">
        <v>158</v>
      </c>
      <c r="K74" s="92" t="s">
        <v>677</v>
      </c>
      <c r="L74" s="132" t="s">
        <v>1126</v>
      </c>
      <c r="M74" s="92" t="s">
        <v>1133</v>
      </c>
      <c r="N74" s="92" t="s">
        <v>157</v>
      </c>
    </row>
    <row r="75" spans="1:15" ht="31.2" x14ac:dyDescent="0.3">
      <c r="A75" s="91" t="s">
        <v>612</v>
      </c>
      <c r="B75" s="91" t="s">
        <v>164</v>
      </c>
      <c r="C75" s="91" t="s">
        <v>151</v>
      </c>
      <c r="D75" s="91" t="s">
        <v>176</v>
      </c>
      <c r="E75" s="66" t="s">
        <v>468</v>
      </c>
      <c r="F75" s="135">
        <v>6</v>
      </c>
      <c r="G75" s="86" t="s">
        <v>158</v>
      </c>
      <c r="H75" s="86" t="s">
        <v>158</v>
      </c>
      <c r="I75" s="86" t="s">
        <v>158</v>
      </c>
      <c r="J75" s="86" t="s">
        <v>158</v>
      </c>
      <c r="K75" s="92" t="s">
        <v>677</v>
      </c>
      <c r="L75" s="132" t="s">
        <v>1124</v>
      </c>
      <c r="M75" s="92" t="s">
        <v>1128</v>
      </c>
      <c r="N75" s="92" t="s">
        <v>157</v>
      </c>
    </row>
    <row r="76" spans="1:15" ht="31.2" x14ac:dyDescent="0.3">
      <c r="A76" s="91" t="s">
        <v>666</v>
      </c>
      <c r="B76" s="91" t="s">
        <v>165</v>
      </c>
      <c r="C76" s="91" t="s">
        <v>151</v>
      </c>
      <c r="D76" s="91" t="s">
        <v>147</v>
      </c>
      <c r="E76" s="66" t="s">
        <v>468</v>
      </c>
      <c r="F76" s="135">
        <v>6</v>
      </c>
      <c r="G76" s="86" t="s">
        <v>159</v>
      </c>
      <c r="H76" s="86" t="s">
        <v>159</v>
      </c>
      <c r="I76" s="86" t="s">
        <v>159</v>
      </c>
      <c r="J76" s="86" t="s">
        <v>158</v>
      </c>
      <c r="K76" s="92" t="s">
        <v>677</v>
      </c>
      <c r="L76" s="132" t="s">
        <v>1124</v>
      </c>
      <c r="M76" s="92" t="s">
        <v>1128</v>
      </c>
      <c r="N76" s="92" t="s">
        <v>157</v>
      </c>
    </row>
    <row r="77" spans="1:15" ht="62.4" x14ac:dyDescent="0.3">
      <c r="A77" s="91" t="s">
        <v>650</v>
      </c>
      <c r="B77" s="91" t="s">
        <v>171</v>
      </c>
      <c r="C77" s="91" t="s">
        <v>151</v>
      </c>
      <c r="D77" s="91" t="s">
        <v>172</v>
      </c>
      <c r="E77" s="66" t="s">
        <v>468</v>
      </c>
      <c r="F77" s="135">
        <v>6</v>
      </c>
      <c r="G77" s="86" t="s">
        <v>158</v>
      </c>
      <c r="H77" s="86" t="s">
        <v>158</v>
      </c>
      <c r="I77" s="86" t="s">
        <v>158</v>
      </c>
      <c r="J77" s="86" t="s">
        <v>158</v>
      </c>
      <c r="K77" s="92" t="s">
        <v>1122</v>
      </c>
      <c r="L77" s="132" t="s">
        <v>1124</v>
      </c>
      <c r="M77" s="92" t="s">
        <v>1134</v>
      </c>
      <c r="N77" s="92" t="s">
        <v>157</v>
      </c>
    </row>
    <row r="78" spans="1:15" ht="31.2" x14ac:dyDescent="0.3">
      <c r="A78" s="91" t="s">
        <v>594</v>
      </c>
      <c r="B78" s="91" t="s">
        <v>195</v>
      </c>
      <c r="C78" s="91" t="s">
        <v>143</v>
      </c>
      <c r="D78" s="91" t="s">
        <v>144</v>
      </c>
      <c r="E78" s="65" t="s">
        <v>469</v>
      </c>
      <c r="F78" s="135">
        <v>6</v>
      </c>
      <c r="G78" s="86" t="s">
        <v>158</v>
      </c>
      <c r="H78" s="86" t="s">
        <v>158</v>
      </c>
      <c r="I78" s="86" t="s">
        <v>159</v>
      </c>
      <c r="J78" s="86" t="s">
        <v>159</v>
      </c>
      <c r="K78" s="92" t="s">
        <v>676</v>
      </c>
      <c r="L78" s="132" t="s">
        <v>1110</v>
      </c>
      <c r="M78" s="132"/>
      <c r="N78" s="92" t="s">
        <v>157</v>
      </c>
    </row>
    <row r="79" spans="1:15" ht="31.2" x14ac:dyDescent="0.3">
      <c r="A79" s="91" t="s">
        <v>595</v>
      </c>
      <c r="B79" s="91" t="s">
        <v>170</v>
      </c>
      <c r="C79" s="91" t="s">
        <v>151</v>
      </c>
      <c r="D79" s="91" t="s">
        <v>166</v>
      </c>
      <c r="E79" s="65" t="s">
        <v>469</v>
      </c>
      <c r="F79" s="135">
        <v>6</v>
      </c>
      <c r="G79" s="86" t="s">
        <v>159</v>
      </c>
      <c r="H79" s="86" t="s">
        <v>158</v>
      </c>
      <c r="I79" s="86" t="s">
        <v>159</v>
      </c>
      <c r="J79" s="86" t="s">
        <v>159</v>
      </c>
      <c r="K79" s="92" t="s">
        <v>676</v>
      </c>
      <c r="L79" s="92" t="s">
        <v>1116</v>
      </c>
      <c r="N79" s="92" t="s">
        <v>157</v>
      </c>
    </row>
    <row r="80" spans="1:15" ht="62.4" x14ac:dyDescent="0.3">
      <c r="A80" s="91" t="s">
        <v>593</v>
      </c>
      <c r="B80" s="91" t="s">
        <v>171</v>
      </c>
      <c r="C80" s="91" t="s">
        <v>151</v>
      </c>
      <c r="D80" s="91" t="s">
        <v>172</v>
      </c>
      <c r="E80" s="65" t="s">
        <v>469</v>
      </c>
      <c r="F80" s="135">
        <v>6</v>
      </c>
      <c r="G80" s="86" t="s">
        <v>158</v>
      </c>
      <c r="H80" s="86" t="s">
        <v>159</v>
      </c>
      <c r="I80" s="86" t="s">
        <v>159</v>
      </c>
      <c r="J80" s="86" t="s">
        <v>159</v>
      </c>
      <c r="K80" s="92" t="s">
        <v>1122</v>
      </c>
      <c r="L80" s="132" t="s">
        <v>1123</v>
      </c>
      <c r="M80" s="92" t="s">
        <v>1140</v>
      </c>
      <c r="N80" s="92" t="s">
        <v>157</v>
      </c>
    </row>
    <row r="81" spans="1:15" x14ac:dyDescent="0.3">
      <c r="A81" s="91" t="s">
        <v>643</v>
      </c>
      <c r="B81" s="91" t="s">
        <v>194</v>
      </c>
      <c r="C81" s="91" t="s">
        <v>143</v>
      </c>
      <c r="D81" s="91" t="s">
        <v>146</v>
      </c>
      <c r="E81" s="65" t="s">
        <v>74</v>
      </c>
      <c r="F81" s="135">
        <v>6</v>
      </c>
      <c r="G81" s="86" t="s">
        <v>158</v>
      </c>
      <c r="H81" s="86" t="s">
        <v>158</v>
      </c>
      <c r="I81" s="86" t="s">
        <v>159</v>
      </c>
      <c r="J81" s="86" t="s">
        <v>158</v>
      </c>
      <c r="K81" s="92" t="s">
        <v>675</v>
      </c>
      <c r="L81" s="92" t="s">
        <v>157</v>
      </c>
      <c r="M81" s="92" t="s">
        <v>673</v>
      </c>
      <c r="N81" s="92" t="s">
        <v>157</v>
      </c>
    </row>
    <row r="82" spans="1:15" x14ac:dyDescent="0.3">
      <c r="A82" s="91" t="s">
        <v>645</v>
      </c>
      <c r="B82" s="91" t="s">
        <v>195</v>
      </c>
      <c r="C82" s="91" t="s">
        <v>143</v>
      </c>
      <c r="D82" s="91" t="s">
        <v>144</v>
      </c>
      <c r="E82" s="65" t="s">
        <v>74</v>
      </c>
      <c r="F82" s="135">
        <v>6</v>
      </c>
      <c r="G82" s="86" t="s">
        <v>158</v>
      </c>
      <c r="H82" s="86" t="s">
        <v>159</v>
      </c>
      <c r="I82" s="86" t="s">
        <v>159</v>
      </c>
      <c r="J82" s="86" t="s">
        <v>159</v>
      </c>
      <c r="K82" s="92" t="s">
        <v>675</v>
      </c>
      <c r="L82" s="132" t="s">
        <v>574</v>
      </c>
      <c r="N82" s="92" t="s">
        <v>157</v>
      </c>
    </row>
    <row r="83" spans="1:15" x14ac:dyDescent="0.3">
      <c r="A83" s="91" t="s">
        <v>644</v>
      </c>
      <c r="B83" s="91" t="s">
        <v>196</v>
      </c>
      <c r="C83" s="91" t="s">
        <v>143</v>
      </c>
      <c r="D83" s="91" t="s">
        <v>147</v>
      </c>
      <c r="E83" s="65" t="s">
        <v>74</v>
      </c>
      <c r="F83" s="135">
        <v>6</v>
      </c>
      <c r="G83" s="86" t="s">
        <v>159</v>
      </c>
      <c r="H83" s="86" t="s">
        <v>158</v>
      </c>
      <c r="I83" s="86" t="s">
        <v>159</v>
      </c>
      <c r="J83" s="86" t="s">
        <v>158</v>
      </c>
      <c r="K83" s="92" t="s">
        <v>157</v>
      </c>
      <c r="L83" s="132" t="s">
        <v>574</v>
      </c>
      <c r="N83" s="92" t="s">
        <v>157</v>
      </c>
    </row>
    <row r="84" spans="1:15" ht="31.2" x14ac:dyDescent="0.3">
      <c r="A84" s="91" t="s">
        <v>671</v>
      </c>
      <c r="B84" s="91" t="s">
        <v>168</v>
      </c>
      <c r="C84" s="91" t="s">
        <v>151</v>
      </c>
      <c r="D84" s="91" t="s">
        <v>145</v>
      </c>
      <c r="E84" s="66" t="s">
        <v>77</v>
      </c>
      <c r="F84" s="135">
        <v>7</v>
      </c>
      <c r="G84" s="86" t="s">
        <v>159</v>
      </c>
      <c r="H84" s="86" t="s">
        <v>159</v>
      </c>
      <c r="I84" s="86" t="s">
        <v>159</v>
      </c>
      <c r="J84" s="86" t="s">
        <v>158</v>
      </c>
      <c r="K84" s="92" t="s">
        <v>676</v>
      </c>
      <c r="L84" s="132" t="s">
        <v>1123</v>
      </c>
      <c r="M84" s="92" t="s">
        <v>1141</v>
      </c>
      <c r="O84" s="93" t="s">
        <v>672</v>
      </c>
    </row>
    <row r="85" spans="1:15" ht="78" x14ac:dyDescent="0.3">
      <c r="A85" s="95" t="s">
        <v>646</v>
      </c>
      <c r="B85" s="95" t="s">
        <v>167</v>
      </c>
      <c r="C85" s="95" t="s">
        <v>151</v>
      </c>
      <c r="D85" s="95" t="s">
        <v>144</v>
      </c>
      <c r="E85" s="66" t="s">
        <v>77</v>
      </c>
      <c r="F85" s="135">
        <v>7</v>
      </c>
      <c r="G85" s="86" t="s">
        <v>159</v>
      </c>
      <c r="H85" s="86" t="s">
        <v>159</v>
      </c>
      <c r="I85" s="86" t="s">
        <v>159</v>
      </c>
      <c r="J85" s="86" t="s">
        <v>158</v>
      </c>
      <c r="K85" s="92" t="s">
        <v>1098</v>
      </c>
      <c r="L85" s="132" t="s">
        <v>1123</v>
      </c>
      <c r="M85" s="92" t="s">
        <v>1141</v>
      </c>
      <c r="O85" s="93" t="s">
        <v>672</v>
      </c>
    </row>
    <row r="86" spans="1:15" ht="18.600000000000001" x14ac:dyDescent="0.3">
      <c r="A86" s="95" t="s">
        <v>647</v>
      </c>
      <c r="B86" s="95" t="s">
        <v>175</v>
      </c>
      <c r="C86" s="95" t="s">
        <v>151</v>
      </c>
      <c r="D86" s="95" t="s">
        <v>145</v>
      </c>
      <c r="E86" s="66" t="s">
        <v>77</v>
      </c>
      <c r="F86" s="135">
        <v>7</v>
      </c>
      <c r="G86" s="86" t="s">
        <v>159</v>
      </c>
      <c r="H86" s="86" t="s">
        <v>159</v>
      </c>
      <c r="I86" s="86" t="s">
        <v>159</v>
      </c>
      <c r="J86" s="86" t="s">
        <v>158</v>
      </c>
      <c r="K86" s="92" t="s">
        <v>676</v>
      </c>
      <c r="L86" s="92" t="s">
        <v>575</v>
      </c>
      <c r="M86" s="92" t="s">
        <v>1141</v>
      </c>
      <c r="O86" s="93" t="s">
        <v>672</v>
      </c>
    </row>
    <row r="87" spans="1:15" x14ac:dyDescent="0.3">
      <c r="A87" s="91" t="s">
        <v>669</v>
      </c>
      <c r="B87" s="91" t="s">
        <v>193</v>
      </c>
      <c r="C87" s="91" t="s">
        <v>143</v>
      </c>
      <c r="D87" s="91" t="s">
        <v>145</v>
      </c>
      <c r="E87" s="66" t="s">
        <v>77</v>
      </c>
      <c r="F87" s="135">
        <v>6</v>
      </c>
      <c r="G87" s="86" t="s">
        <v>159</v>
      </c>
      <c r="H87" s="86" t="s">
        <v>159</v>
      </c>
      <c r="I87" s="86" t="s">
        <v>159</v>
      </c>
      <c r="J87" s="86" t="s">
        <v>159</v>
      </c>
      <c r="K87" s="92" t="s">
        <v>157</v>
      </c>
      <c r="L87" s="92" t="s">
        <v>575</v>
      </c>
      <c r="M87" s="92" t="s">
        <v>1141</v>
      </c>
      <c r="O87" s="93" t="s">
        <v>672</v>
      </c>
    </row>
    <row r="88" spans="1:15" ht="31.2" x14ac:dyDescent="0.3">
      <c r="A88" s="91" t="s">
        <v>670</v>
      </c>
      <c r="B88" s="91" t="s">
        <v>164</v>
      </c>
      <c r="C88" s="91" t="s">
        <v>151</v>
      </c>
      <c r="D88" s="91" t="s">
        <v>176</v>
      </c>
      <c r="E88" s="66" t="s">
        <v>77</v>
      </c>
      <c r="F88" s="135">
        <v>6</v>
      </c>
      <c r="G88" s="86" t="s">
        <v>159</v>
      </c>
      <c r="H88" s="86" t="s">
        <v>159</v>
      </c>
      <c r="I88" s="86" t="s">
        <v>158</v>
      </c>
      <c r="J88" s="86" t="s">
        <v>159</v>
      </c>
      <c r="K88" s="92" t="s">
        <v>680</v>
      </c>
      <c r="L88" s="132" t="s">
        <v>1110</v>
      </c>
      <c r="O88" s="93" t="s">
        <v>672</v>
      </c>
    </row>
    <row r="89" spans="1:15" x14ac:dyDescent="0.3">
      <c r="A89" s="95" t="s">
        <v>648</v>
      </c>
      <c r="B89" s="95" t="s">
        <v>163</v>
      </c>
      <c r="C89" s="95" t="s">
        <v>151</v>
      </c>
      <c r="D89" s="95" t="s">
        <v>145</v>
      </c>
      <c r="E89" s="66" t="s">
        <v>77</v>
      </c>
      <c r="F89" s="135">
        <v>6</v>
      </c>
      <c r="G89" s="86" t="s">
        <v>159</v>
      </c>
      <c r="H89" s="86" t="s">
        <v>159</v>
      </c>
      <c r="I89" s="86" t="s">
        <v>159</v>
      </c>
      <c r="J89" s="86" t="s">
        <v>159</v>
      </c>
      <c r="K89" s="92" t="s">
        <v>157</v>
      </c>
      <c r="L89" s="92" t="s">
        <v>574</v>
      </c>
      <c r="M89" s="92" t="s">
        <v>1141</v>
      </c>
      <c r="O89" s="93" t="s">
        <v>672</v>
      </c>
    </row>
    <row r="90" spans="1:15" ht="31.2" x14ac:dyDescent="0.3">
      <c r="A90" s="91" t="s">
        <v>649</v>
      </c>
      <c r="B90" s="91" t="s">
        <v>165</v>
      </c>
      <c r="C90" s="91" t="s">
        <v>151</v>
      </c>
      <c r="D90" s="91" t="s">
        <v>147</v>
      </c>
      <c r="E90" s="66" t="s">
        <v>77</v>
      </c>
      <c r="F90" s="135">
        <v>6</v>
      </c>
      <c r="G90" s="86" t="s">
        <v>159</v>
      </c>
      <c r="H90" s="86" t="s">
        <v>159</v>
      </c>
      <c r="I90" s="86" t="s">
        <v>159</v>
      </c>
      <c r="J90" s="86" t="s">
        <v>159</v>
      </c>
      <c r="K90" s="92" t="s">
        <v>676</v>
      </c>
      <c r="L90" s="92" t="s">
        <v>1116</v>
      </c>
      <c r="O90" s="93" t="s">
        <v>672</v>
      </c>
    </row>
    <row r="91" spans="1:15" ht="78" x14ac:dyDescent="0.3">
      <c r="A91" s="91" t="s">
        <v>587</v>
      </c>
      <c r="B91" s="91" t="s">
        <v>184</v>
      </c>
      <c r="C91" s="91" t="s">
        <v>151</v>
      </c>
      <c r="D91" s="91" t="s">
        <v>147</v>
      </c>
      <c r="E91" s="87" t="s">
        <v>331</v>
      </c>
      <c r="F91" s="135">
        <v>7</v>
      </c>
      <c r="G91" s="86" t="s">
        <v>158</v>
      </c>
      <c r="H91" s="86" t="s">
        <v>158</v>
      </c>
      <c r="I91" s="86" t="s">
        <v>158</v>
      </c>
      <c r="J91" s="86" t="s">
        <v>158</v>
      </c>
      <c r="K91" s="92" t="s">
        <v>1098</v>
      </c>
      <c r="L91" s="92" t="s">
        <v>1116</v>
      </c>
      <c r="M91" s="92" t="s">
        <v>1109</v>
      </c>
      <c r="N91" s="92" t="s">
        <v>1103</v>
      </c>
    </row>
    <row r="92" spans="1:15" ht="31.2" x14ac:dyDescent="0.3">
      <c r="A92" s="91" t="s">
        <v>581</v>
      </c>
      <c r="B92" s="91" t="s">
        <v>177</v>
      </c>
      <c r="C92" s="91" t="s">
        <v>178</v>
      </c>
      <c r="D92" s="91" t="s">
        <v>179</v>
      </c>
      <c r="E92" s="87" t="s">
        <v>331</v>
      </c>
      <c r="F92" s="135">
        <v>6</v>
      </c>
      <c r="G92" s="86" t="s">
        <v>158</v>
      </c>
      <c r="H92" s="86" t="s">
        <v>158</v>
      </c>
      <c r="I92" s="86" t="s">
        <v>158</v>
      </c>
      <c r="J92" s="86" t="s">
        <v>158</v>
      </c>
      <c r="K92" s="92" t="s">
        <v>677</v>
      </c>
      <c r="L92" s="92" t="s">
        <v>1118</v>
      </c>
      <c r="M92" s="92" t="s">
        <v>1109</v>
      </c>
      <c r="N92" s="92" t="s">
        <v>1102</v>
      </c>
    </row>
    <row r="93" spans="1:15" ht="31.2" x14ac:dyDescent="0.3">
      <c r="A93" s="91" t="s">
        <v>584</v>
      </c>
      <c r="B93" s="91" t="s">
        <v>180</v>
      </c>
      <c r="C93" s="91" t="s">
        <v>178</v>
      </c>
      <c r="D93" s="91" t="s">
        <v>179</v>
      </c>
      <c r="E93" s="87" t="s">
        <v>331</v>
      </c>
      <c r="F93" s="135">
        <v>6</v>
      </c>
      <c r="G93" s="86" t="s">
        <v>158</v>
      </c>
      <c r="H93" s="86" t="s">
        <v>159</v>
      </c>
      <c r="I93" s="86" t="s">
        <v>158</v>
      </c>
      <c r="J93" s="86" t="s">
        <v>159</v>
      </c>
      <c r="K93" s="92" t="s">
        <v>677</v>
      </c>
      <c r="L93" s="92" t="s">
        <v>1121</v>
      </c>
      <c r="M93" s="92" t="s">
        <v>1109</v>
      </c>
      <c r="N93" s="92" t="s">
        <v>1102</v>
      </c>
    </row>
    <row r="94" spans="1:15" ht="46.8" x14ac:dyDescent="0.3">
      <c r="A94" s="91" t="s">
        <v>583</v>
      </c>
      <c r="B94" s="91" t="s">
        <v>182</v>
      </c>
      <c r="C94" s="91" t="s">
        <v>143</v>
      </c>
      <c r="D94" s="91" t="s">
        <v>183</v>
      </c>
      <c r="E94" s="87" t="s">
        <v>331</v>
      </c>
      <c r="F94" s="135">
        <v>6</v>
      </c>
      <c r="G94" s="86" t="s">
        <v>158</v>
      </c>
      <c r="H94" s="86" t="s">
        <v>159</v>
      </c>
      <c r="I94" s="86" t="s">
        <v>159</v>
      </c>
      <c r="J94" s="86" t="s">
        <v>158</v>
      </c>
      <c r="K94" s="92" t="s">
        <v>1099</v>
      </c>
      <c r="L94" s="92" t="s">
        <v>1117</v>
      </c>
      <c r="M94" s="92" t="s">
        <v>1109</v>
      </c>
      <c r="N94" s="92" t="s">
        <v>1102</v>
      </c>
    </row>
    <row r="95" spans="1:15" ht="46.8" x14ac:dyDescent="0.3">
      <c r="A95" s="91" t="s">
        <v>580</v>
      </c>
      <c r="B95" s="91" t="s">
        <v>181</v>
      </c>
      <c r="C95" s="91" t="s">
        <v>151</v>
      </c>
      <c r="D95" s="91" t="s">
        <v>147</v>
      </c>
      <c r="E95" s="87" t="s">
        <v>331</v>
      </c>
      <c r="F95" s="135">
        <v>6</v>
      </c>
      <c r="G95" s="86" t="s">
        <v>158</v>
      </c>
      <c r="H95" s="86" t="s">
        <v>158</v>
      </c>
      <c r="I95" s="86" t="s">
        <v>159</v>
      </c>
      <c r="J95" s="86" t="s">
        <v>158</v>
      </c>
      <c r="K95" s="92" t="s">
        <v>1127</v>
      </c>
      <c r="L95" s="92" t="s">
        <v>1119</v>
      </c>
      <c r="M95" s="92" t="s">
        <v>1109</v>
      </c>
      <c r="N95" s="92" t="s">
        <v>1102</v>
      </c>
    </row>
    <row r="96" spans="1:15" ht="46.8" x14ac:dyDescent="0.3">
      <c r="A96" s="91" t="s">
        <v>658</v>
      </c>
      <c r="B96" s="91" t="s">
        <v>656</v>
      </c>
      <c r="C96" s="91" t="s">
        <v>178</v>
      </c>
      <c r="D96" s="91" t="s">
        <v>166</v>
      </c>
      <c r="E96" s="85" t="s">
        <v>78</v>
      </c>
      <c r="F96" s="135">
        <v>7</v>
      </c>
      <c r="G96" s="86" t="s">
        <v>158</v>
      </c>
      <c r="H96" s="86" t="s">
        <v>158</v>
      </c>
      <c r="I96" s="86" t="s">
        <v>158</v>
      </c>
      <c r="J96" s="86" t="s">
        <v>159</v>
      </c>
      <c r="K96" s="92" t="s">
        <v>1099</v>
      </c>
      <c r="L96" s="92" t="s">
        <v>157</v>
      </c>
      <c r="M96" s="92" t="s">
        <v>157</v>
      </c>
      <c r="N96" s="92" t="s">
        <v>157</v>
      </c>
    </row>
  </sheetData>
  <sortState xmlns:xlrd2="http://schemas.microsoft.com/office/spreadsheetml/2017/richdata2" ref="A2:O96">
    <sortCondition ref="E2:E96"/>
    <sortCondition descending="1" ref="F2:F96"/>
    <sortCondition ref="C2:C96"/>
    <sortCondition ref="B2:B96"/>
  </sortState>
  <conditionalFormatting sqref="F2:F96">
    <cfRule type="cellIs" dxfId="34" priority="3" operator="greaterThan">
      <formula>6</formula>
    </cfRule>
    <cfRule type="cellIs" dxfId="33" priority="4" operator="equal">
      <formula>6</formula>
    </cfRule>
    <cfRule type="cellIs" dxfId="32" priority="5" operator="lessThan">
      <formula>6</formula>
    </cfRule>
  </conditionalFormatting>
  <conditionalFormatting sqref="G10:G27">
    <cfRule type="cellIs" dxfId="31" priority="101" operator="equal">
      <formula>"þ"</formula>
    </cfRule>
  </conditionalFormatting>
  <conditionalFormatting sqref="G37:G51">
    <cfRule type="cellIs" dxfId="30" priority="59" operator="equal">
      <formula>"þ"</formula>
    </cfRule>
  </conditionalFormatting>
  <conditionalFormatting sqref="G53:H57">
    <cfRule type="cellIs" dxfId="29" priority="91" operator="equal">
      <formula>"þ"</formula>
    </cfRule>
  </conditionalFormatting>
  <conditionalFormatting sqref="G2:I13">
    <cfRule type="cellIs" dxfId="28" priority="158" operator="equal">
      <formula>"þ"</formula>
    </cfRule>
  </conditionalFormatting>
  <conditionalFormatting sqref="G39:I41 G43:I43">
    <cfRule type="cellIs" dxfId="27" priority="298" operator="equal">
      <formula>"þ"</formula>
    </cfRule>
  </conditionalFormatting>
  <conditionalFormatting sqref="G54:I57">
    <cfRule type="cellIs" dxfId="26" priority="34" operator="equal">
      <formula>"þ"</formula>
    </cfRule>
  </conditionalFormatting>
  <conditionalFormatting sqref="G28:J37">
    <cfRule type="cellIs" dxfId="25" priority="26" operator="equal">
      <formula>"þ"</formula>
    </cfRule>
  </conditionalFormatting>
  <conditionalFormatting sqref="G58:J96">
    <cfRule type="cellIs" dxfId="24" priority="1" operator="equal">
      <formula>"þ"</formula>
    </cfRule>
  </conditionalFormatting>
  <conditionalFormatting sqref="H14:H26">
    <cfRule type="cellIs" dxfId="23" priority="68" operator="equal">
      <formula>"þ"</formula>
    </cfRule>
  </conditionalFormatting>
  <conditionalFormatting sqref="H38">
    <cfRule type="cellIs" dxfId="22" priority="65" operator="equal">
      <formula>"þ"</formula>
    </cfRule>
  </conditionalFormatting>
  <conditionalFormatting sqref="H42">
    <cfRule type="cellIs" dxfId="21" priority="64" operator="equal">
      <formula>"þ"</formula>
    </cfRule>
  </conditionalFormatting>
  <conditionalFormatting sqref="H44:H51">
    <cfRule type="cellIs" dxfId="20" priority="55" operator="equal">
      <formula>"þ"</formula>
    </cfRule>
  </conditionalFormatting>
  <conditionalFormatting sqref="H35:I37">
    <cfRule type="cellIs" dxfId="19" priority="316" operator="equal">
      <formula>"þ"</formula>
    </cfRule>
  </conditionalFormatting>
  <conditionalFormatting sqref="H53:I55">
    <cfRule type="cellIs" dxfId="18" priority="130" operator="equal">
      <formula>"þ"</formula>
    </cfRule>
  </conditionalFormatting>
  <conditionalFormatting sqref="H27:J27">
    <cfRule type="cellIs" dxfId="17" priority="361" operator="equal">
      <formula>"þ"</formula>
    </cfRule>
  </conditionalFormatting>
  <conditionalFormatting sqref="I11">
    <cfRule type="cellIs" dxfId="16" priority="18" operator="equal">
      <formula>"þ"</formula>
    </cfRule>
  </conditionalFormatting>
  <conditionalFormatting sqref="I14:I27">
    <cfRule type="cellIs" dxfId="15" priority="7" operator="equal">
      <formula>"þ"</formula>
    </cfRule>
  </conditionalFormatting>
  <conditionalFormatting sqref="I36">
    <cfRule type="cellIs" dxfId="14" priority="27" operator="equal">
      <formula>"þ"</formula>
    </cfRule>
  </conditionalFormatting>
  <conditionalFormatting sqref="I38:I50">
    <cfRule type="cellIs" dxfId="13" priority="28" operator="equal">
      <formula>"þ"</formula>
    </cfRule>
  </conditionalFormatting>
  <conditionalFormatting sqref="I47:J47 I49:J49 I51:J51 G52:J52">
    <cfRule type="cellIs" dxfId="12" priority="402" operator="equal">
      <formula>"þ"</formula>
    </cfRule>
  </conditionalFormatting>
  <conditionalFormatting sqref="J2:J26">
    <cfRule type="cellIs" dxfId="11" priority="17" operator="equal">
      <formula>"þ"</formula>
    </cfRule>
  </conditionalFormatting>
  <conditionalFormatting sqref="J37:J46">
    <cfRule type="cellIs" dxfId="10" priority="14" operator="equal">
      <formula>"þ"</formula>
    </cfRule>
  </conditionalFormatting>
  <conditionalFormatting sqref="J48">
    <cfRule type="cellIs" dxfId="9" priority="13" operator="equal">
      <formula>"þ"</formula>
    </cfRule>
  </conditionalFormatting>
  <conditionalFormatting sqref="J50">
    <cfRule type="cellIs" dxfId="8" priority="12" operator="equal">
      <formula>"þ"</formula>
    </cfRule>
  </conditionalFormatting>
  <conditionalFormatting sqref="J53:J57">
    <cfRule type="cellIs" dxfId="7" priority="13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75026-4949-46BC-B1EC-79680CAEE43E}">
  <sheetPr>
    <tabColor rgb="FFFF0000"/>
  </sheetPr>
  <dimension ref="A1:N77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6" x14ac:dyDescent="0.3"/>
  <cols>
    <col min="1" max="1" width="20" style="143" bestFit="1" customWidth="1"/>
    <col min="2" max="2" width="22.69921875" style="143" bestFit="1" customWidth="1"/>
    <col min="3" max="3" width="3.3984375" style="143" bestFit="1" customWidth="1"/>
    <col min="4" max="4" width="8.8984375" style="143" bestFit="1" customWidth="1"/>
    <col min="5" max="5" width="7.5" style="143" bestFit="1" customWidth="1"/>
    <col min="6" max="6" width="4.796875" style="143" bestFit="1" customWidth="1"/>
    <col min="7" max="7" width="8.09765625" style="143" bestFit="1" customWidth="1"/>
    <col min="8" max="8" width="10.796875" style="143" bestFit="1" customWidth="1"/>
    <col min="9" max="9" width="8.69921875" style="143" bestFit="1" customWidth="1"/>
    <col min="10" max="10" width="4.3984375" style="143" bestFit="1" customWidth="1"/>
    <col min="11" max="11" width="9.19921875" style="143" bestFit="1" customWidth="1"/>
    <col min="12" max="12" width="4.5" style="143" bestFit="1" customWidth="1"/>
    <col min="13" max="13" width="5.296875" style="143" bestFit="1" customWidth="1"/>
    <col min="14" max="14" width="7.5" style="142" bestFit="1" customWidth="1"/>
    <col min="15" max="16384" width="13" style="142"/>
  </cols>
  <sheetData>
    <row r="1" spans="1:14" ht="16.8" thickTop="1" thickBot="1" x14ac:dyDescent="0.35">
      <c r="A1" s="166" t="s">
        <v>1229</v>
      </c>
      <c r="B1" s="165" t="s">
        <v>936</v>
      </c>
      <c r="C1" s="165" t="s">
        <v>139</v>
      </c>
      <c r="D1" s="165" t="s">
        <v>133</v>
      </c>
      <c r="E1" s="163" t="s">
        <v>935</v>
      </c>
      <c r="F1" s="163" t="s">
        <v>934</v>
      </c>
      <c r="G1" s="164" t="s">
        <v>933</v>
      </c>
      <c r="H1" s="163" t="s">
        <v>932</v>
      </c>
      <c r="I1" s="164" t="s">
        <v>931</v>
      </c>
      <c r="J1" s="164" t="s">
        <v>930</v>
      </c>
      <c r="K1" s="164" t="s">
        <v>929</v>
      </c>
      <c r="L1" s="164" t="s">
        <v>928</v>
      </c>
      <c r="M1" s="163" t="s">
        <v>1145</v>
      </c>
      <c r="N1" s="162" t="s">
        <v>927</v>
      </c>
    </row>
    <row r="2" spans="1:14" x14ac:dyDescent="0.3">
      <c r="A2" s="161" t="s">
        <v>961</v>
      </c>
      <c r="B2" s="160" t="s">
        <v>962</v>
      </c>
      <c r="C2" s="160">
        <v>0</v>
      </c>
      <c r="D2" s="160" t="s">
        <v>795</v>
      </c>
      <c r="E2" s="159" t="s">
        <v>807</v>
      </c>
      <c r="F2" s="224">
        <v>0</v>
      </c>
      <c r="G2" s="158" t="s">
        <v>793</v>
      </c>
      <c r="H2" s="158" t="s">
        <v>826</v>
      </c>
      <c r="I2" s="158" t="s">
        <v>472</v>
      </c>
      <c r="J2" s="157" t="s">
        <v>472</v>
      </c>
      <c r="K2" s="157" t="s">
        <v>472</v>
      </c>
      <c r="L2" s="157" t="s">
        <v>809</v>
      </c>
      <c r="M2" s="156">
        <v>3</v>
      </c>
      <c r="N2" s="145">
        <v>1</v>
      </c>
    </row>
    <row r="3" spans="1:14" x14ac:dyDescent="0.3">
      <c r="A3" s="185" t="s">
        <v>963</v>
      </c>
      <c r="B3" s="186" t="s">
        <v>997</v>
      </c>
      <c r="C3" s="110">
        <v>0</v>
      </c>
      <c r="D3" s="186" t="s">
        <v>795</v>
      </c>
      <c r="E3" s="187" t="s">
        <v>964</v>
      </c>
      <c r="F3" s="225">
        <v>20</v>
      </c>
      <c r="G3" s="188" t="s">
        <v>832</v>
      </c>
      <c r="H3" s="188" t="s">
        <v>806</v>
      </c>
      <c r="I3" s="154" t="s">
        <v>820</v>
      </c>
      <c r="J3" s="189" t="s">
        <v>472</v>
      </c>
      <c r="K3" s="189" t="s">
        <v>472</v>
      </c>
      <c r="L3" s="189" t="s">
        <v>802</v>
      </c>
      <c r="M3" s="190">
        <v>0.5</v>
      </c>
      <c r="N3" s="145">
        <v>1</v>
      </c>
    </row>
    <row r="4" spans="1:14" x14ac:dyDescent="0.3">
      <c r="A4" s="185" t="s">
        <v>808</v>
      </c>
      <c r="B4" s="186" t="s">
        <v>808</v>
      </c>
      <c r="C4" s="110">
        <v>0</v>
      </c>
      <c r="D4" s="186" t="s">
        <v>795</v>
      </c>
      <c r="E4" s="187" t="s">
        <v>807</v>
      </c>
      <c r="F4" s="225">
        <v>0</v>
      </c>
      <c r="G4" s="188" t="s">
        <v>793</v>
      </c>
      <c r="H4" s="188" t="s">
        <v>806</v>
      </c>
      <c r="I4" s="154" t="s">
        <v>805</v>
      </c>
      <c r="J4" s="189">
        <v>1</v>
      </c>
      <c r="K4" s="189" t="s">
        <v>472</v>
      </c>
      <c r="L4" s="189" t="s">
        <v>86</v>
      </c>
      <c r="M4" s="190">
        <v>2</v>
      </c>
      <c r="N4" s="145">
        <v>20</v>
      </c>
    </row>
    <row r="5" spans="1:14" x14ac:dyDescent="0.3">
      <c r="A5" s="155" t="s">
        <v>816</v>
      </c>
      <c r="B5" s="110" t="s">
        <v>816</v>
      </c>
      <c r="C5" s="110">
        <v>1</v>
      </c>
      <c r="D5" s="110" t="s">
        <v>795</v>
      </c>
      <c r="E5" s="57" t="s">
        <v>815</v>
      </c>
      <c r="F5" s="226">
        <v>0</v>
      </c>
      <c r="G5" s="154" t="s">
        <v>793</v>
      </c>
      <c r="H5" s="154" t="s">
        <v>806</v>
      </c>
      <c r="I5" s="154" t="s">
        <v>812</v>
      </c>
      <c r="J5" s="152">
        <v>1</v>
      </c>
      <c r="K5" s="152" t="s">
        <v>472</v>
      </c>
      <c r="L5" s="152" t="s">
        <v>809</v>
      </c>
      <c r="M5" s="153">
        <v>3</v>
      </c>
      <c r="N5" s="145">
        <v>120</v>
      </c>
    </row>
    <row r="6" spans="1:14" x14ac:dyDescent="0.3">
      <c r="A6" s="175" t="s">
        <v>796</v>
      </c>
      <c r="B6" s="177" t="s">
        <v>796</v>
      </c>
      <c r="C6" s="177">
        <v>1</v>
      </c>
      <c r="D6" s="177" t="s">
        <v>795</v>
      </c>
      <c r="E6" s="179" t="s">
        <v>794</v>
      </c>
      <c r="F6" s="179">
        <v>0</v>
      </c>
      <c r="G6" s="179" t="s">
        <v>793</v>
      </c>
      <c r="H6" s="179" t="s">
        <v>792</v>
      </c>
      <c r="I6" s="179" t="s">
        <v>791</v>
      </c>
      <c r="J6" s="179">
        <v>1</v>
      </c>
      <c r="K6" s="179">
        <v>1</v>
      </c>
      <c r="L6" s="179" t="s">
        <v>790</v>
      </c>
      <c r="M6" s="183">
        <v>4</v>
      </c>
      <c r="N6" s="145">
        <v>20</v>
      </c>
    </row>
    <row r="7" spans="1:14" x14ac:dyDescent="0.3">
      <c r="A7" s="175" t="s">
        <v>995</v>
      </c>
      <c r="B7" s="177" t="s">
        <v>995</v>
      </c>
      <c r="C7" s="177">
        <v>1</v>
      </c>
      <c r="D7" s="177" t="s">
        <v>795</v>
      </c>
      <c r="E7" s="179" t="s">
        <v>807</v>
      </c>
      <c r="F7" s="179">
        <v>0</v>
      </c>
      <c r="G7" s="188" t="s">
        <v>996</v>
      </c>
      <c r="H7" s="179" t="s">
        <v>806</v>
      </c>
      <c r="I7" s="179" t="s">
        <v>472</v>
      </c>
      <c r="J7" s="179" t="s">
        <v>472</v>
      </c>
      <c r="K7" s="179" t="s">
        <v>472</v>
      </c>
      <c r="L7" s="179" t="s">
        <v>86</v>
      </c>
      <c r="M7" s="183">
        <v>3</v>
      </c>
      <c r="N7" s="145">
        <v>9</v>
      </c>
    </row>
    <row r="8" spans="1:14" x14ac:dyDescent="0.3">
      <c r="A8" s="155" t="s">
        <v>814</v>
      </c>
      <c r="B8" s="110" t="s">
        <v>814</v>
      </c>
      <c r="C8" s="110">
        <v>2</v>
      </c>
      <c r="D8" s="110" t="s">
        <v>795</v>
      </c>
      <c r="E8" s="57" t="s">
        <v>813</v>
      </c>
      <c r="F8" s="226">
        <v>0</v>
      </c>
      <c r="G8" s="154" t="s">
        <v>793</v>
      </c>
      <c r="H8" s="154" t="s">
        <v>806</v>
      </c>
      <c r="I8" s="154" t="s">
        <v>812</v>
      </c>
      <c r="J8" s="152">
        <v>1</v>
      </c>
      <c r="K8" s="152">
        <v>1</v>
      </c>
      <c r="L8" s="152" t="s">
        <v>86</v>
      </c>
      <c r="M8" s="153">
        <v>7</v>
      </c>
      <c r="N8" s="145">
        <v>90</v>
      </c>
    </row>
    <row r="9" spans="1:14" x14ac:dyDescent="0.3">
      <c r="A9" s="151" t="s">
        <v>893</v>
      </c>
      <c r="B9" s="150" t="s">
        <v>893</v>
      </c>
      <c r="C9" s="150">
        <v>5</v>
      </c>
      <c r="D9" s="150" t="s">
        <v>890</v>
      </c>
      <c r="E9" s="149" t="s">
        <v>1</v>
      </c>
      <c r="F9" s="227">
        <v>0</v>
      </c>
      <c r="G9" s="148" t="s">
        <v>793</v>
      </c>
      <c r="H9" s="148" t="s">
        <v>839</v>
      </c>
      <c r="I9" s="148" t="s">
        <v>820</v>
      </c>
      <c r="J9" s="152">
        <v>1</v>
      </c>
      <c r="K9" s="147">
        <v>1</v>
      </c>
      <c r="L9" s="147" t="s">
        <v>790</v>
      </c>
      <c r="M9" s="146">
        <v>1</v>
      </c>
      <c r="N9" s="145">
        <v>12</v>
      </c>
    </row>
    <row r="10" spans="1:14" x14ac:dyDescent="0.3">
      <c r="A10" s="151" t="s">
        <v>892</v>
      </c>
      <c r="B10" s="150" t="s">
        <v>892</v>
      </c>
      <c r="C10" s="150">
        <v>5</v>
      </c>
      <c r="D10" s="150" t="s">
        <v>890</v>
      </c>
      <c r="E10" s="149" t="s">
        <v>872</v>
      </c>
      <c r="F10" s="227">
        <v>0</v>
      </c>
      <c r="G10" s="148" t="s">
        <v>793</v>
      </c>
      <c r="H10" s="148" t="s">
        <v>810</v>
      </c>
      <c r="I10" s="148" t="s">
        <v>472</v>
      </c>
      <c r="J10" s="147">
        <v>1</v>
      </c>
      <c r="K10" s="147">
        <v>1</v>
      </c>
      <c r="L10" s="147" t="s">
        <v>86</v>
      </c>
      <c r="M10" s="146">
        <v>2</v>
      </c>
      <c r="N10" s="145">
        <v>8</v>
      </c>
    </row>
    <row r="11" spans="1:14" x14ac:dyDescent="0.3">
      <c r="A11" s="151" t="s">
        <v>891</v>
      </c>
      <c r="B11" s="150" t="s">
        <v>891</v>
      </c>
      <c r="C11" s="150">
        <v>5</v>
      </c>
      <c r="D11" s="150" t="s">
        <v>890</v>
      </c>
      <c r="E11" s="149" t="s">
        <v>872</v>
      </c>
      <c r="F11" s="227">
        <v>0</v>
      </c>
      <c r="G11" s="148" t="s">
        <v>793</v>
      </c>
      <c r="H11" s="148" t="s">
        <v>839</v>
      </c>
      <c r="I11" s="148" t="s">
        <v>797</v>
      </c>
      <c r="J11" s="152">
        <v>1</v>
      </c>
      <c r="K11" s="147">
        <v>1</v>
      </c>
      <c r="L11" s="147" t="s">
        <v>802</v>
      </c>
      <c r="M11" s="146">
        <v>1</v>
      </c>
      <c r="N11" s="145">
        <v>12</v>
      </c>
    </row>
    <row r="12" spans="1:14" x14ac:dyDescent="0.3">
      <c r="A12" s="151" t="s">
        <v>959</v>
      </c>
      <c r="B12" s="150" t="s">
        <v>960</v>
      </c>
      <c r="C12" s="150">
        <v>5</v>
      </c>
      <c r="D12" s="150" t="s">
        <v>834</v>
      </c>
      <c r="E12" s="149" t="s">
        <v>12</v>
      </c>
      <c r="F12" s="227">
        <v>0</v>
      </c>
      <c r="G12" s="148" t="s">
        <v>793</v>
      </c>
      <c r="H12" s="148" t="s">
        <v>792</v>
      </c>
      <c r="I12" s="148" t="s">
        <v>820</v>
      </c>
      <c r="J12" s="147">
        <v>1</v>
      </c>
      <c r="K12" s="147">
        <v>1</v>
      </c>
      <c r="L12" s="147" t="s">
        <v>802</v>
      </c>
      <c r="M12" s="146">
        <v>1</v>
      </c>
      <c r="N12" s="145">
        <v>16</v>
      </c>
    </row>
    <row r="13" spans="1:14" x14ac:dyDescent="0.3">
      <c r="A13" s="151" t="s">
        <v>986</v>
      </c>
      <c r="B13" s="150" t="s">
        <v>889</v>
      </c>
      <c r="C13" s="150">
        <v>5</v>
      </c>
      <c r="D13" s="150" t="s">
        <v>834</v>
      </c>
      <c r="E13" s="149" t="s">
        <v>1</v>
      </c>
      <c r="F13" s="227">
        <v>0</v>
      </c>
      <c r="G13" s="148" t="s">
        <v>472</v>
      </c>
      <c r="H13" s="148" t="s">
        <v>792</v>
      </c>
      <c r="I13" s="148" t="s">
        <v>837</v>
      </c>
      <c r="J13" s="147">
        <v>1</v>
      </c>
      <c r="K13" s="147">
        <v>1</v>
      </c>
      <c r="L13" s="147" t="s">
        <v>802</v>
      </c>
      <c r="M13" s="146">
        <v>1</v>
      </c>
      <c r="N13" s="145">
        <v>18</v>
      </c>
    </row>
    <row r="14" spans="1:14" x14ac:dyDescent="0.3">
      <c r="A14" s="151" t="s">
        <v>860</v>
      </c>
      <c r="B14" s="150" t="s">
        <v>860</v>
      </c>
      <c r="C14" s="150">
        <v>5</v>
      </c>
      <c r="D14" s="150" t="s">
        <v>834</v>
      </c>
      <c r="E14" s="149" t="s">
        <v>10</v>
      </c>
      <c r="F14" s="227">
        <v>0</v>
      </c>
      <c r="G14" s="148" t="s">
        <v>472</v>
      </c>
      <c r="H14" s="148" t="s">
        <v>186</v>
      </c>
      <c r="I14" s="148" t="s">
        <v>837</v>
      </c>
      <c r="J14" s="152">
        <v>15</v>
      </c>
      <c r="K14" s="147">
        <v>10</v>
      </c>
      <c r="L14" s="147" t="s">
        <v>134</v>
      </c>
      <c r="M14" s="146">
        <v>1</v>
      </c>
      <c r="N14" s="145">
        <v>1200</v>
      </c>
    </row>
    <row r="15" spans="1:14" x14ac:dyDescent="0.3">
      <c r="A15" s="151" t="s">
        <v>879</v>
      </c>
      <c r="B15" s="150" t="s">
        <v>879</v>
      </c>
      <c r="C15" s="150">
        <v>5</v>
      </c>
      <c r="D15" s="150" t="s">
        <v>834</v>
      </c>
      <c r="E15" s="149" t="s">
        <v>800</v>
      </c>
      <c r="F15" s="227">
        <v>0</v>
      </c>
      <c r="G15" s="148" t="s">
        <v>472</v>
      </c>
      <c r="H15" s="148" t="s">
        <v>472</v>
      </c>
      <c r="I15" s="148" t="s">
        <v>1228</v>
      </c>
      <c r="J15" s="147">
        <v>1</v>
      </c>
      <c r="K15" s="147">
        <v>1</v>
      </c>
      <c r="L15" s="147" t="s">
        <v>790</v>
      </c>
      <c r="M15" s="146">
        <v>2</v>
      </c>
      <c r="N15" s="145">
        <v>10</v>
      </c>
    </row>
    <row r="16" spans="1:14" x14ac:dyDescent="0.3">
      <c r="A16" s="151" t="s">
        <v>859</v>
      </c>
      <c r="B16" s="150" t="s">
        <v>859</v>
      </c>
      <c r="C16" s="150">
        <v>5</v>
      </c>
      <c r="D16" s="150" t="s">
        <v>834</v>
      </c>
      <c r="E16" s="149" t="s">
        <v>858</v>
      </c>
      <c r="F16" s="227">
        <v>0</v>
      </c>
      <c r="G16" s="148" t="s">
        <v>472</v>
      </c>
      <c r="H16" s="148" t="s">
        <v>186</v>
      </c>
      <c r="I16" s="148" t="s">
        <v>791</v>
      </c>
      <c r="J16" s="147">
        <v>12</v>
      </c>
      <c r="K16" s="147">
        <v>10</v>
      </c>
      <c r="L16" s="147" t="s">
        <v>802</v>
      </c>
      <c r="M16" s="146">
        <v>1</v>
      </c>
      <c r="N16" s="145">
        <v>500</v>
      </c>
    </row>
    <row r="17" spans="1:14" x14ac:dyDescent="0.3">
      <c r="A17" s="151" t="s">
        <v>878</v>
      </c>
      <c r="B17" s="150" t="s">
        <v>878</v>
      </c>
      <c r="C17" s="150">
        <v>5</v>
      </c>
      <c r="D17" s="150" t="s">
        <v>834</v>
      </c>
      <c r="E17" s="149" t="s">
        <v>800</v>
      </c>
      <c r="F17" s="227">
        <v>0</v>
      </c>
      <c r="G17" s="148" t="s">
        <v>472</v>
      </c>
      <c r="H17" s="148" t="s">
        <v>472</v>
      </c>
      <c r="I17" s="148" t="s">
        <v>791</v>
      </c>
      <c r="J17" s="147">
        <v>1</v>
      </c>
      <c r="K17" s="147">
        <v>1</v>
      </c>
      <c r="L17" s="147" t="s">
        <v>790</v>
      </c>
      <c r="M17" s="146">
        <v>2</v>
      </c>
      <c r="N17" s="145">
        <v>12</v>
      </c>
    </row>
    <row r="18" spans="1:14" x14ac:dyDescent="0.3">
      <c r="A18" s="151" t="s">
        <v>877</v>
      </c>
      <c r="B18" s="150" t="s">
        <v>877</v>
      </c>
      <c r="C18" s="150">
        <v>5</v>
      </c>
      <c r="D18" s="150" t="s">
        <v>834</v>
      </c>
      <c r="E18" s="149" t="s">
        <v>876</v>
      </c>
      <c r="F18" s="227">
        <v>0</v>
      </c>
      <c r="G18" s="148" t="s">
        <v>472</v>
      </c>
      <c r="H18" s="148" t="s">
        <v>810</v>
      </c>
      <c r="I18" s="148" t="s">
        <v>797</v>
      </c>
      <c r="J18" s="147">
        <v>1</v>
      </c>
      <c r="K18" s="147">
        <v>1</v>
      </c>
      <c r="L18" s="147" t="s">
        <v>790</v>
      </c>
      <c r="M18" s="146">
        <v>2</v>
      </c>
      <c r="N18" s="145">
        <v>17</v>
      </c>
    </row>
    <row r="19" spans="1:14" x14ac:dyDescent="0.3">
      <c r="A19" s="151" t="s">
        <v>875</v>
      </c>
      <c r="B19" s="150" t="s">
        <v>874</v>
      </c>
      <c r="C19" s="150">
        <v>5</v>
      </c>
      <c r="D19" s="150" t="s">
        <v>834</v>
      </c>
      <c r="E19" s="149" t="s">
        <v>872</v>
      </c>
      <c r="F19" s="227">
        <v>0</v>
      </c>
      <c r="G19" s="148" t="s">
        <v>793</v>
      </c>
      <c r="H19" s="148" t="s">
        <v>810</v>
      </c>
      <c r="I19" s="148" t="s">
        <v>837</v>
      </c>
      <c r="J19" s="147">
        <v>1</v>
      </c>
      <c r="K19" s="147">
        <v>1</v>
      </c>
      <c r="L19" s="147" t="s">
        <v>790</v>
      </c>
      <c r="M19" s="146">
        <v>2</v>
      </c>
      <c r="N19" s="145">
        <v>500</v>
      </c>
    </row>
    <row r="20" spans="1:14" x14ac:dyDescent="0.3">
      <c r="A20" s="151" t="s">
        <v>926</v>
      </c>
      <c r="B20" s="150" t="s">
        <v>925</v>
      </c>
      <c r="C20" s="150">
        <v>5</v>
      </c>
      <c r="D20" s="150" t="s">
        <v>856</v>
      </c>
      <c r="E20" s="149" t="s">
        <v>872</v>
      </c>
      <c r="F20" s="227">
        <v>0</v>
      </c>
      <c r="G20" s="147" t="s">
        <v>793</v>
      </c>
      <c r="H20" s="147" t="s">
        <v>186</v>
      </c>
      <c r="I20" s="147" t="s">
        <v>812</v>
      </c>
      <c r="J20" s="147" t="s">
        <v>790</v>
      </c>
      <c r="K20" s="147">
        <v>15</v>
      </c>
      <c r="L20" s="147" t="s">
        <v>790</v>
      </c>
      <c r="M20" s="146">
        <v>3</v>
      </c>
      <c r="N20" s="145">
        <v>16</v>
      </c>
    </row>
    <row r="21" spans="1:14" x14ac:dyDescent="0.3">
      <c r="A21" s="151" t="s">
        <v>922</v>
      </c>
      <c r="B21" s="150" t="s">
        <v>921</v>
      </c>
      <c r="C21" s="150">
        <v>5</v>
      </c>
      <c r="D21" s="150" t="s">
        <v>856</v>
      </c>
      <c r="E21" s="149" t="s">
        <v>872</v>
      </c>
      <c r="F21" s="227">
        <v>0</v>
      </c>
      <c r="G21" s="148" t="s">
        <v>793</v>
      </c>
      <c r="H21" s="148" t="s">
        <v>186</v>
      </c>
      <c r="I21" s="148" t="s">
        <v>820</v>
      </c>
      <c r="J21" s="147">
        <v>1</v>
      </c>
      <c r="K21" s="147">
        <v>2</v>
      </c>
      <c r="L21" s="147" t="s">
        <v>802</v>
      </c>
      <c r="M21" s="146">
        <v>1</v>
      </c>
      <c r="N21" s="145">
        <v>14</v>
      </c>
    </row>
    <row r="22" spans="1:14" x14ac:dyDescent="0.3">
      <c r="A22" s="151" t="s">
        <v>856</v>
      </c>
      <c r="B22" s="150" t="s">
        <v>873</v>
      </c>
      <c r="C22" s="150">
        <v>5</v>
      </c>
      <c r="D22" s="150" t="s">
        <v>856</v>
      </c>
      <c r="E22" s="149" t="s">
        <v>872</v>
      </c>
      <c r="F22" s="227">
        <v>0</v>
      </c>
      <c r="G22" s="148" t="s">
        <v>793</v>
      </c>
      <c r="H22" s="148" t="s">
        <v>186</v>
      </c>
      <c r="I22" s="148" t="s">
        <v>812</v>
      </c>
      <c r="J22" s="147" t="s">
        <v>842</v>
      </c>
      <c r="K22" s="147">
        <v>20</v>
      </c>
      <c r="L22" s="147" t="s">
        <v>86</v>
      </c>
      <c r="M22" s="146">
        <v>2.5</v>
      </c>
      <c r="N22" s="145">
        <v>1200</v>
      </c>
    </row>
    <row r="23" spans="1:14" x14ac:dyDescent="0.3">
      <c r="A23" s="151" t="s">
        <v>924</v>
      </c>
      <c r="B23" s="150" t="s">
        <v>923</v>
      </c>
      <c r="C23" s="150">
        <v>5</v>
      </c>
      <c r="D23" s="150" t="s">
        <v>856</v>
      </c>
      <c r="E23" s="149" t="s">
        <v>872</v>
      </c>
      <c r="F23" s="227">
        <v>0</v>
      </c>
      <c r="G23" s="148" t="s">
        <v>793</v>
      </c>
      <c r="H23" s="148" t="s">
        <v>186</v>
      </c>
      <c r="I23" s="148" t="s">
        <v>805</v>
      </c>
      <c r="J23" s="147" t="s">
        <v>790</v>
      </c>
      <c r="K23" s="147">
        <v>17</v>
      </c>
      <c r="L23" s="147" t="s">
        <v>790</v>
      </c>
      <c r="M23" s="146">
        <v>2</v>
      </c>
      <c r="N23" s="145">
        <v>18</v>
      </c>
    </row>
    <row r="24" spans="1:14" x14ac:dyDescent="0.3">
      <c r="A24" s="151" t="s">
        <v>920</v>
      </c>
      <c r="B24" s="150" t="s">
        <v>919</v>
      </c>
      <c r="C24" s="150">
        <v>5</v>
      </c>
      <c r="D24" s="150" t="s">
        <v>856</v>
      </c>
      <c r="E24" s="149" t="s">
        <v>872</v>
      </c>
      <c r="F24" s="227">
        <v>0</v>
      </c>
      <c r="G24" s="148" t="s">
        <v>793</v>
      </c>
      <c r="H24" s="148" t="s">
        <v>186</v>
      </c>
      <c r="I24" s="148" t="s">
        <v>812</v>
      </c>
      <c r="J24" s="147" t="s">
        <v>842</v>
      </c>
      <c r="K24" s="147">
        <v>32</v>
      </c>
      <c r="L24" s="147" t="s">
        <v>86</v>
      </c>
      <c r="M24" s="146">
        <v>4</v>
      </c>
      <c r="N24" s="145">
        <v>14</v>
      </c>
    </row>
    <row r="25" spans="1:14" x14ac:dyDescent="0.3">
      <c r="A25" s="151" t="s">
        <v>899</v>
      </c>
      <c r="B25" s="150" t="s">
        <v>898</v>
      </c>
      <c r="C25" s="150">
        <v>5</v>
      </c>
      <c r="D25" s="150" t="s">
        <v>894</v>
      </c>
      <c r="E25" s="149" t="s">
        <v>897</v>
      </c>
      <c r="F25" s="227">
        <v>0</v>
      </c>
      <c r="G25" s="148" t="s">
        <v>793</v>
      </c>
      <c r="H25" s="148" t="s">
        <v>792</v>
      </c>
      <c r="I25" s="148" t="s">
        <v>844</v>
      </c>
      <c r="J25" s="147">
        <v>1</v>
      </c>
      <c r="K25" s="147">
        <v>1</v>
      </c>
      <c r="L25" s="147" t="s">
        <v>809</v>
      </c>
      <c r="M25" s="146">
        <v>5</v>
      </c>
      <c r="N25" s="145">
        <v>15</v>
      </c>
    </row>
    <row r="26" spans="1:14" x14ac:dyDescent="0.3">
      <c r="A26" s="151" t="s">
        <v>896</v>
      </c>
      <c r="B26" s="150" t="s">
        <v>895</v>
      </c>
      <c r="C26" s="150">
        <v>5</v>
      </c>
      <c r="D26" s="150" t="s">
        <v>894</v>
      </c>
      <c r="E26" s="149" t="s">
        <v>845</v>
      </c>
      <c r="F26" s="227">
        <v>0</v>
      </c>
      <c r="G26" s="148" t="s">
        <v>793</v>
      </c>
      <c r="H26" s="148" t="s">
        <v>792</v>
      </c>
      <c r="I26" s="148" t="s">
        <v>847</v>
      </c>
      <c r="J26" s="147">
        <v>1</v>
      </c>
      <c r="K26" s="147">
        <v>1</v>
      </c>
      <c r="L26" s="147" t="s">
        <v>809</v>
      </c>
      <c r="M26" s="146">
        <v>7</v>
      </c>
      <c r="N26" s="145">
        <v>14</v>
      </c>
    </row>
    <row r="27" spans="1:14" x14ac:dyDescent="0.3">
      <c r="A27" s="151" t="s">
        <v>975</v>
      </c>
      <c r="B27" s="150" t="s">
        <v>918</v>
      </c>
      <c r="C27" s="150">
        <v>5</v>
      </c>
      <c r="D27" s="150" t="s">
        <v>851</v>
      </c>
      <c r="E27" s="149" t="s">
        <v>855</v>
      </c>
      <c r="F27" s="227">
        <v>0</v>
      </c>
      <c r="G27" s="148" t="s">
        <v>793</v>
      </c>
      <c r="H27" s="148" t="s">
        <v>186</v>
      </c>
      <c r="I27" s="148" t="s">
        <v>847</v>
      </c>
      <c r="J27" s="147" t="s">
        <v>842</v>
      </c>
      <c r="K27" s="147">
        <v>30</v>
      </c>
      <c r="L27" s="147" t="s">
        <v>809</v>
      </c>
      <c r="M27" s="146">
        <v>10</v>
      </c>
      <c r="N27" s="145">
        <v>15</v>
      </c>
    </row>
    <row r="28" spans="1:14" x14ac:dyDescent="0.3">
      <c r="A28" s="151" t="s">
        <v>912</v>
      </c>
      <c r="B28" s="150" t="s">
        <v>911</v>
      </c>
      <c r="C28" s="150">
        <v>5</v>
      </c>
      <c r="D28" s="150" t="s">
        <v>851</v>
      </c>
      <c r="E28" s="149" t="s">
        <v>855</v>
      </c>
      <c r="F28" s="227">
        <v>0</v>
      </c>
      <c r="G28" s="148" t="s">
        <v>793</v>
      </c>
      <c r="H28" s="148" t="s">
        <v>186</v>
      </c>
      <c r="I28" s="148" t="s">
        <v>805</v>
      </c>
      <c r="J28" s="147" t="s">
        <v>790</v>
      </c>
      <c r="K28" s="147">
        <v>5</v>
      </c>
      <c r="L28" s="147" t="s">
        <v>809</v>
      </c>
      <c r="M28" s="146">
        <v>9</v>
      </c>
      <c r="N28" s="145">
        <v>16</v>
      </c>
    </row>
    <row r="29" spans="1:14" x14ac:dyDescent="0.3">
      <c r="A29" s="151" t="s">
        <v>917</v>
      </c>
      <c r="B29" s="150" t="s">
        <v>916</v>
      </c>
      <c r="C29" s="150">
        <v>5</v>
      </c>
      <c r="D29" s="150" t="s">
        <v>851</v>
      </c>
      <c r="E29" s="149" t="s">
        <v>865</v>
      </c>
      <c r="F29" s="227">
        <v>0</v>
      </c>
      <c r="G29" s="148" t="s">
        <v>793</v>
      </c>
      <c r="H29" s="148" t="s">
        <v>186</v>
      </c>
      <c r="I29" s="148" t="s">
        <v>915</v>
      </c>
      <c r="J29" s="147" t="s">
        <v>790</v>
      </c>
      <c r="K29" s="147">
        <v>5</v>
      </c>
      <c r="L29" s="147" t="s">
        <v>809</v>
      </c>
      <c r="M29" s="146">
        <v>16</v>
      </c>
      <c r="N29" s="145">
        <v>22</v>
      </c>
    </row>
    <row r="30" spans="1:14" x14ac:dyDescent="0.3">
      <c r="A30" s="151" t="s">
        <v>903</v>
      </c>
      <c r="B30" s="150" t="s">
        <v>902</v>
      </c>
      <c r="C30" s="150">
        <v>5</v>
      </c>
      <c r="D30" s="150" t="s">
        <v>851</v>
      </c>
      <c r="E30" s="149" t="s">
        <v>901</v>
      </c>
      <c r="F30" s="227">
        <v>0</v>
      </c>
      <c r="G30" s="148" t="s">
        <v>793</v>
      </c>
      <c r="H30" s="148" t="s">
        <v>186</v>
      </c>
      <c r="I30" s="148" t="s">
        <v>900</v>
      </c>
      <c r="J30" s="147" t="s">
        <v>863</v>
      </c>
      <c r="K30" s="147" t="s">
        <v>862</v>
      </c>
      <c r="L30" s="147" t="s">
        <v>861</v>
      </c>
      <c r="M30" s="146">
        <v>75</v>
      </c>
      <c r="N30" s="145">
        <v>22</v>
      </c>
    </row>
    <row r="31" spans="1:14" x14ac:dyDescent="0.3">
      <c r="A31" s="151" t="s">
        <v>905</v>
      </c>
      <c r="B31" s="150" t="s">
        <v>904</v>
      </c>
      <c r="C31" s="150">
        <v>5</v>
      </c>
      <c r="D31" s="150" t="s">
        <v>851</v>
      </c>
      <c r="E31" s="149" t="s">
        <v>855</v>
      </c>
      <c r="F31" s="227">
        <v>0</v>
      </c>
      <c r="G31" s="148" t="s">
        <v>793</v>
      </c>
      <c r="H31" s="148" t="s">
        <v>186</v>
      </c>
      <c r="I31" s="148" t="s">
        <v>864</v>
      </c>
      <c r="J31" s="147" t="s">
        <v>863</v>
      </c>
      <c r="K31" s="147" t="s">
        <v>862</v>
      </c>
      <c r="L31" s="147" t="s">
        <v>861</v>
      </c>
      <c r="M31" s="146">
        <v>22</v>
      </c>
      <c r="N31" s="145">
        <v>21</v>
      </c>
    </row>
    <row r="32" spans="1:14" x14ac:dyDescent="0.3">
      <c r="A32" s="151" t="s">
        <v>871</v>
      </c>
      <c r="B32" s="150" t="s">
        <v>870</v>
      </c>
      <c r="C32" s="150">
        <v>5</v>
      </c>
      <c r="D32" s="150" t="s">
        <v>851</v>
      </c>
      <c r="E32" s="149" t="s">
        <v>855</v>
      </c>
      <c r="F32" s="227">
        <v>0</v>
      </c>
      <c r="G32" s="148" t="s">
        <v>793</v>
      </c>
      <c r="H32" s="148" t="s">
        <v>186</v>
      </c>
      <c r="I32" s="148" t="s">
        <v>847</v>
      </c>
      <c r="J32" s="147" t="s">
        <v>790</v>
      </c>
      <c r="K32" s="147">
        <v>30</v>
      </c>
      <c r="L32" s="147" t="s">
        <v>809</v>
      </c>
      <c r="M32" s="146">
        <v>18</v>
      </c>
      <c r="N32" s="145">
        <v>12000</v>
      </c>
    </row>
    <row r="33" spans="1:14" x14ac:dyDescent="0.3">
      <c r="A33" s="151" t="s">
        <v>907</v>
      </c>
      <c r="B33" s="150" t="s">
        <v>906</v>
      </c>
      <c r="C33" s="150">
        <v>5</v>
      </c>
      <c r="D33" s="150" t="s">
        <v>851</v>
      </c>
      <c r="E33" s="149" t="s">
        <v>865</v>
      </c>
      <c r="F33" s="227">
        <v>0</v>
      </c>
      <c r="G33" s="148" t="s">
        <v>793</v>
      </c>
      <c r="H33" s="148" t="s">
        <v>186</v>
      </c>
      <c r="I33" s="148" t="s">
        <v>853</v>
      </c>
      <c r="J33" s="147">
        <v>1</v>
      </c>
      <c r="K33" s="147">
        <v>5</v>
      </c>
      <c r="L33" s="147" t="s">
        <v>809</v>
      </c>
      <c r="M33" s="146">
        <v>8</v>
      </c>
      <c r="N33" s="145">
        <v>17</v>
      </c>
    </row>
    <row r="34" spans="1:14" x14ac:dyDescent="0.3">
      <c r="A34" s="151" t="s">
        <v>910</v>
      </c>
      <c r="B34" s="150" t="s">
        <v>910</v>
      </c>
      <c r="C34" s="150">
        <v>5</v>
      </c>
      <c r="D34" s="150" t="s">
        <v>851</v>
      </c>
      <c r="E34" s="149" t="s">
        <v>855</v>
      </c>
      <c r="F34" s="227">
        <v>0</v>
      </c>
      <c r="G34" s="148" t="s">
        <v>793</v>
      </c>
      <c r="H34" s="148" t="s">
        <v>186</v>
      </c>
      <c r="I34" s="148" t="s">
        <v>820</v>
      </c>
      <c r="J34" s="147" t="s">
        <v>790</v>
      </c>
      <c r="K34" s="147">
        <v>2</v>
      </c>
      <c r="L34" s="147" t="s">
        <v>86</v>
      </c>
      <c r="M34" s="146">
        <v>4</v>
      </c>
      <c r="N34" s="145">
        <v>15</v>
      </c>
    </row>
    <row r="35" spans="1:14" x14ac:dyDescent="0.3">
      <c r="A35" s="151" t="s">
        <v>909</v>
      </c>
      <c r="B35" s="150" t="s">
        <v>908</v>
      </c>
      <c r="C35" s="150">
        <v>5</v>
      </c>
      <c r="D35" s="150" t="s">
        <v>851</v>
      </c>
      <c r="E35" s="149" t="s">
        <v>855</v>
      </c>
      <c r="F35" s="227">
        <v>0</v>
      </c>
      <c r="G35" s="148" t="s">
        <v>793</v>
      </c>
      <c r="H35" s="148" t="s">
        <v>186</v>
      </c>
      <c r="I35" s="148" t="s">
        <v>853</v>
      </c>
      <c r="J35" s="147" t="s">
        <v>842</v>
      </c>
      <c r="K35" s="147">
        <v>30</v>
      </c>
      <c r="L35" s="147" t="s">
        <v>809</v>
      </c>
      <c r="M35" s="146">
        <v>9</v>
      </c>
      <c r="N35" s="145">
        <v>19</v>
      </c>
    </row>
    <row r="36" spans="1:14" x14ac:dyDescent="0.3">
      <c r="A36" s="151" t="s">
        <v>869</v>
      </c>
      <c r="B36" s="150" t="s">
        <v>868</v>
      </c>
      <c r="C36" s="150">
        <v>5</v>
      </c>
      <c r="D36" s="150" t="s">
        <v>851</v>
      </c>
      <c r="E36" s="149" t="s">
        <v>865</v>
      </c>
      <c r="F36" s="227">
        <v>0</v>
      </c>
      <c r="G36" s="148" t="s">
        <v>793</v>
      </c>
      <c r="H36" s="148" t="s">
        <v>186</v>
      </c>
      <c r="I36" s="148" t="s">
        <v>849</v>
      </c>
      <c r="J36" s="147" t="s">
        <v>790</v>
      </c>
      <c r="K36" s="147">
        <v>15</v>
      </c>
      <c r="L36" s="147" t="s">
        <v>809</v>
      </c>
      <c r="M36" s="146">
        <v>14</v>
      </c>
      <c r="N36" s="145">
        <v>2750</v>
      </c>
    </row>
    <row r="37" spans="1:14" x14ac:dyDescent="0.3">
      <c r="A37" s="151" t="s">
        <v>867</v>
      </c>
      <c r="B37" s="150" t="s">
        <v>866</v>
      </c>
      <c r="C37" s="150">
        <v>5</v>
      </c>
      <c r="D37" s="150" t="s">
        <v>851</v>
      </c>
      <c r="E37" s="149" t="s">
        <v>865</v>
      </c>
      <c r="F37" s="227">
        <v>0</v>
      </c>
      <c r="G37" s="148" t="s">
        <v>793</v>
      </c>
      <c r="H37" s="148" t="s">
        <v>186</v>
      </c>
      <c r="I37" s="148" t="s">
        <v>864</v>
      </c>
      <c r="J37" s="147" t="s">
        <v>863</v>
      </c>
      <c r="K37" s="147" t="s">
        <v>862</v>
      </c>
      <c r="L37" s="147" t="s">
        <v>861</v>
      </c>
      <c r="M37" s="146">
        <v>42</v>
      </c>
      <c r="N37" s="145">
        <v>3500</v>
      </c>
    </row>
    <row r="38" spans="1:14" x14ac:dyDescent="0.3">
      <c r="A38" s="151" t="s">
        <v>914</v>
      </c>
      <c r="B38" s="150" t="s">
        <v>913</v>
      </c>
      <c r="C38" s="150">
        <v>5</v>
      </c>
      <c r="D38" s="150" t="s">
        <v>851</v>
      </c>
      <c r="E38" s="149" t="s">
        <v>872</v>
      </c>
      <c r="F38" s="227">
        <v>0</v>
      </c>
      <c r="G38" s="148" t="s">
        <v>793</v>
      </c>
      <c r="H38" s="148" t="s">
        <v>186</v>
      </c>
      <c r="I38" s="148" t="s">
        <v>812</v>
      </c>
      <c r="J38" s="147" t="s">
        <v>842</v>
      </c>
      <c r="K38" s="147">
        <v>20</v>
      </c>
      <c r="L38" s="147" t="s">
        <v>809</v>
      </c>
      <c r="M38" s="146">
        <v>8</v>
      </c>
      <c r="N38" s="145">
        <v>18</v>
      </c>
    </row>
    <row r="39" spans="1:14" x14ac:dyDescent="0.3">
      <c r="A39" s="151" t="s">
        <v>811</v>
      </c>
      <c r="B39" s="150" t="s">
        <v>811</v>
      </c>
      <c r="C39" s="150">
        <v>5</v>
      </c>
      <c r="D39" s="150" t="s">
        <v>800</v>
      </c>
      <c r="E39" s="149" t="s">
        <v>12</v>
      </c>
      <c r="F39" s="227">
        <v>0</v>
      </c>
      <c r="G39" s="148" t="s">
        <v>793</v>
      </c>
      <c r="H39" s="148" t="s">
        <v>810</v>
      </c>
      <c r="I39" s="148" t="s">
        <v>472</v>
      </c>
      <c r="J39" s="147">
        <v>1</v>
      </c>
      <c r="K39" s="147">
        <v>10</v>
      </c>
      <c r="L39" s="147" t="s">
        <v>809</v>
      </c>
      <c r="M39" s="146">
        <v>50</v>
      </c>
      <c r="N39" s="145">
        <v>900</v>
      </c>
    </row>
    <row r="40" spans="1:14" x14ac:dyDescent="0.3">
      <c r="A40" s="151" t="s">
        <v>804</v>
      </c>
      <c r="B40" s="150" t="s">
        <v>804</v>
      </c>
      <c r="C40" s="150">
        <v>5</v>
      </c>
      <c r="D40" s="150" t="s">
        <v>800</v>
      </c>
      <c r="E40" s="149" t="s">
        <v>800</v>
      </c>
      <c r="F40" s="227">
        <v>0</v>
      </c>
      <c r="G40" s="148" t="s">
        <v>793</v>
      </c>
      <c r="H40" s="148" t="s">
        <v>803</v>
      </c>
      <c r="I40" s="148" t="s">
        <v>797</v>
      </c>
      <c r="J40" s="147">
        <v>1</v>
      </c>
      <c r="K40" s="147">
        <v>1</v>
      </c>
      <c r="L40" s="147" t="s">
        <v>802</v>
      </c>
      <c r="M40" s="146">
        <v>0.5</v>
      </c>
      <c r="N40" s="145">
        <v>30</v>
      </c>
    </row>
    <row r="41" spans="1:14" x14ac:dyDescent="0.3">
      <c r="A41" s="151" t="s">
        <v>801</v>
      </c>
      <c r="B41" s="150" t="s">
        <v>801</v>
      </c>
      <c r="C41" s="150">
        <v>5</v>
      </c>
      <c r="D41" s="150" t="s">
        <v>800</v>
      </c>
      <c r="E41" s="149" t="s">
        <v>799</v>
      </c>
      <c r="F41" s="227">
        <v>0</v>
      </c>
      <c r="G41" s="148" t="s">
        <v>793</v>
      </c>
      <c r="H41" s="148" t="s">
        <v>798</v>
      </c>
      <c r="I41" s="148" t="s">
        <v>797</v>
      </c>
      <c r="J41" s="147">
        <v>1</v>
      </c>
      <c r="K41" s="147" t="s">
        <v>472</v>
      </c>
      <c r="L41" s="147" t="s">
        <v>790</v>
      </c>
      <c r="M41" s="146">
        <v>7</v>
      </c>
      <c r="N41" s="145">
        <v>55</v>
      </c>
    </row>
    <row r="42" spans="1:14" x14ac:dyDescent="0.3">
      <c r="A42" s="151" t="s">
        <v>766</v>
      </c>
      <c r="B42" s="150" t="s">
        <v>833</v>
      </c>
      <c r="C42" s="150">
        <v>6</v>
      </c>
      <c r="D42" s="150" t="s">
        <v>795</v>
      </c>
      <c r="E42" s="149" t="s">
        <v>813</v>
      </c>
      <c r="F42" s="227">
        <v>5</v>
      </c>
      <c r="G42" s="148" t="s">
        <v>832</v>
      </c>
      <c r="H42" s="148" t="s">
        <v>792</v>
      </c>
      <c r="I42" s="148" t="s">
        <v>472</v>
      </c>
      <c r="J42" s="148" t="s">
        <v>472</v>
      </c>
      <c r="K42" s="148" t="s">
        <v>472</v>
      </c>
      <c r="L42" s="147" t="s">
        <v>86</v>
      </c>
      <c r="M42" s="146">
        <v>6</v>
      </c>
      <c r="N42" s="145">
        <v>400</v>
      </c>
    </row>
    <row r="43" spans="1:14" x14ac:dyDescent="0.3">
      <c r="A43" s="151" t="s">
        <v>767</v>
      </c>
      <c r="B43" s="150" t="s">
        <v>831</v>
      </c>
      <c r="C43" s="150">
        <v>6</v>
      </c>
      <c r="D43" s="150" t="s">
        <v>795</v>
      </c>
      <c r="E43" s="149" t="s">
        <v>824</v>
      </c>
      <c r="F43" s="227">
        <v>5</v>
      </c>
      <c r="G43" s="148" t="s">
        <v>793</v>
      </c>
      <c r="H43" s="148" t="s">
        <v>792</v>
      </c>
      <c r="I43" s="148" t="s">
        <v>472</v>
      </c>
      <c r="J43" s="148" t="s">
        <v>472</v>
      </c>
      <c r="K43" s="148" t="s">
        <v>472</v>
      </c>
      <c r="L43" s="147" t="s">
        <v>809</v>
      </c>
      <c r="M43" s="146">
        <v>7</v>
      </c>
      <c r="N43" s="145">
        <v>100</v>
      </c>
    </row>
    <row r="44" spans="1:14" x14ac:dyDescent="0.3">
      <c r="A44" s="151" t="s">
        <v>830</v>
      </c>
      <c r="B44" s="150" t="s">
        <v>829</v>
      </c>
      <c r="C44" s="150">
        <v>6</v>
      </c>
      <c r="D44" s="150" t="s">
        <v>795</v>
      </c>
      <c r="E44" s="149" t="s">
        <v>813</v>
      </c>
      <c r="F44" s="227">
        <v>5</v>
      </c>
      <c r="G44" s="148" t="s">
        <v>823</v>
      </c>
      <c r="H44" s="148" t="s">
        <v>792</v>
      </c>
      <c r="I44" s="148" t="s">
        <v>472</v>
      </c>
      <c r="J44" s="148" t="s">
        <v>472</v>
      </c>
      <c r="K44" s="148" t="s">
        <v>472</v>
      </c>
      <c r="L44" s="147" t="s">
        <v>809</v>
      </c>
      <c r="M44" s="146">
        <v>15</v>
      </c>
      <c r="N44" s="145">
        <v>50</v>
      </c>
    </row>
    <row r="45" spans="1:14" x14ac:dyDescent="0.3">
      <c r="A45" s="151" t="s">
        <v>828</v>
      </c>
      <c r="B45" s="150" t="s">
        <v>827</v>
      </c>
      <c r="C45" s="150">
        <v>6</v>
      </c>
      <c r="D45" s="150" t="s">
        <v>795</v>
      </c>
      <c r="E45" s="149" t="s">
        <v>799</v>
      </c>
      <c r="F45" s="227">
        <v>5</v>
      </c>
      <c r="G45" s="148" t="s">
        <v>793</v>
      </c>
      <c r="H45" s="148" t="s">
        <v>826</v>
      </c>
      <c r="I45" s="148" t="s">
        <v>472</v>
      </c>
      <c r="J45" s="148" t="s">
        <v>472</v>
      </c>
      <c r="K45" s="148" t="s">
        <v>472</v>
      </c>
      <c r="L45" s="147" t="s">
        <v>790</v>
      </c>
      <c r="M45" s="146">
        <v>2</v>
      </c>
      <c r="N45" s="145">
        <v>10</v>
      </c>
    </row>
    <row r="46" spans="1:14" x14ac:dyDescent="0.3">
      <c r="A46" s="151" t="s">
        <v>768</v>
      </c>
      <c r="B46" s="150" t="s">
        <v>825</v>
      </c>
      <c r="C46" s="150">
        <v>6</v>
      </c>
      <c r="D46" s="150" t="s">
        <v>795</v>
      </c>
      <c r="E46" s="149" t="s">
        <v>824</v>
      </c>
      <c r="F46" s="227">
        <v>5</v>
      </c>
      <c r="G46" s="148" t="s">
        <v>823</v>
      </c>
      <c r="H46" s="148" t="s">
        <v>806</v>
      </c>
      <c r="I46" s="148" t="s">
        <v>472</v>
      </c>
      <c r="J46" s="148" t="s">
        <v>472</v>
      </c>
      <c r="K46" s="148" t="s">
        <v>472</v>
      </c>
      <c r="L46" s="147" t="s">
        <v>809</v>
      </c>
      <c r="M46" s="146">
        <v>10</v>
      </c>
      <c r="N46" s="145">
        <v>95</v>
      </c>
    </row>
    <row r="47" spans="1:14" x14ac:dyDescent="0.3">
      <c r="A47" s="151" t="s">
        <v>822</v>
      </c>
      <c r="B47" s="150" t="s">
        <v>821</v>
      </c>
      <c r="C47" s="150">
        <v>6</v>
      </c>
      <c r="D47" s="150" t="s">
        <v>795</v>
      </c>
      <c r="E47" s="149">
        <v>1</v>
      </c>
      <c r="F47" s="227">
        <v>5</v>
      </c>
      <c r="G47" s="148" t="s">
        <v>793</v>
      </c>
      <c r="H47" s="148" t="s">
        <v>806</v>
      </c>
      <c r="I47" s="148" t="s">
        <v>820</v>
      </c>
      <c r="J47" s="148" t="s">
        <v>817</v>
      </c>
      <c r="K47" s="148" t="s">
        <v>472</v>
      </c>
      <c r="L47" s="147" t="s">
        <v>802</v>
      </c>
      <c r="M47" s="146">
        <v>0.5</v>
      </c>
      <c r="N47" s="145">
        <v>1</v>
      </c>
    </row>
    <row r="48" spans="1:14" x14ac:dyDescent="0.3">
      <c r="A48" s="151" t="s">
        <v>819</v>
      </c>
      <c r="B48" s="150" t="s">
        <v>818</v>
      </c>
      <c r="C48" s="150">
        <v>6</v>
      </c>
      <c r="D48" s="150" t="s">
        <v>795</v>
      </c>
      <c r="E48" s="149" t="s">
        <v>807</v>
      </c>
      <c r="F48" s="227">
        <v>5</v>
      </c>
      <c r="G48" s="148" t="s">
        <v>793</v>
      </c>
      <c r="H48" s="148" t="s">
        <v>806</v>
      </c>
      <c r="I48" s="148" t="s">
        <v>472</v>
      </c>
      <c r="J48" s="148" t="s">
        <v>472</v>
      </c>
      <c r="K48" s="148" t="s">
        <v>472</v>
      </c>
      <c r="L48" s="147" t="s">
        <v>86</v>
      </c>
      <c r="M48" s="146">
        <v>1</v>
      </c>
      <c r="N48" s="145">
        <v>3</v>
      </c>
    </row>
    <row r="49" spans="1:14" x14ac:dyDescent="0.3">
      <c r="A49" s="151" t="s">
        <v>883</v>
      </c>
      <c r="B49" s="150" t="s">
        <v>882</v>
      </c>
      <c r="C49" s="150">
        <v>6</v>
      </c>
      <c r="D49" s="150" t="s">
        <v>834</v>
      </c>
      <c r="E49" s="149" t="s">
        <v>807</v>
      </c>
      <c r="F49" s="227">
        <v>0</v>
      </c>
      <c r="G49" s="148" t="s">
        <v>793</v>
      </c>
      <c r="H49" s="148" t="s">
        <v>881</v>
      </c>
      <c r="I49" s="148" t="s">
        <v>820</v>
      </c>
      <c r="J49" s="147">
        <v>1</v>
      </c>
      <c r="K49" s="147">
        <v>1</v>
      </c>
      <c r="L49" s="147" t="s">
        <v>802</v>
      </c>
      <c r="M49" s="146">
        <v>1</v>
      </c>
      <c r="N49" s="145">
        <v>6</v>
      </c>
    </row>
    <row r="50" spans="1:14" x14ac:dyDescent="0.3">
      <c r="A50" s="151" t="s">
        <v>841</v>
      </c>
      <c r="B50" s="150" t="s">
        <v>841</v>
      </c>
      <c r="C50" s="150">
        <v>6</v>
      </c>
      <c r="D50" s="150" t="s">
        <v>834</v>
      </c>
      <c r="E50" s="149" t="s">
        <v>840</v>
      </c>
      <c r="F50" s="227">
        <v>0</v>
      </c>
      <c r="G50" s="148" t="s">
        <v>472</v>
      </c>
      <c r="H50" s="148" t="s">
        <v>839</v>
      </c>
      <c r="I50" s="148" t="s">
        <v>791</v>
      </c>
      <c r="J50" s="147">
        <v>1</v>
      </c>
      <c r="K50" s="147">
        <v>1</v>
      </c>
      <c r="L50" s="147" t="s">
        <v>802</v>
      </c>
      <c r="M50" s="146">
        <v>1</v>
      </c>
      <c r="N50" s="145">
        <v>500</v>
      </c>
    </row>
    <row r="51" spans="1:14" x14ac:dyDescent="0.3">
      <c r="A51" s="151" t="s">
        <v>838</v>
      </c>
      <c r="B51" s="150" t="s">
        <v>838</v>
      </c>
      <c r="C51" s="150">
        <v>6</v>
      </c>
      <c r="D51" s="150" t="s">
        <v>834</v>
      </c>
      <c r="E51" s="149" t="s">
        <v>800</v>
      </c>
      <c r="F51" s="227">
        <v>0</v>
      </c>
      <c r="G51" s="148" t="s">
        <v>472</v>
      </c>
      <c r="H51" s="148" t="s">
        <v>798</v>
      </c>
      <c r="I51" s="148" t="s">
        <v>837</v>
      </c>
      <c r="J51" s="147">
        <v>1</v>
      </c>
      <c r="K51" s="147">
        <v>1</v>
      </c>
      <c r="L51" s="147" t="s">
        <v>790</v>
      </c>
      <c r="M51" s="146">
        <v>2</v>
      </c>
      <c r="N51" s="145">
        <v>650</v>
      </c>
    </row>
    <row r="52" spans="1:14" x14ac:dyDescent="0.3">
      <c r="A52" s="151" t="s">
        <v>836</v>
      </c>
      <c r="B52" s="150" t="s">
        <v>836</v>
      </c>
      <c r="C52" s="150">
        <v>6</v>
      </c>
      <c r="D52" s="150" t="s">
        <v>834</v>
      </c>
      <c r="E52" s="149" t="s">
        <v>12</v>
      </c>
      <c r="F52" s="227">
        <v>0</v>
      </c>
      <c r="G52" s="148" t="s">
        <v>472</v>
      </c>
      <c r="H52" s="148" t="s">
        <v>810</v>
      </c>
      <c r="I52" s="148" t="s">
        <v>820</v>
      </c>
      <c r="J52" s="147">
        <v>1</v>
      </c>
      <c r="K52" s="147">
        <v>1</v>
      </c>
      <c r="L52" s="147" t="s">
        <v>790</v>
      </c>
      <c r="M52" s="146">
        <v>2</v>
      </c>
      <c r="N52" s="145">
        <v>1200</v>
      </c>
    </row>
    <row r="53" spans="1:14" x14ac:dyDescent="0.3">
      <c r="A53" s="151" t="s">
        <v>940</v>
      </c>
      <c r="B53" s="150" t="s">
        <v>940</v>
      </c>
      <c r="C53" s="150">
        <v>6</v>
      </c>
      <c r="D53" s="150" t="s">
        <v>834</v>
      </c>
      <c r="E53" s="149" t="s">
        <v>800</v>
      </c>
      <c r="F53" s="227">
        <v>0</v>
      </c>
      <c r="G53" s="148" t="s">
        <v>472</v>
      </c>
      <c r="H53" s="148" t="s">
        <v>472</v>
      </c>
      <c r="I53" s="148" t="s">
        <v>820</v>
      </c>
      <c r="J53" s="147">
        <v>1</v>
      </c>
      <c r="K53" s="147">
        <v>1</v>
      </c>
      <c r="L53" s="147" t="s">
        <v>802</v>
      </c>
      <c r="M53" s="146">
        <v>1</v>
      </c>
      <c r="N53" s="145">
        <v>350</v>
      </c>
    </row>
    <row r="54" spans="1:14" x14ac:dyDescent="0.3">
      <c r="A54" s="151" t="s">
        <v>880</v>
      </c>
      <c r="B54" s="150" t="s">
        <v>880</v>
      </c>
      <c r="C54" s="150">
        <v>6</v>
      </c>
      <c r="D54" s="150" t="s">
        <v>834</v>
      </c>
      <c r="E54" s="149" t="s">
        <v>807</v>
      </c>
      <c r="F54" s="227">
        <v>0</v>
      </c>
      <c r="G54" s="148" t="s">
        <v>793</v>
      </c>
      <c r="H54" s="148" t="s">
        <v>810</v>
      </c>
      <c r="I54" s="148" t="s">
        <v>820</v>
      </c>
      <c r="J54" s="147">
        <v>1</v>
      </c>
      <c r="K54" s="147">
        <v>1</v>
      </c>
      <c r="L54" s="147" t="s">
        <v>790</v>
      </c>
      <c r="M54" s="146">
        <v>1</v>
      </c>
      <c r="N54" s="145">
        <v>6</v>
      </c>
    </row>
    <row r="55" spans="1:14" x14ac:dyDescent="0.3">
      <c r="A55" s="151" t="s">
        <v>944</v>
      </c>
      <c r="B55" s="150" t="s">
        <v>941</v>
      </c>
      <c r="C55" s="150">
        <v>6</v>
      </c>
      <c r="D55" s="150" t="s">
        <v>834</v>
      </c>
      <c r="E55" s="149" t="s">
        <v>800</v>
      </c>
      <c r="F55" s="227">
        <v>0</v>
      </c>
      <c r="G55" s="148" t="s">
        <v>472</v>
      </c>
      <c r="H55" s="148" t="s">
        <v>472</v>
      </c>
      <c r="I55" s="148" t="s">
        <v>820</v>
      </c>
      <c r="J55" s="147">
        <v>1</v>
      </c>
      <c r="K55" s="147">
        <v>1</v>
      </c>
      <c r="L55" s="147" t="s">
        <v>802</v>
      </c>
      <c r="M55" s="146">
        <v>1</v>
      </c>
      <c r="N55" s="145">
        <v>350</v>
      </c>
    </row>
    <row r="56" spans="1:14" x14ac:dyDescent="0.3">
      <c r="A56" s="151" t="s">
        <v>942</v>
      </c>
      <c r="B56" s="150" t="s">
        <v>942</v>
      </c>
      <c r="C56" s="150">
        <v>6</v>
      </c>
      <c r="D56" s="150" t="s">
        <v>834</v>
      </c>
      <c r="E56" s="149" t="s">
        <v>800</v>
      </c>
      <c r="F56" s="227">
        <v>0</v>
      </c>
      <c r="G56" s="148" t="s">
        <v>472</v>
      </c>
      <c r="H56" s="148" t="s">
        <v>472</v>
      </c>
      <c r="I56" s="148" t="s">
        <v>820</v>
      </c>
      <c r="J56" s="147">
        <v>1</v>
      </c>
      <c r="K56" s="147">
        <v>1</v>
      </c>
      <c r="L56" s="147" t="s">
        <v>790</v>
      </c>
      <c r="M56" s="146">
        <v>2</v>
      </c>
      <c r="N56" s="145">
        <v>500</v>
      </c>
    </row>
    <row r="57" spans="1:14" x14ac:dyDescent="0.3">
      <c r="A57" s="151" t="s">
        <v>943</v>
      </c>
      <c r="B57" s="150" t="s">
        <v>943</v>
      </c>
      <c r="C57" s="150">
        <v>6</v>
      </c>
      <c r="D57" s="150" t="s">
        <v>834</v>
      </c>
      <c r="E57" s="149" t="s">
        <v>800</v>
      </c>
      <c r="F57" s="227">
        <v>0</v>
      </c>
      <c r="G57" s="148" t="s">
        <v>472</v>
      </c>
      <c r="H57" s="148" t="s">
        <v>472</v>
      </c>
      <c r="I57" s="148" t="s">
        <v>820</v>
      </c>
      <c r="J57" s="147">
        <v>1</v>
      </c>
      <c r="K57" s="147">
        <v>1</v>
      </c>
      <c r="L57" s="147" t="s">
        <v>790</v>
      </c>
      <c r="M57" s="146">
        <v>2</v>
      </c>
      <c r="N57" s="145">
        <v>900</v>
      </c>
    </row>
    <row r="58" spans="1:14" x14ac:dyDescent="0.3">
      <c r="A58" s="151" t="s">
        <v>835</v>
      </c>
      <c r="B58" s="150" t="s">
        <v>835</v>
      </c>
      <c r="C58" s="150">
        <v>6</v>
      </c>
      <c r="D58" s="150" t="s">
        <v>834</v>
      </c>
      <c r="E58" s="149" t="s">
        <v>800</v>
      </c>
      <c r="F58" s="227">
        <v>0</v>
      </c>
      <c r="G58" s="148" t="s">
        <v>472</v>
      </c>
      <c r="H58" s="148" t="s">
        <v>472</v>
      </c>
      <c r="I58" s="148" t="s">
        <v>797</v>
      </c>
      <c r="J58" s="147">
        <v>1</v>
      </c>
      <c r="K58" s="147">
        <v>1</v>
      </c>
      <c r="L58" s="147" t="s">
        <v>802</v>
      </c>
      <c r="M58" s="146">
        <v>1</v>
      </c>
      <c r="N58" s="145">
        <v>350</v>
      </c>
    </row>
    <row r="59" spans="1:14" x14ac:dyDescent="0.3">
      <c r="A59" s="151" t="s">
        <v>945</v>
      </c>
      <c r="B59" s="150" t="s">
        <v>945</v>
      </c>
      <c r="C59" s="150">
        <v>6</v>
      </c>
      <c r="D59" s="150" t="s">
        <v>856</v>
      </c>
      <c r="E59" s="149" t="s">
        <v>855</v>
      </c>
      <c r="F59" s="227">
        <v>0</v>
      </c>
      <c r="G59" s="148" t="s">
        <v>793</v>
      </c>
      <c r="H59" s="148" t="s">
        <v>186</v>
      </c>
      <c r="I59" s="148" t="s">
        <v>956</v>
      </c>
      <c r="J59" s="147" t="s">
        <v>842</v>
      </c>
      <c r="K59" s="147">
        <v>30</v>
      </c>
      <c r="L59" s="147" t="s">
        <v>86</v>
      </c>
      <c r="M59" s="146">
        <v>2</v>
      </c>
      <c r="N59" s="145">
        <v>1200</v>
      </c>
    </row>
    <row r="60" spans="1:14" x14ac:dyDescent="0.3">
      <c r="A60" s="151" t="s">
        <v>954</v>
      </c>
      <c r="B60" s="150" t="s">
        <v>947</v>
      </c>
      <c r="C60" s="150">
        <v>6</v>
      </c>
      <c r="D60" s="150" t="s">
        <v>856</v>
      </c>
      <c r="E60" s="149" t="s">
        <v>855</v>
      </c>
      <c r="F60" s="227">
        <v>0</v>
      </c>
      <c r="G60" s="148" t="s">
        <v>793</v>
      </c>
      <c r="H60" s="148" t="s">
        <v>186</v>
      </c>
      <c r="I60" s="148" t="s">
        <v>812</v>
      </c>
      <c r="J60" s="147" t="s">
        <v>842</v>
      </c>
      <c r="K60" s="147">
        <v>16</v>
      </c>
      <c r="L60" s="147" t="s">
        <v>86</v>
      </c>
      <c r="M60" s="146">
        <v>2</v>
      </c>
      <c r="N60" s="145">
        <v>1500</v>
      </c>
    </row>
    <row r="61" spans="1:14" x14ac:dyDescent="0.3">
      <c r="A61" s="151" t="s">
        <v>949</v>
      </c>
      <c r="B61" s="150" t="s">
        <v>949</v>
      </c>
      <c r="C61" s="150">
        <v>6</v>
      </c>
      <c r="D61" s="150" t="s">
        <v>856</v>
      </c>
      <c r="E61" s="149" t="s">
        <v>872</v>
      </c>
      <c r="F61" s="227">
        <v>0</v>
      </c>
      <c r="G61" s="148" t="s">
        <v>793</v>
      </c>
      <c r="H61" s="148" t="s">
        <v>806</v>
      </c>
      <c r="I61" s="148" t="s">
        <v>812</v>
      </c>
      <c r="J61" s="147" t="s">
        <v>842</v>
      </c>
      <c r="K61" s="147">
        <v>30</v>
      </c>
      <c r="L61" s="147" t="s">
        <v>86</v>
      </c>
      <c r="M61" s="146">
        <v>2</v>
      </c>
      <c r="N61" s="145">
        <v>2000</v>
      </c>
    </row>
    <row r="62" spans="1:14" x14ac:dyDescent="0.3">
      <c r="A62" s="151" t="s">
        <v>951</v>
      </c>
      <c r="B62" s="150" t="s">
        <v>951</v>
      </c>
      <c r="C62" s="150">
        <v>6</v>
      </c>
      <c r="D62" s="150" t="s">
        <v>856</v>
      </c>
      <c r="E62" s="149" t="s">
        <v>872</v>
      </c>
      <c r="F62" s="227">
        <v>0</v>
      </c>
      <c r="G62" s="148" t="s">
        <v>793</v>
      </c>
      <c r="H62" s="148" t="s">
        <v>186</v>
      </c>
      <c r="I62" s="148" t="s">
        <v>956</v>
      </c>
      <c r="J62" s="147" t="s">
        <v>790</v>
      </c>
      <c r="K62" s="147">
        <v>8</v>
      </c>
      <c r="L62" s="147" t="s">
        <v>86</v>
      </c>
      <c r="M62" s="146">
        <v>2</v>
      </c>
      <c r="N62" s="145">
        <v>350</v>
      </c>
    </row>
    <row r="63" spans="1:14" x14ac:dyDescent="0.3">
      <c r="A63" s="151" t="s">
        <v>857</v>
      </c>
      <c r="B63" s="150" t="s">
        <v>857</v>
      </c>
      <c r="C63" s="150">
        <v>6</v>
      </c>
      <c r="D63" s="150" t="s">
        <v>856</v>
      </c>
      <c r="E63" s="149" t="s">
        <v>855</v>
      </c>
      <c r="F63" s="227">
        <v>0</v>
      </c>
      <c r="G63" s="148" t="s">
        <v>793</v>
      </c>
      <c r="H63" s="148" t="s">
        <v>810</v>
      </c>
      <c r="I63" s="148" t="s">
        <v>812</v>
      </c>
      <c r="J63" s="147" t="s">
        <v>790</v>
      </c>
      <c r="K63" s="147">
        <v>50</v>
      </c>
      <c r="L63" s="147" t="s">
        <v>86</v>
      </c>
      <c r="M63" s="146">
        <v>3</v>
      </c>
      <c r="N63" s="145">
        <v>900</v>
      </c>
    </row>
    <row r="64" spans="1:14" x14ac:dyDescent="0.3">
      <c r="A64" s="151" t="s">
        <v>953</v>
      </c>
      <c r="B64" s="150" t="s">
        <v>953</v>
      </c>
      <c r="C64" s="150">
        <v>6</v>
      </c>
      <c r="D64" s="150" t="s">
        <v>856</v>
      </c>
      <c r="E64" s="149" t="s">
        <v>800</v>
      </c>
      <c r="F64" s="227">
        <v>0</v>
      </c>
      <c r="G64" s="148" t="s">
        <v>472</v>
      </c>
      <c r="H64" s="148" t="s">
        <v>186</v>
      </c>
      <c r="I64" s="148" t="s">
        <v>800</v>
      </c>
      <c r="J64" s="147" t="s">
        <v>790</v>
      </c>
      <c r="K64" s="147">
        <v>6</v>
      </c>
      <c r="L64" s="147" t="s">
        <v>86</v>
      </c>
      <c r="M64" s="146">
        <v>2</v>
      </c>
      <c r="N64" s="145">
        <v>1200</v>
      </c>
    </row>
    <row r="65" spans="1:14" x14ac:dyDescent="0.3">
      <c r="A65" s="151" t="s">
        <v>958</v>
      </c>
      <c r="B65" s="150" t="s">
        <v>958</v>
      </c>
      <c r="C65" s="150">
        <v>6</v>
      </c>
      <c r="D65" s="150" t="s">
        <v>885</v>
      </c>
      <c r="E65" s="149" t="s">
        <v>855</v>
      </c>
      <c r="F65" s="227">
        <v>0</v>
      </c>
      <c r="G65" s="148" t="s">
        <v>832</v>
      </c>
      <c r="H65" s="148" t="s">
        <v>792</v>
      </c>
      <c r="I65" s="148" t="s">
        <v>472</v>
      </c>
      <c r="J65" s="147" t="s">
        <v>472</v>
      </c>
      <c r="K65" s="147" t="s">
        <v>472</v>
      </c>
      <c r="L65" s="147" t="s">
        <v>809</v>
      </c>
      <c r="M65" s="146">
        <v>4</v>
      </c>
      <c r="N65" s="145">
        <v>900</v>
      </c>
    </row>
    <row r="66" spans="1:14" x14ac:dyDescent="0.3">
      <c r="A66" s="151" t="s">
        <v>888</v>
      </c>
      <c r="B66" s="150" t="s">
        <v>887</v>
      </c>
      <c r="C66" s="150">
        <v>6</v>
      </c>
      <c r="D66" s="150" t="s">
        <v>885</v>
      </c>
      <c r="E66" s="149" t="s">
        <v>872</v>
      </c>
      <c r="F66" s="227">
        <v>0</v>
      </c>
      <c r="G66" s="148" t="s">
        <v>832</v>
      </c>
      <c r="H66" s="148" t="s">
        <v>792</v>
      </c>
      <c r="I66" s="148" t="s">
        <v>472</v>
      </c>
      <c r="J66" s="147" t="s">
        <v>472</v>
      </c>
      <c r="K66" s="147" t="s">
        <v>472</v>
      </c>
      <c r="L66" s="147" t="s">
        <v>809</v>
      </c>
      <c r="M66" s="146">
        <v>2</v>
      </c>
      <c r="N66" s="145">
        <v>15</v>
      </c>
    </row>
    <row r="67" spans="1:14" x14ac:dyDescent="0.3">
      <c r="A67" s="151" t="s">
        <v>886</v>
      </c>
      <c r="B67" s="150" t="s">
        <v>886</v>
      </c>
      <c r="C67" s="150">
        <v>6</v>
      </c>
      <c r="D67" s="150" t="s">
        <v>885</v>
      </c>
      <c r="E67" s="149" t="s">
        <v>884</v>
      </c>
      <c r="F67" s="227">
        <v>0</v>
      </c>
      <c r="G67" s="148" t="s">
        <v>793</v>
      </c>
      <c r="H67" s="148" t="s">
        <v>826</v>
      </c>
      <c r="I67" s="148" t="s">
        <v>472</v>
      </c>
      <c r="J67" s="147" t="s">
        <v>472</v>
      </c>
      <c r="K67" s="147" t="s">
        <v>472</v>
      </c>
      <c r="L67" s="147" t="s">
        <v>86</v>
      </c>
      <c r="M67" s="146">
        <v>1</v>
      </c>
      <c r="N67" s="145">
        <v>16</v>
      </c>
    </row>
    <row r="68" spans="1:14" x14ac:dyDescent="0.3">
      <c r="A68" s="151" t="s">
        <v>948</v>
      </c>
      <c r="B68" s="150" t="s">
        <v>948</v>
      </c>
      <c r="C68" s="150">
        <v>6</v>
      </c>
      <c r="D68" s="150" t="s">
        <v>851</v>
      </c>
      <c r="E68" s="149" t="s">
        <v>865</v>
      </c>
      <c r="F68" s="227">
        <v>0</v>
      </c>
      <c r="G68" s="148" t="s">
        <v>793</v>
      </c>
      <c r="H68" s="148" t="s">
        <v>186</v>
      </c>
      <c r="I68" s="148" t="s">
        <v>844</v>
      </c>
      <c r="J68" s="147" t="s">
        <v>842</v>
      </c>
      <c r="K68" s="147">
        <v>50</v>
      </c>
      <c r="L68" s="147" t="s">
        <v>809</v>
      </c>
      <c r="M68" s="146">
        <v>14</v>
      </c>
      <c r="N68" s="145">
        <v>6500</v>
      </c>
    </row>
    <row r="69" spans="1:14" x14ac:dyDescent="0.3">
      <c r="A69" s="151" t="s">
        <v>946</v>
      </c>
      <c r="B69" s="150" t="s">
        <v>946</v>
      </c>
      <c r="C69" s="150">
        <v>6</v>
      </c>
      <c r="D69" s="150" t="s">
        <v>851</v>
      </c>
      <c r="E69" s="149" t="s">
        <v>955</v>
      </c>
      <c r="F69" s="227">
        <v>0</v>
      </c>
      <c r="G69" s="148" t="s">
        <v>793</v>
      </c>
      <c r="H69" s="148" t="s">
        <v>839</v>
      </c>
      <c r="I69" s="148" t="s">
        <v>820</v>
      </c>
      <c r="J69" s="147" t="s">
        <v>790</v>
      </c>
      <c r="K69" s="147" t="s">
        <v>800</v>
      </c>
      <c r="L69" s="147" t="s">
        <v>809</v>
      </c>
      <c r="M69" s="146">
        <v>9</v>
      </c>
      <c r="N69" s="145">
        <v>650</v>
      </c>
    </row>
    <row r="70" spans="1:14" x14ac:dyDescent="0.3">
      <c r="A70" s="151" t="s">
        <v>950</v>
      </c>
      <c r="B70" s="150" t="s">
        <v>950</v>
      </c>
      <c r="C70" s="150">
        <v>6</v>
      </c>
      <c r="D70" s="150" t="s">
        <v>851</v>
      </c>
      <c r="E70" s="149" t="s">
        <v>855</v>
      </c>
      <c r="F70" s="227">
        <v>0</v>
      </c>
      <c r="G70" s="148" t="s">
        <v>793</v>
      </c>
      <c r="H70" s="148" t="s">
        <v>806</v>
      </c>
      <c r="I70" s="148" t="s">
        <v>853</v>
      </c>
      <c r="J70" s="147" t="s">
        <v>842</v>
      </c>
      <c r="K70" s="147">
        <v>50</v>
      </c>
      <c r="L70" s="147" t="s">
        <v>809</v>
      </c>
      <c r="M70" s="146">
        <v>12</v>
      </c>
      <c r="N70" s="145">
        <v>12000</v>
      </c>
    </row>
    <row r="71" spans="1:14" x14ac:dyDescent="0.3">
      <c r="A71" s="151" t="s">
        <v>952</v>
      </c>
      <c r="B71" s="150" t="s">
        <v>952</v>
      </c>
      <c r="C71" s="150">
        <v>6</v>
      </c>
      <c r="D71" s="150" t="s">
        <v>851</v>
      </c>
      <c r="E71" s="149" t="s">
        <v>872</v>
      </c>
      <c r="F71" s="227">
        <v>0</v>
      </c>
      <c r="G71" s="148" t="s">
        <v>793</v>
      </c>
      <c r="H71" s="148" t="s">
        <v>186</v>
      </c>
      <c r="I71" s="148" t="s">
        <v>957</v>
      </c>
      <c r="J71" s="147" t="s">
        <v>790</v>
      </c>
      <c r="K71" s="147">
        <v>15</v>
      </c>
      <c r="L71" s="147" t="s">
        <v>809</v>
      </c>
      <c r="M71" s="146">
        <v>15</v>
      </c>
      <c r="N71" s="145">
        <v>1200</v>
      </c>
    </row>
    <row r="72" spans="1:14" x14ac:dyDescent="0.3">
      <c r="A72" s="151" t="s">
        <v>854</v>
      </c>
      <c r="B72" s="150" t="s">
        <v>854</v>
      </c>
      <c r="C72" s="150">
        <v>6</v>
      </c>
      <c r="D72" s="150" t="s">
        <v>851</v>
      </c>
      <c r="E72" s="149" t="s">
        <v>850</v>
      </c>
      <c r="F72" s="227">
        <v>0</v>
      </c>
      <c r="G72" s="148" t="s">
        <v>793</v>
      </c>
      <c r="H72" s="148" t="s">
        <v>810</v>
      </c>
      <c r="I72" s="148" t="s">
        <v>853</v>
      </c>
      <c r="J72" s="147" t="s">
        <v>842</v>
      </c>
      <c r="K72" s="147">
        <v>50</v>
      </c>
      <c r="L72" s="147" t="s">
        <v>809</v>
      </c>
      <c r="M72" s="146">
        <v>8</v>
      </c>
      <c r="N72" s="145">
        <v>1500</v>
      </c>
    </row>
    <row r="73" spans="1:14" x14ac:dyDescent="0.3">
      <c r="A73" s="151" t="s">
        <v>852</v>
      </c>
      <c r="B73" s="150" t="s">
        <v>852</v>
      </c>
      <c r="C73" s="150">
        <v>6</v>
      </c>
      <c r="D73" s="150" t="s">
        <v>851</v>
      </c>
      <c r="E73" s="149" t="s">
        <v>850</v>
      </c>
      <c r="F73" s="227">
        <v>0</v>
      </c>
      <c r="G73" s="148" t="s">
        <v>793</v>
      </c>
      <c r="H73" s="148" t="s">
        <v>810</v>
      </c>
      <c r="I73" s="148" t="s">
        <v>849</v>
      </c>
      <c r="J73" s="147" t="s">
        <v>790</v>
      </c>
      <c r="K73" s="147">
        <v>50</v>
      </c>
      <c r="L73" s="147" t="s">
        <v>809</v>
      </c>
      <c r="M73" s="146">
        <v>14</v>
      </c>
      <c r="N73" s="145">
        <v>2750</v>
      </c>
    </row>
    <row r="74" spans="1:14" x14ac:dyDescent="0.3">
      <c r="A74" s="151" t="s">
        <v>848</v>
      </c>
      <c r="B74" s="150" t="s">
        <v>848</v>
      </c>
      <c r="C74" s="150">
        <v>6</v>
      </c>
      <c r="D74" s="150" t="s">
        <v>800</v>
      </c>
      <c r="E74" s="149" t="s">
        <v>845</v>
      </c>
      <c r="F74" s="227">
        <v>0</v>
      </c>
      <c r="G74" s="148" t="s">
        <v>793</v>
      </c>
      <c r="H74" s="148" t="s">
        <v>792</v>
      </c>
      <c r="I74" s="148" t="s">
        <v>847</v>
      </c>
      <c r="J74" s="147">
        <v>1</v>
      </c>
      <c r="K74" s="147">
        <v>1</v>
      </c>
      <c r="L74" s="147" t="s">
        <v>86</v>
      </c>
      <c r="M74" s="146">
        <v>4</v>
      </c>
      <c r="N74" s="145">
        <v>2000</v>
      </c>
    </row>
    <row r="75" spans="1:14" x14ac:dyDescent="0.3">
      <c r="A75" s="151" t="s">
        <v>846</v>
      </c>
      <c r="B75" s="150" t="s">
        <v>846</v>
      </c>
      <c r="C75" s="150">
        <v>6</v>
      </c>
      <c r="D75" s="150" t="s">
        <v>800</v>
      </c>
      <c r="E75" s="149" t="s">
        <v>845</v>
      </c>
      <c r="F75" s="227">
        <v>0</v>
      </c>
      <c r="G75" s="148" t="s">
        <v>793</v>
      </c>
      <c r="H75" s="148" t="s">
        <v>792</v>
      </c>
      <c r="I75" s="148" t="s">
        <v>844</v>
      </c>
      <c r="J75" s="147">
        <v>1</v>
      </c>
      <c r="K75" s="147">
        <v>1</v>
      </c>
      <c r="L75" s="147" t="s">
        <v>86</v>
      </c>
      <c r="M75" s="146">
        <v>5</v>
      </c>
      <c r="N75" s="145">
        <v>5000</v>
      </c>
    </row>
    <row r="76" spans="1:14" ht="16.2" thickBot="1" x14ac:dyDescent="0.35">
      <c r="A76" s="176" t="s">
        <v>843</v>
      </c>
      <c r="B76" s="178" t="s">
        <v>843</v>
      </c>
      <c r="C76" s="178">
        <v>6</v>
      </c>
      <c r="D76" s="178" t="s">
        <v>800</v>
      </c>
      <c r="E76" s="180" t="s">
        <v>800</v>
      </c>
      <c r="F76" s="228">
        <v>0</v>
      </c>
      <c r="G76" s="181" t="s">
        <v>793</v>
      </c>
      <c r="H76" s="181" t="s">
        <v>186</v>
      </c>
      <c r="I76" s="181" t="s">
        <v>837</v>
      </c>
      <c r="J76" s="182" t="s">
        <v>842</v>
      </c>
      <c r="K76" s="182">
        <v>20</v>
      </c>
      <c r="L76" s="182" t="s">
        <v>809</v>
      </c>
      <c r="M76" s="184">
        <v>8</v>
      </c>
      <c r="N76" s="144">
        <v>650</v>
      </c>
    </row>
    <row r="77" spans="1:14" ht="16.2" thickTop="1" x14ac:dyDescent="0.3"/>
  </sheetData>
  <sortState xmlns:xlrd2="http://schemas.microsoft.com/office/spreadsheetml/2017/richdata2" ref="A2:N76">
    <sortCondition ref="C2:C76"/>
    <sortCondition ref="D2:D76"/>
    <sortCondition ref="B2:B76"/>
  </sortState>
  <conditionalFormatting sqref="C2:C76">
    <cfRule type="cellIs" dxfId="6" priority="1" operator="equal">
      <formula>6</formula>
    </cfRule>
    <cfRule type="cellIs" dxfId="5" priority="2" operator="equal">
      <formula>5</formula>
    </cfRule>
    <cfRule type="cellIs" dxfId="4" priority="3" operator="equal">
      <formula>2</formula>
    </cfRule>
    <cfRule type="cellIs" dxfId="3" priority="4" operator="equal">
      <formula>0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402B3-9C6B-48D1-8659-CCB84711D95E}">
  <sheetPr>
    <tabColor theme="1"/>
  </sheetPr>
  <dimension ref="A1:R4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5.3984375" style="28" bestFit="1" customWidth="1"/>
    <col min="2" max="2" width="8.09765625" style="29" bestFit="1" customWidth="1"/>
    <col min="3" max="4" width="11.69921875" style="29" customWidth="1"/>
    <col min="5" max="5" width="11.69921875" style="28" customWidth="1"/>
    <col min="6" max="6" width="5.3984375" style="29" bestFit="1" customWidth="1"/>
    <col min="7" max="7" width="4.5" style="29" customWidth="1"/>
    <col min="8" max="8" width="15.8984375" style="29" bestFit="1" customWidth="1"/>
    <col min="9" max="9" width="20.3984375" style="29" bestFit="1" customWidth="1"/>
    <col min="10" max="10" width="14.296875" style="29" bestFit="1" customWidth="1"/>
    <col min="11" max="11" width="4.8984375" style="29" bestFit="1" customWidth="1"/>
    <col min="12" max="12" width="4.5" style="29" bestFit="1" customWidth="1"/>
    <col min="13" max="13" width="4" style="29" bestFit="1" customWidth="1"/>
    <col min="14" max="14" width="3.796875" style="29" bestFit="1" customWidth="1"/>
    <col min="15" max="15" width="4" style="29" bestFit="1" customWidth="1"/>
    <col min="16" max="16" width="4.296875" style="29" bestFit="1" customWidth="1"/>
    <col min="17" max="17" width="6.796875" style="29" bestFit="1" customWidth="1"/>
    <col min="18" max="18" width="3.796875" style="29" bestFit="1" customWidth="1"/>
    <col min="19" max="16384" width="8.796875" style="29"/>
  </cols>
  <sheetData>
    <row r="1" spans="1:18" ht="16.2" thickBot="1" x14ac:dyDescent="0.35">
      <c r="B1" s="7" t="s">
        <v>16</v>
      </c>
      <c r="C1" s="28" t="s">
        <v>19</v>
      </c>
      <c r="D1" s="15" t="s">
        <v>138</v>
      </c>
      <c r="E1" s="2"/>
      <c r="H1" s="73" t="s">
        <v>125</v>
      </c>
      <c r="I1" s="129" t="s">
        <v>22</v>
      </c>
      <c r="J1" s="129" t="s">
        <v>124</v>
      </c>
      <c r="K1" s="129" t="s">
        <v>66</v>
      </c>
      <c r="L1" s="129" t="s">
        <v>63</v>
      </c>
      <c r="M1" s="129" t="s">
        <v>64</v>
      </c>
      <c r="N1" s="129" t="s">
        <v>65</v>
      </c>
      <c r="O1" s="138" t="s">
        <v>70</v>
      </c>
      <c r="P1" s="138" t="s">
        <v>699</v>
      </c>
      <c r="Q1" s="129" t="s">
        <v>467</v>
      </c>
      <c r="R1" s="74" t="s">
        <v>465</v>
      </c>
    </row>
    <row r="2" spans="1:18" x14ac:dyDescent="0.3">
      <c r="B2" s="7" t="s">
        <v>55</v>
      </c>
      <c r="C2" s="28" t="s">
        <v>54</v>
      </c>
      <c r="E2" s="29"/>
      <c r="H2" s="72" t="s">
        <v>126</v>
      </c>
      <c r="I2" s="126" t="s">
        <v>28</v>
      </c>
      <c r="J2" s="127" t="str">
        <f ca="1">IF(OR($F$5&lt;12,$F$6&lt;12,$F$7&lt;13,$F$8&lt;6,$F$9&lt;11,$F$10&lt;6),"ý","þ")</f>
        <v>ý</v>
      </c>
      <c r="K2" s="128">
        <v>7</v>
      </c>
      <c r="L2" s="128">
        <v>5</v>
      </c>
      <c r="M2" s="128">
        <v>7</v>
      </c>
      <c r="N2" s="128">
        <v>3</v>
      </c>
      <c r="O2" s="128">
        <v>5</v>
      </c>
      <c r="P2" s="128">
        <v>3</v>
      </c>
      <c r="Q2" s="128">
        <v>3</v>
      </c>
      <c r="R2" s="114">
        <v>12</v>
      </c>
    </row>
    <row r="3" spans="1:18" ht="16.2" thickBot="1" x14ac:dyDescent="0.35">
      <c r="A3" s="7"/>
      <c r="B3" s="28"/>
      <c r="E3" s="29"/>
      <c r="H3" s="69" t="s">
        <v>126</v>
      </c>
      <c r="I3" s="117" t="s">
        <v>27</v>
      </c>
      <c r="J3" s="118" t="str">
        <f ca="1">IF(OR($F$5&lt;12,$F$6&lt;14,$F$7&lt;9,$F$8&lt;8,$F$9&lt;8,$F$10&lt;6),"ý","þ")</f>
        <v>ý</v>
      </c>
      <c r="K3" s="119">
        <v>5</v>
      </c>
      <c r="L3" s="119">
        <v>7</v>
      </c>
      <c r="M3" s="119">
        <v>3</v>
      </c>
      <c r="N3" s="119">
        <v>3</v>
      </c>
      <c r="O3" s="119">
        <v>7</v>
      </c>
      <c r="P3" s="119">
        <v>3</v>
      </c>
      <c r="Q3" s="119">
        <v>5</v>
      </c>
      <c r="R3" s="115">
        <v>10</v>
      </c>
    </row>
    <row r="4" spans="1:18" ht="16.2" thickBot="1" x14ac:dyDescent="0.35">
      <c r="A4" s="7"/>
      <c r="B4" s="75" t="s">
        <v>52</v>
      </c>
      <c r="C4" s="80" t="s">
        <v>53</v>
      </c>
      <c r="D4" s="81" t="s">
        <v>54</v>
      </c>
      <c r="E4" s="26" t="s">
        <v>57</v>
      </c>
      <c r="F4" s="27" t="s">
        <v>58</v>
      </c>
      <c r="G4" s="7"/>
      <c r="H4" s="69" t="s">
        <v>126</v>
      </c>
      <c r="I4" s="117" t="s">
        <v>31</v>
      </c>
      <c r="J4" s="118" t="str">
        <f ca="1">IF(OR($F$5&lt;6,$F$6&lt;8,$F$7&lt;8,$F$8&lt;14,$F$9&lt;11,$F$10&lt;6),"ý","þ")</f>
        <v>þ</v>
      </c>
      <c r="K4" s="119">
        <v>5</v>
      </c>
      <c r="L4" s="119">
        <v>7</v>
      </c>
      <c r="M4" s="119">
        <v>3</v>
      </c>
      <c r="N4" s="119">
        <v>5</v>
      </c>
      <c r="O4" s="119">
        <v>5</v>
      </c>
      <c r="P4" s="119">
        <v>4</v>
      </c>
      <c r="Q4" s="119">
        <v>5</v>
      </c>
      <c r="R4" s="115">
        <v>8</v>
      </c>
    </row>
    <row r="5" spans="1:18" s="7" customFormat="1" x14ac:dyDescent="0.3">
      <c r="A5" s="30" t="s">
        <v>7</v>
      </c>
      <c r="B5" s="76">
        <f ca="1">¡RefAbilities!E3</f>
        <v>6</v>
      </c>
      <c r="C5" s="78">
        <f ca="1">¡RefAbilities!M3</f>
        <v>14</v>
      </c>
      <c r="D5" s="82">
        <f ca="1">¡RefAbilities!V3</f>
        <v>10</v>
      </c>
      <c r="E5" s="31">
        <f>VLOOKUP($C$1,¡RefTables!$G$2:$M$5,2,FALSE)</f>
        <v>0</v>
      </c>
      <c r="F5" s="32">
        <f ca="1">HLOOKUP($C$2,$B$4:$D$10,2,FALSE)+E5</f>
        <v>10</v>
      </c>
      <c r="G5" s="29"/>
      <c r="H5" s="69" t="s">
        <v>126</v>
      </c>
      <c r="I5" s="117" t="s">
        <v>29</v>
      </c>
      <c r="J5" s="118" t="str">
        <f ca="1">IF(OR($F$5&lt;6,$F$6&lt;6,$F$7&lt;6,$F$8&lt;14,$F$9&lt;12,$F$10&lt;6),"ý","þ")</f>
        <v>þ</v>
      </c>
      <c r="K5" s="119">
        <v>5</v>
      </c>
      <c r="L5" s="119">
        <v>5</v>
      </c>
      <c r="M5" s="119">
        <v>5</v>
      </c>
      <c r="N5" s="119">
        <v>3</v>
      </c>
      <c r="O5" s="119">
        <v>3</v>
      </c>
      <c r="P5" s="119">
        <v>3</v>
      </c>
      <c r="Q5" s="119">
        <v>7</v>
      </c>
      <c r="R5" s="115">
        <v>8</v>
      </c>
    </row>
    <row r="6" spans="1:18" x14ac:dyDescent="0.3">
      <c r="A6" s="33" t="s">
        <v>8</v>
      </c>
      <c r="B6" s="76">
        <f ca="1">¡RefAbilities!E4</f>
        <v>10</v>
      </c>
      <c r="C6" s="78">
        <f ca="1">¡RefAbilities!M4</f>
        <v>14</v>
      </c>
      <c r="D6" s="82">
        <f ca="1">¡RefAbilities!V4</f>
        <v>18</v>
      </c>
      <c r="E6" s="31">
        <f>VLOOKUP($C$1,¡RefTables!$G$2:$M$5,3,FALSE)</f>
        <v>0</v>
      </c>
      <c r="F6" s="32">
        <f ca="1">HLOOKUP($C$2,$B$4:$D$10,3,FALSE)+E6</f>
        <v>18</v>
      </c>
      <c r="H6" s="69" t="s">
        <v>126</v>
      </c>
      <c r="I6" s="117" t="s">
        <v>25</v>
      </c>
      <c r="J6" s="118" t="str">
        <f ca="1">IF(OR($F$5&lt;8,$F$6&lt;14,$F$7&lt;9,$F$8&lt;9,$F$9&lt;6,$F$10&lt;6),"ý","þ")</f>
        <v>þ</v>
      </c>
      <c r="K6" s="119">
        <v>7</v>
      </c>
      <c r="L6" s="119">
        <v>3</v>
      </c>
      <c r="M6" s="119">
        <v>5</v>
      </c>
      <c r="N6" s="119">
        <v>5</v>
      </c>
      <c r="O6" s="119">
        <v>5</v>
      </c>
      <c r="P6" s="119">
        <v>3</v>
      </c>
      <c r="Q6" s="119">
        <v>5</v>
      </c>
      <c r="R6" s="115">
        <v>10</v>
      </c>
    </row>
    <row r="7" spans="1:18" x14ac:dyDescent="0.3">
      <c r="A7" s="34" t="s">
        <v>9</v>
      </c>
      <c r="B7" s="76">
        <f ca="1">¡RefAbilities!E5</f>
        <v>12</v>
      </c>
      <c r="C7" s="78">
        <f ca="1">¡RefAbilities!M5</f>
        <v>17</v>
      </c>
      <c r="D7" s="82">
        <f ca="1">¡RefAbilities!V5</f>
        <v>11</v>
      </c>
      <c r="E7" s="31">
        <f>VLOOKUP($C$1,¡RefTables!$G$2:$M$5,4,FALSE)</f>
        <v>0</v>
      </c>
      <c r="F7" s="32">
        <f ca="1">HLOOKUP($C$2,$B$4:$D$10,4,FALSE)+E7</f>
        <v>11</v>
      </c>
      <c r="H7" s="69" t="s">
        <v>126</v>
      </c>
      <c r="I7" s="117" t="s">
        <v>26</v>
      </c>
      <c r="J7" s="118" t="str">
        <f ca="1">IF(OR($F$5&lt;6,$F$6&lt;6,$F$7&lt;6,$F$8&lt;12,$F$9&lt;12,$F$10&lt;12),"ý","þ")</f>
        <v>þ</v>
      </c>
      <c r="K7" s="119">
        <v>5</v>
      </c>
      <c r="L7" s="119">
        <v>3</v>
      </c>
      <c r="M7" s="119">
        <v>7</v>
      </c>
      <c r="N7" s="119">
        <v>3</v>
      </c>
      <c r="O7" s="119">
        <v>7</v>
      </c>
      <c r="P7" s="119">
        <v>4</v>
      </c>
      <c r="Q7" s="119">
        <v>7</v>
      </c>
      <c r="R7" s="115">
        <v>8</v>
      </c>
    </row>
    <row r="8" spans="1:18" x14ac:dyDescent="0.3">
      <c r="A8" s="35" t="s">
        <v>4</v>
      </c>
      <c r="B8" s="76">
        <f ca="1">¡RefAbilities!E6</f>
        <v>11</v>
      </c>
      <c r="C8" s="78">
        <f ca="1">¡RefAbilities!M6</f>
        <v>15</v>
      </c>
      <c r="D8" s="82">
        <f ca="1">¡RefAbilities!V6</f>
        <v>16</v>
      </c>
      <c r="E8" s="31">
        <f>VLOOKUP($C$1,¡RefTables!$G$2:$M$5,5,FALSE)</f>
        <v>0</v>
      </c>
      <c r="F8" s="32">
        <f ca="1">HLOOKUP($C$2,$B$4:$D$10,5,FALSE)+E8</f>
        <v>16</v>
      </c>
      <c r="H8" s="69" t="s">
        <v>126</v>
      </c>
      <c r="I8" s="117" t="s">
        <v>32</v>
      </c>
      <c r="J8" s="118" t="str">
        <f ca="1">IF(OR($F$5&lt;6,$F$6&lt;8,$F$7&lt;6,$F$8&lt;13,$F$9&lt;13,$F$10&lt;10),"ý","þ")</f>
        <v>þ</v>
      </c>
      <c r="K8" s="119">
        <v>7</v>
      </c>
      <c r="L8" s="119">
        <v>3</v>
      </c>
      <c r="M8" s="119">
        <v>5</v>
      </c>
      <c r="N8" s="119">
        <v>5</v>
      </c>
      <c r="O8" s="119">
        <v>5</v>
      </c>
      <c r="P8" s="119">
        <v>4</v>
      </c>
      <c r="Q8" s="119">
        <v>5</v>
      </c>
      <c r="R8" s="115">
        <v>6</v>
      </c>
    </row>
    <row r="9" spans="1:18" x14ac:dyDescent="0.3">
      <c r="A9" s="36" t="s">
        <v>5</v>
      </c>
      <c r="B9" s="76">
        <f ca="1">¡RefAbilities!E7</f>
        <v>9</v>
      </c>
      <c r="C9" s="78">
        <f ca="1">¡RefAbilities!M7</f>
        <v>14</v>
      </c>
      <c r="D9" s="82">
        <f ca="1">¡RefAbilities!V7</f>
        <v>16</v>
      </c>
      <c r="E9" s="31">
        <f>VLOOKUP($C$1,¡RefTables!$G$2:$M$5,6,FALSE)</f>
        <v>0</v>
      </c>
      <c r="F9" s="32">
        <f ca="1">HLOOKUP($C$2,$B$4:$D$10,6,FALSE)+E9</f>
        <v>16</v>
      </c>
      <c r="H9" s="69" t="s">
        <v>126</v>
      </c>
      <c r="I9" s="117" t="s">
        <v>24</v>
      </c>
      <c r="J9" s="118" t="str">
        <f ca="1">IF(OR($F$5&lt;11,$F$6&lt;13,$F$7&lt;12,$F$8&lt;6,$F$9&lt;8,$F$10&lt;6),"ý","þ")</f>
        <v>ý</v>
      </c>
      <c r="K9" s="119">
        <v>10</v>
      </c>
      <c r="L9" s="119">
        <v>3</v>
      </c>
      <c r="M9" s="119">
        <v>7</v>
      </c>
      <c r="N9" s="119">
        <v>3</v>
      </c>
      <c r="O9" s="119">
        <v>7</v>
      </c>
      <c r="P9" s="119">
        <v>2</v>
      </c>
      <c r="Q9" s="119">
        <v>3</v>
      </c>
      <c r="R9" s="115">
        <v>8</v>
      </c>
    </row>
    <row r="10" spans="1:18" ht="16.2" thickBot="1" x14ac:dyDescent="0.35">
      <c r="A10" s="37" t="s">
        <v>6</v>
      </c>
      <c r="B10" s="77">
        <f ca="1">¡RefAbilities!E8</f>
        <v>12</v>
      </c>
      <c r="C10" s="79">
        <f ca="1">¡RefAbilities!M8</f>
        <v>15</v>
      </c>
      <c r="D10" s="83">
        <f ca="1">¡RefAbilities!V8</f>
        <v>17</v>
      </c>
      <c r="E10" s="38">
        <f>VLOOKUP($C$1,¡RefTables!$G$2:$M$5,7,FALSE)</f>
        <v>0</v>
      </c>
      <c r="F10" s="39">
        <f ca="1">HLOOKUP($C$2,$B$4:$D$10,7,FALSE)+E10</f>
        <v>17</v>
      </c>
      <c r="H10" s="69" t="s">
        <v>126</v>
      </c>
      <c r="I10" s="117" t="s">
        <v>34</v>
      </c>
      <c r="J10" s="118" t="str">
        <f ca="1">IF(OR($F$5&lt;6,$F$6&lt;6,$F$7&lt;6,$F$8&lt;11,$F$9&lt;11,$F$10&lt;15),"ý","þ")</f>
        <v>þ</v>
      </c>
      <c r="K10" s="119">
        <v>7</v>
      </c>
      <c r="L10" s="119">
        <v>5</v>
      </c>
      <c r="M10" s="119">
        <v>3</v>
      </c>
      <c r="N10" s="119">
        <v>7</v>
      </c>
      <c r="O10" s="119">
        <v>3</v>
      </c>
      <c r="P10" s="119">
        <v>4</v>
      </c>
      <c r="Q10" s="119">
        <v>5</v>
      </c>
      <c r="R10" s="115">
        <v>8</v>
      </c>
    </row>
    <row r="11" spans="1:18" ht="16.2" thickBot="1" x14ac:dyDescent="0.35">
      <c r="A11" s="40" t="s">
        <v>58</v>
      </c>
      <c r="B11" s="77">
        <f t="shared" ref="B11:F11" ca="1" si="0">SUM(B5:B10)</f>
        <v>60</v>
      </c>
      <c r="C11" s="79">
        <f t="shared" ca="1" si="0"/>
        <v>89</v>
      </c>
      <c r="D11" s="83">
        <f t="shared" ca="1" si="0"/>
        <v>88</v>
      </c>
      <c r="E11" s="38">
        <f t="shared" si="0"/>
        <v>0</v>
      </c>
      <c r="F11" s="39">
        <f t="shared" ca="1" si="0"/>
        <v>88</v>
      </c>
      <c r="H11" s="69" t="s">
        <v>126</v>
      </c>
      <c r="I11" s="117" t="s">
        <v>33</v>
      </c>
      <c r="J11" s="118" t="str">
        <f ca="1">IF(OR($F$5&lt;6,$F$6&lt;6,$F$7&lt;6,$F$8&lt;9,$F$9&lt;8,$F$10&lt;14),"ý","þ")</f>
        <v>þ</v>
      </c>
      <c r="K11" s="119">
        <v>5</v>
      </c>
      <c r="L11" s="119">
        <v>5</v>
      </c>
      <c r="M11" s="119">
        <v>5</v>
      </c>
      <c r="N11" s="119">
        <v>3</v>
      </c>
      <c r="O11" s="119">
        <v>3</v>
      </c>
      <c r="P11" s="119">
        <v>5</v>
      </c>
      <c r="Q11" s="119">
        <v>5</v>
      </c>
      <c r="R11" s="115">
        <v>6</v>
      </c>
    </row>
    <row r="12" spans="1:18" x14ac:dyDescent="0.3">
      <c r="H12" s="69" t="s">
        <v>126</v>
      </c>
      <c r="I12" s="117" t="s">
        <v>23</v>
      </c>
      <c r="J12" s="118" t="str">
        <f ca="1">IF(OR($F$5&lt;12,$F$6&lt;11,$F$7&lt;12,$F$8&lt;6,$F$9&lt;6,$F$10&lt;6),"ý","þ")</f>
        <v>ý</v>
      </c>
      <c r="K12" s="119">
        <v>7</v>
      </c>
      <c r="L12" s="119">
        <v>5</v>
      </c>
      <c r="M12" s="119">
        <v>5</v>
      </c>
      <c r="N12" s="119">
        <v>3</v>
      </c>
      <c r="O12" s="119">
        <v>5</v>
      </c>
      <c r="P12" s="119">
        <v>2</v>
      </c>
      <c r="Q12" s="119">
        <v>5</v>
      </c>
      <c r="R12" s="115">
        <v>10</v>
      </c>
    </row>
    <row r="13" spans="1:18" x14ac:dyDescent="0.3">
      <c r="H13" s="69" t="s">
        <v>126</v>
      </c>
      <c r="I13" s="117" t="s">
        <v>30</v>
      </c>
      <c r="J13" s="118" t="str">
        <f ca="1">IF(OR($F$5&lt;6,$F$6&lt;10,$F$7&lt;6,$F$8&lt;13,$F$9&lt;10,$F$10&lt;6),"ý","þ")</f>
        <v>þ</v>
      </c>
      <c r="K13" s="119">
        <v>5</v>
      </c>
      <c r="L13" s="119">
        <v>3</v>
      </c>
      <c r="M13" s="119">
        <v>3</v>
      </c>
      <c r="N13" s="119">
        <v>7</v>
      </c>
      <c r="O13" s="119">
        <v>5</v>
      </c>
      <c r="P13" s="119">
        <v>3</v>
      </c>
      <c r="Q13" s="119">
        <v>7</v>
      </c>
      <c r="R13" s="115">
        <v>6</v>
      </c>
    </row>
    <row r="14" spans="1:18" x14ac:dyDescent="0.3">
      <c r="H14" s="70" t="s">
        <v>127</v>
      </c>
      <c r="I14" s="120" t="s">
        <v>35</v>
      </c>
      <c r="J14" s="118" t="str">
        <f ca="1">IF(OR($F$5&lt;6,$F$6&lt;8,$F$7&lt;6,$F$8&lt;9,$F$9&lt;9,$F$10&lt;14),"ý","þ")</f>
        <v>þ</v>
      </c>
      <c r="K14" s="119">
        <v>7</v>
      </c>
      <c r="L14" s="119">
        <v>3</v>
      </c>
      <c r="M14" s="119">
        <v>3</v>
      </c>
      <c r="N14" s="119">
        <v>7</v>
      </c>
      <c r="O14" s="119">
        <v>5</v>
      </c>
      <c r="P14" s="119">
        <v>4</v>
      </c>
      <c r="Q14" s="119">
        <v>5</v>
      </c>
      <c r="R14" s="115">
        <v>6</v>
      </c>
    </row>
    <row r="15" spans="1:18" x14ac:dyDescent="0.3">
      <c r="H15" s="70" t="s">
        <v>127</v>
      </c>
      <c r="I15" s="120" t="s">
        <v>36</v>
      </c>
      <c r="J15" s="118" t="str">
        <f ca="1">IF(OR($F$5&lt;8,$F$6&lt;14,$F$7&lt;8,$F$8&lt;8,$F$9&lt;8,$F$10&lt;6),"ý","þ")</f>
        <v>þ</v>
      </c>
      <c r="K15" s="119">
        <v>7</v>
      </c>
      <c r="L15" s="119">
        <v>3</v>
      </c>
      <c r="M15" s="119">
        <v>7</v>
      </c>
      <c r="N15" s="119">
        <v>3</v>
      </c>
      <c r="O15" s="119">
        <v>5</v>
      </c>
      <c r="P15" s="119">
        <v>3</v>
      </c>
      <c r="Q15" s="119">
        <v>5</v>
      </c>
      <c r="R15" s="115">
        <v>8</v>
      </c>
    </row>
    <row r="16" spans="1:18" x14ac:dyDescent="0.3">
      <c r="H16" s="70" t="s">
        <v>127</v>
      </c>
      <c r="I16" s="120" t="s">
        <v>37</v>
      </c>
      <c r="J16" s="118" t="str">
        <f ca="1">IF(OR($F$5&lt;12,$F$6&lt;10,$F$7&lt;14,$F$8&lt;6,$F$9&lt;6,$F$10&lt;6),"ý","þ")</f>
        <v>ý</v>
      </c>
      <c r="K16" s="119">
        <v>7</v>
      </c>
      <c r="L16" s="119">
        <v>7</v>
      </c>
      <c r="M16" s="119">
        <v>3</v>
      </c>
      <c r="N16" s="119">
        <v>5</v>
      </c>
      <c r="O16" s="119">
        <v>3</v>
      </c>
      <c r="P16" s="119">
        <v>3</v>
      </c>
      <c r="Q16" s="119">
        <v>3</v>
      </c>
      <c r="R16" s="115">
        <v>12</v>
      </c>
    </row>
    <row r="17" spans="8:18" x14ac:dyDescent="0.3">
      <c r="H17" s="70" t="s">
        <v>127</v>
      </c>
      <c r="I17" s="120" t="s">
        <v>38</v>
      </c>
      <c r="J17" s="118" t="str">
        <f ca="1">IF(OR($F$5&lt;6,$F$6&lt;10,$F$7&lt;6,$F$8&lt;14,$F$9&lt;12,$F$10&lt;6),"ý","þ")</f>
        <v>þ</v>
      </c>
      <c r="K17" s="119">
        <v>7</v>
      </c>
      <c r="L17" s="119">
        <v>5</v>
      </c>
      <c r="M17" s="119">
        <v>5</v>
      </c>
      <c r="N17" s="119">
        <v>3</v>
      </c>
      <c r="O17" s="119">
        <v>3</v>
      </c>
      <c r="P17" s="119">
        <v>3</v>
      </c>
      <c r="Q17" s="119">
        <v>7</v>
      </c>
      <c r="R17" s="115">
        <v>6</v>
      </c>
    </row>
    <row r="18" spans="8:18" x14ac:dyDescent="0.3">
      <c r="H18" s="70" t="s">
        <v>127</v>
      </c>
      <c r="I18" s="120" t="s">
        <v>39</v>
      </c>
      <c r="J18" s="118" t="str">
        <f ca="1">IF(OR($F$5&lt;10,$F$6&lt;10,$F$7&lt;14,$F$8&lt;8,$F$9&lt;9,$F$10&lt;6),"ý","þ")</f>
        <v>ý</v>
      </c>
      <c r="K18" s="119">
        <v>7</v>
      </c>
      <c r="L18" s="119">
        <v>5</v>
      </c>
      <c r="M18" s="119">
        <v>5</v>
      </c>
      <c r="N18" s="119">
        <v>5</v>
      </c>
      <c r="O18" s="119">
        <v>5</v>
      </c>
      <c r="P18" s="119">
        <v>3</v>
      </c>
      <c r="Q18" s="119">
        <v>7</v>
      </c>
      <c r="R18" s="115">
        <v>8</v>
      </c>
    </row>
    <row r="19" spans="8:18" x14ac:dyDescent="0.3">
      <c r="H19" s="70" t="s">
        <v>127</v>
      </c>
      <c r="I19" s="120" t="s">
        <v>40</v>
      </c>
      <c r="J19" s="118" t="str">
        <f ca="1">IF(OR($F$5&lt;11,$F$6&lt;11,$F$7&lt;11,$F$8&lt;8,$F$9&lt;7,$F$10&lt;6),"ý","þ")</f>
        <v>ý</v>
      </c>
      <c r="K19" s="119">
        <v>10</v>
      </c>
      <c r="L19" s="119">
        <v>3</v>
      </c>
      <c r="M19" s="119">
        <v>3</v>
      </c>
      <c r="N19" s="119">
        <v>7</v>
      </c>
      <c r="O19" s="119">
        <v>5</v>
      </c>
      <c r="P19" s="119">
        <v>4</v>
      </c>
      <c r="Q19" s="119">
        <v>5</v>
      </c>
      <c r="R19" s="115">
        <v>8</v>
      </c>
    </row>
    <row r="20" spans="8:18" x14ac:dyDescent="0.3">
      <c r="H20" s="70" t="s">
        <v>127</v>
      </c>
      <c r="I20" s="120" t="s">
        <v>41</v>
      </c>
      <c r="J20" s="118" t="str">
        <f ca="1">IF(OR($F$5&lt;12,$F$6&lt;14,$F$7&lt;12,$F$8&lt;8,$F$9&lt;8,$F$10&lt;6),"ý","þ")</f>
        <v>ý</v>
      </c>
      <c r="K20" s="119">
        <v>10</v>
      </c>
      <c r="L20" s="119">
        <v>5</v>
      </c>
      <c r="M20" s="119">
        <v>3</v>
      </c>
      <c r="N20" s="119">
        <v>5</v>
      </c>
      <c r="O20" s="119">
        <v>5</v>
      </c>
      <c r="P20" s="119">
        <v>3</v>
      </c>
      <c r="Q20" s="119">
        <v>3</v>
      </c>
      <c r="R20" s="115">
        <v>10</v>
      </c>
    </row>
    <row r="21" spans="8:18" x14ac:dyDescent="0.3">
      <c r="H21" s="70" t="s">
        <v>127</v>
      </c>
      <c r="I21" s="120" t="s">
        <v>42</v>
      </c>
      <c r="J21" s="118" t="str">
        <f ca="1">IF(OR($F$5&lt;10,$F$6&lt;12,$F$7&lt;12,$F$8&lt;10,$F$9&lt;9,$F$10&lt;6),"ý","þ")</f>
        <v>ý</v>
      </c>
      <c r="K21" s="119">
        <v>7</v>
      </c>
      <c r="L21" s="119">
        <v>7</v>
      </c>
      <c r="M21" s="119">
        <v>5</v>
      </c>
      <c r="N21" s="119">
        <v>3</v>
      </c>
      <c r="O21" s="119">
        <v>5</v>
      </c>
      <c r="P21" s="119">
        <v>2</v>
      </c>
      <c r="Q21" s="119">
        <v>5</v>
      </c>
      <c r="R21" s="115">
        <v>10</v>
      </c>
    </row>
    <row r="22" spans="8:18" x14ac:dyDescent="0.3">
      <c r="H22" s="70" t="s">
        <v>127</v>
      </c>
      <c r="I22" s="120" t="s">
        <v>43</v>
      </c>
      <c r="J22" s="118" t="str">
        <f ca="1">IF(OR($F$5&lt;6,$F$6&lt;12,$F$7&lt;6,$F$8&lt;12,$F$9&lt;12,$F$10&lt;12),"ý","þ")</f>
        <v>þ</v>
      </c>
      <c r="K22" s="119">
        <v>7</v>
      </c>
      <c r="L22" s="119">
        <v>3</v>
      </c>
      <c r="M22" s="119">
        <v>5</v>
      </c>
      <c r="N22" s="119">
        <v>7</v>
      </c>
      <c r="O22" s="119">
        <v>3</v>
      </c>
      <c r="P22" s="119">
        <v>3</v>
      </c>
      <c r="Q22" s="119">
        <v>7</v>
      </c>
      <c r="R22" s="115">
        <v>6</v>
      </c>
    </row>
    <row r="23" spans="8:18" x14ac:dyDescent="0.3">
      <c r="H23" s="70" t="s">
        <v>127</v>
      </c>
      <c r="I23" s="120" t="s">
        <v>44</v>
      </c>
      <c r="J23" s="118" t="str">
        <f ca="1">IF(OR($F$5&lt;6,$F$6&lt;8,$F$7&lt;8,$F$8&lt;15,$F$9&lt;12,$F$10&lt;9),"ý","þ")</f>
        <v>þ</v>
      </c>
      <c r="K23" s="119">
        <v>7</v>
      </c>
      <c r="L23" s="119">
        <v>3</v>
      </c>
      <c r="M23" s="119">
        <v>5</v>
      </c>
      <c r="N23" s="119">
        <v>5</v>
      </c>
      <c r="O23" s="119">
        <v>5</v>
      </c>
      <c r="P23" s="119">
        <v>3</v>
      </c>
      <c r="Q23" s="119">
        <v>7</v>
      </c>
      <c r="R23" s="115">
        <v>6</v>
      </c>
    </row>
    <row r="24" spans="8:18" x14ac:dyDescent="0.3">
      <c r="H24" s="70" t="s">
        <v>127</v>
      </c>
      <c r="I24" s="120" t="s">
        <v>45</v>
      </c>
      <c r="J24" s="118" t="str">
        <f ca="1">IF(OR($F$5&lt;6,$F$6&lt;11,$F$7&lt;6,$F$8&lt;14,$F$9&lt;9,$F$10&lt;8),"ý","þ")</f>
        <v>þ</v>
      </c>
      <c r="K24" s="119">
        <v>10</v>
      </c>
      <c r="L24" s="119">
        <v>3</v>
      </c>
      <c r="M24" s="119">
        <v>7</v>
      </c>
      <c r="N24" s="119">
        <v>3</v>
      </c>
      <c r="O24" s="119">
        <v>5</v>
      </c>
      <c r="P24" s="119">
        <v>3</v>
      </c>
      <c r="Q24" s="119">
        <v>5</v>
      </c>
      <c r="R24" s="115">
        <v>8</v>
      </c>
    </row>
    <row r="25" spans="8:18" x14ac:dyDescent="0.3">
      <c r="H25" s="70" t="s">
        <v>127</v>
      </c>
      <c r="I25" s="120" t="s">
        <v>46</v>
      </c>
      <c r="J25" s="118" t="str">
        <f ca="1">IF(OR($F$5&lt;6,$F$6&lt;8,$F$7&lt;6,$F$8&lt;14,$F$9&lt;12,$F$10&lt;8),"ý","þ")</f>
        <v>þ</v>
      </c>
      <c r="K25" s="119">
        <v>7</v>
      </c>
      <c r="L25" s="119">
        <v>5</v>
      </c>
      <c r="M25" s="119">
        <v>3</v>
      </c>
      <c r="N25" s="119">
        <v>7</v>
      </c>
      <c r="O25" s="119">
        <v>3</v>
      </c>
      <c r="P25" s="119">
        <v>3</v>
      </c>
      <c r="Q25" s="119">
        <v>7</v>
      </c>
      <c r="R25" s="115">
        <v>8</v>
      </c>
    </row>
    <row r="26" spans="8:18" x14ac:dyDescent="0.3">
      <c r="H26" s="70" t="s">
        <v>127</v>
      </c>
      <c r="I26" s="120" t="s">
        <v>90</v>
      </c>
      <c r="J26" s="118" t="str">
        <f ca="1">IF(OR($F$5&lt;8,$F$6&lt;14,$F$7&lt;12,$F$8&lt;6,$F$9&lt;6,$F$10&lt;6),"ý","þ")</f>
        <v>ý</v>
      </c>
      <c r="K26" s="119">
        <v>7</v>
      </c>
      <c r="L26" s="119">
        <v>5</v>
      </c>
      <c r="M26" s="119">
        <v>5</v>
      </c>
      <c r="N26" s="119">
        <v>3</v>
      </c>
      <c r="O26" s="119">
        <v>5</v>
      </c>
      <c r="P26" s="119">
        <v>2</v>
      </c>
      <c r="Q26" s="119">
        <v>5</v>
      </c>
      <c r="R26" s="115">
        <v>10</v>
      </c>
    </row>
    <row r="27" spans="8:18" x14ac:dyDescent="0.3">
      <c r="H27" s="70" t="s">
        <v>127</v>
      </c>
      <c r="I27" s="120" t="s">
        <v>89</v>
      </c>
      <c r="J27" s="118" t="str">
        <f ca="1">IF(OR($F$5&lt;10,$F$6&lt;12,$F$7&lt;12,$F$8&lt;8,$F$9&lt;8,$F$10&lt;8),"ý","þ")</f>
        <v>ý</v>
      </c>
      <c r="K27" s="119">
        <v>10</v>
      </c>
      <c r="L27" s="119">
        <v>5</v>
      </c>
      <c r="M27" s="119">
        <v>5</v>
      </c>
      <c r="N27" s="119">
        <v>7</v>
      </c>
      <c r="O27" s="119">
        <v>5</v>
      </c>
      <c r="P27" s="119">
        <v>4</v>
      </c>
      <c r="Q27" s="119">
        <v>5</v>
      </c>
      <c r="R27" s="115">
        <v>8</v>
      </c>
    </row>
    <row r="28" spans="8:18" x14ac:dyDescent="0.3">
      <c r="H28" s="71" t="s">
        <v>128</v>
      </c>
      <c r="I28" s="121" t="s">
        <v>47</v>
      </c>
      <c r="J28" s="118" t="str">
        <f ca="1">IF(OR($F$5&lt;10,$F$6&lt;10,$F$7&lt;10,$F$8&lt;10,$F$9&lt;10,$F$10&lt;10),"ý","þ")</f>
        <v>þ</v>
      </c>
      <c r="K28" s="119">
        <v>7</v>
      </c>
      <c r="L28" s="119">
        <v>7</v>
      </c>
      <c r="M28" s="119">
        <v>7</v>
      </c>
      <c r="N28" s="119">
        <v>3</v>
      </c>
      <c r="O28" s="119">
        <v>5</v>
      </c>
      <c r="P28" s="119">
        <v>4</v>
      </c>
      <c r="Q28" s="119">
        <v>5</v>
      </c>
      <c r="R28" s="115">
        <v>10</v>
      </c>
    </row>
    <row r="29" spans="8:18" x14ac:dyDescent="0.3">
      <c r="H29" s="71" t="s">
        <v>128</v>
      </c>
      <c r="I29" s="121" t="s">
        <v>48</v>
      </c>
      <c r="J29" s="118" t="str">
        <f ca="1">IF(OR($F$5&lt;10,$F$6&lt;10,$F$7&lt;10,$F$8&lt;10,$F$9&lt;10,$F$10&lt;10),"ý","þ")</f>
        <v>þ</v>
      </c>
      <c r="K29" s="119">
        <v>10</v>
      </c>
      <c r="L29" s="119">
        <v>7</v>
      </c>
      <c r="M29" s="119">
        <v>3</v>
      </c>
      <c r="N29" s="119">
        <v>3</v>
      </c>
      <c r="O29" s="119">
        <v>5</v>
      </c>
      <c r="P29" s="119">
        <v>2</v>
      </c>
      <c r="Q29" s="119">
        <v>3</v>
      </c>
      <c r="R29" s="115">
        <v>8</v>
      </c>
    </row>
    <row r="30" spans="8:18" x14ac:dyDescent="0.3">
      <c r="H30" s="71" t="s">
        <v>128</v>
      </c>
      <c r="I30" s="121" t="s">
        <v>49</v>
      </c>
      <c r="J30" s="118" t="str">
        <f ca="1">IF(OR($F$5&lt;6,$F$6&lt;11,$F$7&lt;6,$F$8&lt;14,$F$9&lt;9,$F$10&lt;8),"ý","þ")</f>
        <v>þ</v>
      </c>
      <c r="K30" s="119">
        <v>5</v>
      </c>
      <c r="L30" s="119">
        <v>7</v>
      </c>
      <c r="M30" s="119">
        <v>3</v>
      </c>
      <c r="N30" s="119">
        <v>7</v>
      </c>
      <c r="O30" s="119">
        <v>3</v>
      </c>
      <c r="P30" s="119">
        <v>4</v>
      </c>
      <c r="Q30" s="119">
        <v>7</v>
      </c>
      <c r="R30" s="115">
        <v>6</v>
      </c>
    </row>
    <row r="31" spans="8:18" x14ac:dyDescent="0.3">
      <c r="H31" s="136" t="s">
        <v>691</v>
      </c>
      <c r="I31" s="137" t="s">
        <v>692</v>
      </c>
      <c r="J31" s="118" t="str">
        <f ca="1">IF(OR($F$5&lt;11,$F$6&lt;13,$F$7&lt;12,$F$8&lt;6,$F$9&lt;8,$F$10&lt;6),"ý","þ")</f>
        <v>ý</v>
      </c>
      <c r="K31" s="119">
        <v>7</v>
      </c>
      <c r="L31" s="119">
        <v>7</v>
      </c>
      <c r="M31" s="119">
        <v>3</v>
      </c>
      <c r="N31" s="119">
        <v>3</v>
      </c>
      <c r="O31" s="119">
        <v>5</v>
      </c>
      <c r="P31" s="119">
        <v>4</v>
      </c>
      <c r="Q31" s="119">
        <v>10</v>
      </c>
      <c r="R31" s="115">
        <v>3</v>
      </c>
    </row>
    <row r="32" spans="8:18" x14ac:dyDescent="0.3">
      <c r="H32" s="136" t="s">
        <v>691</v>
      </c>
      <c r="I32" s="137" t="s">
        <v>693</v>
      </c>
      <c r="J32" s="118" t="str">
        <f ca="1">IF(OR($F$5&lt;6,$F$6&lt;6,$F$7&lt;6,$F$8&lt;9,$F$9&lt;8,$F$10&lt;14),"ý","þ")</f>
        <v>þ</v>
      </c>
      <c r="K32" s="119">
        <v>5</v>
      </c>
      <c r="L32" s="119">
        <v>3</v>
      </c>
      <c r="M32" s="119">
        <v>7</v>
      </c>
      <c r="N32" s="119">
        <v>3</v>
      </c>
      <c r="O32" s="119">
        <v>5</v>
      </c>
      <c r="P32" s="119">
        <v>3</v>
      </c>
      <c r="Q32" s="119">
        <v>6</v>
      </c>
      <c r="R32" s="115">
        <v>5</v>
      </c>
    </row>
    <row r="33" spans="8:18" x14ac:dyDescent="0.3">
      <c r="H33" s="136" t="s">
        <v>691</v>
      </c>
      <c r="I33" s="137" t="s">
        <v>694</v>
      </c>
      <c r="J33" s="118" t="str">
        <f ca="1">IF(OR($F$5&lt;6,$F$6&lt;8,$F$7&lt;8,$F$8&lt;15,$F$9&lt;12,$F$10&lt;9),"ý","þ")</f>
        <v>þ</v>
      </c>
      <c r="K33" s="119">
        <v>5</v>
      </c>
      <c r="L33" s="119">
        <v>3</v>
      </c>
      <c r="M33" s="119">
        <v>3</v>
      </c>
      <c r="N33" s="119">
        <v>7</v>
      </c>
      <c r="O33" s="119">
        <v>5</v>
      </c>
      <c r="P33" s="119">
        <v>3</v>
      </c>
      <c r="Q33" s="119">
        <v>7</v>
      </c>
      <c r="R33" s="115">
        <v>6</v>
      </c>
    </row>
    <row r="34" spans="8:18" x14ac:dyDescent="0.3">
      <c r="H34" s="136" t="s">
        <v>691</v>
      </c>
      <c r="I34" s="137" t="s">
        <v>695</v>
      </c>
      <c r="J34" s="118" t="str">
        <f ca="1">IF(OR($F$5&lt;8,$F$6&lt;14,$F$7&lt;9,$F$8&lt;9,$F$9&lt;6,$F$10&lt;6),"ý","þ")</f>
        <v>þ</v>
      </c>
      <c r="K34" s="119">
        <v>7</v>
      </c>
      <c r="L34" s="119">
        <v>3</v>
      </c>
      <c r="M34" s="119">
        <v>7</v>
      </c>
      <c r="N34" s="119">
        <v>3</v>
      </c>
      <c r="O34" s="119">
        <v>5</v>
      </c>
      <c r="P34" s="119">
        <v>3</v>
      </c>
      <c r="Q34" s="119">
        <v>5</v>
      </c>
      <c r="R34" s="115">
        <v>8</v>
      </c>
    </row>
    <row r="35" spans="8:18" x14ac:dyDescent="0.3">
      <c r="H35" s="136" t="s">
        <v>691</v>
      </c>
      <c r="I35" s="137" t="s">
        <v>696</v>
      </c>
      <c r="J35" s="118" t="str">
        <f t="shared" ref="J35:J37" ca="1" si="1">IF(OR($F$5&lt;11,$F$6&lt;13,$F$7&lt;12,$F$8&lt;6,$F$9&lt;8,$F$10&lt;6),"ý","þ")</f>
        <v>ý</v>
      </c>
      <c r="K35" s="119">
        <v>10</v>
      </c>
      <c r="L35" s="119">
        <v>7</v>
      </c>
      <c r="M35" s="119">
        <v>3</v>
      </c>
      <c r="N35" s="119">
        <v>3</v>
      </c>
      <c r="O35" s="119">
        <v>5</v>
      </c>
      <c r="P35" s="119">
        <v>4</v>
      </c>
      <c r="Q35" s="119">
        <v>5</v>
      </c>
      <c r="R35" s="115">
        <v>10</v>
      </c>
    </row>
    <row r="36" spans="8:18" x14ac:dyDescent="0.3">
      <c r="H36" s="136" t="s">
        <v>691</v>
      </c>
      <c r="I36" s="137" t="s">
        <v>697</v>
      </c>
      <c r="J36" s="118" t="str">
        <f t="shared" ca="1" si="1"/>
        <v>ý</v>
      </c>
      <c r="K36" s="119">
        <v>7</v>
      </c>
      <c r="L36" s="119">
        <v>5</v>
      </c>
      <c r="M36" s="119">
        <v>7</v>
      </c>
      <c r="N36" s="119">
        <v>3</v>
      </c>
      <c r="O36" s="119">
        <v>7</v>
      </c>
      <c r="P36" s="119">
        <v>2</v>
      </c>
      <c r="Q36" s="119">
        <v>5</v>
      </c>
      <c r="R36" s="115">
        <v>8</v>
      </c>
    </row>
    <row r="37" spans="8:18" x14ac:dyDescent="0.3">
      <c r="H37" s="136" t="s">
        <v>691</v>
      </c>
      <c r="I37" s="137" t="s">
        <v>698</v>
      </c>
      <c r="J37" s="118" t="str">
        <f t="shared" ca="1" si="1"/>
        <v>ý</v>
      </c>
      <c r="K37" s="119">
        <v>7</v>
      </c>
      <c r="L37" s="119">
        <v>7</v>
      </c>
      <c r="M37" s="119">
        <v>5</v>
      </c>
      <c r="N37" s="119">
        <v>3</v>
      </c>
      <c r="O37" s="119">
        <v>5</v>
      </c>
      <c r="P37" s="119">
        <v>2</v>
      </c>
      <c r="Q37" s="119">
        <v>3</v>
      </c>
      <c r="R37" s="115">
        <v>12</v>
      </c>
    </row>
    <row r="38" spans="8:18" x14ac:dyDescent="0.3">
      <c r="H38" s="69" t="s">
        <v>126</v>
      </c>
      <c r="I38" s="122" t="s">
        <v>84</v>
      </c>
      <c r="J38" s="130" t="s">
        <v>472</v>
      </c>
      <c r="K38" s="119">
        <v>10</v>
      </c>
      <c r="L38" s="119">
        <v>5</v>
      </c>
      <c r="M38" s="119">
        <v>3</v>
      </c>
      <c r="N38" s="119">
        <v>3</v>
      </c>
      <c r="O38" s="119">
        <v>5</v>
      </c>
      <c r="P38" s="119">
        <v>2</v>
      </c>
      <c r="Q38" s="119">
        <v>3</v>
      </c>
      <c r="R38" s="115">
        <v>8</v>
      </c>
    </row>
    <row r="39" spans="8:18" x14ac:dyDescent="0.3">
      <c r="H39" s="69" t="s">
        <v>126</v>
      </c>
      <c r="I39" s="122" t="s">
        <v>82</v>
      </c>
      <c r="J39" s="130" t="s">
        <v>472</v>
      </c>
      <c r="K39" s="119">
        <v>7</v>
      </c>
      <c r="L39" s="119">
        <v>3</v>
      </c>
      <c r="M39" s="119">
        <v>5</v>
      </c>
      <c r="N39" s="119">
        <v>3</v>
      </c>
      <c r="O39" s="119">
        <v>8</v>
      </c>
      <c r="P39" s="119">
        <v>3</v>
      </c>
      <c r="Q39" s="119">
        <v>5</v>
      </c>
      <c r="R39" s="115">
        <v>8</v>
      </c>
    </row>
    <row r="40" spans="8:18" x14ac:dyDescent="0.3">
      <c r="H40" s="69" t="s">
        <v>126</v>
      </c>
      <c r="I40" s="122" t="s">
        <v>83</v>
      </c>
      <c r="J40" s="130" t="s">
        <v>472</v>
      </c>
      <c r="K40" s="119">
        <v>7</v>
      </c>
      <c r="L40" s="119">
        <v>5</v>
      </c>
      <c r="M40" s="119">
        <v>3</v>
      </c>
      <c r="N40" s="119">
        <v>3</v>
      </c>
      <c r="O40" s="119">
        <v>5</v>
      </c>
      <c r="P40" s="119">
        <v>3</v>
      </c>
      <c r="Q40" s="119">
        <v>3</v>
      </c>
      <c r="R40" s="115">
        <v>10</v>
      </c>
    </row>
    <row r="41" spans="8:18" x14ac:dyDescent="0.3">
      <c r="H41" s="69" t="s">
        <v>126</v>
      </c>
      <c r="I41" s="122" t="s">
        <v>79</v>
      </c>
      <c r="J41" s="130" t="s">
        <v>472</v>
      </c>
      <c r="K41" s="119">
        <v>5</v>
      </c>
      <c r="L41" s="119">
        <v>3</v>
      </c>
      <c r="M41" s="119">
        <v>3</v>
      </c>
      <c r="N41" s="119">
        <v>5</v>
      </c>
      <c r="O41" s="119">
        <v>3</v>
      </c>
      <c r="P41" s="119">
        <v>4</v>
      </c>
      <c r="Q41" s="119">
        <v>9</v>
      </c>
      <c r="R41" s="115">
        <v>6</v>
      </c>
    </row>
    <row r="42" spans="8:18" x14ac:dyDescent="0.3">
      <c r="H42" s="69" t="s">
        <v>126</v>
      </c>
      <c r="I42" s="122" t="s">
        <v>81</v>
      </c>
      <c r="J42" s="130" t="s">
        <v>472</v>
      </c>
      <c r="K42" s="119">
        <v>7</v>
      </c>
      <c r="L42" s="119">
        <v>5</v>
      </c>
      <c r="M42" s="119">
        <v>3</v>
      </c>
      <c r="N42" s="119">
        <v>5</v>
      </c>
      <c r="O42" s="119">
        <v>5</v>
      </c>
      <c r="P42" s="119">
        <v>4</v>
      </c>
      <c r="Q42" s="119">
        <v>5</v>
      </c>
      <c r="R42" s="115">
        <v>6</v>
      </c>
    </row>
    <row r="43" spans="8:18" ht="16.2" thickBot="1" x14ac:dyDescent="0.35">
      <c r="H43" s="123" t="s">
        <v>126</v>
      </c>
      <c r="I43" s="124" t="s">
        <v>80</v>
      </c>
      <c r="J43" s="131" t="s">
        <v>472</v>
      </c>
      <c r="K43" s="125">
        <v>5</v>
      </c>
      <c r="L43" s="125">
        <v>5</v>
      </c>
      <c r="M43" s="125">
        <v>5</v>
      </c>
      <c r="N43" s="125">
        <v>3</v>
      </c>
      <c r="O43" s="125">
        <v>3</v>
      </c>
      <c r="P43" s="125">
        <v>5</v>
      </c>
      <c r="Q43" s="125">
        <v>7</v>
      </c>
      <c r="R43" s="116">
        <v>6</v>
      </c>
    </row>
  </sheetData>
  <sortState xmlns:xlrd2="http://schemas.microsoft.com/office/spreadsheetml/2017/richdata2" ref="H2:R13">
    <sortCondition ref="H2:H13"/>
    <sortCondition ref="I2:I13"/>
  </sortState>
  <conditionalFormatting sqref="B4:D4">
    <cfRule type="cellIs" dxfId="2" priority="6" operator="notEqual">
      <formula>$C$2</formula>
    </cfRule>
  </conditionalFormatting>
  <conditionalFormatting sqref="J2:J37">
    <cfRule type="cellIs" dxfId="1" priority="1" operator="equal">
      <formula>"ý"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7903D37-F5C4-4BCF-B7E4-D81CF9F80077}">
          <x14:formula1>
            <xm:f>¡RefTables!$B$2:$B$30</xm:f>
          </x14:formula1>
          <xm:sqref>B3</xm:sqref>
        </x14:dataValidation>
        <x14:dataValidation type="list" allowBlank="1" showInputMessage="1" showErrorMessage="1" xr:uid="{DB80C72E-8833-4A79-892A-B13BED5CF764}">
          <x14:formula1>
            <xm:f>¡RefTables!$G$2:$G$5</xm:f>
          </x14:formula1>
          <xm:sqref>C1</xm:sqref>
        </x14:dataValidation>
        <x14:dataValidation type="list" allowBlank="1" showInputMessage="1" showErrorMessage="1" xr:uid="{17244311-5ACE-47CA-B664-548FB179BF1F}">
          <x14:formula1>
            <xm:f>¡RefTables!$O$2:$O$4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D86F-052F-468E-B8BC-B5DCFA46DA0A}">
  <sheetPr>
    <tabColor rgb="FFFFC000"/>
  </sheetPr>
  <dimension ref="A1:D72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5.3984375" defaultRowHeight="16.2" x14ac:dyDescent="0.3"/>
  <cols>
    <col min="1" max="1" width="26.69921875" style="97" bestFit="1" customWidth="1"/>
    <col min="2" max="2" width="8.19921875" style="97" bestFit="1" customWidth="1"/>
    <col min="3" max="3" width="34.8984375" style="96" bestFit="1" customWidth="1"/>
    <col min="4" max="4" width="4" style="96" bestFit="1" customWidth="1"/>
    <col min="5" max="16384" width="5.3984375" style="96"/>
  </cols>
  <sheetData>
    <row r="1" spans="1:4" s="103" customFormat="1" ht="16.8" thickBot="1" x14ac:dyDescent="0.35">
      <c r="A1" s="101" t="s">
        <v>362</v>
      </c>
      <c r="B1" s="102" t="s">
        <v>17</v>
      </c>
      <c r="C1" s="102" t="s">
        <v>1198</v>
      </c>
      <c r="D1" s="102" t="s">
        <v>60</v>
      </c>
    </row>
    <row r="2" spans="1:4" x14ac:dyDescent="0.3">
      <c r="A2" s="100" t="s">
        <v>251</v>
      </c>
      <c r="B2" s="99" t="s">
        <v>21</v>
      </c>
      <c r="C2" s="98" t="s">
        <v>250</v>
      </c>
      <c r="D2" s="98" t="s">
        <v>86</v>
      </c>
    </row>
    <row r="3" spans="1:4" x14ac:dyDescent="0.3">
      <c r="A3" s="100" t="s">
        <v>454</v>
      </c>
      <c r="B3" s="99" t="s">
        <v>19</v>
      </c>
      <c r="C3" s="99" t="s">
        <v>545</v>
      </c>
      <c r="D3" s="98" t="s">
        <v>87</v>
      </c>
    </row>
    <row r="4" spans="1:4" x14ac:dyDescent="0.3">
      <c r="A4" s="100" t="s">
        <v>232</v>
      </c>
      <c r="B4" s="99" t="s">
        <v>19</v>
      </c>
      <c r="C4" s="98" t="s">
        <v>231</v>
      </c>
      <c r="D4" s="98" t="s">
        <v>86</v>
      </c>
    </row>
    <row r="5" spans="1:4" x14ac:dyDescent="0.3">
      <c r="A5" s="100" t="s">
        <v>1147</v>
      </c>
      <c r="B5" s="99" t="s">
        <v>18</v>
      </c>
      <c r="C5" s="99" t="s">
        <v>1171</v>
      </c>
      <c r="D5" s="99" t="s">
        <v>472</v>
      </c>
    </row>
    <row r="6" spans="1:4" x14ac:dyDescent="0.3">
      <c r="A6" s="100" t="s">
        <v>263</v>
      </c>
      <c r="B6" s="99" t="s">
        <v>19</v>
      </c>
      <c r="C6" s="98" t="s">
        <v>262</v>
      </c>
      <c r="D6" s="98" t="s">
        <v>87</v>
      </c>
    </row>
    <row r="7" spans="1:4" x14ac:dyDescent="0.3">
      <c r="A7" s="100" t="s">
        <v>226</v>
      </c>
      <c r="B7" s="99" t="s">
        <v>19</v>
      </c>
      <c r="C7" s="98" t="s">
        <v>225</v>
      </c>
      <c r="D7" s="98" t="s">
        <v>86</v>
      </c>
    </row>
    <row r="8" spans="1:4" x14ac:dyDescent="0.3">
      <c r="A8" s="100" t="s">
        <v>1163</v>
      </c>
      <c r="B8" s="99" t="s">
        <v>19</v>
      </c>
      <c r="C8" s="99" t="s">
        <v>1173</v>
      </c>
      <c r="D8" s="99" t="s">
        <v>86</v>
      </c>
    </row>
    <row r="9" spans="1:4" x14ac:dyDescent="0.3">
      <c r="A9" s="100" t="s">
        <v>1150</v>
      </c>
      <c r="B9" s="99" t="s">
        <v>18</v>
      </c>
      <c r="C9" s="99" t="s">
        <v>1172</v>
      </c>
      <c r="D9" s="99" t="s">
        <v>472</v>
      </c>
    </row>
    <row r="10" spans="1:4" x14ac:dyDescent="0.3">
      <c r="A10" s="100" t="s">
        <v>273</v>
      </c>
      <c r="B10" s="99" t="s">
        <v>19</v>
      </c>
      <c r="C10" s="98" t="s">
        <v>272</v>
      </c>
      <c r="D10" s="98" t="s">
        <v>86</v>
      </c>
    </row>
    <row r="11" spans="1:4" x14ac:dyDescent="0.3">
      <c r="A11" s="100" t="s">
        <v>1160</v>
      </c>
      <c r="B11" s="99" t="s">
        <v>19</v>
      </c>
      <c r="C11" s="99" t="s">
        <v>1175</v>
      </c>
      <c r="D11" s="99" t="s">
        <v>86</v>
      </c>
    </row>
    <row r="12" spans="1:4" x14ac:dyDescent="0.3">
      <c r="A12" s="100" t="s">
        <v>1161</v>
      </c>
      <c r="B12" s="99" t="s">
        <v>19</v>
      </c>
      <c r="C12" s="99" t="s">
        <v>1176</v>
      </c>
      <c r="D12" s="99" t="s">
        <v>86</v>
      </c>
    </row>
    <row r="13" spans="1:4" x14ac:dyDescent="0.3">
      <c r="A13" s="100" t="s">
        <v>254</v>
      </c>
      <c r="B13" s="99" t="s">
        <v>19</v>
      </c>
      <c r="C13" s="98" t="s">
        <v>253</v>
      </c>
      <c r="D13" s="98" t="s">
        <v>86</v>
      </c>
    </row>
    <row r="14" spans="1:4" x14ac:dyDescent="0.3">
      <c r="A14" s="100" t="s">
        <v>471</v>
      </c>
      <c r="B14" s="99" t="s">
        <v>19</v>
      </c>
      <c r="C14" s="99" t="s">
        <v>547</v>
      </c>
      <c r="D14" s="99" t="s">
        <v>87</v>
      </c>
    </row>
    <row r="15" spans="1:4" x14ac:dyDescent="0.3">
      <c r="A15" s="100" t="s">
        <v>381</v>
      </c>
      <c r="B15" s="99" t="s">
        <v>21</v>
      </c>
      <c r="C15" s="98" t="s">
        <v>462</v>
      </c>
      <c r="D15" s="98" t="s">
        <v>86</v>
      </c>
    </row>
    <row r="16" spans="1:4" x14ac:dyDescent="0.3">
      <c r="A16" s="100" t="s">
        <v>550</v>
      </c>
      <c r="B16" s="99" t="s">
        <v>19</v>
      </c>
      <c r="C16" s="98" t="s">
        <v>242</v>
      </c>
      <c r="D16" s="99" t="s">
        <v>87</v>
      </c>
    </row>
    <row r="17" spans="1:4" x14ac:dyDescent="0.3">
      <c r="A17" s="100" t="s">
        <v>243</v>
      </c>
      <c r="B17" s="99" t="s">
        <v>19</v>
      </c>
      <c r="C17" s="98" t="s">
        <v>238</v>
      </c>
      <c r="D17" s="98" t="s">
        <v>86</v>
      </c>
    </row>
    <row r="18" spans="1:4" x14ac:dyDescent="0.3">
      <c r="A18" s="100" t="s">
        <v>1146</v>
      </c>
      <c r="B18" s="99" t="s">
        <v>18</v>
      </c>
      <c r="C18" s="99" t="s">
        <v>546</v>
      </c>
      <c r="D18" s="99" t="s">
        <v>472</v>
      </c>
    </row>
    <row r="19" spans="1:4" x14ac:dyDescent="0.3">
      <c r="A19" s="100" t="s">
        <v>278</v>
      </c>
      <c r="B19" s="99" t="s">
        <v>21</v>
      </c>
      <c r="C19" s="98" t="s">
        <v>223</v>
      </c>
      <c r="D19" s="98" t="s">
        <v>87</v>
      </c>
    </row>
    <row r="20" spans="1:4" x14ac:dyDescent="0.3">
      <c r="A20" s="100" t="s">
        <v>552</v>
      </c>
      <c r="B20" s="99" t="s">
        <v>19</v>
      </c>
      <c r="C20" s="98" t="s">
        <v>260</v>
      </c>
      <c r="D20" s="98" t="s">
        <v>87</v>
      </c>
    </row>
    <row r="21" spans="1:4" x14ac:dyDescent="0.3">
      <c r="A21" s="100" t="s">
        <v>1153</v>
      </c>
      <c r="B21" s="99" t="s">
        <v>18</v>
      </c>
      <c r="C21" s="99" t="s">
        <v>1177</v>
      </c>
      <c r="D21" s="99" t="s">
        <v>472</v>
      </c>
    </row>
    <row r="22" spans="1:4" x14ac:dyDescent="0.3">
      <c r="A22" s="100" t="s">
        <v>1205</v>
      </c>
      <c r="B22" s="99" t="s">
        <v>19</v>
      </c>
      <c r="C22" s="98" t="s">
        <v>246</v>
      </c>
      <c r="D22" s="98" t="s">
        <v>87</v>
      </c>
    </row>
    <row r="23" spans="1:4" x14ac:dyDescent="0.3">
      <c r="A23" s="100" t="s">
        <v>1167</v>
      </c>
      <c r="B23" s="99" t="s">
        <v>21</v>
      </c>
      <c r="C23" s="99" t="s">
        <v>1178</v>
      </c>
      <c r="D23" s="99" t="s">
        <v>87</v>
      </c>
    </row>
    <row r="24" spans="1:4" x14ac:dyDescent="0.3">
      <c r="A24" s="100" t="s">
        <v>275</v>
      </c>
      <c r="B24" s="99" t="s">
        <v>21</v>
      </c>
      <c r="C24" s="98" t="s">
        <v>271</v>
      </c>
      <c r="D24" s="99" t="s">
        <v>86</v>
      </c>
    </row>
    <row r="25" spans="1:4" x14ac:dyDescent="0.3">
      <c r="A25" s="100" t="s">
        <v>239</v>
      </c>
      <c r="B25" s="99" t="s">
        <v>19</v>
      </c>
      <c r="C25" s="98" t="s">
        <v>463</v>
      </c>
      <c r="D25" s="98" t="s">
        <v>86</v>
      </c>
    </row>
    <row r="26" spans="1:4" x14ac:dyDescent="0.3">
      <c r="A26" s="100" t="s">
        <v>230</v>
      </c>
      <c r="B26" s="99" t="s">
        <v>19</v>
      </c>
      <c r="C26" s="99" t="s">
        <v>570</v>
      </c>
      <c r="D26" s="98" t="s">
        <v>86</v>
      </c>
    </row>
    <row r="27" spans="1:4" x14ac:dyDescent="0.3">
      <c r="A27" s="100" t="s">
        <v>236</v>
      </c>
      <c r="B27" s="99" t="s">
        <v>19</v>
      </c>
      <c r="C27" s="98" t="s">
        <v>229</v>
      </c>
      <c r="D27" s="98" t="s">
        <v>87</v>
      </c>
    </row>
    <row r="28" spans="1:4" x14ac:dyDescent="0.3">
      <c r="A28" s="100" t="s">
        <v>222</v>
      </c>
      <c r="B28" s="99" t="s">
        <v>19</v>
      </c>
      <c r="C28" s="98" t="s">
        <v>235</v>
      </c>
      <c r="D28" s="98" t="s">
        <v>87</v>
      </c>
    </row>
    <row r="29" spans="1:4" x14ac:dyDescent="0.3">
      <c r="A29" s="100" t="s">
        <v>234</v>
      </c>
      <c r="B29" s="99" t="s">
        <v>19</v>
      </c>
      <c r="C29" s="99" t="s">
        <v>1184</v>
      </c>
      <c r="D29" s="98" t="s">
        <v>87</v>
      </c>
    </row>
    <row r="30" spans="1:4" x14ac:dyDescent="0.3">
      <c r="A30" s="100" t="s">
        <v>276</v>
      </c>
      <c r="B30" s="99" t="s">
        <v>21</v>
      </c>
      <c r="C30" s="98" t="s">
        <v>233</v>
      </c>
      <c r="D30" s="98" t="s">
        <v>87</v>
      </c>
    </row>
    <row r="31" spans="1:4" x14ac:dyDescent="0.3">
      <c r="A31" s="100" t="s">
        <v>548</v>
      </c>
      <c r="B31" s="99" t="s">
        <v>19</v>
      </c>
      <c r="C31" s="98" t="s">
        <v>258</v>
      </c>
      <c r="D31" s="98" t="s">
        <v>86</v>
      </c>
    </row>
    <row r="32" spans="1:4" x14ac:dyDescent="0.3">
      <c r="A32" s="100" t="s">
        <v>1156</v>
      </c>
      <c r="B32" s="99" t="s">
        <v>18</v>
      </c>
      <c r="C32" s="99" t="s">
        <v>1180</v>
      </c>
      <c r="D32" s="99" t="s">
        <v>472</v>
      </c>
    </row>
    <row r="33" spans="1:4" x14ac:dyDescent="0.3">
      <c r="A33" s="100" t="s">
        <v>1206</v>
      </c>
      <c r="B33" s="99" t="s">
        <v>19</v>
      </c>
      <c r="C33" s="99" t="s">
        <v>1174</v>
      </c>
      <c r="D33" s="99" t="s">
        <v>87</v>
      </c>
    </row>
    <row r="34" spans="1:4" x14ac:dyDescent="0.3">
      <c r="A34" s="100" t="s">
        <v>1154</v>
      </c>
      <c r="B34" s="99" t="s">
        <v>19</v>
      </c>
      <c r="C34" s="99" t="s">
        <v>1179</v>
      </c>
      <c r="D34" s="99" t="s">
        <v>86</v>
      </c>
    </row>
    <row r="35" spans="1:4" x14ac:dyDescent="0.3">
      <c r="A35" s="100" t="s">
        <v>270</v>
      </c>
      <c r="B35" s="99" t="s">
        <v>19</v>
      </c>
      <c r="C35" s="98" t="s">
        <v>265</v>
      </c>
      <c r="D35" s="98" t="s">
        <v>86</v>
      </c>
    </row>
    <row r="36" spans="1:4" x14ac:dyDescent="0.3">
      <c r="A36" s="100" t="s">
        <v>249</v>
      </c>
      <c r="B36" s="99" t="s">
        <v>19</v>
      </c>
      <c r="C36" s="98" t="s">
        <v>279</v>
      </c>
      <c r="D36" s="98" t="s">
        <v>86</v>
      </c>
    </row>
    <row r="37" spans="1:4" x14ac:dyDescent="0.3">
      <c r="A37" s="100" t="s">
        <v>1185</v>
      </c>
      <c r="B37" s="99" t="s">
        <v>19</v>
      </c>
      <c r="C37" s="98" t="s">
        <v>248</v>
      </c>
      <c r="D37" s="98" t="s">
        <v>86</v>
      </c>
    </row>
    <row r="38" spans="1:4" x14ac:dyDescent="0.3">
      <c r="A38" s="100" t="s">
        <v>267</v>
      </c>
      <c r="B38" s="99" t="s">
        <v>19</v>
      </c>
      <c r="C38" s="99" t="s">
        <v>1208</v>
      </c>
      <c r="D38" s="99" t="s">
        <v>87</v>
      </c>
    </row>
    <row r="39" spans="1:4" x14ac:dyDescent="0.3">
      <c r="A39" s="100" t="s">
        <v>245</v>
      </c>
      <c r="B39" s="99" t="s">
        <v>19</v>
      </c>
      <c r="C39" s="98" t="s">
        <v>266</v>
      </c>
      <c r="D39" s="98" t="s">
        <v>87</v>
      </c>
    </row>
    <row r="40" spans="1:4" x14ac:dyDescent="0.3">
      <c r="A40" s="100" t="s">
        <v>259</v>
      </c>
      <c r="B40" s="99" t="s">
        <v>19</v>
      </c>
      <c r="C40" s="98" t="s">
        <v>244</v>
      </c>
      <c r="D40" s="98" t="s">
        <v>87</v>
      </c>
    </row>
    <row r="41" spans="1:4" x14ac:dyDescent="0.3">
      <c r="A41" s="100" t="s">
        <v>1168</v>
      </c>
      <c r="B41" s="99" t="s">
        <v>19</v>
      </c>
      <c r="C41" s="99" t="s">
        <v>1181</v>
      </c>
      <c r="D41" s="99" t="s">
        <v>86</v>
      </c>
    </row>
    <row r="42" spans="1:4" x14ac:dyDescent="0.3">
      <c r="A42" s="100" t="s">
        <v>247</v>
      </c>
      <c r="B42" s="99" t="s">
        <v>19</v>
      </c>
      <c r="C42" s="98" t="s">
        <v>221</v>
      </c>
      <c r="D42" s="98" t="s">
        <v>87</v>
      </c>
    </row>
    <row r="43" spans="1:4" x14ac:dyDescent="0.3">
      <c r="A43" s="100" t="s">
        <v>617</v>
      </c>
      <c r="B43" s="99" t="s">
        <v>20</v>
      </c>
      <c r="C43" s="99" t="s">
        <v>1182</v>
      </c>
      <c r="D43" s="99" t="s">
        <v>87</v>
      </c>
    </row>
    <row r="44" spans="1:4" x14ac:dyDescent="0.3">
      <c r="A44" s="100" t="s">
        <v>1148</v>
      </c>
      <c r="B44" s="99" t="s">
        <v>18</v>
      </c>
      <c r="C44" s="99" t="s">
        <v>1183</v>
      </c>
      <c r="D44" s="99" t="s">
        <v>472</v>
      </c>
    </row>
    <row r="45" spans="1:4" x14ac:dyDescent="0.3">
      <c r="A45" s="100" t="s">
        <v>1158</v>
      </c>
      <c r="B45" s="99" t="s">
        <v>21</v>
      </c>
      <c r="C45" s="99" t="s">
        <v>1209</v>
      </c>
      <c r="D45" s="99" t="s">
        <v>86</v>
      </c>
    </row>
    <row r="46" spans="1:4" x14ac:dyDescent="0.3">
      <c r="A46" s="100" t="s">
        <v>257</v>
      </c>
      <c r="B46" s="99" t="s">
        <v>19</v>
      </c>
      <c r="C46" s="98" t="s">
        <v>268</v>
      </c>
      <c r="D46" s="99" t="s">
        <v>86</v>
      </c>
    </row>
    <row r="47" spans="1:4" x14ac:dyDescent="0.3">
      <c r="A47" s="100" t="s">
        <v>228</v>
      </c>
      <c r="B47" s="99" t="s">
        <v>19</v>
      </c>
      <c r="C47" s="98" t="s">
        <v>256</v>
      </c>
      <c r="D47" s="98" t="s">
        <v>86</v>
      </c>
    </row>
    <row r="48" spans="1:4" x14ac:dyDescent="0.3">
      <c r="A48" s="100" t="s">
        <v>551</v>
      </c>
      <c r="B48" s="99" t="s">
        <v>19</v>
      </c>
      <c r="C48" s="98" t="s">
        <v>227</v>
      </c>
      <c r="D48" s="99" t="s">
        <v>87</v>
      </c>
    </row>
    <row r="49" spans="1:4" x14ac:dyDescent="0.3">
      <c r="A49" s="100" t="s">
        <v>274</v>
      </c>
      <c r="B49" s="99" t="s">
        <v>19</v>
      </c>
      <c r="C49" s="98" t="s">
        <v>277</v>
      </c>
      <c r="D49" s="98" t="s">
        <v>86</v>
      </c>
    </row>
    <row r="50" spans="1:4" x14ac:dyDescent="0.3">
      <c r="A50" s="100" t="s">
        <v>1151</v>
      </c>
      <c r="B50" s="99" t="s">
        <v>18</v>
      </c>
      <c r="C50" s="99" t="s">
        <v>1186</v>
      </c>
      <c r="D50" s="99" t="s">
        <v>472</v>
      </c>
    </row>
    <row r="51" spans="1:4" x14ac:dyDescent="0.3">
      <c r="A51" s="100" t="s">
        <v>1149</v>
      </c>
      <c r="B51" s="99" t="s">
        <v>18</v>
      </c>
      <c r="C51" s="99" t="s">
        <v>1187</v>
      </c>
      <c r="D51" s="99" t="s">
        <v>472</v>
      </c>
    </row>
    <row r="52" spans="1:4" x14ac:dyDescent="0.3">
      <c r="A52" s="100" t="s">
        <v>241</v>
      </c>
      <c r="B52" s="99" t="s">
        <v>19</v>
      </c>
      <c r="C52" s="99" t="s">
        <v>255</v>
      </c>
      <c r="D52" s="99" t="s">
        <v>87</v>
      </c>
    </row>
    <row r="53" spans="1:4" x14ac:dyDescent="0.3">
      <c r="A53" s="100" t="s">
        <v>237</v>
      </c>
      <c r="B53" s="99" t="s">
        <v>19</v>
      </c>
      <c r="C53" s="98" t="s">
        <v>240</v>
      </c>
      <c r="D53" s="98" t="s">
        <v>87</v>
      </c>
    </row>
    <row r="54" spans="1:4" x14ac:dyDescent="0.3">
      <c r="A54" s="100" t="s">
        <v>1188</v>
      </c>
      <c r="B54" s="99" t="s">
        <v>21</v>
      </c>
      <c r="C54" s="99" t="s">
        <v>1193</v>
      </c>
      <c r="D54" s="99" t="s">
        <v>86</v>
      </c>
    </row>
    <row r="55" spans="1:4" x14ac:dyDescent="0.3">
      <c r="A55" s="100" t="s">
        <v>1189</v>
      </c>
      <c r="B55" s="99" t="s">
        <v>19</v>
      </c>
      <c r="C55" s="99" t="s">
        <v>544</v>
      </c>
      <c r="D55" s="99" t="s">
        <v>86</v>
      </c>
    </row>
    <row r="56" spans="1:4" ht="31.2" x14ac:dyDescent="0.3">
      <c r="A56" s="100" t="s">
        <v>220</v>
      </c>
      <c r="B56" s="99" t="s">
        <v>19</v>
      </c>
      <c r="C56" s="99" t="s">
        <v>1191</v>
      </c>
      <c r="D56" s="98" t="s">
        <v>87</v>
      </c>
    </row>
    <row r="57" spans="1:4" x14ac:dyDescent="0.3">
      <c r="A57" s="100" t="s">
        <v>1204</v>
      </c>
      <c r="B57" s="99" t="s">
        <v>19</v>
      </c>
      <c r="C57" s="99" t="s">
        <v>1211</v>
      </c>
      <c r="D57" s="99" t="s">
        <v>87</v>
      </c>
    </row>
    <row r="58" spans="1:4" x14ac:dyDescent="0.3">
      <c r="A58" s="100" t="s">
        <v>1190</v>
      </c>
      <c r="B58" s="99" t="s">
        <v>19</v>
      </c>
      <c r="C58" s="99" t="s">
        <v>1210</v>
      </c>
      <c r="D58" s="99" t="s">
        <v>86</v>
      </c>
    </row>
    <row r="59" spans="1:4" x14ac:dyDescent="0.3">
      <c r="A59" s="100" t="s">
        <v>252</v>
      </c>
      <c r="B59" s="99" t="s">
        <v>19</v>
      </c>
      <c r="C59" s="99" t="s">
        <v>1192</v>
      </c>
      <c r="D59" s="98" t="s">
        <v>87</v>
      </c>
    </row>
    <row r="60" spans="1:4" x14ac:dyDescent="0.3">
      <c r="A60" s="100" t="s">
        <v>1162</v>
      </c>
      <c r="B60" s="99" t="s">
        <v>21</v>
      </c>
      <c r="C60" s="99" t="s">
        <v>1194</v>
      </c>
      <c r="D60" s="99" t="s">
        <v>87</v>
      </c>
    </row>
    <row r="61" spans="1:4" x14ac:dyDescent="0.3">
      <c r="A61" s="100" t="s">
        <v>261</v>
      </c>
      <c r="B61" s="99" t="s">
        <v>19</v>
      </c>
      <c r="C61" s="99" t="s">
        <v>1202</v>
      </c>
      <c r="D61" s="98" t="s">
        <v>87</v>
      </c>
    </row>
    <row r="62" spans="1:4" x14ac:dyDescent="0.3">
      <c r="A62" s="100" t="s">
        <v>553</v>
      </c>
      <c r="B62" s="99" t="s">
        <v>19</v>
      </c>
      <c r="C62" s="99" t="s">
        <v>1195</v>
      </c>
      <c r="D62" s="98" t="s">
        <v>87</v>
      </c>
    </row>
    <row r="63" spans="1:4" x14ac:dyDescent="0.3">
      <c r="A63" s="100" t="s">
        <v>1164</v>
      </c>
      <c r="B63" s="99" t="s">
        <v>19</v>
      </c>
      <c r="C63" s="99" t="s">
        <v>1165</v>
      </c>
      <c r="D63" s="99" t="s">
        <v>87</v>
      </c>
    </row>
    <row r="64" spans="1:4" x14ac:dyDescent="0.3">
      <c r="A64" s="100" t="s">
        <v>1169</v>
      </c>
      <c r="B64" s="99" t="s">
        <v>19</v>
      </c>
      <c r="C64" s="99" t="s">
        <v>1196</v>
      </c>
      <c r="D64" s="99" t="s">
        <v>86</v>
      </c>
    </row>
    <row r="65" spans="1:4" x14ac:dyDescent="0.3">
      <c r="A65" s="100" t="s">
        <v>1155</v>
      </c>
      <c r="B65" s="99" t="s">
        <v>19</v>
      </c>
      <c r="C65" s="99" t="s">
        <v>1197</v>
      </c>
      <c r="D65" s="99" t="s">
        <v>86</v>
      </c>
    </row>
    <row r="66" spans="1:4" x14ac:dyDescent="0.3">
      <c r="A66" s="100" t="s">
        <v>1166</v>
      </c>
      <c r="B66" s="99" t="s">
        <v>19</v>
      </c>
      <c r="C66" s="99" t="s">
        <v>1199</v>
      </c>
      <c r="D66" s="99" t="s">
        <v>87</v>
      </c>
    </row>
    <row r="67" spans="1:4" ht="31.2" x14ac:dyDescent="0.3">
      <c r="A67" s="100" t="s">
        <v>1159</v>
      </c>
      <c r="B67" s="99" t="s">
        <v>21</v>
      </c>
      <c r="C67" s="99" t="s">
        <v>1200</v>
      </c>
      <c r="D67" s="99" t="s">
        <v>87</v>
      </c>
    </row>
    <row r="68" spans="1:4" x14ac:dyDescent="0.3">
      <c r="A68" s="100" t="s">
        <v>1157</v>
      </c>
      <c r="B68" s="99" t="s">
        <v>21</v>
      </c>
      <c r="C68" s="99" t="s">
        <v>543</v>
      </c>
      <c r="D68" s="99" t="s">
        <v>87</v>
      </c>
    </row>
    <row r="69" spans="1:4" x14ac:dyDescent="0.3">
      <c r="A69" s="100" t="s">
        <v>549</v>
      </c>
      <c r="B69" s="99" t="s">
        <v>20</v>
      </c>
      <c r="C69" s="98" t="s">
        <v>269</v>
      </c>
      <c r="D69" s="99" t="s">
        <v>86</v>
      </c>
    </row>
    <row r="70" spans="1:4" x14ac:dyDescent="0.3">
      <c r="A70" s="100" t="s">
        <v>1203</v>
      </c>
      <c r="B70" s="99" t="s">
        <v>21</v>
      </c>
      <c r="C70" s="99" t="s">
        <v>1170</v>
      </c>
      <c r="D70" s="98" t="s">
        <v>86</v>
      </c>
    </row>
    <row r="71" spans="1:4" x14ac:dyDescent="0.3">
      <c r="A71" s="100" t="s">
        <v>1152</v>
      </c>
      <c r="B71" s="99" t="s">
        <v>18</v>
      </c>
      <c r="C71" s="99" t="s">
        <v>1201</v>
      </c>
      <c r="D71" s="99" t="s">
        <v>472</v>
      </c>
    </row>
    <row r="72" spans="1:4" x14ac:dyDescent="0.3">
      <c r="A72" s="100" t="s">
        <v>224</v>
      </c>
      <c r="B72" s="99" t="s">
        <v>19</v>
      </c>
      <c r="C72" s="99" t="s">
        <v>1207</v>
      </c>
      <c r="D72" s="99" t="s">
        <v>87</v>
      </c>
    </row>
  </sheetData>
  <sortState xmlns:xlrd2="http://schemas.microsoft.com/office/spreadsheetml/2017/richdata2" ref="A2:D72">
    <sortCondition ref="A2:A72"/>
  </sortState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B7AEB-CA8A-4F15-A866-3FBE04AE761A}">
  <sheetPr>
    <tabColor rgb="FF9900FF"/>
  </sheetPr>
  <dimension ref="A1:C70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9" defaultRowHeight="15.6" x14ac:dyDescent="0.3"/>
  <cols>
    <col min="1" max="1" width="11.8984375" style="143" bestFit="1" customWidth="1"/>
    <col min="2" max="2" width="12" style="173" bestFit="1" customWidth="1"/>
    <col min="3" max="3" width="11" style="174" bestFit="1" customWidth="1"/>
    <col min="4" max="16384" width="9" style="142"/>
  </cols>
  <sheetData>
    <row r="1" spans="1:3" s="143" customFormat="1" x14ac:dyDescent="0.3">
      <c r="A1" s="169" t="s">
        <v>939</v>
      </c>
      <c r="B1" s="168" t="s">
        <v>938</v>
      </c>
      <c r="C1" s="167" t="s">
        <v>937</v>
      </c>
    </row>
    <row r="2" spans="1:3" x14ac:dyDescent="0.3">
      <c r="A2" s="143">
        <v>2</v>
      </c>
      <c r="B2" s="170">
        <v>5</v>
      </c>
      <c r="C2" s="171"/>
    </row>
    <row r="3" spans="1:3" x14ac:dyDescent="0.3">
      <c r="A3" s="143">
        <v>3</v>
      </c>
      <c r="B3" s="170">
        <v>12</v>
      </c>
      <c r="C3" s="172">
        <f t="shared" ref="C3:C34" si="0">B3-B2</f>
        <v>7</v>
      </c>
    </row>
    <row r="4" spans="1:3" x14ac:dyDescent="0.3">
      <c r="A4" s="143">
        <v>4</v>
      </c>
      <c r="B4" s="170">
        <v>20</v>
      </c>
      <c r="C4" s="172">
        <f t="shared" si="0"/>
        <v>8</v>
      </c>
    </row>
    <row r="5" spans="1:3" x14ac:dyDescent="0.3">
      <c r="A5" s="143">
        <v>5</v>
      </c>
      <c r="B5" s="170">
        <v>30</v>
      </c>
      <c r="C5" s="172">
        <f t="shared" si="0"/>
        <v>10</v>
      </c>
    </row>
    <row r="6" spans="1:3" x14ac:dyDescent="0.3">
      <c r="A6" s="143">
        <v>6</v>
      </c>
      <c r="B6" s="170">
        <v>40</v>
      </c>
      <c r="C6" s="172">
        <f t="shared" si="0"/>
        <v>10</v>
      </c>
    </row>
    <row r="7" spans="1:3" x14ac:dyDescent="0.3">
      <c r="A7" s="143">
        <v>7</v>
      </c>
      <c r="B7" s="170">
        <v>55</v>
      </c>
      <c r="C7" s="172">
        <f t="shared" si="0"/>
        <v>15</v>
      </c>
    </row>
    <row r="8" spans="1:3" x14ac:dyDescent="0.3">
      <c r="A8" s="143">
        <v>8</v>
      </c>
      <c r="B8" s="170">
        <v>70</v>
      </c>
      <c r="C8" s="172">
        <f t="shared" si="0"/>
        <v>15</v>
      </c>
    </row>
    <row r="9" spans="1:3" x14ac:dyDescent="0.3">
      <c r="A9" s="143">
        <v>9</v>
      </c>
      <c r="B9" s="170">
        <v>90</v>
      </c>
      <c r="C9" s="172">
        <f t="shared" si="0"/>
        <v>20</v>
      </c>
    </row>
    <row r="10" spans="1:3" x14ac:dyDescent="0.3">
      <c r="A10" s="143">
        <v>10</v>
      </c>
      <c r="B10" s="170">
        <v>120</v>
      </c>
      <c r="C10" s="172">
        <f t="shared" si="0"/>
        <v>30</v>
      </c>
    </row>
    <row r="11" spans="1:3" x14ac:dyDescent="0.3">
      <c r="A11" s="143">
        <v>11</v>
      </c>
      <c r="B11" s="170">
        <v>150</v>
      </c>
      <c r="C11" s="172">
        <f t="shared" si="0"/>
        <v>30</v>
      </c>
    </row>
    <row r="12" spans="1:3" x14ac:dyDescent="0.3">
      <c r="A12" s="143">
        <v>12</v>
      </c>
      <c r="B12" s="170">
        <v>200</v>
      </c>
      <c r="C12" s="172">
        <f t="shared" si="0"/>
        <v>50</v>
      </c>
    </row>
    <row r="13" spans="1:3" x14ac:dyDescent="0.3">
      <c r="A13" s="143">
        <v>13</v>
      </c>
      <c r="B13" s="170">
        <v>275</v>
      </c>
      <c r="C13" s="172">
        <f t="shared" si="0"/>
        <v>75</v>
      </c>
    </row>
    <row r="14" spans="1:3" x14ac:dyDescent="0.3">
      <c r="A14" s="143">
        <v>14</v>
      </c>
      <c r="B14" s="170">
        <v>350</v>
      </c>
      <c r="C14" s="172">
        <f t="shared" si="0"/>
        <v>75</v>
      </c>
    </row>
    <row r="15" spans="1:3" x14ac:dyDescent="0.3">
      <c r="A15" s="143">
        <v>15</v>
      </c>
      <c r="B15" s="170">
        <v>500</v>
      </c>
      <c r="C15" s="172">
        <f t="shared" si="0"/>
        <v>150</v>
      </c>
    </row>
    <row r="16" spans="1:3" x14ac:dyDescent="0.3">
      <c r="A16" s="143">
        <v>16</v>
      </c>
      <c r="B16" s="170">
        <v>650</v>
      </c>
      <c r="C16" s="172">
        <f t="shared" si="0"/>
        <v>150</v>
      </c>
    </row>
    <row r="17" spans="1:3" x14ac:dyDescent="0.3">
      <c r="A17" s="143">
        <v>17</v>
      </c>
      <c r="B17" s="170">
        <v>900</v>
      </c>
      <c r="C17" s="172">
        <f t="shared" si="0"/>
        <v>250</v>
      </c>
    </row>
    <row r="18" spans="1:3" x14ac:dyDescent="0.3">
      <c r="A18" s="143">
        <v>18</v>
      </c>
      <c r="B18" s="170">
        <v>1200</v>
      </c>
      <c r="C18" s="172">
        <f t="shared" si="0"/>
        <v>300</v>
      </c>
    </row>
    <row r="19" spans="1:3" x14ac:dyDescent="0.3">
      <c r="A19" s="143">
        <v>19</v>
      </c>
      <c r="B19" s="170">
        <v>1500</v>
      </c>
      <c r="C19" s="172">
        <f t="shared" si="0"/>
        <v>300</v>
      </c>
    </row>
    <row r="20" spans="1:3" x14ac:dyDescent="0.3">
      <c r="A20" s="143">
        <v>20</v>
      </c>
      <c r="B20" s="170">
        <v>2000</v>
      </c>
      <c r="C20" s="172">
        <f t="shared" si="0"/>
        <v>500</v>
      </c>
    </row>
    <row r="21" spans="1:3" x14ac:dyDescent="0.3">
      <c r="A21" s="143">
        <v>21</v>
      </c>
      <c r="B21" s="170">
        <v>2750</v>
      </c>
      <c r="C21" s="172">
        <f t="shared" si="0"/>
        <v>750</v>
      </c>
    </row>
    <row r="22" spans="1:3" x14ac:dyDescent="0.3">
      <c r="A22" s="143">
        <v>22</v>
      </c>
      <c r="B22" s="170">
        <v>3500</v>
      </c>
      <c r="C22" s="172">
        <f t="shared" si="0"/>
        <v>750</v>
      </c>
    </row>
    <row r="23" spans="1:3" x14ac:dyDescent="0.3">
      <c r="A23" s="143">
        <v>23</v>
      </c>
      <c r="B23" s="170">
        <v>5000</v>
      </c>
      <c r="C23" s="172">
        <f t="shared" si="0"/>
        <v>1500</v>
      </c>
    </row>
    <row r="24" spans="1:3" x14ac:dyDescent="0.3">
      <c r="A24" s="143">
        <v>24</v>
      </c>
      <c r="B24" s="170">
        <v>6500</v>
      </c>
      <c r="C24" s="172">
        <f t="shared" si="0"/>
        <v>1500</v>
      </c>
    </row>
    <row r="25" spans="1:3" x14ac:dyDescent="0.3">
      <c r="A25" s="143">
        <v>25</v>
      </c>
      <c r="B25" s="170">
        <v>9000</v>
      </c>
      <c r="C25" s="172">
        <f t="shared" si="0"/>
        <v>2500</v>
      </c>
    </row>
    <row r="26" spans="1:3" x14ac:dyDescent="0.3">
      <c r="A26" s="143">
        <v>26</v>
      </c>
      <c r="B26" s="170">
        <v>12000</v>
      </c>
      <c r="C26" s="172">
        <f t="shared" si="0"/>
        <v>3000</v>
      </c>
    </row>
    <row r="27" spans="1:3" x14ac:dyDescent="0.3">
      <c r="A27" s="143">
        <v>27</v>
      </c>
      <c r="B27" s="170">
        <v>15000</v>
      </c>
      <c r="C27" s="172">
        <f t="shared" si="0"/>
        <v>3000</v>
      </c>
    </row>
    <row r="28" spans="1:3" x14ac:dyDescent="0.3">
      <c r="A28" s="143">
        <v>28</v>
      </c>
      <c r="B28" s="170">
        <v>20000</v>
      </c>
      <c r="C28" s="172">
        <f t="shared" si="0"/>
        <v>5000</v>
      </c>
    </row>
    <row r="29" spans="1:3" x14ac:dyDescent="0.3">
      <c r="A29" s="143">
        <v>29</v>
      </c>
      <c r="B29" s="170">
        <v>27500</v>
      </c>
      <c r="C29" s="172">
        <f t="shared" si="0"/>
        <v>7500</v>
      </c>
    </row>
    <row r="30" spans="1:3" x14ac:dyDescent="0.3">
      <c r="A30" s="143">
        <v>30</v>
      </c>
      <c r="B30" s="170">
        <v>35000</v>
      </c>
      <c r="C30" s="172">
        <f t="shared" si="0"/>
        <v>7500</v>
      </c>
    </row>
    <row r="31" spans="1:3" x14ac:dyDescent="0.3">
      <c r="A31" s="143">
        <v>31</v>
      </c>
      <c r="B31" s="170">
        <v>50000</v>
      </c>
      <c r="C31" s="172">
        <f t="shared" si="0"/>
        <v>15000</v>
      </c>
    </row>
    <row r="32" spans="1:3" x14ac:dyDescent="0.3">
      <c r="A32" s="143">
        <v>32</v>
      </c>
      <c r="B32" s="170">
        <v>65000</v>
      </c>
      <c r="C32" s="172">
        <f t="shared" si="0"/>
        <v>15000</v>
      </c>
    </row>
    <row r="33" spans="1:3" x14ac:dyDescent="0.3">
      <c r="A33" s="143">
        <v>33</v>
      </c>
      <c r="B33" s="170">
        <v>90000</v>
      </c>
      <c r="C33" s="172">
        <f t="shared" si="0"/>
        <v>25000</v>
      </c>
    </row>
    <row r="34" spans="1:3" x14ac:dyDescent="0.3">
      <c r="A34" s="143">
        <v>34</v>
      </c>
      <c r="B34" s="170">
        <v>120000</v>
      </c>
      <c r="C34" s="172">
        <f t="shared" si="0"/>
        <v>30000</v>
      </c>
    </row>
    <row r="35" spans="1:3" x14ac:dyDescent="0.3">
      <c r="A35" s="143">
        <v>35</v>
      </c>
      <c r="B35" s="170">
        <v>150000</v>
      </c>
      <c r="C35" s="172">
        <f t="shared" ref="C35:C70" si="1">B35-B34</f>
        <v>30000</v>
      </c>
    </row>
    <row r="36" spans="1:3" x14ac:dyDescent="0.3">
      <c r="A36" s="143">
        <v>36</v>
      </c>
      <c r="B36" s="170">
        <v>200000</v>
      </c>
      <c r="C36" s="172">
        <f t="shared" si="1"/>
        <v>50000</v>
      </c>
    </row>
    <row r="37" spans="1:3" x14ac:dyDescent="0.3">
      <c r="A37" s="143">
        <v>37</v>
      </c>
      <c r="B37" s="170">
        <v>275000</v>
      </c>
      <c r="C37" s="172">
        <f t="shared" si="1"/>
        <v>75000</v>
      </c>
    </row>
    <row r="38" spans="1:3" x14ac:dyDescent="0.3">
      <c r="A38" s="143">
        <v>38</v>
      </c>
      <c r="B38" s="170">
        <v>350000</v>
      </c>
      <c r="C38" s="172">
        <f t="shared" si="1"/>
        <v>75000</v>
      </c>
    </row>
    <row r="39" spans="1:3" x14ac:dyDescent="0.3">
      <c r="A39" s="143">
        <v>39</v>
      </c>
      <c r="B39" s="170">
        <v>500000</v>
      </c>
      <c r="C39" s="172">
        <f t="shared" si="1"/>
        <v>150000</v>
      </c>
    </row>
    <row r="40" spans="1:3" x14ac:dyDescent="0.3">
      <c r="A40" s="143">
        <v>40</v>
      </c>
      <c r="B40" s="170">
        <v>650000</v>
      </c>
      <c r="C40" s="172">
        <f t="shared" si="1"/>
        <v>150000</v>
      </c>
    </row>
    <row r="41" spans="1:3" x14ac:dyDescent="0.3">
      <c r="A41" s="143">
        <v>41</v>
      </c>
      <c r="B41" s="170">
        <v>900000</v>
      </c>
      <c r="C41" s="172">
        <f t="shared" si="1"/>
        <v>250000</v>
      </c>
    </row>
    <row r="42" spans="1:3" x14ac:dyDescent="0.3">
      <c r="A42" s="143">
        <v>42</v>
      </c>
      <c r="B42" s="170">
        <v>1200000</v>
      </c>
      <c r="C42" s="172">
        <f t="shared" si="1"/>
        <v>300000</v>
      </c>
    </row>
    <row r="43" spans="1:3" x14ac:dyDescent="0.3">
      <c r="A43" s="143">
        <v>43</v>
      </c>
      <c r="B43" s="170">
        <v>1500000</v>
      </c>
      <c r="C43" s="172">
        <f t="shared" si="1"/>
        <v>300000</v>
      </c>
    </row>
    <row r="44" spans="1:3" x14ac:dyDescent="0.3">
      <c r="A44" s="143">
        <v>44</v>
      </c>
      <c r="B44" s="170">
        <v>2000000</v>
      </c>
      <c r="C44" s="172">
        <f t="shared" si="1"/>
        <v>500000</v>
      </c>
    </row>
    <row r="45" spans="1:3" x14ac:dyDescent="0.3">
      <c r="A45" s="143">
        <v>45</v>
      </c>
      <c r="B45" s="170">
        <v>2750000</v>
      </c>
      <c r="C45" s="172">
        <f t="shared" si="1"/>
        <v>750000</v>
      </c>
    </row>
    <row r="46" spans="1:3" x14ac:dyDescent="0.3">
      <c r="A46" s="143">
        <v>46</v>
      </c>
      <c r="B46" s="170">
        <v>3500000</v>
      </c>
      <c r="C46" s="172">
        <f t="shared" si="1"/>
        <v>750000</v>
      </c>
    </row>
    <row r="47" spans="1:3" x14ac:dyDescent="0.3">
      <c r="A47" s="143">
        <v>47</v>
      </c>
      <c r="B47" s="170">
        <v>5000000</v>
      </c>
      <c r="C47" s="172">
        <f t="shared" si="1"/>
        <v>1500000</v>
      </c>
    </row>
    <row r="48" spans="1:3" x14ac:dyDescent="0.3">
      <c r="A48" s="143">
        <v>48</v>
      </c>
      <c r="B48" s="170">
        <v>6500000</v>
      </c>
      <c r="C48" s="172">
        <f t="shared" si="1"/>
        <v>1500000</v>
      </c>
    </row>
    <row r="49" spans="1:3" x14ac:dyDescent="0.3">
      <c r="A49" s="143">
        <v>49</v>
      </c>
      <c r="B49" s="170">
        <v>9000000</v>
      </c>
      <c r="C49" s="172">
        <f t="shared" si="1"/>
        <v>2500000</v>
      </c>
    </row>
    <row r="50" spans="1:3" x14ac:dyDescent="0.3">
      <c r="A50" s="143">
        <v>50</v>
      </c>
      <c r="B50" s="170">
        <v>12000000</v>
      </c>
      <c r="C50" s="172">
        <f t="shared" si="1"/>
        <v>3000000</v>
      </c>
    </row>
    <row r="51" spans="1:3" x14ac:dyDescent="0.3">
      <c r="A51" s="143">
        <v>51</v>
      </c>
      <c r="B51" s="170">
        <v>15000000</v>
      </c>
      <c r="C51" s="172">
        <f t="shared" si="1"/>
        <v>3000000</v>
      </c>
    </row>
    <row r="52" spans="1:3" x14ac:dyDescent="0.3">
      <c r="A52" s="143">
        <v>52</v>
      </c>
      <c r="B52" s="170">
        <v>20000000</v>
      </c>
      <c r="C52" s="172">
        <f t="shared" si="1"/>
        <v>5000000</v>
      </c>
    </row>
    <row r="53" spans="1:3" x14ac:dyDescent="0.3">
      <c r="A53" s="143">
        <f t="shared" ref="A53:A70" si="2">A52+1</f>
        <v>53</v>
      </c>
      <c r="B53" s="170">
        <v>25000000</v>
      </c>
      <c r="C53" s="172">
        <f t="shared" si="1"/>
        <v>5000000</v>
      </c>
    </row>
    <row r="54" spans="1:3" x14ac:dyDescent="0.3">
      <c r="A54" s="143">
        <f t="shared" si="2"/>
        <v>54</v>
      </c>
      <c r="B54" s="170">
        <v>30000000</v>
      </c>
      <c r="C54" s="172">
        <f t="shared" si="1"/>
        <v>5000000</v>
      </c>
    </row>
    <row r="55" spans="1:3" x14ac:dyDescent="0.3">
      <c r="A55" s="143">
        <f t="shared" si="2"/>
        <v>55</v>
      </c>
      <c r="B55" s="170">
        <v>35000000</v>
      </c>
      <c r="C55" s="172">
        <f t="shared" si="1"/>
        <v>5000000</v>
      </c>
    </row>
    <row r="56" spans="1:3" x14ac:dyDescent="0.3">
      <c r="A56" s="143">
        <f t="shared" si="2"/>
        <v>56</v>
      </c>
      <c r="B56" s="170">
        <v>42500000</v>
      </c>
      <c r="C56" s="172">
        <f t="shared" si="1"/>
        <v>7500000</v>
      </c>
    </row>
    <row r="57" spans="1:3" x14ac:dyDescent="0.3">
      <c r="A57" s="143">
        <f t="shared" si="2"/>
        <v>57</v>
      </c>
      <c r="B57" s="170">
        <v>50000000</v>
      </c>
      <c r="C57" s="172">
        <f t="shared" si="1"/>
        <v>7500000</v>
      </c>
    </row>
    <row r="58" spans="1:3" x14ac:dyDescent="0.3">
      <c r="A58" s="143">
        <f t="shared" si="2"/>
        <v>58</v>
      </c>
      <c r="B58" s="170">
        <v>57500000</v>
      </c>
      <c r="C58" s="172">
        <f t="shared" si="1"/>
        <v>7500000</v>
      </c>
    </row>
    <row r="59" spans="1:3" x14ac:dyDescent="0.3">
      <c r="A59" s="143">
        <f t="shared" si="2"/>
        <v>59</v>
      </c>
      <c r="B59" s="170">
        <v>65000000</v>
      </c>
      <c r="C59" s="172">
        <f t="shared" si="1"/>
        <v>7500000</v>
      </c>
    </row>
    <row r="60" spans="1:3" x14ac:dyDescent="0.3">
      <c r="A60" s="143">
        <f t="shared" si="2"/>
        <v>60</v>
      </c>
      <c r="B60" s="170">
        <v>72500000</v>
      </c>
      <c r="C60" s="172">
        <f t="shared" si="1"/>
        <v>7500000</v>
      </c>
    </row>
    <row r="61" spans="1:3" x14ac:dyDescent="0.3">
      <c r="A61" s="143">
        <f t="shared" si="2"/>
        <v>61</v>
      </c>
      <c r="B61" s="170">
        <v>82500000</v>
      </c>
      <c r="C61" s="172">
        <f t="shared" si="1"/>
        <v>10000000</v>
      </c>
    </row>
    <row r="62" spans="1:3" x14ac:dyDescent="0.3">
      <c r="A62" s="143">
        <f t="shared" si="2"/>
        <v>62</v>
      </c>
      <c r="B62" s="170">
        <v>92500000</v>
      </c>
      <c r="C62" s="172">
        <f t="shared" si="1"/>
        <v>10000000</v>
      </c>
    </row>
    <row r="63" spans="1:3" x14ac:dyDescent="0.3">
      <c r="A63" s="143">
        <f t="shared" si="2"/>
        <v>63</v>
      </c>
      <c r="B63" s="170">
        <v>102500000</v>
      </c>
      <c r="C63" s="172">
        <f t="shared" si="1"/>
        <v>10000000</v>
      </c>
    </row>
    <row r="64" spans="1:3" x14ac:dyDescent="0.3">
      <c r="A64" s="143">
        <f t="shared" si="2"/>
        <v>64</v>
      </c>
      <c r="B64" s="170">
        <v>112500000</v>
      </c>
      <c r="C64" s="172">
        <f t="shared" si="1"/>
        <v>10000000</v>
      </c>
    </row>
    <row r="65" spans="1:3" x14ac:dyDescent="0.3">
      <c r="A65" s="143">
        <f t="shared" si="2"/>
        <v>65</v>
      </c>
      <c r="B65" s="170">
        <v>122500000</v>
      </c>
      <c r="C65" s="172">
        <f t="shared" si="1"/>
        <v>10000000</v>
      </c>
    </row>
    <row r="66" spans="1:3" x14ac:dyDescent="0.3">
      <c r="A66" s="143">
        <f t="shared" si="2"/>
        <v>66</v>
      </c>
      <c r="B66" s="170">
        <v>137500000</v>
      </c>
      <c r="C66" s="172">
        <f t="shared" si="1"/>
        <v>15000000</v>
      </c>
    </row>
    <row r="67" spans="1:3" x14ac:dyDescent="0.3">
      <c r="A67" s="143">
        <f t="shared" si="2"/>
        <v>67</v>
      </c>
      <c r="B67" s="170">
        <v>152500000</v>
      </c>
      <c r="C67" s="172">
        <f t="shared" si="1"/>
        <v>15000000</v>
      </c>
    </row>
    <row r="68" spans="1:3" x14ac:dyDescent="0.3">
      <c r="A68" s="143">
        <f t="shared" si="2"/>
        <v>68</v>
      </c>
      <c r="B68" s="170">
        <v>167500000</v>
      </c>
      <c r="C68" s="172">
        <f t="shared" si="1"/>
        <v>15000000</v>
      </c>
    </row>
    <row r="69" spans="1:3" x14ac:dyDescent="0.3">
      <c r="A69" s="143">
        <f t="shared" si="2"/>
        <v>69</v>
      </c>
      <c r="B69" s="170">
        <v>182500000</v>
      </c>
      <c r="C69" s="172">
        <f t="shared" si="1"/>
        <v>15000000</v>
      </c>
    </row>
    <row r="70" spans="1:3" x14ac:dyDescent="0.3">
      <c r="A70" s="143">
        <f t="shared" si="2"/>
        <v>70</v>
      </c>
      <c r="B70" s="170">
        <v>197500000</v>
      </c>
      <c r="C70" s="172">
        <f t="shared" si="1"/>
        <v>15000000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DFAC-CE5A-42C9-8235-6AE94D68CBB6}">
  <dimension ref="A1:R32"/>
  <sheetViews>
    <sheetView workbookViewId="0"/>
  </sheetViews>
  <sheetFormatPr defaultRowHeight="15.6" x14ac:dyDescent="0.3"/>
  <cols>
    <col min="1" max="1" width="4.296875" style="1" bestFit="1" customWidth="1"/>
    <col min="2" max="2" width="14.69921875" style="1" bestFit="1" customWidth="1"/>
    <col min="3" max="3" width="3.296875" style="1" customWidth="1"/>
    <col min="4" max="4" width="4.296875" style="1" bestFit="1" customWidth="1"/>
    <col min="5" max="5" width="17.19921875" style="1" bestFit="1" customWidth="1"/>
    <col min="6" max="6" width="3.296875" style="1" customWidth="1"/>
    <col min="7" max="7" width="19.19921875" style="1" bestFit="1" customWidth="1"/>
    <col min="8" max="8" width="3.69921875" style="1" bestFit="1" customWidth="1"/>
    <col min="9" max="9" width="4.59765625" style="1" bestFit="1" customWidth="1"/>
    <col min="10" max="10" width="4.796875" style="1" bestFit="1" customWidth="1"/>
    <col min="11" max="11" width="3.69921875" style="1" bestFit="1" customWidth="1"/>
    <col min="12" max="12" width="4.59765625" style="1" bestFit="1" customWidth="1"/>
    <col min="13" max="13" width="4.796875" style="1" bestFit="1" customWidth="1"/>
    <col min="14" max="14" width="3.296875" style="1" customWidth="1"/>
    <col min="15" max="15" width="9.69921875" style="1" bestFit="1" customWidth="1"/>
    <col min="16" max="16" width="3.296875" style="1" customWidth="1"/>
    <col min="17" max="17" width="8.19921875" style="1" bestFit="1" customWidth="1"/>
    <col min="18" max="18" width="12" style="1" bestFit="1" customWidth="1"/>
    <col min="19" max="19" width="3.296875" style="1" customWidth="1"/>
    <col min="20" max="16384" width="8.796875" style="1"/>
  </cols>
  <sheetData>
    <row r="1" spans="1:18" s="7" customFormat="1" ht="17.399999999999999" thickBot="1" x14ac:dyDescent="0.35">
      <c r="A1" s="23" t="s">
        <v>50</v>
      </c>
      <c r="B1" s="41" t="s">
        <v>22</v>
      </c>
      <c r="D1" s="23" t="s">
        <v>50</v>
      </c>
      <c r="E1" s="41" t="s">
        <v>92</v>
      </c>
      <c r="G1" s="23" t="s">
        <v>17</v>
      </c>
      <c r="H1" s="18" t="s">
        <v>7</v>
      </c>
      <c r="I1" s="19" t="s">
        <v>8</v>
      </c>
      <c r="J1" s="20" t="s">
        <v>9</v>
      </c>
      <c r="K1" s="21" t="s">
        <v>4</v>
      </c>
      <c r="L1" s="22" t="s">
        <v>5</v>
      </c>
      <c r="M1" s="17" t="s">
        <v>6</v>
      </c>
      <c r="O1" s="23" t="s">
        <v>56</v>
      </c>
      <c r="Q1" s="211" t="s">
        <v>61</v>
      </c>
      <c r="R1" s="207" t="s">
        <v>1096</v>
      </c>
    </row>
    <row r="2" spans="1:18" ht="16.8" x14ac:dyDescent="0.3">
      <c r="A2" s="24">
        <v>1</v>
      </c>
      <c r="B2" s="3" t="s">
        <v>23</v>
      </c>
      <c r="D2" s="24">
        <v>1</v>
      </c>
      <c r="E2" s="68" t="s">
        <v>93</v>
      </c>
      <c r="G2" s="24" t="s">
        <v>18</v>
      </c>
      <c r="I2" s="1">
        <v>-2</v>
      </c>
      <c r="J2" s="1">
        <v>2</v>
      </c>
      <c r="M2" s="42"/>
      <c r="O2" s="24" t="s">
        <v>52</v>
      </c>
      <c r="Q2" s="212">
        <v>1</v>
      </c>
      <c r="R2" s="208" t="s">
        <v>1095</v>
      </c>
    </row>
    <row r="3" spans="1:18" ht="16.8" x14ac:dyDescent="0.3">
      <c r="A3" s="24">
        <v>2</v>
      </c>
      <c r="B3" s="3" t="s">
        <v>24</v>
      </c>
      <c r="D3" s="24">
        <v>2</v>
      </c>
      <c r="E3" s="68" t="s">
        <v>94</v>
      </c>
      <c r="G3" s="24" t="s">
        <v>19</v>
      </c>
      <c r="M3" s="42"/>
      <c r="O3" s="24" t="s">
        <v>53</v>
      </c>
      <c r="Q3" s="212">
        <v>2</v>
      </c>
      <c r="R3" s="208" t="s">
        <v>1094</v>
      </c>
    </row>
    <row r="4" spans="1:18" ht="17.399999999999999" thickBot="1" x14ac:dyDescent="0.35">
      <c r="A4" s="24">
        <v>3</v>
      </c>
      <c r="B4" s="3" t="s">
        <v>25</v>
      </c>
      <c r="D4" s="24">
        <v>3</v>
      </c>
      <c r="E4" s="68" t="s">
        <v>95</v>
      </c>
      <c r="G4" s="24" t="s">
        <v>20</v>
      </c>
      <c r="H4" s="1">
        <v>-2</v>
      </c>
      <c r="K4" s="1">
        <v>2</v>
      </c>
      <c r="L4" s="1">
        <v>2</v>
      </c>
      <c r="M4" s="42"/>
      <c r="O4" s="25" t="s">
        <v>54</v>
      </c>
      <c r="Q4" s="212">
        <v>3</v>
      </c>
      <c r="R4" s="208" t="s">
        <v>1093</v>
      </c>
    </row>
    <row r="5" spans="1:18" ht="17.399999999999999" thickBot="1" x14ac:dyDescent="0.35">
      <c r="A5" s="24">
        <v>4</v>
      </c>
      <c r="B5" s="3" t="s">
        <v>26</v>
      </c>
      <c r="D5" s="24">
        <v>4</v>
      </c>
      <c r="E5" s="68" t="s">
        <v>96</v>
      </c>
      <c r="G5" s="25" t="s">
        <v>21</v>
      </c>
      <c r="H5" s="4"/>
      <c r="I5" s="4">
        <v>2</v>
      </c>
      <c r="J5" s="4"/>
      <c r="K5" s="4">
        <v>-2</v>
      </c>
      <c r="L5" s="4"/>
      <c r="M5" s="43">
        <v>-2</v>
      </c>
      <c r="Q5" s="212">
        <v>4</v>
      </c>
      <c r="R5" s="208" t="s">
        <v>1092</v>
      </c>
    </row>
    <row r="6" spans="1:18" ht="17.399999999999999" thickBot="1" x14ac:dyDescent="0.35">
      <c r="A6" s="24">
        <v>5</v>
      </c>
      <c r="B6" s="3" t="s">
        <v>27</v>
      </c>
      <c r="D6" s="24">
        <v>5</v>
      </c>
      <c r="E6" s="68" t="s">
        <v>97</v>
      </c>
      <c r="Q6" s="212">
        <v>5</v>
      </c>
      <c r="R6" s="208" t="s">
        <v>1091</v>
      </c>
    </row>
    <row r="7" spans="1:18" ht="17.399999999999999" thickBot="1" x14ac:dyDescent="0.35">
      <c r="A7" s="24">
        <v>6</v>
      </c>
      <c r="B7" s="3" t="s">
        <v>28</v>
      </c>
      <c r="D7" s="24">
        <v>6</v>
      </c>
      <c r="E7" s="68" t="s">
        <v>98</v>
      </c>
      <c r="G7" s="194" t="s">
        <v>68</v>
      </c>
      <c r="H7" s="41" t="s">
        <v>70</v>
      </c>
      <c r="Q7" s="212">
        <v>6</v>
      </c>
      <c r="R7" s="208" t="s">
        <v>1090</v>
      </c>
    </row>
    <row r="8" spans="1:18" ht="16.8" x14ac:dyDescent="0.3">
      <c r="A8" s="24">
        <v>7</v>
      </c>
      <c r="B8" s="3" t="s">
        <v>29</v>
      </c>
      <c r="D8" s="24">
        <v>7</v>
      </c>
      <c r="E8" s="68" t="s">
        <v>99</v>
      </c>
      <c r="G8" s="192" t="s">
        <v>157</v>
      </c>
      <c r="H8" s="42">
        <v>0</v>
      </c>
      <c r="Q8" s="212">
        <v>7</v>
      </c>
      <c r="R8" s="208" t="s">
        <v>1089</v>
      </c>
    </row>
    <row r="9" spans="1:18" ht="16.8" x14ac:dyDescent="0.3">
      <c r="A9" s="24">
        <v>8</v>
      </c>
      <c r="B9" s="3" t="s">
        <v>30</v>
      </c>
      <c r="D9" s="24">
        <v>8</v>
      </c>
      <c r="E9" s="68" t="s">
        <v>100</v>
      </c>
      <c r="G9" s="192" t="s">
        <v>998</v>
      </c>
      <c r="H9" s="42">
        <v>1</v>
      </c>
      <c r="Q9" s="212">
        <v>8</v>
      </c>
      <c r="R9" s="208" t="s">
        <v>1088</v>
      </c>
    </row>
    <row r="10" spans="1:18" ht="16.8" x14ac:dyDescent="0.3">
      <c r="A10" s="24">
        <v>9</v>
      </c>
      <c r="B10" s="3" t="s">
        <v>31</v>
      </c>
      <c r="D10" s="24">
        <v>9</v>
      </c>
      <c r="E10" s="68" t="s">
        <v>101</v>
      </c>
      <c r="G10" s="192" t="s">
        <v>999</v>
      </c>
      <c r="H10" s="42">
        <v>2</v>
      </c>
      <c r="Q10" s="212">
        <v>9</v>
      </c>
      <c r="R10" s="208" t="s">
        <v>1087</v>
      </c>
    </row>
    <row r="11" spans="1:18" ht="16.8" x14ac:dyDescent="0.3">
      <c r="A11" s="24">
        <v>10</v>
      </c>
      <c r="B11" s="3" t="s">
        <v>32</v>
      </c>
      <c r="D11" s="24">
        <v>10</v>
      </c>
      <c r="E11" s="68" t="s">
        <v>102</v>
      </c>
      <c r="G11" s="192" t="s">
        <v>1000</v>
      </c>
      <c r="H11" s="42">
        <v>2</v>
      </c>
      <c r="Q11" s="212">
        <v>10</v>
      </c>
      <c r="R11" s="208" t="s">
        <v>1086</v>
      </c>
    </row>
    <row r="12" spans="1:18" ht="16.8" x14ac:dyDescent="0.3">
      <c r="A12" s="24">
        <v>11</v>
      </c>
      <c r="B12" s="3" t="s">
        <v>33</v>
      </c>
      <c r="D12" s="24">
        <v>11</v>
      </c>
      <c r="E12" s="68" t="s">
        <v>103</v>
      </c>
      <c r="G12" s="192" t="s">
        <v>1001</v>
      </c>
      <c r="H12" s="42">
        <v>2</v>
      </c>
      <c r="Q12" s="212">
        <v>11</v>
      </c>
      <c r="R12" s="208" t="s">
        <v>1085</v>
      </c>
    </row>
    <row r="13" spans="1:18" ht="16.8" x14ac:dyDescent="0.3">
      <c r="A13" s="24">
        <v>12</v>
      </c>
      <c r="B13" s="3" t="s">
        <v>34</v>
      </c>
      <c r="D13" s="24">
        <v>12</v>
      </c>
      <c r="E13" s="68" t="s">
        <v>104</v>
      </c>
      <c r="G13" s="192" t="s">
        <v>1010</v>
      </c>
      <c r="H13" s="42">
        <v>2</v>
      </c>
      <c r="Q13" s="212">
        <v>12</v>
      </c>
      <c r="R13" s="209" t="s">
        <v>1084</v>
      </c>
    </row>
    <row r="14" spans="1:18" ht="16.8" x14ac:dyDescent="0.3">
      <c r="A14" s="24">
        <v>13</v>
      </c>
      <c r="B14" s="44" t="s">
        <v>35</v>
      </c>
      <c r="D14" s="24">
        <v>13</v>
      </c>
      <c r="E14" s="68" t="s">
        <v>105</v>
      </c>
      <c r="G14" s="192" t="s">
        <v>1002</v>
      </c>
      <c r="H14" s="42">
        <v>3</v>
      </c>
      <c r="Q14" s="212">
        <v>13</v>
      </c>
      <c r="R14" s="208" t="s">
        <v>1083</v>
      </c>
    </row>
    <row r="15" spans="1:18" ht="16.8" x14ac:dyDescent="0.3">
      <c r="A15" s="24">
        <v>14</v>
      </c>
      <c r="B15" s="44" t="s">
        <v>36</v>
      </c>
      <c r="D15" s="24">
        <v>14</v>
      </c>
      <c r="E15" s="68" t="s">
        <v>106</v>
      </c>
      <c r="G15" s="192" t="s">
        <v>1003</v>
      </c>
      <c r="H15" s="42">
        <v>4</v>
      </c>
      <c r="Q15" s="212">
        <v>14</v>
      </c>
      <c r="R15" s="208" t="s">
        <v>1082</v>
      </c>
    </row>
    <row r="16" spans="1:18" ht="16.8" x14ac:dyDescent="0.3">
      <c r="A16" s="24">
        <v>15</v>
      </c>
      <c r="B16" s="44" t="s">
        <v>37</v>
      </c>
      <c r="D16" s="24">
        <v>15</v>
      </c>
      <c r="E16" s="68" t="s">
        <v>107</v>
      </c>
      <c r="G16" s="192" t="s">
        <v>1004</v>
      </c>
      <c r="H16" s="42">
        <v>5</v>
      </c>
      <c r="Q16" s="212">
        <v>15</v>
      </c>
      <c r="R16" s="208" t="s">
        <v>1081</v>
      </c>
    </row>
    <row r="17" spans="1:18" ht="16.8" x14ac:dyDescent="0.3">
      <c r="A17" s="24">
        <v>16</v>
      </c>
      <c r="B17" s="44" t="s">
        <v>38</v>
      </c>
      <c r="D17" s="24">
        <v>16</v>
      </c>
      <c r="E17" s="68" t="s">
        <v>108</v>
      </c>
      <c r="G17" s="192" t="s">
        <v>1005</v>
      </c>
      <c r="H17" s="42">
        <v>5</v>
      </c>
      <c r="Q17" s="212">
        <v>16</v>
      </c>
      <c r="R17" s="208" t="s">
        <v>1080</v>
      </c>
    </row>
    <row r="18" spans="1:18" ht="16.8" x14ac:dyDescent="0.3">
      <c r="A18" s="24">
        <v>17</v>
      </c>
      <c r="B18" s="44" t="s">
        <v>39</v>
      </c>
      <c r="D18" s="24">
        <v>17</v>
      </c>
      <c r="E18" s="68" t="s">
        <v>109</v>
      </c>
      <c r="G18" s="192" t="s">
        <v>1006</v>
      </c>
      <c r="H18" s="42">
        <v>6</v>
      </c>
      <c r="Q18" s="212">
        <v>17</v>
      </c>
      <c r="R18" s="208" t="s">
        <v>1079</v>
      </c>
    </row>
    <row r="19" spans="1:18" ht="16.8" x14ac:dyDescent="0.3">
      <c r="A19" s="24">
        <v>18</v>
      </c>
      <c r="B19" s="44" t="s">
        <v>40</v>
      </c>
      <c r="D19" s="24">
        <v>18</v>
      </c>
      <c r="E19" s="68" t="s">
        <v>110</v>
      </c>
      <c r="G19" s="192" t="s">
        <v>1011</v>
      </c>
      <c r="H19" s="42">
        <v>6</v>
      </c>
      <c r="Q19" s="212">
        <v>18</v>
      </c>
      <c r="R19" s="208" t="s">
        <v>1075</v>
      </c>
    </row>
    <row r="20" spans="1:18" ht="16.8" x14ac:dyDescent="0.3">
      <c r="A20" s="24">
        <v>19</v>
      </c>
      <c r="B20" s="44" t="s">
        <v>41</v>
      </c>
      <c r="D20" s="24">
        <v>19</v>
      </c>
      <c r="E20" s="68" t="s">
        <v>111</v>
      </c>
      <c r="G20" s="192" t="s">
        <v>1007</v>
      </c>
      <c r="H20" s="42">
        <v>7</v>
      </c>
      <c r="Q20" s="212">
        <v>19</v>
      </c>
      <c r="R20" s="208" t="s">
        <v>1078</v>
      </c>
    </row>
    <row r="21" spans="1:18" ht="16.8" x14ac:dyDescent="0.3">
      <c r="A21" s="24">
        <v>20</v>
      </c>
      <c r="B21" s="44" t="s">
        <v>42</v>
      </c>
      <c r="D21" s="24">
        <v>20</v>
      </c>
      <c r="E21" s="68" t="s">
        <v>112</v>
      </c>
      <c r="G21" s="192" t="s">
        <v>1008</v>
      </c>
      <c r="H21" s="42">
        <v>8</v>
      </c>
      <c r="Q21" s="212">
        <v>20</v>
      </c>
      <c r="R21" s="208" t="s">
        <v>1077</v>
      </c>
    </row>
    <row r="22" spans="1:18" ht="17.399999999999999" thickBot="1" x14ac:dyDescent="0.35">
      <c r="A22" s="24">
        <v>21</v>
      </c>
      <c r="B22" s="44" t="s">
        <v>43</v>
      </c>
      <c r="D22" s="24">
        <v>21</v>
      </c>
      <c r="E22" s="68" t="s">
        <v>113</v>
      </c>
      <c r="G22" s="193" t="s">
        <v>1009</v>
      </c>
      <c r="H22" s="43">
        <v>9</v>
      </c>
      <c r="Q22" s="212">
        <v>21</v>
      </c>
      <c r="R22" s="208" t="s">
        <v>1076</v>
      </c>
    </row>
    <row r="23" spans="1:18" ht="17.399999999999999" thickBot="1" x14ac:dyDescent="0.35">
      <c r="A23" s="24">
        <v>22</v>
      </c>
      <c r="B23" s="44" t="s">
        <v>44</v>
      </c>
      <c r="D23" s="24">
        <v>22</v>
      </c>
      <c r="E23" s="68" t="s">
        <v>114</v>
      </c>
      <c r="Q23" s="213">
        <v>22</v>
      </c>
      <c r="R23" s="210" t="s">
        <v>1075</v>
      </c>
    </row>
    <row r="24" spans="1:18" x14ac:dyDescent="0.3">
      <c r="A24" s="24">
        <v>23</v>
      </c>
      <c r="B24" s="44" t="s">
        <v>45</v>
      </c>
      <c r="D24" s="24">
        <v>23</v>
      </c>
      <c r="E24" s="68" t="s">
        <v>115</v>
      </c>
    </row>
    <row r="25" spans="1:18" x14ac:dyDescent="0.3">
      <c r="A25" s="24">
        <v>24</v>
      </c>
      <c r="B25" s="44" t="s">
        <v>46</v>
      </c>
      <c r="D25" s="24">
        <v>24</v>
      </c>
      <c r="E25" s="68" t="s">
        <v>116</v>
      </c>
    </row>
    <row r="26" spans="1:18" x14ac:dyDescent="0.3">
      <c r="A26" s="24">
        <v>25</v>
      </c>
      <c r="B26" s="44" t="s">
        <v>89</v>
      </c>
      <c r="D26" s="24">
        <v>25</v>
      </c>
      <c r="E26" s="68" t="s">
        <v>117</v>
      </c>
    </row>
    <row r="27" spans="1:18" x14ac:dyDescent="0.3">
      <c r="A27" s="24">
        <v>26</v>
      </c>
      <c r="B27" s="44" t="s">
        <v>90</v>
      </c>
      <c r="D27" s="24">
        <v>26</v>
      </c>
      <c r="E27" s="68" t="s">
        <v>118</v>
      </c>
    </row>
    <row r="28" spans="1:18" x14ac:dyDescent="0.3">
      <c r="A28" s="24">
        <v>27</v>
      </c>
      <c r="B28" s="44" t="s">
        <v>91</v>
      </c>
      <c r="D28" s="24">
        <v>27</v>
      </c>
      <c r="E28" s="68" t="s">
        <v>119</v>
      </c>
    </row>
    <row r="29" spans="1:18" x14ac:dyDescent="0.3">
      <c r="A29" s="24">
        <v>28</v>
      </c>
      <c r="B29" s="45" t="s">
        <v>47</v>
      </c>
      <c r="D29" s="24">
        <v>28</v>
      </c>
      <c r="E29" s="68" t="s">
        <v>120</v>
      </c>
    </row>
    <row r="30" spans="1:18" x14ac:dyDescent="0.3">
      <c r="A30" s="24">
        <v>29</v>
      </c>
      <c r="B30" s="45" t="s">
        <v>48</v>
      </c>
      <c r="D30" s="24">
        <v>29</v>
      </c>
      <c r="E30" s="68" t="s">
        <v>121</v>
      </c>
    </row>
    <row r="31" spans="1:18" x14ac:dyDescent="0.3">
      <c r="A31" s="24">
        <v>30</v>
      </c>
      <c r="B31" s="45" t="s">
        <v>49</v>
      </c>
      <c r="D31" s="24">
        <v>30</v>
      </c>
      <c r="E31" s="68" t="s">
        <v>122</v>
      </c>
    </row>
    <row r="32" spans="1:18" ht="16.2" thickBot="1" x14ac:dyDescent="0.35">
      <c r="A32" s="25">
        <v>31</v>
      </c>
      <c r="B32" s="67" t="s">
        <v>51</v>
      </c>
      <c r="D32" s="25">
        <v>31</v>
      </c>
      <c r="E32" s="67" t="s">
        <v>123</v>
      </c>
    </row>
  </sheetData>
  <sortState xmlns:xlrd2="http://schemas.microsoft.com/office/spreadsheetml/2017/richdata2" ref="G8:H22">
    <sortCondition ref="H8:H22"/>
  </sortState>
  <conditionalFormatting sqref="H2:M5">
    <cfRule type="cellIs" dxfId="0" priority="1" operator="equal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showGridLines="0" workbookViewId="0"/>
  </sheetViews>
  <sheetFormatPr defaultRowHeight="15.6" x14ac:dyDescent="0.3"/>
  <cols>
    <col min="1" max="1" width="5.8984375" style="1" bestFit="1" customWidth="1"/>
    <col min="2" max="4" width="2.8984375" bestFit="1" customWidth="1"/>
    <col min="5" max="5" width="9" style="1" customWidth="1"/>
    <col min="6" max="7" width="4.5" customWidth="1"/>
    <col min="8" max="11" width="2.8984375" bestFit="1" customWidth="1"/>
    <col min="12" max="12" width="3.8984375" bestFit="1" customWidth="1"/>
    <col min="13" max="13" width="7.5" bestFit="1" customWidth="1"/>
    <col min="14" max="14" width="4.5" customWidth="1"/>
    <col min="15" max="15" width="5.09765625" bestFit="1" customWidth="1"/>
    <col min="16" max="20" width="2.8984375" bestFit="1" customWidth="1"/>
    <col min="21" max="21" width="3.8984375" bestFit="1" customWidth="1"/>
    <col min="22" max="22" width="8.19921875" bestFit="1" customWidth="1"/>
  </cols>
  <sheetData>
    <row r="1" spans="1:22" s="15" customFormat="1" ht="16.2" thickBot="1" x14ac:dyDescent="0.35">
      <c r="A1" s="2" t="s">
        <v>15</v>
      </c>
      <c r="B1" s="2"/>
      <c r="C1" s="2"/>
      <c r="D1" s="2"/>
      <c r="E1" s="7"/>
      <c r="G1" s="2" t="s">
        <v>14</v>
      </c>
      <c r="H1" s="2"/>
      <c r="I1" s="2"/>
      <c r="J1" s="2"/>
      <c r="K1" s="2"/>
      <c r="L1" s="2"/>
      <c r="M1" s="2"/>
      <c r="O1" s="2" t="s">
        <v>13</v>
      </c>
      <c r="P1" s="2"/>
      <c r="Q1" s="2"/>
      <c r="R1" s="2"/>
      <c r="S1" s="2"/>
      <c r="T1" s="2"/>
      <c r="U1" s="2"/>
      <c r="V1" s="2"/>
    </row>
    <row r="2" spans="1:22" s="1" customFormat="1" ht="18.600000000000001" thickBot="1" x14ac:dyDescent="0.45">
      <c r="A2" s="8" t="s">
        <v>3</v>
      </c>
      <c r="B2" s="16" t="s">
        <v>0</v>
      </c>
      <c r="C2" s="16" t="s">
        <v>0</v>
      </c>
      <c r="D2" s="16" t="s">
        <v>0</v>
      </c>
      <c r="E2" s="8" t="s">
        <v>12</v>
      </c>
      <c r="G2" s="8" t="s">
        <v>3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1</v>
      </c>
      <c r="M2" s="8" t="s">
        <v>2</v>
      </c>
      <c r="O2" s="8" t="s">
        <v>3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10</v>
      </c>
      <c r="V2" s="8" t="s">
        <v>11</v>
      </c>
    </row>
    <row r="3" spans="1:22" ht="16.8" x14ac:dyDescent="0.3">
      <c r="A3" s="9" t="s">
        <v>7</v>
      </c>
      <c r="B3" s="1">
        <f t="shared" ref="B3:D8" ca="1" si="0">RANDBETWEEN(1,6)</f>
        <v>3</v>
      </c>
      <c r="C3" s="1">
        <f t="shared" ca="1" si="0"/>
        <v>1</v>
      </c>
      <c r="D3" s="1">
        <f t="shared" ca="1" si="0"/>
        <v>2</v>
      </c>
      <c r="E3" s="5">
        <f t="shared" ref="E3:E8" ca="1" si="1">SUM(B3:D3)</f>
        <v>6</v>
      </c>
      <c r="G3" s="9" t="s">
        <v>7</v>
      </c>
      <c r="H3" s="1">
        <f t="shared" ref="H3:K8" ca="1" si="2">RANDBETWEEN(1,6)</f>
        <v>4</v>
      </c>
      <c r="I3" s="1">
        <f t="shared" ca="1" si="2"/>
        <v>6</v>
      </c>
      <c r="J3" s="1">
        <f t="shared" ca="1" si="2"/>
        <v>2</v>
      </c>
      <c r="K3" s="1">
        <f t="shared" ca="1" si="2"/>
        <v>4</v>
      </c>
      <c r="L3" s="1">
        <f t="shared" ref="L3:L8" ca="1" si="3">SUM(H3:K3)</f>
        <v>16</v>
      </c>
      <c r="M3" s="5">
        <f t="shared" ref="M3:M8" ca="1" si="4">L3-SMALL(H3:K3,1)</f>
        <v>14</v>
      </c>
      <c r="O3" s="9" t="s">
        <v>7</v>
      </c>
      <c r="P3" s="1">
        <f t="shared" ref="P3:T8" ca="1" si="5">RANDBETWEEN(1,6)</f>
        <v>2</v>
      </c>
      <c r="Q3" s="1">
        <f t="shared" ca="1" si="5"/>
        <v>4</v>
      </c>
      <c r="R3" s="1">
        <f t="shared" ca="1" si="5"/>
        <v>1</v>
      </c>
      <c r="S3" s="1">
        <f t="shared" ca="1" si="5"/>
        <v>4</v>
      </c>
      <c r="T3" s="1">
        <f t="shared" ca="1" si="5"/>
        <v>2</v>
      </c>
      <c r="U3" s="1">
        <f t="shared" ref="U3:U8" ca="1" si="6">SUM(P3:T3)</f>
        <v>13</v>
      </c>
      <c r="V3" s="5">
        <f t="shared" ref="V3:V8" ca="1" si="7">U3-SMALL(P3:T3,1)-SMALL(P3:T3,2)</f>
        <v>10</v>
      </c>
    </row>
    <row r="4" spans="1:22" ht="16.8" x14ac:dyDescent="0.3">
      <c r="A4" s="10" t="s">
        <v>8</v>
      </c>
      <c r="B4" s="1">
        <f t="shared" ca="1" si="0"/>
        <v>2</v>
      </c>
      <c r="C4" s="1">
        <f t="shared" ca="1" si="0"/>
        <v>5</v>
      </c>
      <c r="D4" s="1">
        <f t="shared" ca="1" si="0"/>
        <v>3</v>
      </c>
      <c r="E4" s="5">
        <f t="shared" ca="1" si="1"/>
        <v>10</v>
      </c>
      <c r="G4" s="10" t="s">
        <v>8</v>
      </c>
      <c r="H4" s="1">
        <f t="shared" ca="1" si="2"/>
        <v>6</v>
      </c>
      <c r="I4" s="1">
        <f t="shared" ca="1" si="2"/>
        <v>2</v>
      </c>
      <c r="J4" s="1">
        <f t="shared" ca="1" si="2"/>
        <v>5</v>
      </c>
      <c r="K4" s="1">
        <f t="shared" ca="1" si="2"/>
        <v>3</v>
      </c>
      <c r="L4" s="1">
        <f t="shared" ca="1" si="3"/>
        <v>16</v>
      </c>
      <c r="M4" s="5">
        <f t="shared" ca="1" si="4"/>
        <v>14</v>
      </c>
      <c r="O4" s="10" t="s">
        <v>8</v>
      </c>
      <c r="P4" s="1">
        <f t="shared" ca="1" si="5"/>
        <v>6</v>
      </c>
      <c r="Q4" s="1">
        <f t="shared" ca="1" si="5"/>
        <v>6</v>
      </c>
      <c r="R4" s="1">
        <f t="shared" ca="1" si="5"/>
        <v>5</v>
      </c>
      <c r="S4" s="1">
        <f t="shared" ca="1" si="5"/>
        <v>1</v>
      </c>
      <c r="T4" s="1">
        <f t="shared" ca="1" si="5"/>
        <v>6</v>
      </c>
      <c r="U4" s="1">
        <f t="shared" ca="1" si="6"/>
        <v>24</v>
      </c>
      <c r="V4" s="5">
        <f t="shared" ca="1" si="7"/>
        <v>18</v>
      </c>
    </row>
    <row r="5" spans="1:22" ht="16.8" x14ac:dyDescent="0.3">
      <c r="A5" s="11" t="s">
        <v>9</v>
      </c>
      <c r="B5" s="1">
        <f t="shared" ca="1" si="0"/>
        <v>3</v>
      </c>
      <c r="C5" s="1">
        <f t="shared" ca="1" si="0"/>
        <v>3</v>
      </c>
      <c r="D5" s="1">
        <f t="shared" ca="1" si="0"/>
        <v>6</v>
      </c>
      <c r="E5" s="5">
        <f t="shared" ca="1" si="1"/>
        <v>12</v>
      </c>
      <c r="G5" s="11" t="s">
        <v>9</v>
      </c>
      <c r="H5" s="1">
        <f t="shared" ca="1" si="2"/>
        <v>6</v>
      </c>
      <c r="I5" s="1">
        <f t="shared" ca="1" si="2"/>
        <v>4</v>
      </c>
      <c r="J5" s="1">
        <f t="shared" ca="1" si="2"/>
        <v>6</v>
      </c>
      <c r="K5" s="1">
        <f t="shared" ca="1" si="2"/>
        <v>5</v>
      </c>
      <c r="L5" s="1">
        <f t="shared" ca="1" si="3"/>
        <v>21</v>
      </c>
      <c r="M5" s="5">
        <f t="shared" ca="1" si="4"/>
        <v>17</v>
      </c>
      <c r="O5" s="11" t="s">
        <v>9</v>
      </c>
      <c r="P5" s="1">
        <f t="shared" ca="1" si="5"/>
        <v>4</v>
      </c>
      <c r="Q5" s="1">
        <f t="shared" ca="1" si="5"/>
        <v>3</v>
      </c>
      <c r="R5" s="1">
        <f t="shared" ca="1" si="5"/>
        <v>1</v>
      </c>
      <c r="S5" s="1">
        <f t="shared" ca="1" si="5"/>
        <v>3</v>
      </c>
      <c r="T5" s="1">
        <f t="shared" ca="1" si="5"/>
        <v>4</v>
      </c>
      <c r="U5" s="1">
        <f t="shared" ca="1" si="6"/>
        <v>15</v>
      </c>
      <c r="V5" s="5">
        <f t="shared" ca="1" si="7"/>
        <v>11</v>
      </c>
    </row>
    <row r="6" spans="1:22" ht="16.8" x14ac:dyDescent="0.3">
      <c r="A6" s="12" t="s">
        <v>4</v>
      </c>
      <c r="B6" s="1">
        <f t="shared" ca="1" si="0"/>
        <v>1</v>
      </c>
      <c r="C6" s="1">
        <f t="shared" ca="1" si="0"/>
        <v>5</v>
      </c>
      <c r="D6" s="1">
        <f t="shared" ca="1" si="0"/>
        <v>5</v>
      </c>
      <c r="E6" s="5">
        <f t="shared" ca="1" si="1"/>
        <v>11</v>
      </c>
      <c r="G6" s="12" t="s">
        <v>4</v>
      </c>
      <c r="H6" s="1">
        <f t="shared" ca="1" si="2"/>
        <v>6</v>
      </c>
      <c r="I6" s="1">
        <f t="shared" ca="1" si="2"/>
        <v>4</v>
      </c>
      <c r="J6" s="1">
        <f t="shared" ca="1" si="2"/>
        <v>2</v>
      </c>
      <c r="K6" s="1">
        <f t="shared" ca="1" si="2"/>
        <v>5</v>
      </c>
      <c r="L6" s="1">
        <f t="shared" ca="1" si="3"/>
        <v>17</v>
      </c>
      <c r="M6" s="5">
        <f t="shared" ca="1" si="4"/>
        <v>15</v>
      </c>
      <c r="O6" s="12" t="s">
        <v>4</v>
      </c>
      <c r="P6" s="1">
        <f t="shared" ca="1" si="5"/>
        <v>4</v>
      </c>
      <c r="Q6" s="1">
        <f t="shared" ca="1" si="5"/>
        <v>5</v>
      </c>
      <c r="R6" s="1">
        <f t="shared" ca="1" si="5"/>
        <v>1</v>
      </c>
      <c r="S6" s="1">
        <f t="shared" ca="1" si="5"/>
        <v>5</v>
      </c>
      <c r="T6" s="1">
        <f t="shared" ca="1" si="5"/>
        <v>6</v>
      </c>
      <c r="U6" s="1">
        <f t="shared" ca="1" si="6"/>
        <v>21</v>
      </c>
      <c r="V6" s="5">
        <f t="shared" ca="1" si="7"/>
        <v>16</v>
      </c>
    </row>
    <row r="7" spans="1:22" ht="16.8" x14ac:dyDescent="0.3">
      <c r="A7" s="13" t="s">
        <v>5</v>
      </c>
      <c r="B7" s="1">
        <f t="shared" ca="1" si="0"/>
        <v>2</v>
      </c>
      <c r="C7" s="1">
        <f t="shared" ca="1" si="0"/>
        <v>6</v>
      </c>
      <c r="D7" s="1">
        <f t="shared" ca="1" si="0"/>
        <v>1</v>
      </c>
      <c r="E7" s="5">
        <f t="shared" ca="1" si="1"/>
        <v>9</v>
      </c>
      <c r="G7" s="13" t="s">
        <v>5</v>
      </c>
      <c r="H7" s="1">
        <f t="shared" ca="1" si="2"/>
        <v>3</v>
      </c>
      <c r="I7" s="1">
        <f t="shared" ca="1" si="2"/>
        <v>2</v>
      </c>
      <c r="J7" s="1">
        <f t="shared" ca="1" si="2"/>
        <v>6</v>
      </c>
      <c r="K7" s="1">
        <f t="shared" ca="1" si="2"/>
        <v>5</v>
      </c>
      <c r="L7" s="1">
        <f t="shared" ca="1" si="3"/>
        <v>16</v>
      </c>
      <c r="M7" s="5">
        <f t="shared" ca="1" si="4"/>
        <v>14</v>
      </c>
      <c r="O7" s="13" t="s">
        <v>5</v>
      </c>
      <c r="P7" s="1">
        <f t="shared" ca="1" si="5"/>
        <v>5</v>
      </c>
      <c r="Q7" s="1">
        <f t="shared" ca="1" si="5"/>
        <v>4</v>
      </c>
      <c r="R7" s="1">
        <f t="shared" ca="1" si="5"/>
        <v>5</v>
      </c>
      <c r="S7" s="1">
        <f t="shared" ca="1" si="5"/>
        <v>6</v>
      </c>
      <c r="T7" s="1">
        <f t="shared" ca="1" si="5"/>
        <v>4</v>
      </c>
      <c r="U7" s="1">
        <f t="shared" ca="1" si="6"/>
        <v>24</v>
      </c>
      <c r="V7" s="5">
        <f t="shared" ca="1" si="7"/>
        <v>16</v>
      </c>
    </row>
    <row r="8" spans="1:22" ht="17.399999999999999" thickBot="1" x14ac:dyDescent="0.35">
      <c r="A8" s="14" t="s">
        <v>6</v>
      </c>
      <c r="B8" s="4">
        <f t="shared" ca="1" si="0"/>
        <v>5</v>
      </c>
      <c r="C8" s="4">
        <f t="shared" ca="1" si="0"/>
        <v>3</v>
      </c>
      <c r="D8" s="4">
        <f t="shared" ca="1" si="0"/>
        <v>4</v>
      </c>
      <c r="E8" s="6">
        <f t="shared" ca="1" si="1"/>
        <v>12</v>
      </c>
      <c r="G8" s="14" t="s">
        <v>6</v>
      </c>
      <c r="H8" s="4">
        <f t="shared" ca="1" si="2"/>
        <v>2</v>
      </c>
      <c r="I8" s="4">
        <f t="shared" ca="1" si="2"/>
        <v>5</v>
      </c>
      <c r="J8" s="4">
        <f t="shared" ca="1" si="2"/>
        <v>4</v>
      </c>
      <c r="K8" s="4">
        <f t="shared" ca="1" si="2"/>
        <v>6</v>
      </c>
      <c r="L8" s="4">
        <f t="shared" ca="1" si="3"/>
        <v>17</v>
      </c>
      <c r="M8" s="6">
        <f t="shared" ca="1" si="4"/>
        <v>15</v>
      </c>
      <c r="O8" s="14" t="s">
        <v>6</v>
      </c>
      <c r="P8" s="4">
        <f t="shared" ca="1" si="5"/>
        <v>5</v>
      </c>
      <c r="Q8" s="4">
        <f t="shared" ca="1" si="5"/>
        <v>6</v>
      </c>
      <c r="R8" s="4">
        <f t="shared" ca="1" si="5"/>
        <v>1</v>
      </c>
      <c r="S8" s="4">
        <f t="shared" ca="1" si="5"/>
        <v>2</v>
      </c>
      <c r="T8" s="4">
        <f t="shared" ca="1" si="5"/>
        <v>6</v>
      </c>
      <c r="U8" s="4">
        <f t="shared" ca="1" si="6"/>
        <v>20</v>
      </c>
      <c r="V8" s="6">
        <f t="shared" ca="1" si="7"/>
        <v>17</v>
      </c>
    </row>
    <row r="9" spans="1:22" x14ac:dyDescent="0.3">
      <c r="C9" s="1"/>
      <c r="D9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Factions</vt:lpstr>
      <vt:lpstr>Vehicles</vt:lpstr>
      <vt:lpstr>Weapons</vt:lpstr>
      <vt:lpstr>NPC Generator</vt:lpstr>
      <vt:lpstr>Port Loren regulars</vt:lpstr>
      <vt:lpstr>Purchase DCs</vt:lpstr>
      <vt:lpstr>¡RefTables</vt:lpstr>
      <vt:lpstr>¡RefAbilities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Alexis Álvarez 2020</dc:creator>
  <cp:lastModifiedBy>Alexis Álvarez</cp:lastModifiedBy>
  <cp:lastPrinted>2020-06-27T19:35:33Z</cp:lastPrinted>
  <dcterms:created xsi:type="dcterms:W3CDTF">2012-06-06T16:11:39Z</dcterms:created>
  <dcterms:modified xsi:type="dcterms:W3CDTF">2025-03-16T11:55:18Z</dcterms:modified>
</cp:coreProperties>
</file>