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\Juegos\AI\Gangbusters\"/>
    </mc:Choice>
  </mc:AlternateContent>
  <xr:revisionPtr revIDLastSave="0" documentId="13_ncr:1_{59D89AAA-98FD-4C58-9CB9-F5B0DA050AFC}" xr6:coauthVersionLast="47" xr6:coauthVersionMax="47" xr10:uidLastSave="{00000000-0000-0000-0000-000000000000}"/>
  <bookViews>
    <workbookView xWindow="-108" yWindow="-108" windowWidth="23256" windowHeight="13176" xr2:uid="{8A9D81A6-3A5B-4BC1-94B9-570FA8A13D8F}"/>
  </bookViews>
  <sheets>
    <sheet name="Brewery" sheetId="2" r:id="rId1"/>
    <sheet name="Distillery" sheetId="5" r:id="rId2"/>
    <sheet name="Speakeasy" sheetId="4" r:id="rId3"/>
    <sheet name="Bootleg" sheetId="8" r:id="rId4"/>
    <sheet name="Chop" sheetId="6" r:id="rId5"/>
    <sheet name="Legit" sheetId="10" r:id="rId6"/>
    <sheet name="Support" sheetId="7" r:id="rId7"/>
    <sheet name="Gang" sheetId="9" r:id="rId8"/>
    <sheet name="Cash Flows" sheetId="3" r:id="rId9"/>
    <sheet name="Wages" sheetId="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7" l="1"/>
  <c r="E9" i="7"/>
  <c r="D9" i="7"/>
  <c r="H5" i="7"/>
  <c r="I5" i="7" s="1"/>
  <c r="H9" i="10"/>
  <c r="H10" i="10"/>
  <c r="H13" i="10"/>
  <c r="H14" i="10"/>
  <c r="C13" i="3"/>
  <c r="C12" i="3"/>
  <c r="C11" i="3"/>
  <c r="C10" i="3"/>
  <c r="C8" i="3"/>
  <c r="C7" i="3"/>
  <c r="C6" i="3"/>
  <c r="E2" i="7"/>
  <c r="H15" i="10"/>
  <c r="E15" i="10"/>
  <c r="D15" i="10"/>
  <c r="E14" i="10"/>
  <c r="D14" i="10"/>
  <c r="E13" i="10"/>
  <c r="D13" i="10"/>
  <c r="H12" i="10"/>
  <c r="E12" i="10"/>
  <c r="D12" i="10"/>
  <c r="H11" i="10"/>
  <c r="E11" i="10"/>
  <c r="D11" i="10"/>
  <c r="D2" i="6"/>
  <c r="E10" i="10"/>
  <c r="D10" i="10"/>
  <c r="E9" i="10"/>
  <c r="D9" i="10"/>
  <c r="H8" i="10"/>
  <c r="E8" i="10"/>
  <c r="D8" i="10"/>
  <c r="H7" i="10"/>
  <c r="E7" i="10"/>
  <c r="D7" i="10"/>
  <c r="H6" i="10"/>
  <c r="E6" i="10"/>
  <c r="D6" i="10"/>
  <c r="H5" i="10"/>
  <c r="E5" i="10"/>
  <c r="D5" i="10"/>
  <c r="H4" i="10"/>
  <c r="E4" i="10"/>
  <c r="D4" i="10"/>
  <c r="H3" i="10"/>
  <c r="E3" i="10"/>
  <c r="D3" i="10"/>
  <c r="H2" i="10"/>
  <c r="I2" i="10" s="1"/>
  <c r="D8" i="7"/>
  <c r="E8" i="7"/>
  <c r="H8" i="7"/>
  <c r="C14" i="3"/>
  <c r="D8" i="9"/>
  <c r="D7" i="8"/>
  <c r="E7" i="8"/>
  <c r="H7" i="8"/>
  <c r="H8" i="8"/>
  <c r="E8" i="8"/>
  <c r="D8" i="8"/>
  <c r="H6" i="8"/>
  <c r="E6" i="8"/>
  <c r="D6" i="8"/>
  <c r="H5" i="8"/>
  <c r="E5" i="8"/>
  <c r="D5" i="8"/>
  <c r="H4" i="8"/>
  <c r="E4" i="8"/>
  <c r="D4" i="8"/>
  <c r="H3" i="8"/>
  <c r="E3" i="8"/>
  <c r="D3" i="8"/>
  <c r="H2" i="8"/>
  <c r="E2" i="8"/>
  <c r="D2" i="8"/>
  <c r="H2" i="7"/>
  <c r="H7" i="7"/>
  <c r="H4" i="7"/>
  <c r="E4" i="7"/>
  <c r="D4" i="7"/>
  <c r="H3" i="7"/>
  <c r="E3" i="7"/>
  <c r="D3" i="7"/>
  <c r="E7" i="7"/>
  <c r="D7" i="7"/>
  <c r="H6" i="7"/>
  <c r="E6" i="7"/>
  <c r="D6" i="7"/>
  <c r="D2" i="7"/>
  <c r="H10" i="7"/>
  <c r="E10" i="7"/>
  <c r="D10" i="7"/>
  <c r="H10" i="6"/>
  <c r="E10" i="6"/>
  <c r="D10" i="6"/>
  <c r="H11" i="6"/>
  <c r="E11" i="6"/>
  <c r="D11" i="6"/>
  <c r="H9" i="6"/>
  <c r="E9" i="6"/>
  <c r="D9" i="6"/>
  <c r="H8" i="6"/>
  <c r="E8" i="6"/>
  <c r="D8" i="6"/>
  <c r="H7" i="6"/>
  <c r="E7" i="6"/>
  <c r="D7" i="6"/>
  <c r="H6" i="6"/>
  <c r="E6" i="6"/>
  <c r="D6" i="6"/>
  <c r="H5" i="6"/>
  <c r="E5" i="6"/>
  <c r="D5" i="6"/>
  <c r="H4" i="6"/>
  <c r="E4" i="6"/>
  <c r="D4" i="6"/>
  <c r="H3" i="6"/>
  <c r="E3" i="6"/>
  <c r="D3" i="6"/>
  <c r="H2" i="6"/>
  <c r="H4" i="5"/>
  <c r="H5" i="5"/>
  <c r="H7" i="5"/>
  <c r="H9" i="5"/>
  <c r="H13" i="5"/>
  <c r="H2" i="5"/>
  <c r="H6" i="5"/>
  <c r="H8" i="5"/>
  <c r="H10" i="5"/>
  <c r="H12" i="5"/>
  <c r="H14" i="5"/>
  <c r="H11" i="5"/>
  <c r="H3" i="5"/>
  <c r="E14" i="5"/>
  <c r="D14" i="5"/>
  <c r="E13" i="5"/>
  <c r="D13" i="5"/>
  <c r="E12" i="5"/>
  <c r="D12" i="5"/>
  <c r="E11" i="5"/>
  <c r="D11" i="5"/>
  <c r="E10" i="5"/>
  <c r="D10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E2" i="5"/>
  <c r="D2" i="5"/>
  <c r="I9" i="7" l="1"/>
  <c r="C16" i="3"/>
  <c r="I14" i="10"/>
  <c r="I15" i="10"/>
  <c r="I11" i="10"/>
  <c r="I13" i="10"/>
  <c r="I12" i="10"/>
  <c r="I6" i="10"/>
  <c r="I8" i="10"/>
  <c r="I10" i="10"/>
  <c r="I9" i="10"/>
  <c r="I8" i="7"/>
  <c r="I5" i="10"/>
  <c r="I3" i="10"/>
  <c r="C18" i="10" s="1"/>
  <c r="D11" i="3" s="1"/>
  <c r="I2" i="6"/>
  <c r="I4" i="10"/>
  <c r="I7" i="10"/>
  <c r="I7" i="6"/>
  <c r="I7" i="8"/>
  <c r="I5" i="8"/>
  <c r="I4" i="6"/>
  <c r="I8" i="8"/>
  <c r="I2" i="8"/>
  <c r="I3" i="8"/>
  <c r="I6" i="8"/>
  <c r="I4" i="8"/>
  <c r="I7" i="7"/>
  <c r="I3" i="7"/>
  <c r="I2" i="7"/>
  <c r="I10" i="7"/>
  <c r="I6" i="7"/>
  <c r="I4" i="7"/>
  <c r="I10" i="6"/>
  <c r="I9" i="6"/>
  <c r="I11" i="6"/>
  <c r="I5" i="6"/>
  <c r="I8" i="6"/>
  <c r="I3" i="6"/>
  <c r="I6" i="6"/>
  <c r="I7" i="5"/>
  <c r="I5" i="5"/>
  <c r="I13" i="5"/>
  <c r="I8" i="5"/>
  <c r="I3" i="5"/>
  <c r="I11" i="5"/>
  <c r="I9" i="5"/>
  <c r="I6" i="5"/>
  <c r="I14" i="5"/>
  <c r="I2" i="5"/>
  <c r="I12" i="5"/>
  <c r="I4" i="5"/>
  <c r="I10" i="5"/>
  <c r="H12" i="4"/>
  <c r="H13" i="4"/>
  <c r="E13" i="4"/>
  <c r="D13" i="4"/>
  <c r="E12" i="4"/>
  <c r="D12" i="4"/>
  <c r="H11" i="4"/>
  <c r="E11" i="4"/>
  <c r="D11" i="4"/>
  <c r="H10" i="4"/>
  <c r="E10" i="4"/>
  <c r="D10" i="4"/>
  <c r="H9" i="4"/>
  <c r="E9" i="4"/>
  <c r="D9" i="4"/>
  <c r="C19" i="10" l="1"/>
  <c r="D12" i="3" s="1"/>
  <c r="C20" i="10"/>
  <c r="D13" i="3" s="1"/>
  <c r="I17" i="10"/>
  <c r="I10" i="8"/>
  <c r="I11" i="8" s="1"/>
  <c r="I12" i="7"/>
  <c r="I13" i="7" s="1"/>
  <c r="I14" i="7" s="1"/>
  <c r="D14" i="3" s="1"/>
  <c r="I13" i="6"/>
  <c r="I15" i="6" s="1"/>
  <c r="I16" i="5"/>
  <c r="I17" i="5" s="1"/>
  <c r="I18" i="5" s="1"/>
  <c r="D7" i="3" s="1"/>
  <c r="I9" i="4"/>
  <c r="I12" i="4"/>
  <c r="I11" i="4"/>
  <c r="I10" i="4"/>
  <c r="I13" i="4"/>
  <c r="H14" i="4"/>
  <c r="E14" i="4"/>
  <c r="D14" i="4"/>
  <c r="H8" i="4"/>
  <c r="E8" i="4"/>
  <c r="D8" i="4"/>
  <c r="H7" i="4"/>
  <c r="E7" i="4"/>
  <c r="D7" i="4"/>
  <c r="H6" i="4"/>
  <c r="E6" i="4"/>
  <c r="D6" i="4"/>
  <c r="H5" i="4"/>
  <c r="E5" i="4"/>
  <c r="D5" i="4"/>
  <c r="H4" i="4"/>
  <c r="E4" i="4"/>
  <c r="D4" i="4"/>
  <c r="H3" i="4"/>
  <c r="E3" i="4"/>
  <c r="D3" i="4"/>
  <c r="H2" i="4"/>
  <c r="E2" i="4"/>
  <c r="D2" i="4"/>
  <c r="E3" i="3"/>
  <c r="E4" i="3" s="1"/>
  <c r="H4" i="2"/>
  <c r="H9" i="2"/>
  <c r="H2" i="2"/>
  <c r="H3" i="2"/>
  <c r="H5" i="2"/>
  <c r="H6" i="2"/>
  <c r="H7" i="2"/>
  <c r="H8" i="2"/>
  <c r="E4" i="2"/>
  <c r="E9" i="2"/>
  <c r="E2" i="2"/>
  <c r="E3" i="2"/>
  <c r="E5" i="2"/>
  <c r="E6" i="2"/>
  <c r="E7" i="2"/>
  <c r="E8" i="2"/>
  <c r="D8" i="2"/>
  <c r="D7" i="2"/>
  <c r="D6" i="2"/>
  <c r="D5" i="2"/>
  <c r="D3" i="2"/>
  <c r="D2" i="2"/>
  <c r="D9" i="2"/>
  <c r="D4" i="2"/>
  <c r="I19" i="10" l="1"/>
  <c r="I14" i="6"/>
  <c r="I16" i="6"/>
  <c r="I12" i="8"/>
  <c r="I13" i="8" s="1"/>
  <c r="D10" i="3" s="1"/>
  <c r="I3" i="4"/>
  <c r="I3" i="2"/>
  <c r="I5" i="4"/>
  <c r="I8" i="2"/>
  <c r="I14" i="4"/>
  <c r="I7" i="2"/>
  <c r="I6" i="2"/>
  <c r="I5" i="2"/>
  <c r="I4" i="2"/>
  <c r="I9" i="2"/>
  <c r="I6" i="4"/>
  <c r="I2" i="2"/>
  <c r="I2" i="4"/>
  <c r="I4" i="4"/>
  <c r="I8" i="4"/>
  <c r="I7" i="4"/>
  <c r="E5" i="3"/>
  <c r="I20" i="10" l="1"/>
  <c r="I17" i="6"/>
  <c r="D9" i="3" s="1"/>
  <c r="I11" i="2"/>
  <c r="I16" i="4"/>
  <c r="I12" i="2" l="1"/>
  <c r="I13" i="2" s="1"/>
  <c r="D6" i="3" s="1"/>
  <c r="E6" i="3" s="1"/>
  <c r="E7" i="3" s="1"/>
  <c r="I17" i="4"/>
  <c r="I18" i="4" s="1"/>
  <c r="D8" i="3" s="1"/>
  <c r="E8" i="3" l="1"/>
  <c r="E9" i="3" s="1"/>
  <c r="E10" i="3" s="1"/>
  <c r="E11" i="3" s="1"/>
  <c r="E12" i="3" s="1"/>
  <c r="E13" i="3" s="1"/>
  <c r="E14" i="3" s="1"/>
  <c r="D16" i="3"/>
  <c r="E1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9" authorId="0" shapeId="0" xr:uid="{40544B47-3FA2-47FB-86F8-0C135CC99DF0}">
      <text>
        <r>
          <rPr>
            <sz val="12"/>
            <color indexed="81"/>
            <rFont val="Calibri Light"/>
            <family val="2"/>
          </rPr>
          <t>$5,000/mo. once operational.</t>
        </r>
      </text>
    </comment>
  </commentList>
</comments>
</file>

<file path=xl/sharedStrings.xml><?xml version="1.0" encoding="utf-8"?>
<sst xmlns="http://schemas.openxmlformats.org/spreadsheetml/2006/main" count="481" uniqueCount="232">
  <si>
    <t>Role</t>
  </si>
  <si>
    <t>Small Brewery</t>
  </si>
  <si>
    <t>Speakeasy</t>
  </si>
  <si>
    <t>Brewery</t>
  </si>
  <si>
    <t>Industry/Racket</t>
  </si>
  <si>
    <t>Universal</t>
  </si>
  <si>
    <t>Brewer</t>
  </si>
  <si>
    <t>Brewer’s Assistant</t>
  </si>
  <si>
    <t>Coordinate</t>
  </si>
  <si>
    <t>District</t>
  </si>
  <si>
    <t>Salary</t>
  </si>
  <si>
    <t>Brewery Worker</t>
  </si>
  <si>
    <t>Name</t>
  </si>
  <si>
    <t>Brewery Worker 1</t>
  </si>
  <si>
    <t>Brewery Worker 2</t>
  </si>
  <si>
    <t>Brewery Worker 3</t>
  </si>
  <si>
    <t>Brewery Worker 4</t>
  </si>
  <si>
    <t>Brewery Worker 5</t>
  </si>
  <si>
    <t>Security Guard</t>
  </si>
  <si>
    <t>Role Type</t>
  </si>
  <si>
    <t>Individual Role</t>
  </si>
  <si>
    <t>Efficiency</t>
  </si>
  <si>
    <t>Discretion</t>
  </si>
  <si>
    <t>Avg. Salary</t>
  </si>
  <si>
    <t>Give or Take</t>
  </si>
  <si>
    <t>Avg. Price</t>
  </si>
  <si>
    <t>Salary Totals</t>
  </si>
  <si>
    <t>Desirability</t>
  </si>
  <si>
    <t>Misc. Expenses</t>
  </si>
  <si>
    <t>Total Liability</t>
  </si>
  <si>
    <t>Entry</t>
  </si>
  <si>
    <t>Date</t>
  </si>
  <si>
    <t>Revenue</t>
  </si>
  <si>
    <t>Expense</t>
  </si>
  <si>
    <t>Details</t>
  </si>
  <si>
    <t>20.03.15</t>
  </si>
  <si>
    <t>Balance</t>
  </si>
  <si>
    <t>Initial Stake</t>
  </si>
  <si>
    <t>20.03.25</t>
  </si>
  <si>
    <t>Sold to O’Malley</t>
  </si>
  <si>
    <t>Sold to wealthy entrepreneur</t>
  </si>
  <si>
    <t>Sold Brewery 2</t>
  </si>
  <si>
    <t>Sold Speakeasy 2</t>
  </si>
  <si>
    <t>Sold Distillery 2</t>
  </si>
  <si>
    <t>Speakeasy Worker 1</t>
  </si>
  <si>
    <t>Speakeasy Worker 2</t>
  </si>
  <si>
    <t>Speakeasy Worker 3</t>
  </si>
  <si>
    <t>Speakeasy Worker 4</t>
  </si>
  <si>
    <t>Speakeasy Worker 5</t>
  </si>
  <si>
    <t>Speakeasy Manager</t>
  </si>
  <si>
    <t>Speakeasy Worker</t>
  </si>
  <si>
    <t>Speakeasy Assistant</t>
  </si>
  <si>
    <t>Speakeasy Worker 6</t>
  </si>
  <si>
    <t>Speakeasy Worker 7</t>
  </si>
  <si>
    <t>Speakeasy Worker 8</t>
  </si>
  <si>
    <t>Speakeasy Worker 9</t>
  </si>
  <si>
    <t>Speakeasy Worker 10</t>
  </si>
  <si>
    <t>Distillery</t>
  </si>
  <si>
    <t>Distillery Manager</t>
  </si>
  <si>
    <t>Distillery Assistant</t>
  </si>
  <si>
    <t>Distillery Worker 1</t>
  </si>
  <si>
    <t>Distillery Worker</t>
  </si>
  <si>
    <t>Distillery Worker 2</t>
  </si>
  <si>
    <t>Distillery Worker 3</t>
  </si>
  <si>
    <t>Distillery Worker 4</t>
  </si>
  <si>
    <t>Distillery Worker 5</t>
  </si>
  <si>
    <t>Distillery Worker 6</t>
  </si>
  <si>
    <t>Distillery Worker 7</t>
  </si>
  <si>
    <t>Distillery Worker 8</t>
  </si>
  <si>
    <t>Distillery Worker 9</t>
  </si>
  <si>
    <t>Distillery Worker 10</t>
  </si>
  <si>
    <t>Takeover of Boris’s capital</t>
  </si>
  <si>
    <t>Brewery: B’Ruskies</t>
  </si>
  <si>
    <t>Speakeasy: The Byzantine</t>
  </si>
  <si>
    <t>Distillery: Moonshimmy</t>
  </si>
  <si>
    <t>Chop Shop</t>
  </si>
  <si>
    <t>20.03.31</t>
  </si>
  <si>
    <t>Bootlegging Fleet</t>
  </si>
  <si>
    <t>Master Mechanic</t>
  </si>
  <si>
    <t>Apprentice Mechanic</t>
  </si>
  <si>
    <t>Floor Mechanic</t>
  </si>
  <si>
    <t>Mechanic</t>
  </si>
  <si>
    <t>Bouncer</t>
  </si>
  <si>
    <t>Gus Fring</t>
  </si>
  <si>
    <t>Rand Fring</t>
  </si>
  <si>
    <t>Takashi Ohara</t>
  </si>
  <si>
    <t>Druvinder Singh</t>
  </si>
  <si>
    <t>Pavlov Branislav</t>
  </si>
  <si>
    <t>Smites O’Hara</t>
  </si>
  <si>
    <t>Barthol Khrusczev</t>
  </si>
  <si>
    <t>“Hiccups” di Davide</t>
  </si>
  <si>
    <t>Fence</t>
  </si>
  <si>
    <t>Contractor</t>
  </si>
  <si>
    <t>Consigliere</t>
  </si>
  <si>
    <t>Attorney</t>
  </si>
  <si>
    <t>Hyman Sonnenschein</t>
  </si>
  <si>
    <t>Fence Commission</t>
  </si>
  <si>
    <t>Tony Lusardi</t>
  </si>
  <si>
    <t>Oswald</t>
  </si>
  <si>
    <t>“Bubba”</t>
  </si>
  <si>
    <t>“Crimson”</t>
  </si>
  <si>
    <t>Lee Osmond</t>
  </si>
  <si>
    <t>O’Rourke</t>
  </si>
  <si>
    <t>MacMahon</t>
  </si>
  <si>
    <t>Serendip</t>
  </si>
  <si>
    <t>Juan</t>
  </si>
  <si>
    <t>Ignaçe</t>
  </si>
  <si>
    <t>”Shivers”</t>
  </si>
  <si>
    <t>Karamazov</t>
  </si>
  <si>
    <t>“Stretch”</t>
  </si>
  <si>
    <t>Arby</t>
  </si>
  <si>
    <t>Stephen</t>
  </si>
  <si>
    <t>Mason</t>
  </si>
  <si>
    <t>Roger</t>
  </si>
  <si>
    <t>“Zephyr”</t>
  </si>
  <si>
    <t>Cooper</t>
  </si>
  <si>
    <t>Vettor</t>
  </si>
  <si>
    <t>Alejandro</t>
  </si>
  <si>
    <t>Louie</t>
  </si>
  <si>
    <t>“Big Bob”</t>
  </si>
  <si>
    <t>Mabel Trench</t>
  </si>
  <si>
    <t>Tabitha Billings</t>
  </si>
  <si>
    <t>Gerena Timmons</t>
  </si>
  <si>
    <t>Walker Harris</t>
  </si>
  <si>
    <t>Dutch Brubeck</t>
  </si>
  <si>
    <t>Astor Yates</t>
  </si>
  <si>
    <t>Pete Barbari</t>
  </si>
  <si>
    <t>“Mulch” Manfried</t>
  </si>
  <si>
    <t>Engelbert Pe</t>
  </si>
  <si>
    <t>Sebastian Dell</t>
  </si>
  <si>
    <t>”Gonzo” Del Campo</t>
  </si>
  <si>
    <t>Geoff Manson</t>
  </si>
  <si>
    <t>”Cumaná” Cisneros</t>
  </si>
  <si>
    <t>Giancarlo Massimo</t>
  </si>
  <si>
    <t>Gangster</t>
  </si>
  <si>
    <t>“Wise” Rubin Roth</t>
  </si>
  <si>
    <t>“Tommyguns” Napier</t>
  </si>
  <si>
    <t>”Yale" Purdue</t>
  </si>
  <si>
    <t>“Grampa” Sweenie</t>
  </si>
  <si>
    <t>“Komodo” Sundang</t>
  </si>
  <si>
    <t>“Full Moon” Orion</t>
  </si>
  <si>
    <t>Driver</t>
  </si>
  <si>
    <t>Bootlegging</t>
  </si>
  <si>
    <t>Driver/Smuggler</t>
  </si>
  <si>
    <t>Xavier Logan</t>
  </si>
  <si>
    <t>Nacho Quiñónez</t>
  </si>
  <si>
    <t>Katherine Valdivia</t>
  </si>
  <si>
    <t>“Chicago” Josefson</t>
  </si>
  <si>
    <t>Vernon Winnipeg</t>
  </si>
  <si>
    <t>Klaus von Lichten</t>
  </si>
  <si>
    <t>Otis Funyons</t>
  </si>
  <si>
    <t>Asset</t>
  </si>
  <si>
    <t>Under construction</t>
  </si>
  <si>
    <t>Fleet</t>
  </si>
  <si>
    <t>Valued at…</t>
  </si>
  <si>
    <t>Jewelry Store</t>
  </si>
  <si>
    <t>Nightclub</t>
  </si>
  <si>
    <t>Import/Export</t>
  </si>
  <si>
    <t>Midtown</t>
  </si>
  <si>
    <t>Dockside</t>
  </si>
  <si>
    <t>A11</t>
  </si>
  <si>
    <t>D11</t>
  </si>
  <si>
    <t>E12</t>
  </si>
  <si>
    <t>D12</t>
  </si>
  <si>
    <t>X2</t>
  </si>
  <si>
    <t>Tribute</t>
  </si>
  <si>
    <t>Main Racket</t>
  </si>
  <si>
    <t>Prostitution</t>
  </si>
  <si>
    <t>Numbers Game</t>
  </si>
  <si>
    <t>Extortion</t>
  </si>
  <si>
    <t>Fraud/White Collar</t>
  </si>
  <si>
    <t>Persephone Periwinkle</t>
  </si>
  <si>
    <t>Malcolm Evers</t>
  </si>
  <si>
    <t>Gacilia Dominici</t>
  </si>
  <si>
    <t>Nickname</t>
  </si>
  <si>
    <t>“Longshot”</t>
  </si>
  <si>
    <t>“Fatigues”</t>
  </si>
  <si>
    <t>“Houndstooth”</t>
  </si>
  <si>
    <t>“Paisley”</t>
  </si>
  <si>
    <t>“Tweedie”</t>
  </si>
  <si>
    <t>Muscle</t>
  </si>
  <si>
    <t>Dante bin Youçef</t>
  </si>
  <si>
    <t>Laundering/Liquidation</t>
  </si>
  <si>
    <t>Total Tribute Revenue</t>
  </si>
  <si>
    <t>Quinn l’Amore</t>
  </si>
  <si>
    <t>Jeweler</t>
  </si>
  <si>
    <t>Gemcutter</t>
  </si>
  <si>
    <t>Store Clerk</t>
  </si>
  <si>
    <t>Club Manager</t>
  </si>
  <si>
    <t>Club Assistant</t>
  </si>
  <si>
    <t>Club Worker 1</t>
  </si>
  <si>
    <t>Club Worker</t>
  </si>
  <si>
    <t>Club Worker 2</t>
  </si>
  <si>
    <t>Club Worker 3</t>
  </si>
  <si>
    <t>Legitimate</t>
  </si>
  <si>
    <t>Legit Manager</t>
  </si>
  <si>
    <t>Legit Assistant Mgr.</t>
  </si>
  <si>
    <t>Club Worker 4</t>
  </si>
  <si>
    <t>Protection Fee (Docks)</t>
  </si>
  <si>
    <t>Club</t>
  </si>
  <si>
    <t>Warehouse</t>
  </si>
  <si>
    <t>Longshoreman</t>
  </si>
  <si>
    <t>Warehouse Manager</t>
  </si>
  <si>
    <t>Laborer</t>
  </si>
  <si>
    <t>B’Ruskies</t>
  </si>
  <si>
    <t>The Byzantine</t>
  </si>
  <si>
    <t>Moonshimmy</t>
  </si>
  <si>
    <t>NOT YET OPERATIONAL</t>
  </si>
  <si>
    <t>Construction Costs</t>
  </si>
  <si>
    <t>Construction</t>
  </si>
  <si>
    <t>3 months</t>
  </si>
  <si>
    <t>Pierre Gaudillard</t>
  </si>
  <si>
    <t>Izthak Berenstein</t>
  </si>
  <si>
    <t>Hilda Muhad</t>
  </si>
  <si>
    <t>Brie Farside</t>
  </si>
  <si>
    <t>Tito Bonafice</t>
  </si>
  <si>
    <t>Carmella Montague</t>
  </si>
  <si>
    <t>Mercury Kiedis</t>
  </si>
  <si>
    <t>Denzel Pergamore</t>
  </si>
  <si>
    <t>Chuck “Shucks” Filmore</t>
  </si>
  <si>
    <t>Charlton Cox</t>
  </si>
  <si>
    <t>Floor Manager</t>
  </si>
  <si>
    <t>Warehouse Worker</t>
  </si>
  <si>
    <t>Business</t>
  </si>
  <si>
    <t>Salaries and Expenses</t>
  </si>
  <si>
    <t>Vinnie Pacheco</t>
  </si>
  <si>
    <t>Slobodan Brennan</t>
  </si>
  <si>
    <t>Iván Pérez</t>
  </si>
  <si>
    <t>Johnny Savuka</t>
  </si>
  <si>
    <t>Hitman</t>
  </si>
  <si>
    <t>“Number 4”</t>
  </si>
  <si>
    <t>Monthly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</si>
</sst>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11"/>
      <color rgb="FFFF0000"/>
      <name val="Calibri Light"/>
      <family val="2"/>
    </font>
    <font>
      <sz val="11"/>
      <color rgb="FF00B050"/>
      <name val="Calibri Light"/>
      <family val="2"/>
    </font>
    <font>
      <b/>
      <sz val="11"/>
      <color rgb="FFFF0000"/>
      <name val="Calibri Light"/>
      <family val="2"/>
    </font>
    <font>
      <b/>
      <sz val="11"/>
      <color rgb="FF00B050"/>
      <name val="Calibri Light"/>
      <family val="2"/>
    </font>
    <font>
      <sz val="12"/>
      <color indexed="8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2" fillId="0" borderId="0" xfId="1" applyNumberFormat="1" applyFont="1"/>
    <xf numFmtId="164" fontId="0" fillId="0" borderId="0" xfId="1" applyNumberFormat="1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4" fillId="0" borderId="0" xfId="1" applyNumberFormat="1" applyFont="1"/>
    <xf numFmtId="164" fontId="3" fillId="0" borderId="0" xfId="1" applyNumberFormat="1" applyFont="1"/>
    <xf numFmtId="164" fontId="5" fillId="0" borderId="0" xfId="1" applyNumberFormat="1" applyFont="1"/>
    <xf numFmtId="164" fontId="6" fillId="0" borderId="0" xfId="1" applyNumberFormat="1" applyFont="1"/>
    <xf numFmtId="164" fontId="0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164" fontId="4" fillId="4" borderId="0" xfId="1" applyNumberFormat="1" applyFont="1" applyFill="1" applyAlignment="1">
      <alignment horizontal="center"/>
    </xf>
    <xf numFmtId="164" fontId="4" fillId="3" borderId="0" xfId="1" applyNumberFormat="1" applyFont="1" applyFill="1"/>
    <xf numFmtId="0" fontId="2" fillId="3" borderId="0" xfId="0" applyFont="1" applyFill="1" applyAlignment="1">
      <alignment horizontal="right"/>
    </xf>
    <xf numFmtId="164" fontId="3" fillId="3" borderId="0" xfId="1" applyNumberFormat="1" applyFont="1" applyFill="1"/>
    <xf numFmtId="0" fontId="2" fillId="5" borderId="0" xfId="0" applyFont="1" applyFill="1" applyAlignment="1">
      <alignment horizontal="right"/>
    </xf>
    <xf numFmtId="0" fontId="2" fillId="5" borderId="0" xfId="0" applyFont="1" applyFill="1" applyAlignment="1">
      <alignment horizontal="center"/>
    </xf>
    <xf numFmtId="164" fontId="2" fillId="5" borderId="0" xfId="1" applyNumberFormat="1" applyFont="1" applyFill="1"/>
    <xf numFmtId="0" fontId="2" fillId="5" borderId="0" xfId="0" applyFont="1" applyFill="1"/>
    <xf numFmtId="164" fontId="5" fillId="5" borderId="0" xfId="1" applyNumberFormat="1" applyFont="1" applyFill="1"/>
    <xf numFmtId="0" fontId="0" fillId="5" borderId="0" xfId="0" applyFill="1" applyAlignment="1">
      <alignment horizontal="right"/>
    </xf>
    <xf numFmtId="0" fontId="0" fillId="5" borderId="0" xfId="0" applyFill="1" applyAlignment="1">
      <alignment horizontal="center"/>
    </xf>
    <xf numFmtId="164" fontId="3" fillId="5" borderId="0" xfId="1" applyNumberFormat="1" applyFont="1" applyFill="1"/>
    <xf numFmtId="0" fontId="0" fillId="5" borderId="0" xfId="0" applyFill="1"/>
    <xf numFmtId="164" fontId="2" fillId="0" borderId="0" xfId="1" applyNumberFormat="1" applyFont="1" applyAlignment="1"/>
    <xf numFmtId="164" fontId="0" fillId="0" borderId="0" xfId="1" applyNumberFormat="1" applyFont="1" applyAlignment="1"/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39A75D7E-ADD1-40B1-ABD5-40FA73FE9751}"/>
  </tableStyles>
  <colors>
    <mruColors>
      <color rgb="FF66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EA8C6-5230-4AD1-A731-7D2C6B92A3E6}">
  <sheetPr>
    <tabColor rgb="FFFFC000"/>
  </sheetPr>
  <dimension ref="A1:J1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16.6640625" style="5" bestFit="1" customWidth="1"/>
    <col min="2" max="2" width="18.6640625" style="7" customWidth="1"/>
    <col min="3" max="3" width="17.21875" style="7" bestFit="1" customWidth="1"/>
    <col min="4" max="4" width="12" style="3" bestFit="1" customWidth="1"/>
    <col min="5" max="5" width="13.6640625" style="3" bestFit="1" customWidth="1"/>
    <col min="6" max="6" width="9.77734375" bestFit="1" customWidth="1"/>
    <col min="7" max="7" width="10.21875" bestFit="1" customWidth="1"/>
    <col min="8" max="8" width="11.21875" bestFit="1" customWidth="1"/>
    <col min="9" max="9" width="7.6640625" style="9" bestFit="1" customWidth="1"/>
    <col min="10" max="10" width="8.88671875" style="3"/>
  </cols>
  <sheetData>
    <row r="1" spans="1:10" x14ac:dyDescent="0.3">
      <c r="A1" s="4" t="s">
        <v>12</v>
      </c>
      <c r="B1" s="6" t="s">
        <v>20</v>
      </c>
      <c r="C1" s="6" t="s">
        <v>19</v>
      </c>
      <c r="D1" s="2" t="s">
        <v>23</v>
      </c>
      <c r="E1" s="2" t="s">
        <v>24</v>
      </c>
      <c r="F1" s="1" t="s">
        <v>21</v>
      </c>
      <c r="G1" s="1" t="s">
        <v>22</v>
      </c>
      <c r="H1" s="1" t="s">
        <v>27</v>
      </c>
      <c r="I1" s="10" t="s">
        <v>10</v>
      </c>
      <c r="J1" s="2"/>
    </row>
    <row r="2" spans="1:10" x14ac:dyDescent="0.3">
      <c r="A2" s="5" t="s">
        <v>83</v>
      </c>
      <c r="B2" s="7" t="s">
        <v>6</v>
      </c>
      <c r="C2" s="7" t="s">
        <v>6</v>
      </c>
      <c r="D2" s="9">
        <f>VLOOKUP($C2,Wages!$A$2:$D$28,3,FALSE)</f>
        <v>150</v>
      </c>
      <c r="E2" s="9">
        <f>VLOOKUP($C2,Wages!$A$2:$D$28,4,FALSE)</f>
        <v>42</v>
      </c>
      <c r="F2">
        <v>4</v>
      </c>
      <c r="G2">
        <v>4</v>
      </c>
      <c r="H2">
        <f t="shared" ref="H2:H9" si="0">AVERAGE(F2:G2)-3</f>
        <v>1</v>
      </c>
      <c r="I2" s="9">
        <f t="shared" ref="I2:I9" si="1">D2+(E2*H2)</f>
        <v>192</v>
      </c>
    </row>
    <row r="3" spans="1:10" x14ac:dyDescent="0.3">
      <c r="A3" s="5" t="s">
        <v>84</v>
      </c>
      <c r="B3" s="7" t="s">
        <v>7</v>
      </c>
      <c r="C3" s="7" t="s">
        <v>7</v>
      </c>
      <c r="D3" s="9">
        <f>VLOOKUP($C3,Wages!$A$2:$D$28,3,FALSE)</f>
        <v>100</v>
      </c>
      <c r="E3" s="9">
        <f>VLOOKUP($C3,Wages!$A$2:$D$28,4,FALSE)</f>
        <v>28</v>
      </c>
      <c r="F3">
        <v>3</v>
      </c>
      <c r="G3">
        <v>3</v>
      </c>
      <c r="H3">
        <f t="shared" si="0"/>
        <v>0</v>
      </c>
      <c r="I3" s="9">
        <f t="shared" si="1"/>
        <v>100</v>
      </c>
    </row>
    <row r="4" spans="1:10" x14ac:dyDescent="0.3">
      <c r="A4" s="5" t="s">
        <v>85</v>
      </c>
      <c r="B4" s="7" t="s">
        <v>13</v>
      </c>
      <c r="C4" s="7" t="s">
        <v>11</v>
      </c>
      <c r="D4" s="9">
        <f>VLOOKUP($C4,Wages!$A$2:$D$28,3,FALSE)</f>
        <v>80</v>
      </c>
      <c r="E4" s="9">
        <f>VLOOKUP($C4,Wages!$A$2:$D$28,4,FALSE)</f>
        <v>28</v>
      </c>
      <c r="F4">
        <v>5</v>
      </c>
      <c r="G4">
        <v>3</v>
      </c>
      <c r="H4">
        <f t="shared" si="0"/>
        <v>1</v>
      </c>
      <c r="I4" s="9">
        <f t="shared" si="1"/>
        <v>108</v>
      </c>
    </row>
    <row r="5" spans="1:10" x14ac:dyDescent="0.3">
      <c r="A5" s="5" t="s">
        <v>86</v>
      </c>
      <c r="B5" s="7" t="s">
        <v>14</v>
      </c>
      <c r="C5" s="7" t="s">
        <v>11</v>
      </c>
      <c r="D5" s="9">
        <f>VLOOKUP($C5,Wages!$A$2:$D$28,3,FALSE)</f>
        <v>80</v>
      </c>
      <c r="E5" s="9">
        <f>VLOOKUP($C5,Wages!$A$2:$D$28,4,FALSE)</f>
        <v>28</v>
      </c>
      <c r="F5">
        <v>4</v>
      </c>
      <c r="G5">
        <v>5</v>
      </c>
      <c r="H5">
        <f t="shared" si="0"/>
        <v>1.5</v>
      </c>
      <c r="I5" s="9">
        <f t="shared" si="1"/>
        <v>122</v>
      </c>
    </row>
    <row r="6" spans="1:10" x14ac:dyDescent="0.3">
      <c r="A6" s="5" t="s">
        <v>87</v>
      </c>
      <c r="B6" s="7" t="s">
        <v>15</v>
      </c>
      <c r="C6" s="7" t="s">
        <v>11</v>
      </c>
      <c r="D6" s="9">
        <f>VLOOKUP($C6,Wages!$A$2:$D$28,3,FALSE)</f>
        <v>80</v>
      </c>
      <c r="E6" s="9">
        <f>VLOOKUP($C6,Wages!$A$2:$D$28,4,FALSE)</f>
        <v>28</v>
      </c>
      <c r="F6">
        <v>4</v>
      </c>
      <c r="G6">
        <v>5</v>
      </c>
      <c r="H6">
        <f t="shared" si="0"/>
        <v>1.5</v>
      </c>
      <c r="I6" s="9">
        <f t="shared" si="1"/>
        <v>122</v>
      </c>
    </row>
    <row r="7" spans="1:10" x14ac:dyDescent="0.3">
      <c r="A7" s="5" t="s">
        <v>88</v>
      </c>
      <c r="B7" s="7" t="s">
        <v>16</v>
      </c>
      <c r="C7" s="7" t="s">
        <v>11</v>
      </c>
      <c r="D7" s="9">
        <f>VLOOKUP($C7,Wages!$A$2:$D$28,3,FALSE)</f>
        <v>80</v>
      </c>
      <c r="E7" s="9">
        <f>VLOOKUP($C7,Wages!$A$2:$D$28,4,FALSE)</f>
        <v>28</v>
      </c>
      <c r="F7">
        <v>5</v>
      </c>
      <c r="G7">
        <v>4</v>
      </c>
      <c r="H7">
        <f t="shared" si="0"/>
        <v>1.5</v>
      </c>
      <c r="I7" s="9">
        <f t="shared" si="1"/>
        <v>122</v>
      </c>
    </row>
    <row r="8" spans="1:10" x14ac:dyDescent="0.3">
      <c r="A8" s="5" t="s">
        <v>89</v>
      </c>
      <c r="B8" s="7" t="s">
        <v>17</v>
      </c>
      <c r="C8" s="7" t="s">
        <v>11</v>
      </c>
      <c r="D8" s="9">
        <f>VLOOKUP($C8,Wages!$A$2:$D$28,3,FALSE)</f>
        <v>80</v>
      </c>
      <c r="E8" s="9">
        <f>VLOOKUP($C8,Wages!$A$2:$D$28,4,FALSE)</f>
        <v>28</v>
      </c>
      <c r="F8">
        <v>4</v>
      </c>
      <c r="G8">
        <v>5</v>
      </c>
      <c r="H8">
        <f t="shared" si="0"/>
        <v>1.5</v>
      </c>
      <c r="I8" s="9">
        <f t="shared" si="1"/>
        <v>122</v>
      </c>
    </row>
    <row r="9" spans="1:10" x14ac:dyDescent="0.3">
      <c r="A9" s="5" t="s">
        <v>90</v>
      </c>
      <c r="B9" s="7" t="s">
        <v>18</v>
      </c>
      <c r="C9" s="7" t="s">
        <v>180</v>
      </c>
      <c r="D9" s="9">
        <f>VLOOKUP($C9,Wages!$A$2:$D$28,3,FALSE)</f>
        <v>180</v>
      </c>
      <c r="E9" s="9">
        <f>VLOOKUP($C9,Wages!$A$2:$D$28,4,FALSE)</f>
        <v>40</v>
      </c>
      <c r="F9">
        <v>4</v>
      </c>
      <c r="G9">
        <v>3</v>
      </c>
      <c r="H9">
        <f t="shared" si="0"/>
        <v>0.5</v>
      </c>
      <c r="I9" s="9">
        <f t="shared" si="1"/>
        <v>200</v>
      </c>
    </row>
    <row r="11" spans="1:10" x14ac:dyDescent="0.3">
      <c r="A11" s="4" t="s">
        <v>32</v>
      </c>
      <c r="B11" s="14">
        <v>4500</v>
      </c>
      <c r="H11" s="4" t="s">
        <v>26</v>
      </c>
      <c r="I11" s="9">
        <f>SUM(I2:I9)</f>
        <v>1088</v>
      </c>
    </row>
    <row r="12" spans="1:10" x14ac:dyDescent="0.3">
      <c r="A12" s="5" t="s">
        <v>204</v>
      </c>
      <c r="H12" s="4" t="s">
        <v>28</v>
      </c>
      <c r="I12" s="9">
        <f>I11*0.1</f>
        <v>108.80000000000001</v>
      </c>
    </row>
    <row r="13" spans="1:10" x14ac:dyDescent="0.3">
      <c r="B13" s="12"/>
      <c r="C13" s="12"/>
      <c r="H13" s="4" t="s">
        <v>29</v>
      </c>
      <c r="I13" s="9">
        <f>SUM(I11:I12)</f>
        <v>1196.8</v>
      </c>
    </row>
  </sheetData>
  <sortState xmlns:xlrd2="http://schemas.microsoft.com/office/spreadsheetml/2017/richdata2" ref="A2:I9">
    <sortCondition ref="B2:B9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1CC67-46B6-4B41-8707-FAB5A9B62378}">
  <sheetPr>
    <tabColor rgb="FF002060"/>
  </sheetPr>
  <dimension ref="A1:D24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17.77734375" style="5" bestFit="1" customWidth="1"/>
    <col min="2" max="2" width="15.44140625" style="7" bestFit="1" customWidth="1"/>
    <col min="3" max="3" width="12" style="9" bestFit="1" customWidth="1"/>
    <col min="4" max="4" width="13.6640625" style="9" bestFit="1" customWidth="1"/>
  </cols>
  <sheetData>
    <row r="1" spans="1:4" s="1" customFormat="1" x14ac:dyDescent="0.3">
      <c r="A1" s="4" t="s">
        <v>0</v>
      </c>
      <c r="B1" s="6" t="s">
        <v>4</v>
      </c>
      <c r="C1" s="10" t="s">
        <v>23</v>
      </c>
      <c r="D1" s="10" t="s">
        <v>24</v>
      </c>
    </row>
    <row r="2" spans="1:4" x14ac:dyDescent="0.3">
      <c r="A2" s="5" t="s">
        <v>11</v>
      </c>
      <c r="B2" s="7" t="s">
        <v>3</v>
      </c>
      <c r="C2" s="9">
        <v>80</v>
      </c>
      <c r="D2" s="9">
        <v>28</v>
      </c>
    </row>
    <row r="3" spans="1:4" x14ac:dyDescent="0.3">
      <c r="A3" s="5" t="s">
        <v>50</v>
      </c>
      <c r="B3" s="7" t="s">
        <v>2</v>
      </c>
      <c r="C3" s="9">
        <v>110</v>
      </c>
      <c r="D3" s="9">
        <v>42</v>
      </c>
    </row>
    <row r="4" spans="1:4" x14ac:dyDescent="0.3">
      <c r="A4" s="5" t="s">
        <v>180</v>
      </c>
      <c r="B4" s="7" t="s">
        <v>5</v>
      </c>
      <c r="C4" s="9">
        <v>180</v>
      </c>
      <c r="D4" s="9">
        <v>40</v>
      </c>
    </row>
    <row r="5" spans="1:4" x14ac:dyDescent="0.3">
      <c r="A5" s="5" t="s">
        <v>6</v>
      </c>
      <c r="B5" s="7" t="s">
        <v>3</v>
      </c>
      <c r="C5" s="9">
        <v>150</v>
      </c>
      <c r="D5" s="9">
        <v>42</v>
      </c>
    </row>
    <row r="6" spans="1:4" x14ac:dyDescent="0.3">
      <c r="A6" s="5" t="s">
        <v>7</v>
      </c>
      <c r="B6" s="7" t="s">
        <v>3</v>
      </c>
      <c r="C6" s="9">
        <v>100</v>
      </c>
      <c r="D6" s="9">
        <v>28</v>
      </c>
    </row>
    <row r="7" spans="1:4" x14ac:dyDescent="0.3">
      <c r="A7" s="5" t="s">
        <v>49</v>
      </c>
      <c r="B7" s="7" t="s">
        <v>2</v>
      </c>
      <c r="C7" s="9">
        <v>180</v>
      </c>
      <c r="D7" s="9">
        <v>30</v>
      </c>
    </row>
    <row r="8" spans="1:4" x14ac:dyDescent="0.3">
      <c r="A8" s="5" t="s">
        <v>51</v>
      </c>
      <c r="B8" s="7" t="s">
        <v>2</v>
      </c>
      <c r="C8" s="9">
        <v>120</v>
      </c>
      <c r="D8" s="9">
        <v>30</v>
      </c>
    </row>
    <row r="9" spans="1:4" x14ac:dyDescent="0.3">
      <c r="A9" s="5" t="s">
        <v>58</v>
      </c>
      <c r="B9" s="7" t="s">
        <v>57</v>
      </c>
      <c r="C9" s="9">
        <v>185</v>
      </c>
      <c r="D9" s="9">
        <v>30</v>
      </c>
    </row>
    <row r="10" spans="1:4" x14ac:dyDescent="0.3">
      <c r="A10" s="5" t="s">
        <v>59</v>
      </c>
      <c r="B10" s="7" t="s">
        <v>57</v>
      </c>
      <c r="C10" s="9">
        <v>100</v>
      </c>
      <c r="D10" s="9">
        <v>20</v>
      </c>
    </row>
    <row r="11" spans="1:4" x14ac:dyDescent="0.3">
      <c r="A11" s="5" t="s">
        <v>61</v>
      </c>
      <c r="B11" s="7" t="s">
        <v>57</v>
      </c>
      <c r="C11" s="9">
        <v>90</v>
      </c>
      <c r="D11" s="9">
        <v>28</v>
      </c>
    </row>
    <row r="12" spans="1:4" x14ac:dyDescent="0.3">
      <c r="A12" s="5" t="s">
        <v>78</v>
      </c>
      <c r="B12" s="7" t="s">
        <v>75</v>
      </c>
      <c r="C12" s="9">
        <v>130</v>
      </c>
      <c r="D12" s="9">
        <v>30</v>
      </c>
    </row>
    <row r="13" spans="1:4" x14ac:dyDescent="0.3">
      <c r="A13" s="5" t="s">
        <v>79</v>
      </c>
      <c r="B13" s="7" t="s">
        <v>75</v>
      </c>
      <c r="C13" s="9">
        <v>100</v>
      </c>
      <c r="D13" s="9">
        <v>20</v>
      </c>
    </row>
    <row r="14" spans="1:4" x14ac:dyDescent="0.3">
      <c r="A14" s="5" t="s">
        <v>81</v>
      </c>
      <c r="B14" s="7" t="s">
        <v>75</v>
      </c>
      <c r="C14" s="9">
        <v>85</v>
      </c>
      <c r="D14" s="9">
        <v>20</v>
      </c>
    </row>
    <row r="15" spans="1:4" x14ac:dyDescent="0.3">
      <c r="A15" s="5" t="s">
        <v>92</v>
      </c>
      <c r="B15" s="7" t="s">
        <v>5</v>
      </c>
      <c r="C15" s="9">
        <v>180</v>
      </c>
      <c r="D15" s="9">
        <v>50</v>
      </c>
    </row>
    <row r="16" spans="1:4" x14ac:dyDescent="0.3">
      <c r="A16" s="5" t="s">
        <v>141</v>
      </c>
      <c r="B16" s="7" t="s">
        <v>142</v>
      </c>
      <c r="C16" s="9">
        <v>80</v>
      </c>
      <c r="D16" s="9">
        <v>15</v>
      </c>
    </row>
    <row r="17" spans="1:4" x14ac:dyDescent="0.3">
      <c r="A17" s="5" t="s">
        <v>188</v>
      </c>
      <c r="B17" s="7" t="s">
        <v>194</v>
      </c>
      <c r="C17" s="9">
        <v>140</v>
      </c>
      <c r="D17" s="9">
        <v>30</v>
      </c>
    </row>
    <row r="18" spans="1:4" x14ac:dyDescent="0.3">
      <c r="A18" s="5" t="s">
        <v>189</v>
      </c>
      <c r="B18" s="7" t="s">
        <v>194</v>
      </c>
      <c r="C18" s="9">
        <v>110</v>
      </c>
      <c r="D18" s="9">
        <v>30</v>
      </c>
    </row>
    <row r="19" spans="1:4" x14ac:dyDescent="0.3">
      <c r="A19" s="5" t="s">
        <v>191</v>
      </c>
      <c r="B19" s="7" t="s">
        <v>194</v>
      </c>
      <c r="C19" s="9">
        <v>90</v>
      </c>
      <c r="D19" s="9">
        <v>42</v>
      </c>
    </row>
    <row r="20" spans="1:4" x14ac:dyDescent="0.3">
      <c r="A20" s="5" t="s">
        <v>195</v>
      </c>
      <c r="B20" s="7" t="s">
        <v>194</v>
      </c>
      <c r="C20" s="9">
        <v>130</v>
      </c>
      <c r="D20" s="9">
        <v>42</v>
      </c>
    </row>
    <row r="21" spans="1:4" x14ac:dyDescent="0.3">
      <c r="A21" s="5" t="s">
        <v>196</v>
      </c>
      <c r="B21" s="7" t="s">
        <v>194</v>
      </c>
      <c r="C21" s="9">
        <v>115</v>
      </c>
      <c r="D21" s="9">
        <v>42</v>
      </c>
    </row>
    <row r="22" spans="1:4" x14ac:dyDescent="0.3">
      <c r="A22" s="5" t="s">
        <v>187</v>
      </c>
      <c r="B22" s="7" t="s">
        <v>194</v>
      </c>
      <c r="C22" s="9">
        <v>95</v>
      </c>
      <c r="D22" s="9">
        <v>42</v>
      </c>
    </row>
    <row r="23" spans="1:4" x14ac:dyDescent="0.3">
      <c r="A23" s="5" t="s">
        <v>229</v>
      </c>
      <c r="B23" s="7" t="s">
        <v>5</v>
      </c>
      <c r="C23" s="9">
        <v>500</v>
      </c>
      <c r="D23" s="9">
        <v>0</v>
      </c>
    </row>
    <row r="24" spans="1:4" x14ac:dyDescent="0.3">
      <c r="A24" s="5" t="s">
        <v>203</v>
      </c>
      <c r="B24" s="7" t="s">
        <v>194</v>
      </c>
      <c r="C24" s="9">
        <v>75</v>
      </c>
      <c r="D24" s="9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DDB29-C105-4B52-AE83-CA8B2F959F9C}">
  <sheetPr>
    <tabColor rgb="FFFFFF00"/>
  </sheetPr>
  <dimension ref="A1:J18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12.33203125" bestFit="1" customWidth="1"/>
    <col min="2" max="2" width="17.5546875" customWidth="1"/>
    <col min="3" max="3" width="17.21875" bestFit="1" customWidth="1"/>
    <col min="4" max="4" width="12" style="3" bestFit="1" customWidth="1"/>
    <col min="5" max="5" width="13.6640625" style="3" bestFit="1" customWidth="1"/>
    <col min="6" max="6" width="9.77734375" bestFit="1" customWidth="1"/>
    <col min="7" max="7" width="10.21875" bestFit="1" customWidth="1"/>
    <col min="8" max="8" width="11.21875" bestFit="1" customWidth="1"/>
    <col min="9" max="9" width="7.6640625" style="9" bestFit="1" customWidth="1"/>
    <col min="10" max="10" width="8.88671875" style="3"/>
  </cols>
  <sheetData>
    <row r="1" spans="1:10" x14ac:dyDescent="0.3">
      <c r="A1" s="4" t="s">
        <v>12</v>
      </c>
      <c r="B1" s="6" t="s">
        <v>20</v>
      </c>
      <c r="C1" s="6" t="s">
        <v>19</v>
      </c>
      <c r="D1" s="2" t="s">
        <v>23</v>
      </c>
      <c r="E1" s="2" t="s">
        <v>24</v>
      </c>
      <c r="F1" s="1" t="s">
        <v>21</v>
      </c>
      <c r="G1" s="1" t="s">
        <v>22</v>
      </c>
      <c r="H1" s="1" t="s">
        <v>27</v>
      </c>
      <c r="I1" s="10" t="s">
        <v>10</v>
      </c>
      <c r="J1" s="2"/>
    </row>
    <row r="2" spans="1:10" x14ac:dyDescent="0.3">
      <c r="A2" s="5" t="s">
        <v>107</v>
      </c>
      <c r="B2" s="7" t="s">
        <v>58</v>
      </c>
      <c r="C2" s="7" t="s">
        <v>58</v>
      </c>
      <c r="D2" s="9">
        <f>VLOOKUP($C2,Wages!$A$2:$D$28,3,FALSE)</f>
        <v>185</v>
      </c>
      <c r="E2" s="9">
        <f>VLOOKUP($C2,Wages!$A$2:$D$28,4,FALSE)</f>
        <v>30</v>
      </c>
      <c r="F2">
        <v>5</v>
      </c>
      <c r="G2">
        <v>5</v>
      </c>
      <c r="H2">
        <f t="shared" ref="H2:H14" si="0">AVERAGE(F2:G2)-3</f>
        <v>2</v>
      </c>
      <c r="I2" s="9">
        <f t="shared" ref="I2:I14" si="1">D2+(E2*H2)</f>
        <v>245</v>
      </c>
    </row>
    <row r="3" spans="1:10" x14ac:dyDescent="0.3">
      <c r="A3" s="5" t="s">
        <v>108</v>
      </c>
      <c r="B3" s="7" t="s">
        <v>59</v>
      </c>
      <c r="C3" s="7" t="s">
        <v>59</v>
      </c>
      <c r="D3" s="9">
        <f>VLOOKUP($C3,Wages!$A$2:$D$28,3,FALSE)</f>
        <v>100</v>
      </c>
      <c r="E3" s="9">
        <f>VLOOKUP($C3,Wages!$A$2:$D$28,4,FALSE)</f>
        <v>20</v>
      </c>
      <c r="F3">
        <v>4</v>
      </c>
      <c r="G3">
        <v>5</v>
      </c>
      <c r="H3">
        <f t="shared" si="0"/>
        <v>1.5</v>
      </c>
      <c r="I3" s="9">
        <f t="shared" si="1"/>
        <v>130</v>
      </c>
    </row>
    <row r="4" spans="1:10" x14ac:dyDescent="0.3">
      <c r="A4" s="5" t="s">
        <v>109</v>
      </c>
      <c r="B4" s="7" t="s">
        <v>60</v>
      </c>
      <c r="C4" s="7" t="s">
        <v>61</v>
      </c>
      <c r="D4" s="9">
        <f>VLOOKUP($C4,Wages!$A$2:$D$28,3,FALSE)</f>
        <v>90</v>
      </c>
      <c r="E4" s="9">
        <f>VLOOKUP($C4,Wages!$A$2:$D$28,4,FALSE)</f>
        <v>28</v>
      </c>
      <c r="F4">
        <v>4</v>
      </c>
      <c r="G4">
        <v>5</v>
      </c>
      <c r="H4">
        <f t="shared" si="0"/>
        <v>1.5</v>
      </c>
      <c r="I4" s="9">
        <f t="shared" si="1"/>
        <v>132</v>
      </c>
    </row>
    <row r="5" spans="1:10" x14ac:dyDescent="0.3">
      <c r="A5" s="5" t="s">
        <v>110</v>
      </c>
      <c r="B5" s="7" t="s">
        <v>62</v>
      </c>
      <c r="C5" s="7" t="s">
        <v>61</v>
      </c>
      <c r="D5" s="9">
        <f>VLOOKUP($C5,Wages!$A$2:$D$28,3,FALSE)</f>
        <v>90</v>
      </c>
      <c r="E5" s="9">
        <f>VLOOKUP($C5,Wages!$A$2:$D$28,4,FALSE)</f>
        <v>28</v>
      </c>
      <c r="F5">
        <v>3</v>
      </c>
      <c r="G5">
        <v>3</v>
      </c>
      <c r="H5">
        <f t="shared" si="0"/>
        <v>0</v>
      </c>
      <c r="I5" s="9">
        <f t="shared" si="1"/>
        <v>90</v>
      </c>
    </row>
    <row r="6" spans="1:10" x14ac:dyDescent="0.3">
      <c r="A6" s="5" t="s">
        <v>111</v>
      </c>
      <c r="B6" s="7" t="s">
        <v>63</v>
      </c>
      <c r="C6" s="7" t="s">
        <v>61</v>
      </c>
      <c r="D6" s="9">
        <f>VLOOKUP($C6,Wages!$A$2:$D$28,3,FALSE)</f>
        <v>90</v>
      </c>
      <c r="E6" s="9">
        <f>VLOOKUP($C6,Wages!$A$2:$D$28,4,FALSE)</f>
        <v>28</v>
      </c>
      <c r="F6">
        <v>5</v>
      </c>
      <c r="G6">
        <v>4</v>
      </c>
      <c r="H6">
        <f t="shared" si="0"/>
        <v>1.5</v>
      </c>
      <c r="I6" s="9">
        <f t="shared" si="1"/>
        <v>132</v>
      </c>
    </row>
    <row r="7" spans="1:10" x14ac:dyDescent="0.3">
      <c r="A7" s="5" t="s">
        <v>112</v>
      </c>
      <c r="B7" s="7" t="s">
        <v>64</v>
      </c>
      <c r="C7" s="7" t="s">
        <v>61</v>
      </c>
      <c r="D7" s="9">
        <f>VLOOKUP($C7,Wages!$A$2:$D$28,3,FALSE)</f>
        <v>90</v>
      </c>
      <c r="E7" s="9">
        <f>VLOOKUP($C7,Wages!$A$2:$D$28,4,FALSE)</f>
        <v>28</v>
      </c>
      <c r="F7">
        <v>4</v>
      </c>
      <c r="G7">
        <v>5</v>
      </c>
      <c r="H7">
        <f t="shared" si="0"/>
        <v>1.5</v>
      </c>
      <c r="I7" s="9">
        <f t="shared" si="1"/>
        <v>132</v>
      </c>
    </row>
    <row r="8" spans="1:10" x14ac:dyDescent="0.3">
      <c r="A8" s="5" t="s">
        <v>113</v>
      </c>
      <c r="B8" s="7" t="s">
        <v>65</v>
      </c>
      <c r="C8" s="7" t="s">
        <v>61</v>
      </c>
      <c r="D8" s="9">
        <f>VLOOKUP($C8,Wages!$A$2:$D$28,3,FALSE)</f>
        <v>90</v>
      </c>
      <c r="E8" s="9">
        <f>VLOOKUP($C8,Wages!$A$2:$D$28,4,FALSE)</f>
        <v>28</v>
      </c>
      <c r="F8">
        <v>4</v>
      </c>
      <c r="G8">
        <v>5</v>
      </c>
      <c r="H8">
        <f t="shared" si="0"/>
        <v>1.5</v>
      </c>
      <c r="I8" s="9">
        <f t="shared" si="1"/>
        <v>132</v>
      </c>
    </row>
    <row r="9" spans="1:10" x14ac:dyDescent="0.3">
      <c r="A9" s="5" t="s">
        <v>114</v>
      </c>
      <c r="B9" s="7" t="s">
        <v>66</v>
      </c>
      <c r="C9" s="7" t="s">
        <v>61</v>
      </c>
      <c r="D9" s="9">
        <f>VLOOKUP($C9,Wages!$A$2:$D$28,3,FALSE)</f>
        <v>90</v>
      </c>
      <c r="E9" s="9">
        <f>VLOOKUP($C9,Wages!$A$2:$D$28,4,FALSE)</f>
        <v>28</v>
      </c>
      <c r="F9">
        <v>3</v>
      </c>
      <c r="G9">
        <v>5</v>
      </c>
      <c r="H9">
        <f t="shared" si="0"/>
        <v>1</v>
      </c>
      <c r="I9" s="9">
        <f t="shared" si="1"/>
        <v>118</v>
      </c>
    </row>
    <row r="10" spans="1:10" x14ac:dyDescent="0.3">
      <c r="A10" s="5" t="s">
        <v>115</v>
      </c>
      <c r="B10" s="7" t="s">
        <v>67</v>
      </c>
      <c r="C10" s="7" t="s">
        <v>61</v>
      </c>
      <c r="D10" s="9">
        <f>VLOOKUP($C10,Wages!$A$2:$D$28,3,FALSE)</f>
        <v>90</v>
      </c>
      <c r="E10" s="9">
        <f>VLOOKUP($C10,Wages!$A$2:$D$28,4,FALSE)</f>
        <v>28</v>
      </c>
      <c r="F10">
        <v>4</v>
      </c>
      <c r="G10">
        <v>4</v>
      </c>
      <c r="H10">
        <f t="shared" si="0"/>
        <v>1</v>
      </c>
      <c r="I10" s="9">
        <f t="shared" si="1"/>
        <v>118</v>
      </c>
    </row>
    <row r="11" spans="1:10" x14ac:dyDescent="0.3">
      <c r="A11" s="5" t="s">
        <v>116</v>
      </c>
      <c r="B11" s="7" t="s">
        <v>68</v>
      </c>
      <c r="C11" s="7" t="s">
        <v>61</v>
      </c>
      <c r="D11" s="9">
        <f>VLOOKUP($C11,Wages!$A$2:$D$28,3,FALSE)</f>
        <v>90</v>
      </c>
      <c r="E11" s="9">
        <f>VLOOKUP($C11,Wages!$A$2:$D$28,4,FALSE)</f>
        <v>28</v>
      </c>
      <c r="F11">
        <v>4</v>
      </c>
      <c r="G11">
        <v>4</v>
      </c>
      <c r="H11">
        <f t="shared" si="0"/>
        <v>1</v>
      </c>
      <c r="I11" s="9">
        <f t="shared" si="1"/>
        <v>118</v>
      </c>
    </row>
    <row r="12" spans="1:10" x14ac:dyDescent="0.3">
      <c r="A12" s="5" t="s">
        <v>117</v>
      </c>
      <c r="B12" s="7" t="s">
        <v>69</v>
      </c>
      <c r="C12" s="7" t="s">
        <v>61</v>
      </c>
      <c r="D12" s="9">
        <f>VLOOKUP($C12,Wages!$A$2:$D$28,3,FALSE)</f>
        <v>90</v>
      </c>
      <c r="E12" s="9">
        <f>VLOOKUP($C12,Wages!$A$2:$D$28,4,FALSE)</f>
        <v>28</v>
      </c>
      <c r="F12">
        <v>3</v>
      </c>
      <c r="G12">
        <v>3</v>
      </c>
      <c r="H12">
        <f t="shared" si="0"/>
        <v>0</v>
      </c>
      <c r="I12" s="9">
        <f t="shared" si="1"/>
        <v>90</v>
      </c>
    </row>
    <row r="13" spans="1:10" x14ac:dyDescent="0.3">
      <c r="A13" s="5" t="s">
        <v>118</v>
      </c>
      <c r="B13" s="7" t="s">
        <v>70</v>
      </c>
      <c r="C13" s="7" t="s">
        <v>61</v>
      </c>
      <c r="D13" s="9">
        <f>VLOOKUP($C13,Wages!$A$2:$D$28,3,FALSE)</f>
        <v>90</v>
      </c>
      <c r="E13" s="9">
        <f>VLOOKUP($C13,Wages!$A$2:$D$28,4,FALSE)</f>
        <v>28</v>
      </c>
      <c r="F13">
        <v>5</v>
      </c>
      <c r="G13">
        <v>4</v>
      </c>
      <c r="H13">
        <f t="shared" si="0"/>
        <v>1.5</v>
      </c>
      <c r="I13" s="9">
        <f t="shared" si="1"/>
        <v>132</v>
      </c>
    </row>
    <row r="14" spans="1:10" x14ac:dyDescent="0.3">
      <c r="A14" s="5" t="s">
        <v>119</v>
      </c>
      <c r="B14" s="7" t="s">
        <v>18</v>
      </c>
      <c r="C14" s="7" t="s">
        <v>180</v>
      </c>
      <c r="D14" s="9">
        <f>VLOOKUP($C14,Wages!$A$2:$D$28,3,FALSE)</f>
        <v>180</v>
      </c>
      <c r="E14" s="9">
        <f>VLOOKUP($C14,Wages!$A$2:$D$28,4,FALSE)</f>
        <v>40</v>
      </c>
      <c r="F14">
        <v>3</v>
      </c>
      <c r="G14">
        <v>5</v>
      </c>
      <c r="H14">
        <f t="shared" si="0"/>
        <v>1</v>
      </c>
      <c r="I14" s="9">
        <f t="shared" si="1"/>
        <v>220</v>
      </c>
    </row>
    <row r="16" spans="1:10" x14ac:dyDescent="0.3">
      <c r="A16" s="4" t="s">
        <v>32</v>
      </c>
      <c r="B16" s="14">
        <v>5500</v>
      </c>
      <c r="H16" s="4" t="s">
        <v>26</v>
      </c>
      <c r="I16" s="9">
        <f>SUM(I2:I14)</f>
        <v>1789</v>
      </c>
    </row>
    <row r="17" spans="1:9" x14ac:dyDescent="0.3">
      <c r="A17" s="5" t="s">
        <v>206</v>
      </c>
      <c r="H17" s="4" t="s">
        <v>28</v>
      </c>
      <c r="I17" s="9">
        <f>I16*0.1</f>
        <v>178.9</v>
      </c>
    </row>
    <row r="18" spans="1:9" x14ac:dyDescent="0.3">
      <c r="B18" s="3"/>
      <c r="C18" s="3"/>
      <c r="H18" s="4" t="s">
        <v>29</v>
      </c>
      <c r="I18" s="9">
        <f>SUM(I16:I17)</f>
        <v>1967.9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F2D6A-9885-43B0-92FF-C5557E84FA05}">
  <sheetPr>
    <tabColor rgb="FF00B0F0"/>
  </sheetPr>
  <dimension ref="A1:J18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16.77734375" bestFit="1" customWidth="1"/>
    <col min="2" max="2" width="17.5546875" style="7" customWidth="1"/>
    <col min="3" max="3" width="17.21875" style="7" bestFit="1" customWidth="1"/>
    <col min="4" max="4" width="12" style="3" bestFit="1" customWidth="1"/>
    <col min="5" max="5" width="13.6640625" style="3" bestFit="1" customWidth="1"/>
    <col min="6" max="6" width="9.77734375" bestFit="1" customWidth="1"/>
    <col min="7" max="7" width="10.21875" bestFit="1" customWidth="1"/>
    <col min="8" max="8" width="11.21875" bestFit="1" customWidth="1"/>
    <col min="9" max="9" width="7.6640625" style="9" bestFit="1" customWidth="1"/>
    <col min="10" max="10" width="8.88671875" style="3"/>
  </cols>
  <sheetData>
    <row r="1" spans="1:10" x14ac:dyDescent="0.3">
      <c r="A1" s="4" t="s">
        <v>12</v>
      </c>
      <c r="B1" s="6" t="s">
        <v>20</v>
      </c>
      <c r="C1" s="6" t="s">
        <v>19</v>
      </c>
      <c r="D1" s="2" t="s">
        <v>23</v>
      </c>
      <c r="E1" s="2" t="s">
        <v>24</v>
      </c>
      <c r="F1" s="1" t="s">
        <v>21</v>
      </c>
      <c r="G1" s="1" t="s">
        <v>22</v>
      </c>
      <c r="H1" s="1" t="s">
        <v>27</v>
      </c>
      <c r="I1" s="10" t="s">
        <v>10</v>
      </c>
      <c r="J1" s="2"/>
    </row>
    <row r="2" spans="1:10" x14ac:dyDescent="0.3">
      <c r="A2" s="5" t="s">
        <v>120</v>
      </c>
      <c r="B2" s="7" t="s">
        <v>49</v>
      </c>
      <c r="C2" s="7" t="s">
        <v>49</v>
      </c>
      <c r="D2" s="9">
        <f>VLOOKUP($C2,Wages!$A$2:$D$28,3,FALSE)</f>
        <v>180</v>
      </c>
      <c r="E2" s="9">
        <f>VLOOKUP($C2,Wages!$A$2:$D$28,4,FALSE)</f>
        <v>30</v>
      </c>
      <c r="F2">
        <v>4</v>
      </c>
      <c r="G2">
        <v>4</v>
      </c>
      <c r="H2">
        <f t="shared" ref="H2:H14" si="0">AVERAGE(F2:G2)-3</f>
        <v>1</v>
      </c>
      <c r="I2" s="9">
        <f t="shared" ref="I2:I14" si="1">D2+(E2*H2)</f>
        <v>210</v>
      </c>
    </row>
    <row r="3" spans="1:10" x14ac:dyDescent="0.3">
      <c r="A3" s="5" t="s">
        <v>121</v>
      </c>
      <c r="B3" s="7" t="s">
        <v>51</v>
      </c>
      <c r="C3" s="7" t="s">
        <v>51</v>
      </c>
      <c r="D3" s="9">
        <f>VLOOKUP($C3,Wages!$A$2:$D$28,3,FALSE)</f>
        <v>120</v>
      </c>
      <c r="E3" s="9">
        <f>VLOOKUP($C3,Wages!$A$2:$D$28,4,FALSE)</f>
        <v>30</v>
      </c>
      <c r="F3">
        <v>3</v>
      </c>
      <c r="G3">
        <v>3</v>
      </c>
      <c r="H3">
        <f t="shared" si="0"/>
        <v>0</v>
      </c>
      <c r="I3" s="9">
        <f t="shared" si="1"/>
        <v>120</v>
      </c>
    </row>
    <row r="4" spans="1:10" x14ac:dyDescent="0.3">
      <c r="A4" s="5" t="s">
        <v>122</v>
      </c>
      <c r="B4" s="7" t="s">
        <v>44</v>
      </c>
      <c r="C4" s="7" t="s">
        <v>50</v>
      </c>
      <c r="D4" s="9">
        <f>VLOOKUP($C4,Wages!$A$2:$D$28,3,FALSE)</f>
        <v>110</v>
      </c>
      <c r="E4" s="9">
        <f>VLOOKUP($C4,Wages!$A$2:$D$28,4,FALSE)</f>
        <v>42</v>
      </c>
      <c r="F4">
        <v>5</v>
      </c>
      <c r="G4">
        <v>3</v>
      </c>
      <c r="H4">
        <f t="shared" si="0"/>
        <v>1</v>
      </c>
      <c r="I4" s="9">
        <f t="shared" si="1"/>
        <v>152</v>
      </c>
    </row>
    <row r="5" spans="1:10" x14ac:dyDescent="0.3">
      <c r="A5" s="5" t="s">
        <v>123</v>
      </c>
      <c r="B5" s="7" t="s">
        <v>45</v>
      </c>
      <c r="C5" s="7" t="s">
        <v>50</v>
      </c>
      <c r="D5" s="9">
        <f>VLOOKUP($C5,Wages!$A$2:$D$28,3,FALSE)</f>
        <v>110</v>
      </c>
      <c r="E5" s="9">
        <f>VLOOKUP($C5,Wages!$A$2:$D$28,4,FALSE)</f>
        <v>42</v>
      </c>
      <c r="F5">
        <v>4</v>
      </c>
      <c r="G5">
        <v>5</v>
      </c>
      <c r="H5">
        <f t="shared" si="0"/>
        <v>1.5</v>
      </c>
      <c r="I5" s="9">
        <f t="shared" si="1"/>
        <v>173</v>
      </c>
    </row>
    <row r="6" spans="1:10" x14ac:dyDescent="0.3">
      <c r="A6" s="5" t="s">
        <v>124</v>
      </c>
      <c r="B6" s="7" t="s">
        <v>46</v>
      </c>
      <c r="C6" s="7" t="s">
        <v>50</v>
      </c>
      <c r="D6" s="9">
        <f>VLOOKUP($C6,Wages!$A$2:$D$28,3,FALSE)</f>
        <v>110</v>
      </c>
      <c r="E6" s="9">
        <f>VLOOKUP($C6,Wages!$A$2:$D$28,4,FALSE)</f>
        <v>42</v>
      </c>
      <c r="F6">
        <v>4</v>
      </c>
      <c r="G6">
        <v>5</v>
      </c>
      <c r="H6">
        <f t="shared" si="0"/>
        <v>1.5</v>
      </c>
      <c r="I6" s="9">
        <f t="shared" si="1"/>
        <v>173</v>
      </c>
    </row>
    <row r="7" spans="1:10" x14ac:dyDescent="0.3">
      <c r="A7" s="5" t="s">
        <v>125</v>
      </c>
      <c r="B7" s="7" t="s">
        <v>47</v>
      </c>
      <c r="C7" s="7" t="s">
        <v>50</v>
      </c>
      <c r="D7" s="9">
        <f>VLOOKUP($C7,Wages!$A$2:$D$28,3,FALSE)</f>
        <v>110</v>
      </c>
      <c r="E7" s="9">
        <f>VLOOKUP($C7,Wages!$A$2:$D$28,4,FALSE)</f>
        <v>42</v>
      </c>
      <c r="F7">
        <v>5</v>
      </c>
      <c r="G7">
        <v>4</v>
      </c>
      <c r="H7">
        <f t="shared" si="0"/>
        <v>1.5</v>
      </c>
      <c r="I7" s="9">
        <f t="shared" si="1"/>
        <v>173</v>
      </c>
    </row>
    <row r="8" spans="1:10" x14ac:dyDescent="0.3">
      <c r="A8" s="5" t="s">
        <v>126</v>
      </c>
      <c r="B8" s="7" t="s">
        <v>48</v>
      </c>
      <c r="C8" s="7" t="s">
        <v>50</v>
      </c>
      <c r="D8" s="9">
        <f>VLOOKUP($C8,Wages!$A$2:$D$28,3,FALSE)</f>
        <v>110</v>
      </c>
      <c r="E8" s="9">
        <f>VLOOKUP($C8,Wages!$A$2:$D$28,4,FALSE)</f>
        <v>42</v>
      </c>
      <c r="F8">
        <v>4</v>
      </c>
      <c r="G8">
        <v>5</v>
      </c>
      <c r="H8">
        <f t="shared" si="0"/>
        <v>1.5</v>
      </c>
      <c r="I8" s="9">
        <f t="shared" si="1"/>
        <v>173</v>
      </c>
    </row>
    <row r="9" spans="1:10" x14ac:dyDescent="0.3">
      <c r="A9" s="5" t="s">
        <v>127</v>
      </c>
      <c r="B9" s="7" t="s">
        <v>52</v>
      </c>
      <c r="C9" s="7" t="s">
        <v>50</v>
      </c>
      <c r="D9" s="9">
        <f>VLOOKUP($C9,Wages!$A$2:$D$28,3,FALSE)</f>
        <v>110</v>
      </c>
      <c r="E9" s="9">
        <f>VLOOKUP($C9,Wages!$A$2:$D$28,4,FALSE)</f>
        <v>42</v>
      </c>
      <c r="F9">
        <v>4</v>
      </c>
      <c r="G9">
        <v>3</v>
      </c>
      <c r="H9">
        <f t="shared" ref="H9:H13" si="2">AVERAGE(F9:G9)-3</f>
        <v>0.5</v>
      </c>
      <c r="I9" s="9">
        <f t="shared" ref="I9:I13" si="3">D9+(E9*H9)</f>
        <v>131</v>
      </c>
    </row>
    <row r="10" spans="1:10" x14ac:dyDescent="0.3">
      <c r="A10" s="5" t="s">
        <v>128</v>
      </c>
      <c r="B10" s="7" t="s">
        <v>53</v>
      </c>
      <c r="C10" s="7" t="s">
        <v>50</v>
      </c>
      <c r="D10" s="9">
        <f>VLOOKUP($C10,Wages!$A$2:$D$28,3,FALSE)</f>
        <v>110</v>
      </c>
      <c r="E10" s="9">
        <f>VLOOKUP($C10,Wages!$A$2:$D$28,4,FALSE)</f>
        <v>42</v>
      </c>
      <c r="F10">
        <v>5</v>
      </c>
      <c r="G10">
        <v>4</v>
      </c>
      <c r="H10">
        <f t="shared" si="2"/>
        <v>1.5</v>
      </c>
      <c r="I10" s="9">
        <f t="shared" si="3"/>
        <v>173</v>
      </c>
    </row>
    <row r="11" spans="1:10" x14ac:dyDescent="0.3">
      <c r="A11" s="5" t="s">
        <v>129</v>
      </c>
      <c r="B11" s="7" t="s">
        <v>54</v>
      </c>
      <c r="C11" s="7" t="s">
        <v>50</v>
      </c>
      <c r="D11" s="9">
        <f>VLOOKUP($C11,Wages!$A$2:$D$28,3,FALSE)</f>
        <v>110</v>
      </c>
      <c r="E11" s="9">
        <f>VLOOKUP($C11,Wages!$A$2:$D$28,4,FALSE)</f>
        <v>42</v>
      </c>
      <c r="F11">
        <v>4</v>
      </c>
      <c r="G11">
        <v>5</v>
      </c>
      <c r="H11">
        <f t="shared" si="2"/>
        <v>1.5</v>
      </c>
      <c r="I11" s="9">
        <f t="shared" si="3"/>
        <v>173</v>
      </c>
    </row>
    <row r="12" spans="1:10" x14ac:dyDescent="0.3">
      <c r="A12" s="5" t="s">
        <v>130</v>
      </c>
      <c r="B12" s="7" t="s">
        <v>55</v>
      </c>
      <c r="C12" s="7" t="s">
        <v>50</v>
      </c>
      <c r="D12" s="9">
        <f>VLOOKUP($C12,Wages!$A$2:$D$28,3,FALSE)</f>
        <v>110</v>
      </c>
      <c r="E12" s="9">
        <f>VLOOKUP($C12,Wages!$A$2:$D$28,4,FALSE)</f>
        <v>42</v>
      </c>
      <c r="F12">
        <v>4</v>
      </c>
      <c r="G12">
        <v>5</v>
      </c>
      <c r="H12">
        <f t="shared" si="2"/>
        <v>1.5</v>
      </c>
      <c r="I12" s="9">
        <f t="shared" si="3"/>
        <v>173</v>
      </c>
    </row>
    <row r="13" spans="1:10" x14ac:dyDescent="0.3">
      <c r="A13" s="5" t="s">
        <v>131</v>
      </c>
      <c r="B13" s="7" t="s">
        <v>56</v>
      </c>
      <c r="C13" s="7" t="s">
        <v>50</v>
      </c>
      <c r="D13" s="9">
        <f>VLOOKUP($C13,Wages!$A$2:$D$28,3,FALSE)</f>
        <v>110</v>
      </c>
      <c r="E13" s="9">
        <f>VLOOKUP($C13,Wages!$A$2:$D$28,4,FALSE)</f>
        <v>42</v>
      </c>
      <c r="F13">
        <v>4</v>
      </c>
      <c r="G13">
        <v>4</v>
      </c>
      <c r="H13">
        <f t="shared" si="2"/>
        <v>1</v>
      </c>
      <c r="I13" s="9">
        <f t="shared" si="3"/>
        <v>152</v>
      </c>
    </row>
    <row r="14" spans="1:10" x14ac:dyDescent="0.3">
      <c r="A14" s="5" t="s">
        <v>132</v>
      </c>
      <c r="B14" s="7" t="s">
        <v>82</v>
      </c>
      <c r="C14" s="7" t="s">
        <v>180</v>
      </c>
      <c r="D14" s="9">
        <f>VLOOKUP($C14,Wages!$A$2:$D$28,3,FALSE)</f>
        <v>180</v>
      </c>
      <c r="E14" s="9">
        <f>VLOOKUP($C14,Wages!$A$2:$D$28,4,FALSE)</f>
        <v>40</v>
      </c>
      <c r="F14">
        <v>5</v>
      </c>
      <c r="G14">
        <v>4</v>
      </c>
      <c r="H14">
        <f t="shared" si="0"/>
        <v>1.5</v>
      </c>
      <c r="I14" s="9">
        <f t="shared" si="1"/>
        <v>240</v>
      </c>
    </row>
    <row r="16" spans="1:10" x14ac:dyDescent="0.3">
      <c r="A16" s="4" t="s">
        <v>32</v>
      </c>
      <c r="B16" s="14">
        <v>7500</v>
      </c>
      <c r="H16" s="4" t="s">
        <v>26</v>
      </c>
      <c r="I16" s="9">
        <f>SUM(I2:I14)</f>
        <v>2216</v>
      </c>
    </row>
    <row r="17" spans="1:9" x14ac:dyDescent="0.3">
      <c r="A17" s="5" t="s">
        <v>205</v>
      </c>
      <c r="H17" s="4" t="s">
        <v>28</v>
      </c>
      <c r="I17" s="9">
        <f>I16*0.1</f>
        <v>221.60000000000002</v>
      </c>
    </row>
    <row r="18" spans="1:9" x14ac:dyDescent="0.3">
      <c r="B18" s="12"/>
      <c r="C18" s="12"/>
      <c r="H18" s="4" t="s">
        <v>29</v>
      </c>
      <c r="I18" s="9">
        <f>SUM(I16:I17)</f>
        <v>2437.6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61FD8-3940-45F1-A0B4-9F0CF05716F3}">
  <sheetPr>
    <tabColor theme="8" tint="0.39997558519241921"/>
  </sheetPr>
  <dimension ref="A1:J13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16.109375" style="5" bestFit="1" customWidth="1"/>
    <col min="2" max="2" width="14.33203125" style="7" bestFit="1" customWidth="1"/>
    <col min="3" max="3" width="17.21875" style="7" bestFit="1" customWidth="1"/>
    <col min="4" max="4" width="12" style="3" bestFit="1" customWidth="1"/>
    <col min="5" max="5" width="13.6640625" style="3" bestFit="1" customWidth="1"/>
    <col min="6" max="6" width="9.77734375" bestFit="1" customWidth="1"/>
    <col min="7" max="7" width="10.21875" bestFit="1" customWidth="1"/>
    <col min="8" max="8" width="11.109375" customWidth="1"/>
    <col min="9" max="9" width="7.6640625" style="9" bestFit="1" customWidth="1"/>
    <col min="10" max="10" width="8.88671875" style="3"/>
  </cols>
  <sheetData>
    <row r="1" spans="1:10" x14ac:dyDescent="0.3">
      <c r="A1" s="4" t="s">
        <v>12</v>
      </c>
      <c r="B1" s="6" t="s">
        <v>20</v>
      </c>
      <c r="C1" s="6" t="s">
        <v>19</v>
      </c>
      <c r="D1" s="2" t="s">
        <v>23</v>
      </c>
      <c r="E1" s="2" t="s">
        <v>24</v>
      </c>
      <c r="F1" s="1" t="s">
        <v>21</v>
      </c>
      <c r="G1" s="1" t="s">
        <v>22</v>
      </c>
      <c r="H1" s="1" t="s">
        <v>27</v>
      </c>
      <c r="I1" s="10" t="s">
        <v>10</v>
      </c>
      <c r="J1" s="2"/>
    </row>
    <row r="2" spans="1:10" x14ac:dyDescent="0.3">
      <c r="A2" s="5" t="s">
        <v>144</v>
      </c>
      <c r="B2" s="7" t="s">
        <v>143</v>
      </c>
      <c r="C2" s="7" t="s">
        <v>141</v>
      </c>
      <c r="D2" s="9">
        <f>VLOOKUP($C2,Wages!$A$2:$D$28,3,FALSE)</f>
        <v>80</v>
      </c>
      <c r="E2" s="9">
        <f>VLOOKUP($C2,Wages!$A$2:$D$28,4,FALSE)</f>
        <v>15</v>
      </c>
      <c r="F2">
        <v>4</v>
      </c>
      <c r="G2">
        <v>5</v>
      </c>
      <c r="H2">
        <f t="shared" ref="H2:H8" si="0">AVERAGE(F2:G2)-3</f>
        <v>1.5</v>
      </c>
      <c r="I2" s="9">
        <f t="shared" ref="I2:I8" si="1">D2+(E2*H2)</f>
        <v>102.5</v>
      </c>
    </row>
    <row r="3" spans="1:10" x14ac:dyDescent="0.3">
      <c r="A3" s="5" t="s">
        <v>145</v>
      </c>
      <c r="B3" s="7" t="s">
        <v>143</v>
      </c>
      <c r="C3" s="7" t="s">
        <v>141</v>
      </c>
      <c r="D3" s="9">
        <f>VLOOKUP($C3,Wages!$A$2:$D$28,3,FALSE)</f>
        <v>80</v>
      </c>
      <c r="E3" s="9">
        <f>VLOOKUP($C3,Wages!$A$2:$D$28,4,FALSE)</f>
        <v>15</v>
      </c>
      <c r="F3">
        <v>3</v>
      </c>
      <c r="G3">
        <v>3</v>
      </c>
      <c r="H3">
        <f t="shared" si="0"/>
        <v>0</v>
      </c>
      <c r="I3" s="9">
        <f t="shared" si="1"/>
        <v>80</v>
      </c>
    </row>
    <row r="4" spans="1:10" x14ac:dyDescent="0.3">
      <c r="A4" s="5" t="s">
        <v>146</v>
      </c>
      <c r="B4" s="7" t="s">
        <v>143</v>
      </c>
      <c r="C4" s="7" t="s">
        <v>141</v>
      </c>
      <c r="D4" s="9">
        <f>VLOOKUP($C4,Wages!$A$2:$D$28,3,FALSE)</f>
        <v>80</v>
      </c>
      <c r="E4" s="9">
        <f>VLOOKUP($C4,Wages!$A$2:$D$28,4,FALSE)</f>
        <v>15</v>
      </c>
      <c r="F4">
        <v>5</v>
      </c>
      <c r="G4">
        <v>4</v>
      </c>
      <c r="H4">
        <f t="shared" si="0"/>
        <v>1.5</v>
      </c>
      <c r="I4" s="9">
        <f t="shared" si="1"/>
        <v>102.5</v>
      </c>
    </row>
    <row r="5" spans="1:10" x14ac:dyDescent="0.3">
      <c r="A5" s="5" t="s">
        <v>147</v>
      </c>
      <c r="B5" s="7" t="s">
        <v>143</v>
      </c>
      <c r="C5" s="7" t="s">
        <v>141</v>
      </c>
      <c r="D5" s="9">
        <f>VLOOKUP($C5,Wages!$A$2:$D$28,3,FALSE)</f>
        <v>80</v>
      </c>
      <c r="E5" s="9">
        <f>VLOOKUP($C5,Wages!$A$2:$D$28,4,FALSE)</f>
        <v>15</v>
      </c>
      <c r="F5">
        <v>4</v>
      </c>
      <c r="G5">
        <v>5</v>
      </c>
      <c r="H5">
        <f t="shared" si="0"/>
        <v>1.5</v>
      </c>
      <c r="I5" s="9">
        <f t="shared" si="1"/>
        <v>102.5</v>
      </c>
    </row>
    <row r="6" spans="1:10" x14ac:dyDescent="0.3">
      <c r="A6" s="5" t="s">
        <v>148</v>
      </c>
      <c r="B6" s="7" t="s">
        <v>143</v>
      </c>
      <c r="C6" s="7" t="s">
        <v>141</v>
      </c>
      <c r="D6" s="9">
        <f>VLOOKUP($C6,Wages!$A$2:$D$28,3,FALSE)</f>
        <v>80</v>
      </c>
      <c r="E6" s="9">
        <f>VLOOKUP($C6,Wages!$A$2:$D$28,4,FALSE)</f>
        <v>15</v>
      </c>
      <c r="F6">
        <v>4</v>
      </c>
      <c r="G6">
        <v>5</v>
      </c>
      <c r="H6">
        <f t="shared" si="0"/>
        <v>1.5</v>
      </c>
      <c r="I6" s="9">
        <f t="shared" si="1"/>
        <v>102.5</v>
      </c>
    </row>
    <row r="7" spans="1:10" x14ac:dyDescent="0.3">
      <c r="A7" s="5" t="s">
        <v>149</v>
      </c>
      <c r="B7" s="7" t="s">
        <v>18</v>
      </c>
      <c r="C7" s="7" t="s">
        <v>180</v>
      </c>
      <c r="D7" s="9">
        <f>VLOOKUP($C7,Wages!$A$2:$D$28,3,FALSE)</f>
        <v>180</v>
      </c>
      <c r="E7" s="9">
        <f>VLOOKUP($C7,Wages!$A$2:$D$28,4,FALSE)</f>
        <v>40</v>
      </c>
      <c r="F7">
        <v>4</v>
      </c>
      <c r="G7">
        <v>4</v>
      </c>
      <c r="H7">
        <f t="shared" si="0"/>
        <v>1</v>
      </c>
      <c r="I7" s="9">
        <f t="shared" si="1"/>
        <v>220</v>
      </c>
    </row>
    <row r="8" spans="1:10" x14ac:dyDescent="0.3">
      <c r="A8" s="5" t="s">
        <v>150</v>
      </c>
      <c r="B8" s="7" t="s">
        <v>18</v>
      </c>
      <c r="C8" s="7" t="s">
        <v>180</v>
      </c>
      <c r="D8" s="9">
        <f>VLOOKUP($C8,Wages!$A$2:$D$28,3,FALSE)</f>
        <v>180</v>
      </c>
      <c r="E8" s="9">
        <f>VLOOKUP($C8,Wages!$A$2:$D$28,4,FALSE)</f>
        <v>40</v>
      </c>
      <c r="F8">
        <v>4</v>
      </c>
      <c r="G8">
        <v>4</v>
      </c>
      <c r="H8">
        <f t="shared" si="0"/>
        <v>1</v>
      </c>
      <c r="I8" s="9">
        <f t="shared" si="1"/>
        <v>220</v>
      </c>
    </row>
    <row r="10" spans="1:10" x14ac:dyDescent="0.3">
      <c r="A10" s="4" t="s">
        <v>32</v>
      </c>
      <c r="B10" s="14">
        <v>4000</v>
      </c>
      <c r="H10" s="4" t="s">
        <v>26</v>
      </c>
      <c r="I10" s="9">
        <f>SUM(I2:I8)</f>
        <v>930</v>
      </c>
    </row>
    <row r="11" spans="1:10" x14ac:dyDescent="0.3">
      <c r="H11" s="4" t="s">
        <v>96</v>
      </c>
      <c r="I11" s="9">
        <f>$I$10*0.05</f>
        <v>46.5</v>
      </c>
    </row>
    <row r="12" spans="1:10" x14ac:dyDescent="0.3">
      <c r="H12" s="4" t="s">
        <v>28</v>
      </c>
      <c r="I12" s="9">
        <f>$I$10*0.1</f>
        <v>93</v>
      </c>
    </row>
    <row r="13" spans="1:10" x14ac:dyDescent="0.3">
      <c r="H13" s="4" t="s">
        <v>29</v>
      </c>
      <c r="I13" s="9">
        <f>SUM(I10:I12)</f>
        <v>1069.5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467E6-D1D7-477C-835B-E2C6E3E2DBA8}">
  <sheetPr>
    <tabColor theme="0" tint="-0.34998626667073579"/>
  </sheetPr>
  <dimension ref="A1:J17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12.5546875" style="5" bestFit="1" customWidth="1"/>
    <col min="2" max="2" width="18.21875" style="7" bestFit="1" customWidth="1"/>
    <col min="3" max="3" width="17.21875" style="7" bestFit="1" customWidth="1"/>
    <col min="4" max="4" width="12" style="3" bestFit="1" customWidth="1"/>
    <col min="5" max="5" width="13.6640625" style="3" bestFit="1" customWidth="1"/>
    <col min="6" max="6" width="9.77734375" bestFit="1" customWidth="1"/>
    <col min="7" max="7" width="10.21875" bestFit="1" customWidth="1"/>
    <col min="8" max="8" width="11.21875" bestFit="1" customWidth="1"/>
    <col min="9" max="9" width="8.5546875" style="9" bestFit="1" customWidth="1"/>
    <col min="10" max="10" width="8.88671875" style="3"/>
  </cols>
  <sheetData>
    <row r="1" spans="1:10" x14ac:dyDescent="0.3">
      <c r="A1" s="23" t="s">
        <v>12</v>
      </c>
      <c r="B1" s="24" t="s">
        <v>20</v>
      </c>
      <c r="C1" s="24" t="s">
        <v>19</v>
      </c>
      <c r="D1" s="25" t="s">
        <v>23</v>
      </c>
      <c r="E1" s="25" t="s">
        <v>24</v>
      </c>
      <c r="F1" s="26" t="s">
        <v>21</v>
      </c>
      <c r="G1" s="26" t="s">
        <v>22</v>
      </c>
      <c r="H1" s="26" t="s">
        <v>27</v>
      </c>
      <c r="I1" s="27" t="s">
        <v>10</v>
      </c>
      <c r="J1" s="2"/>
    </row>
    <row r="2" spans="1:10" x14ac:dyDescent="0.3">
      <c r="A2" s="28" t="s">
        <v>97</v>
      </c>
      <c r="B2" s="29" t="s">
        <v>78</v>
      </c>
      <c r="C2" s="29" t="s">
        <v>78</v>
      </c>
      <c r="D2" s="30">
        <f>VLOOKUP($C2,Wages!$A$2:$D$28,3,FALSE)</f>
        <v>130</v>
      </c>
      <c r="E2" s="30">
        <v>35</v>
      </c>
      <c r="F2" s="31">
        <v>5</v>
      </c>
      <c r="G2" s="31">
        <v>5</v>
      </c>
      <c r="H2" s="31">
        <f t="shared" ref="H2:H11" si="0">AVERAGE(F2:G2)-3</f>
        <v>2</v>
      </c>
      <c r="I2" s="30">
        <f t="shared" ref="I2:I11" si="1">D2+(E2*H2)</f>
        <v>200</v>
      </c>
    </row>
    <row r="3" spans="1:10" x14ac:dyDescent="0.3">
      <c r="A3" s="28" t="s">
        <v>101</v>
      </c>
      <c r="B3" s="29" t="s">
        <v>79</v>
      </c>
      <c r="C3" s="29" t="s">
        <v>79</v>
      </c>
      <c r="D3" s="30">
        <f>VLOOKUP($C3,Wages!$A$2:$D$28,3,FALSE)</f>
        <v>100</v>
      </c>
      <c r="E3" s="30">
        <f>VLOOKUP($C3,Wages!$A$2:$D$28,4,FALSE)</f>
        <v>20</v>
      </c>
      <c r="F3" s="31">
        <v>4</v>
      </c>
      <c r="G3" s="31">
        <v>5</v>
      </c>
      <c r="H3" s="31">
        <f t="shared" si="0"/>
        <v>1.5</v>
      </c>
      <c r="I3" s="30">
        <f t="shared" si="1"/>
        <v>130</v>
      </c>
    </row>
    <row r="4" spans="1:10" x14ac:dyDescent="0.3">
      <c r="A4" s="28" t="s">
        <v>102</v>
      </c>
      <c r="B4" s="29" t="s">
        <v>80</v>
      </c>
      <c r="C4" s="29" t="s">
        <v>81</v>
      </c>
      <c r="D4" s="30">
        <f>VLOOKUP($C4,Wages!$A$2:$D$28,3,FALSE)</f>
        <v>85</v>
      </c>
      <c r="E4" s="30">
        <f>VLOOKUP($C4,Wages!$A$2:$D$28,4,FALSE)</f>
        <v>20</v>
      </c>
      <c r="F4" s="31">
        <v>4</v>
      </c>
      <c r="G4" s="31">
        <v>5</v>
      </c>
      <c r="H4" s="31">
        <f t="shared" si="0"/>
        <v>1.5</v>
      </c>
      <c r="I4" s="30">
        <f t="shared" si="1"/>
        <v>115</v>
      </c>
    </row>
    <row r="5" spans="1:10" x14ac:dyDescent="0.3">
      <c r="A5" s="28" t="s">
        <v>104</v>
      </c>
      <c r="B5" s="29" t="s">
        <v>80</v>
      </c>
      <c r="C5" s="29" t="s">
        <v>81</v>
      </c>
      <c r="D5" s="30">
        <f>VLOOKUP($C5,Wages!$A$2:$D$28,3,FALSE)</f>
        <v>85</v>
      </c>
      <c r="E5" s="30">
        <f>VLOOKUP($C5,Wages!$A$2:$D$28,4,FALSE)</f>
        <v>20</v>
      </c>
      <c r="F5" s="31">
        <v>3</v>
      </c>
      <c r="G5" s="31">
        <v>3</v>
      </c>
      <c r="H5" s="31">
        <f t="shared" si="0"/>
        <v>0</v>
      </c>
      <c r="I5" s="30">
        <f t="shared" si="1"/>
        <v>85</v>
      </c>
    </row>
    <row r="6" spans="1:10" x14ac:dyDescent="0.3">
      <c r="A6" s="28" t="s">
        <v>105</v>
      </c>
      <c r="B6" s="29" t="s">
        <v>80</v>
      </c>
      <c r="C6" s="29" t="s">
        <v>81</v>
      </c>
      <c r="D6" s="30">
        <f>VLOOKUP($C6,Wages!$A$2:$D$28,3,FALSE)</f>
        <v>85</v>
      </c>
      <c r="E6" s="30">
        <f>VLOOKUP($C6,Wages!$A$2:$D$28,4,FALSE)</f>
        <v>20</v>
      </c>
      <c r="F6" s="31">
        <v>5</v>
      </c>
      <c r="G6" s="31">
        <v>4</v>
      </c>
      <c r="H6" s="31">
        <f t="shared" si="0"/>
        <v>1.5</v>
      </c>
      <c r="I6" s="30">
        <f t="shared" si="1"/>
        <v>115</v>
      </c>
    </row>
    <row r="7" spans="1:10" x14ac:dyDescent="0.3">
      <c r="A7" s="28" t="s">
        <v>103</v>
      </c>
      <c r="B7" s="29" t="s">
        <v>80</v>
      </c>
      <c r="C7" s="29" t="s">
        <v>81</v>
      </c>
      <c r="D7" s="30">
        <f>VLOOKUP($C7,Wages!$A$2:$D$28,3,FALSE)</f>
        <v>85</v>
      </c>
      <c r="E7" s="30">
        <f>VLOOKUP($C7,Wages!$A$2:$D$28,4,FALSE)</f>
        <v>20</v>
      </c>
      <c r="F7" s="31">
        <v>4</v>
      </c>
      <c r="G7" s="31">
        <v>5</v>
      </c>
      <c r="H7" s="31">
        <f t="shared" si="0"/>
        <v>1.5</v>
      </c>
      <c r="I7" s="30">
        <f t="shared" si="1"/>
        <v>115</v>
      </c>
    </row>
    <row r="8" spans="1:10" x14ac:dyDescent="0.3">
      <c r="A8" s="28" t="s">
        <v>106</v>
      </c>
      <c r="B8" s="29" t="s">
        <v>80</v>
      </c>
      <c r="C8" s="29" t="s">
        <v>81</v>
      </c>
      <c r="D8" s="30">
        <f>VLOOKUP($C8,Wages!$A$2:$D$28,3,FALSE)</f>
        <v>85</v>
      </c>
      <c r="E8" s="30">
        <f>VLOOKUP($C8,Wages!$A$2:$D$28,4,FALSE)</f>
        <v>20</v>
      </c>
      <c r="F8" s="31">
        <v>4</v>
      </c>
      <c r="G8" s="31">
        <v>5</v>
      </c>
      <c r="H8" s="31">
        <f t="shared" si="0"/>
        <v>1.5</v>
      </c>
      <c r="I8" s="30">
        <f t="shared" si="1"/>
        <v>115</v>
      </c>
    </row>
    <row r="9" spans="1:10" x14ac:dyDescent="0.3">
      <c r="A9" s="28" t="s">
        <v>100</v>
      </c>
      <c r="B9" s="29" t="s">
        <v>18</v>
      </c>
      <c r="C9" s="29" t="s">
        <v>180</v>
      </c>
      <c r="D9" s="30">
        <f>VLOOKUP($C9,Wages!$A$2:$D$28,3,FALSE)</f>
        <v>180</v>
      </c>
      <c r="E9" s="30">
        <f>VLOOKUP($C9,Wages!$A$2:$D$28,4,FALSE)</f>
        <v>40</v>
      </c>
      <c r="F9" s="31">
        <v>4</v>
      </c>
      <c r="G9" s="31">
        <v>4</v>
      </c>
      <c r="H9" s="31">
        <f t="shared" si="0"/>
        <v>1</v>
      </c>
      <c r="I9" s="30">
        <f t="shared" si="1"/>
        <v>220</v>
      </c>
    </row>
    <row r="10" spans="1:10" x14ac:dyDescent="0.3">
      <c r="A10" s="28" t="s">
        <v>99</v>
      </c>
      <c r="B10" s="29" t="s">
        <v>18</v>
      </c>
      <c r="C10" s="29" t="s">
        <v>180</v>
      </c>
      <c r="D10" s="30">
        <f>VLOOKUP($C10,Wages!$A$2:$D$28,3,FALSE)</f>
        <v>180</v>
      </c>
      <c r="E10" s="30">
        <f>VLOOKUP($C10,Wages!$A$2:$D$28,4,FALSE)</f>
        <v>40</v>
      </c>
      <c r="F10" s="31">
        <v>4</v>
      </c>
      <c r="G10" s="31">
        <v>4</v>
      </c>
      <c r="H10" s="31">
        <f t="shared" ref="H10" si="2">AVERAGE(F10:G10)-3</f>
        <v>1</v>
      </c>
      <c r="I10" s="30">
        <f t="shared" ref="I10" si="3">D10+(E10*H10)</f>
        <v>220</v>
      </c>
    </row>
    <row r="11" spans="1:10" x14ac:dyDescent="0.3">
      <c r="A11" s="28" t="s">
        <v>98</v>
      </c>
      <c r="B11" s="29" t="s">
        <v>91</v>
      </c>
      <c r="C11" s="29" t="s">
        <v>92</v>
      </c>
      <c r="D11" s="30">
        <f>VLOOKUP($C11,Wages!$A$2:$D$28,3,FALSE)</f>
        <v>180</v>
      </c>
      <c r="E11" s="30">
        <f>VLOOKUP($C11,Wages!$A$2:$D$28,4,FALSE)</f>
        <v>50</v>
      </c>
      <c r="F11" s="31">
        <v>4</v>
      </c>
      <c r="G11" s="31">
        <v>4</v>
      </c>
      <c r="H11" s="31">
        <f t="shared" si="0"/>
        <v>1</v>
      </c>
      <c r="I11" s="30">
        <f t="shared" si="1"/>
        <v>230</v>
      </c>
    </row>
    <row r="13" spans="1:10" x14ac:dyDescent="0.3">
      <c r="A13" s="4" t="s">
        <v>32</v>
      </c>
      <c r="B13" s="19">
        <v>4500</v>
      </c>
      <c r="C13" t="s">
        <v>207</v>
      </c>
      <c r="H13" s="4" t="s">
        <v>26</v>
      </c>
      <c r="I13" s="9">
        <f>SUM(I2:I11)</f>
        <v>1545</v>
      </c>
    </row>
    <row r="14" spans="1:10" x14ac:dyDescent="0.3">
      <c r="A14" s="4" t="s">
        <v>209</v>
      </c>
      <c r="B14" s="7" t="s">
        <v>210</v>
      </c>
      <c r="H14" s="4" t="s">
        <v>96</v>
      </c>
      <c r="I14" s="9">
        <f>$I$13*0.05</f>
        <v>77.25</v>
      </c>
    </row>
    <row r="15" spans="1:10" x14ac:dyDescent="0.3">
      <c r="G15" s="21"/>
      <c r="H15" s="21" t="s">
        <v>208</v>
      </c>
      <c r="I15" s="22">
        <f>I13*10</f>
        <v>15450</v>
      </c>
    </row>
    <row r="16" spans="1:10" x14ac:dyDescent="0.3">
      <c r="H16" s="4" t="s">
        <v>28</v>
      </c>
      <c r="I16" s="9">
        <f>$I$13*0.1</f>
        <v>154.5</v>
      </c>
    </row>
    <row r="17" spans="8:9" x14ac:dyDescent="0.3">
      <c r="H17" s="4" t="s">
        <v>29</v>
      </c>
      <c r="I17" s="9">
        <f>SUM(I13:I16)</f>
        <v>17226.75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C3BCB-D9FE-41B5-BF89-4AB93CB706A8}">
  <sheetPr>
    <tabColor rgb="FF66FFFF"/>
  </sheetPr>
  <dimension ref="A1:J20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20" style="5" bestFit="1" customWidth="1"/>
    <col min="2" max="2" width="17.77734375" style="7" bestFit="1" customWidth="1"/>
    <col min="3" max="3" width="20.77734375" style="7" bestFit="1" customWidth="1"/>
    <col min="4" max="4" width="12" style="3" bestFit="1" customWidth="1"/>
    <col min="5" max="5" width="13.6640625" style="3" bestFit="1" customWidth="1"/>
    <col min="6" max="6" width="9.77734375" bestFit="1" customWidth="1"/>
    <col min="7" max="7" width="10.21875" bestFit="1" customWidth="1"/>
    <col min="8" max="8" width="11.44140625" customWidth="1"/>
    <col min="9" max="9" width="7.6640625" style="9" bestFit="1" customWidth="1"/>
    <col min="10" max="10" width="10.109375" style="33" bestFit="1" customWidth="1"/>
  </cols>
  <sheetData>
    <row r="1" spans="1:10" x14ac:dyDescent="0.3">
      <c r="A1" s="4" t="s">
        <v>12</v>
      </c>
      <c r="B1" s="6" t="s">
        <v>20</v>
      </c>
      <c r="C1" s="6" t="s">
        <v>19</v>
      </c>
      <c r="D1" s="2" t="s">
        <v>23</v>
      </c>
      <c r="E1" s="2" t="s">
        <v>24</v>
      </c>
      <c r="F1" s="1" t="s">
        <v>21</v>
      </c>
      <c r="G1" s="1" t="s">
        <v>22</v>
      </c>
      <c r="H1" s="1" t="s">
        <v>27</v>
      </c>
      <c r="I1" s="10" t="s">
        <v>10</v>
      </c>
      <c r="J1" s="32" t="s">
        <v>223</v>
      </c>
    </row>
    <row r="2" spans="1:10" x14ac:dyDescent="0.3">
      <c r="A2" s="5" t="s">
        <v>211</v>
      </c>
      <c r="B2" s="7" t="s">
        <v>185</v>
      </c>
      <c r="C2" s="7" t="s">
        <v>195</v>
      </c>
      <c r="D2" s="9">
        <v>200</v>
      </c>
      <c r="E2" s="9">
        <v>35</v>
      </c>
      <c r="F2">
        <v>5</v>
      </c>
      <c r="G2">
        <v>5</v>
      </c>
      <c r="H2">
        <f t="shared" ref="H2:H9" si="0">AVERAGE(F2:G2)-3</f>
        <v>2</v>
      </c>
      <c r="I2" s="9">
        <f t="shared" ref="I2:I9" si="1">D2+(E2*H2)</f>
        <v>270</v>
      </c>
      <c r="J2" t="s">
        <v>185</v>
      </c>
    </row>
    <row r="3" spans="1:10" x14ac:dyDescent="0.3">
      <c r="A3" s="5" t="s">
        <v>212</v>
      </c>
      <c r="B3" s="7" t="s">
        <v>186</v>
      </c>
      <c r="C3" s="7" t="s">
        <v>196</v>
      </c>
      <c r="D3" s="9">
        <f>VLOOKUP($C3,Wages!$A$2:$D$28,3,FALSE)</f>
        <v>115</v>
      </c>
      <c r="E3" s="9">
        <f>VLOOKUP($C3,Wages!$A$2:$D$28,4,FALSE)</f>
        <v>42</v>
      </c>
      <c r="F3">
        <v>4</v>
      </c>
      <c r="G3">
        <v>5</v>
      </c>
      <c r="H3">
        <f t="shared" si="0"/>
        <v>1.5</v>
      </c>
      <c r="I3" s="9">
        <f t="shared" si="1"/>
        <v>178</v>
      </c>
      <c r="J3" t="s">
        <v>185</v>
      </c>
    </row>
    <row r="4" spans="1:10" x14ac:dyDescent="0.3">
      <c r="A4" s="5" t="s">
        <v>213</v>
      </c>
      <c r="B4" s="7" t="s">
        <v>187</v>
      </c>
      <c r="C4" s="7" t="s">
        <v>187</v>
      </c>
      <c r="D4" s="9">
        <f>VLOOKUP($C4,Wages!$A$2:$D$28,3,FALSE)</f>
        <v>95</v>
      </c>
      <c r="E4" s="9">
        <f>VLOOKUP($C4,Wages!$A$2:$D$28,4,FALSE)</f>
        <v>42</v>
      </c>
      <c r="F4">
        <v>4</v>
      </c>
      <c r="G4">
        <v>5</v>
      </c>
      <c r="H4">
        <f t="shared" si="0"/>
        <v>1.5</v>
      </c>
      <c r="I4" s="9">
        <f t="shared" si="1"/>
        <v>158</v>
      </c>
      <c r="J4" t="s">
        <v>185</v>
      </c>
    </row>
    <row r="5" spans="1:10" x14ac:dyDescent="0.3">
      <c r="A5" s="5" t="s">
        <v>214</v>
      </c>
      <c r="B5" s="7" t="s">
        <v>187</v>
      </c>
      <c r="C5" s="7" t="s">
        <v>187</v>
      </c>
      <c r="D5" s="9">
        <f>VLOOKUP($C5,Wages!$A$2:$D$28,3,FALSE)</f>
        <v>95</v>
      </c>
      <c r="E5" s="9">
        <f>VLOOKUP($C5,Wages!$A$2:$D$28,4,FALSE)</f>
        <v>42</v>
      </c>
      <c r="F5">
        <v>3</v>
      </c>
      <c r="G5">
        <v>3</v>
      </c>
      <c r="H5">
        <f t="shared" si="0"/>
        <v>0</v>
      </c>
      <c r="I5" s="9">
        <f t="shared" si="1"/>
        <v>95</v>
      </c>
      <c r="J5" t="s">
        <v>185</v>
      </c>
    </row>
    <row r="6" spans="1:10" x14ac:dyDescent="0.3">
      <c r="A6" s="5" t="s">
        <v>215</v>
      </c>
      <c r="B6" s="7" t="s">
        <v>188</v>
      </c>
      <c r="C6" s="7" t="s">
        <v>188</v>
      </c>
      <c r="D6" s="9">
        <f>VLOOKUP($C6,Wages!$A$2:$D$28,3,FALSE)</f>
        <v>140</v>
      </c>
      <c r="E6" s="9">
        <f>VLOOKUP($C6,Wages!$A$2:$D$28,4,FALSE)</f>
        <v>30</v>
      </c>
      <c r="F6">
        <v>5</v>
      </c>
      <c r="G6">
        <v>4</v>
      </c>
      <c r="H6">
        <f t="shared" si="0"/>
        <v>1.5</v>
      </c>
      <c r="I6" s="9">
        <f t="shared" si="1"/>
        <v>185</v>
      </c>
      <c r="J6" t="s">
        <v>199</v>
      </c>
    </row>
    <row r="7" spans="1:10" x14ac:dyDescent="0.3">
      <c r="A7" s="5" t="s">
        <v>216</v>
      </c>
      <c r="B7" s="7" t="s">
        <v>189</v>
      </c>
      <c r="C7" s="7" t="s">
        <v>189</v>
      </c>
      <c r="D7" s="9">
        <f>VLOOKUP($C7,Wages!$A$2:$D$28,3,FALSE)</f>
        <v>110</v>
      </c>
      <c r="E7" s="9">
        <f>VLOOKUP($C7,Wages!$A$2:$D$28,4,FALSE)</f>
        <v>30</v>
      </c>
      <c r="F7">
        <v>4</v>
      </c>
      <c r="G7">
        <v>5</v>
      </c>
      <c r="H7">
        <f t="shared" si="0"/>
        <v>1.5</v>
      </c>
      <c r="I7" s="9">
        <f t="shared" si="1"/>
        <v>155</v>
      </c>
      <c r="J7" t="s">
        <v>199</v>
      </c>
    </row>
    <row r="8" spans="1:10" x14ac:dyDescent="0.3">
      <c r="A8" s="5" t="s">
        <v>218</v>
      </c>
      <c r="B8" s="7" t="s">
        <v>190</v>
      </c>
      <c r="C8" s="7" t="s">
        <v>191</v>
      </c>
      <c r="D8" s="9">
        <f>VLOOKUP($C8,Wages!$A$2:$D$28,3,FALSE)</f>
        <v>90</v>
      </c>
      <c r="E8" s="9">
        <f>VLOOKUP($C8,Wages!$A$2:$D$28,4,FALSE)</f>
        <v>42</v>
      </c>
      <c r="F8">
        <v>4</v>
      </c>
      <c r="G8">
        <v>5</v>
      </c>
      <c r="H8">
        <f t="shared" si="0"/>
        <v>1.5</v>
      </c>
      <c r="I8" s="9">
        <f t="shared" si="1"/>
        <v>153</v>
      </c>
      <c r="J8" t="s">
        <v>199</v>
      </c>
    </row>
    <row r="9" spans="1:10" x14ac:dyDescent="0.3">
      <c r="A9" s="5" t="s">
        <v>219</v>
      </c>
      <c r="B9" s="7" t="s">
        <v>192</v>
      </c>
      <c r="C9" s="7" t="s">
        <v>191</v>
      </c>
      <c r="D9" s="9">
        <f>VLOOKUP($C9,Wages!$A$2:$D$28,3,FALSE)</f>
        <v>90</v>
      </c>
      <c r="E9" s="9">
        <f>VLOOKUP($C9,Wages!$A$2:$D$28,4,FALSE)</f>
        <v>42</v>
      </c>
      <c r="F9">
        <v>4</v>
      </c>
      <c r="G9">
        <v>3</v>
      </c>
      <c r="H9">
        <f t="shared" si="0"/>
        <v>0.5</v>
      </c>
      <c r="I9" s="9">
        <f t="shared" si="1"/>
        <v>111</v>
      </c>
      <c r="J9" t="s">
        <v>199</v>
      </c>
    </row>
    <row r="10" spans="1:10" x14ac:dyDescent="0.3">
      <c r="A10" s="5" t="s">
        <v>217</v>
      </c>
      <c r="B10" s="7" t="s">
        <v>193</v>
      </c>
      <c r="C10" s="7" t="s">
        <v>191</v>
      </c>
      <c r="D10" s="9">
        <f>VLOOKUP($C10,Wages!$A$2:$D$28,3,FALSE)</f>
        <v>90</v>
      </c>
      <c r="E10" s="9">
        <f>VLOOKUP($C10,Wages!$A$2:$D$28,4,FALSE)</f>
        <v>42</v>
      </c>
      <c r="F10">
        <v>5</v>
      </c>
      <c r="G10">
        <v>5</v>
      </c>
      <c r="H10">
        <f>AVERAGE(F10:G10)-3</f>
        <v>2</v>
      </c>
      <c r="I10" s="9">
        <f>D10+(E10*H10)</f>
        <v>174</v>
      </c>
      <c r="J10" t="s">
        <v>199</v>
      </c>
    </row>
    <row r="11" spans="1:10" x14ac:dyDescent="0.3">
      <c r="A11" s="5" t="s">
        <v>220</v>
      </c>
      <c r="B11" s="7" t="s">
        <v>197</v>
      </c>
      <c r="C11" s="7" t="s">
        <v>191</v>
      </c>
      <c r="D11" s="9">
        <f>VLOOKUP($C11,Wages!$A$2:$D$28,3,FALSE)</f>
        <v>90</v>
      </c>
      <c r="E11" s="9">
        <f>VLOOKUP($C11,Wages!$A$2:$D$28,4,FALSE)</f>
        <v>42</v>
      </c>
      <c r="F11">
        <v>5</v>
      </c>
      <c r="G11">
        <v>3</v>
      </c>
      <c r="H11">
        <f>AVERAGE(F11:G11)-3</f>
        <v>1</v>
      </c>
      <c r="I11" s="9">
        <f>D11+(E11*H11)</f>
        <v>132</v>
      </c>
      <c r="J11" t="s">
        <v>199</v>
      </c>
    </row>
    <row r="12" spans="1:10" x14ac:dyDescent="0.3">
      <c r="A12" s="5" t="s">
        <v>225</v>
      </c>
      <c r="B12" s="7" t="s">
        <v>202</v>
      </c>
      <c r="C12" s="7" t="s">
        <v>195</v>
      </c>
      <c r="D12" s="9">
        <f>VLOOKUP($C12,Wages!$A$2:$D$28,3,FALSE)</f>
        <v>130</v>
      </c>
      <c r="E12" s="9">
        <f>VLOOKUP($C12,Wages!$A$2:$D$28,4,FALSE)</f>
        <v>42</v>
      </c>
      <c r="F12">
        <v>3</v>
      </c>
      <c r="G12">
        <v>3</v>
      </c>
      <c r="H12">
        <f t="shared" ref="H12:H15" si="2">AVERAGE(F12:G12)-3</f>
        <v>0</v>
      </c>
      <c r="I12" s="9">
        <f t="shared" ref="I12:I15" si="3">D12+(E12*H12)</f>
        <v>130</v>
      </c>
      <c r="J12" t="s">
        <v>200</v>
      </c>
    </row>
    <row r="13" spans="1:10" x14ac:dyDescent="0.3">
      <c r="A13" s="5" t="s">
        <v>226</v>
      </c>
      <c r="B13" s="7" t="s">
        <v>221</v>
      </c>
      <c r="C13" s="7" t="s">
        <v>196</v>
      </c>
      <c r="D13" s="9">
        <f>VLOOKUP($C13,Wages!$A$2:$D$28,3,FALSE)</f>
        <v>115</v>
      </c>
      <c r="E13" s="9">
        <f>VLOOKUP($C13,Wages!$A$2:$D$28,4,FALSE)</f>
        <v>42</v>
      </c>
      <c r="F13">
        <v>5</v>
      </c>
      <c r="G13">
        <v>5</v>
      </c>
      <c r="H13">
        <f t="shared" si="2"/>
        <v>2</v>
      </c>
      <c r="I13" s="9">
        <f t="shared" si="3"/>
        <v>199</v>
      </c>
      <c r="J13" t="s">
        <v>200</v>
      </c>
    </row>
    <row r="14" spans="1:10" x14ac:dyDescent="0.3">
      <c r="A14" s="5" t="s">
        <v>227</v>
      </c>
      <c r="B14" s="7" t="s">
        <v>222</v>
      </c>
      <c r="C14" s="7" t="s">
        <v>203</v>
      </c>
      <c r="D14" s="9">
        <f>VLOOKUP($C14,Wages!$A$2:$D$28,3,FALSE)</f>
        <v>75</v>
      </c>
      <c r="E14" s="9">
        <f>VLOOKUP($C14,Wages!$A$2:$D$28,4,FALSE)</f>
        <v>5</v>
      </c>
      <c r="F14">
        <v>3</v>
      </c>
      <c r="G14">
        <v>4</v>
      </c>
      <c r="H14">
        <f t="shared" si="2"/>
        <v>0.5</v>
      </c>
      <c r="I14" s="9">
        <f t="shared" si="3"/>
        <v>77.5</v>
      </c>
      <c r="J14" t="s">
        <v>200</v>
      </c>
    </row>
    <row r="15" spans="1:10" x14ac:dyDescent="0.3">
      <c r="A15" s="5" t="s">
        <v>228</v>
      </c>
      <c r="B15" s="7" t="s">
        <v>201</v>
      </c>
      <c r="C15" s="7" t="s">
        <v>203</v>
      </c>
      <c r="D15" s="9">
        <f>VLOOKUP($C15,Wages!$A$2:$D$28,3,FALSE)</f>
        <v>75</v>
      </c>
      <c r="E15" s="9">
        <f>VLOOKUP($C15,Wages!$A$2:$D$28,4,FALSE)</f>
        <v>5</v>
      </c>
      <c r="F15">
        <v>5</v>
      </c>
      <c r="G15">
        <v>5</v>
      </c>
      <c r="H15">
        <f t="shared" si="2"/>
        <v>2</v>
      </c>
      <c r="I15" s="9">
        <f t="shared" si="3"/>
        <v>85</v>
      </c>
      <c r="J15" t="s">
        <v>200</v>
      </c>
    </row>
    <row r="17" spans="1:9" x14ac:dyDescent="0.3">
      <c r="B17" s="4" t="s">
        <v>32</v>
      </c>
      <c r="C17" s="6" t="s">
        <v>224</v>
      </c>
      <c r="H17" s="4" t="s">
        <v>26</v>
      </c>
      <c r="I17" s="9">
        <f>SUM(I2:I15)</f>
        <v>2102.5</v>
      </c>
    </row>
    <row r="18" spans="1:9" x14ac:dyDescent="0.3">
      <c r="A18" s="4" t="s">
        <v>185</v>
      </c>
      <c r="B18" s="14">
        <v>1500</v>
      </c>
      <c r="C18" s="9">
        <f>SUMIF($J$2:$J$15,A18,$I$2:$I$15)</f>
        <v>701</v>
      </c>
      <c r="H18" s="4" t="s">
        <v>198</v>
      </c>
      <c r="I18" s="9">
        <v>550</v>
      </c>
    </row>
    <row r="19" spans="1:9" x14ac:dyDescent="0.3">
      <c r="A19" s="4" t="s">
        <v>199</v>
      </c>
      <c r="B19" s="14">
        <v>2250</v>
      </c>
      <c r="C19" s="9">
        <f t="shared" ref="C19:C20" si="4">SUMIF($J$2:$J$15,A19,$I$2:$I$15)</f>
        <v>910</v>
      </c>
      <c r="H19" s="4" t="s">
        <v>28</v>
      </c>
      <c r="I19" s="9">
        <f>$I$17*0.1</f>
        <v>210.25</v>
      </c>
    </row>
    <row r="20" spans="1:9" x14ac:dyDescent="0.3">
      <c r="A20" s="4" t="s">
        <v>200</v>
      </c>
      <c r="B20" s="14">
        <v>2500</v>
      </c>
      <c r="C20" s="9">
        <f t="shared" si="4"/>
        <v>491.5</v>
      </c>
      <c r="H20" s="4" t="s">
        <v>29</v>
      </c>
      <c r="I20" s="9">
        <f>SUM(I17:I19)</f>
        <v>2862.75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FDD2E-7014-4BB0-9480-E2B0A55FE021}">
  <sheetPr>
    <tabColor rgb="FFFF0000"/>
  </sheetPr>
  <dimension ref="A1:K14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19.44140625" style="5" bestFit="1" customWidth="1"/>
    <col min="2" max="2" width="16.21875" style="7" bestFit="1" customWidth="1"/>
    <col min="3" max="3" width="9.88671875" style="7" bestFit="1" customWidth="1"/>
    <col min="4" max="4" width="12" style="14" bestFit="1" customWidth="1"/>
    <col min="5" max="5" width="12" style="9" bestFit="1" customWidth="1"/>
    <col min="6" max="6" width="9.77734375" style="15" bestFit="1" customWidth="1"/>
    <col min="7" max="7" width="9.77734375" style="7" bestFit="1" customWidth="1"/>
    <col min="8" max="8" width="11.33203125" style="7" customWidth="1"/>
    <col min="9" max="9" width="11.21875" bestFit="1" customWidth="1"/>
    <col min="10" max="10" width="7.6640625" style="9" bestFit="1" customWidth="1"/>
    <col min="11" max="11" width="8.88671875" style="3"/>
  </cols>
  <sheetData>
    <row r="1" spans="1:11" x14ac:dyDescent="0.3">
      <c r="A1" s="4" t="s">
        <v>12</v>
      </c>
      <c r="B1" s="6" t="s">
        <v>20</v>
      </c>
      <c r="C1" s="6" t="s">
        <v>19</v>
      </c>
      <c r="D1" s="16" t="s">
        <v>23</v>
      </c>
      <c r="E1" s="16" t="s">
        <v>24</v>
      </c>
      <c r="F1" s="6" t="s">
        <v>21</v>
      </c>
      <c r="G1" s="6" t="s">
        <v>22</v>
      </c>
      <c r="H1" s="6" t="s">
        <v>27</v>
      </c>
      <c r="I1" s="16" t="s">
        <v>10</v>
      </c>
      <c r="K1" s="2"/>
    </row>
    <row r="2" spans="1:11" x14ac:dyDescent="0.3">
      <c r="A2" s="5" t="s">
        <v>135</v>
      </c>
      <c r="B2" s="7" t="s">
        <v>134</v>
      </c>
      <c r="C2" s="7" t="s">
        <v>180</v>
      </c>
      <c r="D2" s="9">
        <f>VLOOKUP($C2,Wages!$A$2:$D$28,3,FALSE)</f>
        <v>180</v>
      </c>
      <c r="E2" s="9">
        <f>VLOOKUP($C2,Wages!$A$2:$D$28,4,FALSE)</f>
        <v>40</v>
      </c>
      <c r="F2" s="7">
        <v>4</v>
      </c>
      <c r="G2" s="7">
        <v>5</v>
      </c>
      <c r="H2" s="7">
        <f t="shared" ref="H2:H10" si="0">AVERAGE(F2:G2)-3</f>
        <v>1.5</v>
      </c>
      <c r="I2" s="9">
        <f t="shared" ref="I2:I10" si="1">D2+(E2*H2)</f>
        <v>240</v>
      </c>
    </row>
    <row r="3" spans="1:11" x14ac:dyDescent="0.3">
      <c r="A3" s="5" t="s">
        <v>139</v>
      </c>
      <c r="B3" s="7" t="s">
        <v>134</v>
      </c>
      <c r="C3" s="7" t="s">
        <v>180</v>
      </c>
      <c r="D3" s="9">
        <f>VLOOKUP($C3,Wages!$A$2:$D$28,3,FALSE)</f>
        <v>180</v>
      </c>
      <c r="E3" s="9">
        <f>VLOOKUP($C3,Wages!$A$2:$D$28,4,FALSE)</f>
        <v>40</v>
      </c>
      <c r="F3" s="7">
        <v>4</v>
      </c>
      <c r="G3" s="7">
        <v>5</v>
      </c>
      <c r="H3" s="7">
        <f t="shared" si="0"/>
        <v>1.5</v>
      </c>
      <c r="I3" s="9">
        <f t="shared" si="1"/>
        <v>240</v>
      </c>
    </row>
    <row r="4" spans="1:11" x14ac:dyDescent="0.3">
      <c r="A4" s="5" t="s">
        <v>140</v>
      </c>
      <c r="B4" s="7" t="s">
        <v>134</v>
      </c>
      <c r="C4" s="7" t="s">
        <v>180</v>
      </c>
      <c r="D4" s="9">
        <f>VLOOKUP($C4,Wages!$A$2:$D$28,3,FALSE)</f>
        <v>180</v>
      </c>
      <c r="E4" s="9">
        <f>VLOOKUP($C4,Wages!$A$2:$D$28,4,FALSE)</f>
        <v>40</v>
      </c>
      <c r="F4" s="7">
        <v>5</v>
      </c>
      <c r="G4" s="7">
        <v>4</v>
      </c>
      <c r="H4" s="7">
        <f t="shared" si="0"/>
        <v>1.5</v>
      </c>
      <c r="I4" s="9">
        <f t="shared" si="1"/>
        <v>240</v>
      </c>
    </row>
    <row r="5" spans="1:11" x14ac:dyDescent="0.3">
      <c r="A5" s="5" t="s">
        <v>133</v>
      </c>
      <c r="B5" s="7" t="s">
        <v>93</v>
      </c>
      <c r="C5" s="7" t="s">
        <v>92</v>
      </c>
      <c r="D5" s="9">
        <v>200</v>
      </c>
      <c r="E5" s="9">
        <v>35</v>
      </c>
      <c r="F5" s="7">
        <v>4</v>
      </c>
      <c r="G5" s="7">
        <v>5</v>
      </c>
      <c r="H5" s="7">
        <f t="shared" si="0"/>
        <v>1.5</v>
      </c>
      <c r="I5" s="9">
        <f t="shared" si="1"/>
        <v>252.5</v>
      </c>
    </row>
    <row r="6" spans="1:11" x14ac:dyDescent="0.3">
      <c r="A6" s="5" t="s">
        <v>137</v>
      </c>
      <c r="B6" s="7" t="s">
        <v>134</v>
      </c>
      <c r="C6" s="7" t="s">
        <v>180</v>
      </c>
      <c r="D6" s="9">
        <f>VLOOKUP($C6,Wages!$A$2:$D$28,3,FALSE)</f>
        <v>180</v>
      </c>
      <c r="E6" s="9">
        <f>VLOOKUP($C6,Wages!$A$2:$D$28,4,FALSE)</f>
        <v>40</v>
      </c>
      <c r="F6" s="7">
        <v>5</v>
      </c>
      <c r="G6" s="7">
        <v>3</v>
      </c>
      <c r="H6" s="7">
        <f t="shared" si="0"/>
        <v>1</v>
      </c>
      <c r="I6" s="9">
        <f t="shared" si="1"/>
        <v>220</v>
      </c>
    </row>
    <row r="7" spans="1:11" x14ac:dyDescent="0.3">
      <c r="A7" s="5" t="s">
        <v>138</v>
      </c>
      <c r="B7" s="7" t="s">
        <v>134</v>
      </c>
      <c r="C7" s="7" t="s">
        <v>180</v>
      </c>
      <c r="D7" s="9">
        <f>VLOOKUP($C7,Wages!$A$2:$D$28,3,FALSE)</f>
        <v>180</v>
      </c>
      <c r="E7" s="9">
        <f>VLOOKUP($C7,Wages!$A$2:$D$28,4,FALSE)</f>
        <v>40</v>
      </c>
      <c r="F7" s="7">
        <v>4</v>
      </c>
      <c r="G7" s="7">
        <v>4</v>
      </c>
      <c r="H7" s="7">
        <f t="shared" si="0"/>
        <v>1</v>
      </c>
      <c r="I7" s="9">
        <f t="shared" si="1"/>
        <v>220</v>
      </c>
    </row>
    <row r="8" spans="1:11" x14ac:dyDescent="0.3">
      <c r="A8" s="5" t="s">
        <v>136</v>
      </c>
      <c r="B8" s="7" t="s">
        <v>134</v>
      </c>
      <c r="C8" s="7" t="s">
        <v>180</v>
      </c>
      <c r="D8" s="9">
        <f>VLOOKUP($C8,Wages!$A$2:$D$28,3,FALSE)</f>
        <v>180</v>
      </c>
      <c r="E8" s="9">
        <f>VLOOKUP($C8,Wages!$A$2:$D$28,4,FALSE)</f>
        <v>40</v>
      </c>
      <c r="F8" s="7">
        <v>3</v>
      </c>
      <c r="G8" s="7">
        <v>4</v>
      </c>
      <c r="H8" s="7">
        <f t="shared" si="0"/>
        <v>0.5</v>
      </c>
      <c r="I8" s="9">
        <f t="shared" si="1"/>
        <v>200</v>
      </c>
    </row>
    <row r="9" spans="1:11" x14ac:dyDescent="0.3">
      <c r="A9" s="5" t="s">
        <v>95</v>
      </c>
      <c r="B9" s="7" t="s">
        <v>94</v>
      </c>
      <c r="C9" s="7" t="s">
        <v>92</v>
      </c>
      <c r="D9" s="9">
        <f>VLOOKUP($C9,Wages!$A$2:$D$28,3,FALSE)</f>
        <v>180</v>
      </c>
      <c r="E9" s="9">
        <f>VLOOKUP($C9,Wages!$A$2:$D$28,4,FALSE)</f>
        <v>50</v>
      </c>
      <c r="F9" s="7">
        <v>3</v>
      </c>
      <c r="G9" s="7">
        <v>3</v>
      </c>
      <c r="H9" s="7">
        <f t="shared" ref="H9" si="2">AVERAGE(F9:G9)-3</f>
        <v>0</v>
      </c>
      <c r="I9" s="9">
        <f t="shared" ref="I9" si="3">D9+(E9*H9)</f>
        <v>180</v>
      </c>
    </row>
    <row r="10" spans="1:11" x14ac:dyDescent="0.3">
      <c r="A10" s="5" t="s">
        <v>230</v>
      </c>
      <c r="B10" s="7" t="s">
        <v>229</v>
      </c>
      <c r="C10" s="7" t="s">
        <v>229</v>
      </c>
      <c r="D10" s="9">
        <f>VLOOKUP($C10,Wages!$A$2:$D$28,3,FALSE)</f>
        <v>500</v>
      </c>
      <c r="E10" s="9">
        <f>VLOOKUP($C10,Wages!$A$2:$D$28,4,FALSE)</f>
        <v>0</v>
      </c>
      <c r="F10" s="7">
        <v>4</v>
      </c>
      <c r="G10" s="7">
        <v>5</v>
      </c>
      <c r="H10" s="7">
        <f t="shared" si="0"/>
        <v>1.5</v>
      </c>
      <c r="I10" s="9">
        <f t="shared" si="1"/>
        <v>500</v>
      </c>
    </row>
    <row r="12" spans="1:11" x14ac:dyDescent="0.3">
      <c r="A12" s="4" t="s">
        <v>32</v>
      </c>
      <c r="B12" s="14">
        <v>0</v>
      </c>
      <c r="H12" s="4" t="s">
        <v>26</v>
      </c>
      <c r="I12" s="9">
        <f>SUM(I2:I10)</f>
        <v>2292.5</v>
      </c>
    </row>
    <row r="13" spans="1:11" x14ac:dyDescent="0.3">
      <c r="H13" s="4" t="s">
        <v>28</v>
      </c>
      <c r="I13" s="9">
        <f>I12*0.1</f>
        <v>229.25</v>
      </c>
    </row>
    <row r="14" spans="1:11" x14ac:dyDescent="0.3">
      <c r="H14" s="4" t="s">
        <v>29</v>
      </c>
      <c r="I14" s="9">
        <f>SUM(I12:I13)</f>
        <v>2521.75</v>
      </c>
    </row>
  </sheetData>
  <sortState xmlns:xlrd2="http://schemas.microsoft.com/office/spreadsheetml/2017/richdata2" ref="A2:I10">
    <sortCondition descending="1" ref="I2:I10"/>
  </sortState>
  <pageMargins left="0.7" right="0.7" top="0.75" bottom="0.75" header="0.3" footer="0.3"/>
  <ignoredErrors>
    <ignoredError sqref="H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ED489-F1DD-4A55-B1E7-0CB84BE257A8}">
  <sheetPr>
    <tabColor rgb="FFCC99FF"/>
  </sheetPr>
  <dimension ref="A1:D8"/>
  <sheetViews>
    <sheetView workbookViewId="0"/>
  </sheetViews>
  <sheetFormatPr defaultRowHeight="14.4" x14ac:dyDescent="0.3"/>
  <cols>
    <col min="1" max="1" width="19.44140625" bestFit="1" customWidth="1"/>
    <col min="2" max="2" width="12.88671875" bestFit="1" customWidth="1"/>
    <col min="3" max="3" width="20.5546875" customWidth="1"/>
  </cols>
  <sheetData>
    <row r="1" spans="1:4" x14ac:dyDescent="0.3">
      <c r="A1" s="4" t="s">
        <v>12</v>
      </c>
      <c r="B1" s="6" t="s">
        <v>174</v>
      </c>
      <c r="C1" s="6" t="s">
        <v>166</v>
      </c>
      <c r="D1" s="13" t="s">
        <v>165</v>
      </c>
    </row>
    <row r="2" spans="1:4" x14ac:dyDescent="0.3">
      <c r="A2" s="5" t="s">
        <v>171</v>
      </c>
      <c r="B2" s="7" t="s">
        <v>178</v>
      </c>
      <c r="C2" s="7" t="s">
        <v>167</v>
      </c>
      <c r="D2" s="14">
        <v>500</v>
      </c>
    </row>
    <row r="3" spans="1:4" x14ac:dyDescent="0.3">
      <c r="A3" s="5" t="s">
        <v>172</v>
      </c>
      <c r="B3" s="7" t="s">
        <v>179</v>
      </c>
      <c r="C3" s="7" t="s">
        <v>168</v>
      </c>
      <c r="D3" s="14">
        <v>500</v>
      </c>
    </row>
    <row r="4" spans="1:4" x14ac:dyDescent="0.3">
      <c r="A4" s="5" t="s">
        <v>181</v>
      </c>
      <c r="B4" s="7" t="s">
        <v>175</v>
      </c>
      <c r="C4" s="7" t="s">
        <v>182</v>
      </c>
      <c r="D4" s="14">
        <v>500</v>
      </c>
    </row>
    <row r="5" spans="1:4" x14ac:dyDescent="0.3">
      <c r="A5" s="5" t="s">
        <v>173</v>
      </c>
      <c r="B5" s="7" t="s">
        <v>177</v>
      </c>
      <c r="C5" s="7" t="s">
        <v>170</v>
      </c>
      <c r="D5" s="14">
        <v>500</v>
      </c>
    </row>
    <row r="6" spans="1:4" x14ac:dyDescent="0.3">
      <c r="A6" s="5" t="s">
        <v>184</v>
      </c>
      <c r="B6" s="7" t="s">
        <v>176</v>
      </c>
      <c r="C6" s="7" t="s">
        <v>169</v>
      </c>
      <c r="D6" s="14">
        <v>500</v>
      </c>
    </row>
    <row r="7" spans="1:4" x14ac:dyDescent="0.3">
      <c r="A7" s="5"/>
      <c r="B7" s="7"/>
      <c r="C7" s="7"/>
      <c r="D7" s="14"/>
    </row>
    <row r="8" spans="1:4" x14ac:dyDescent="0.3">
      <c r="A8" s="5"/>
      <c r="B8" s="7"/>
      <c r="C8" s="4" t="s">
        <v>183</v>
      </c>
      <c r="D8" s="14">
        <f>SUM(D2:D6)</f>
        <v>2500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A5AAA-F41A-4FBA-9F0F-69BDE9147031}">
  <sheetPr>
    <tabColor rgb="FF00B050"/>
  </sheetPr>
  <dimension ref="A1:M16"/>
  <sheetViews>
    <sheetView workbookViewId="0">
      <pane ySplit="1" topLeftCell="A2" activePane="bottomLeft" state="frozen"/>
      <selection pane="bottomLeft" activeCell="A17" sqref="A17"/>
    </sheetView>
  </sheetViews>
  <sheetFormatPr defaultRowHeight="14.4" x14ac:dyDescent="0.3"/>
  <cols>
    <col min="1" max="1" width="21.77734375" style="5" bestFit="1" customWidth="1"/>
    <col min="2" max="2" width="7.88671875" style="7" bestFit="1" customWidth="1"/>
    <col min="3" max="3" width="10.109375" style="8" bestFit="1" customWidth="1"/>
    <col min="4" max="4" width="9.77734375" style="9" bestFit="1" customWidth="1"/>
    <col min="5" max="5" width="9.5546875" style="8" bestFit="1" customWidth="1"/>
    <col min="6" max="6" width="24.6640625" bestFit="1" customWidth="1"/>
    <col min="8" max="8" width="12.44140625" style="5" bestFit="1" customWidth="1"/>
    <col min="9" max="9" width="10.88671875" style="7" bestFit="1" customWidth="1"/>
    <col min="10" max="10" width="8.21875" style="7" bestFit="1" customWidth="1"/>
    <col min="11" max="11" width="11" style="8" customWidth="1"/>
    <col min="12" max="12" width="11.21875" bestFit="1" customWidth="1"/>
    <col min="13" max="13" width="13.6640625" bestFit="1" customWidth="1"/>
  </cols>
  <sheetData>
    <row r="1" spans="1:13" s="1" customFormat="1" x14ac:dyDescent="0.3">
      <c r="A1" s="4" t="s">
        <v>30</v>
      </c>
      <c r="B1" s="6" t="s">
        <v>31</v>
      </c>
      <c r="C1" s="11" t="s">
        <v>32</v>
      </c>
      <c r="D1" s="10" t="s">
        <v>33</v>
      </c>
      <c r="E1" s="11" t="s">
        <v>36</v>
      </c>
      <c r="F1" s="1" t="s">
        <v>34</v>
      </c>
      <c r="H1" s="4" t="s">
        <v>151</v>
      </c>
      <c r="I1" s="6" t="s">
        <v>8</v>
      </c>
      <c r="J1" s="6" t="s">
        <v>9</v>
      </c>
      <c r="K1" s="11" t="s">
        <v>154</v>
      </c>
      <c r="L1" s="10" t="s">
        <v>25</v>
      </c>
      <c r="M1" s="10" t="s">
        <v>24</v>
      </c>
    </row>
    <row r="2" spans="1:13" x14ac:dyDescent="0.3">
      <c r="A2" s="5" t="s">
        <v>37</v>
      </c>
      <c r="B2" s="7" t="s">
        <v>35</v>
      </c>
      <c r="C2" s="8">
        <v>0</v>
      </c>
      <c r="D2" s="9">
        <v>0</v>
      </c>
      <c r="E2" s="8">
        <v>1000</v>
      </c>
      <c r="F2" t="s">
        <v>71</v>
      </c>
      <c r="H2" s="5" t="s">
        <v>1</v>
      </c>
      <c r="I2" s="7" t="s">
        <v>160</v>
      </c>
      <c r="J2" s="17" t="s">
        <v>158</v>
      </c>
      <c r="K2" s="8">
        <v>7500</v>
      </c>
      <c r="L2" s="9">
        <v>7500</v>
      </c>
      <c r="M2" s="9">
        <v>3535</v>
      </c>
    </row>
    <row r="3" spans="1:13" x14ac:dyDescent="0.3">
      <c r="A3" s="5" t="s">
        <v>41</v>
      </c>
      <c r="B3" s="7" t="s">
        <v>38</v>
      </c>
      <c r="C3" s="8">
        <v>7200</v>
      </c>
      <c r="D3" s="9">
        <v>0</v>
      </c>
      <c r="E3" s="8">
        <f>E2+C3-D3</f>
        <v>8200</v>
      </c>
      <c r="F3" t="s">
        <v>39</v>
      </c>
      <c r="H3" s="5" t="s">
        <v>2</v>
      </c>
      <c r="I3" s="7" t="s">
        <v>161</v>
      </c>
      <c r="J3" s="17" t="s">
        <v>158</v>
      </c>
      <c r="K3" s="8">
        <v>15000</v>
      </c>
      <c r="L3" s="9">
        <v>15000</v>
      </c>
      <c r="M3" s="9">
        <v>7071</v>
      </c>
    </row>
    <row r="4" spans="1:13" x14ac:dyDescent="0.3">
      <c r="A4" s="5" t="s">
        <v>42</v>
      </c>
      <c r="B4" s="7" t="s">
        <v>38</v>
      </c>
      <c r="C4" s="8">
        <v>14000</v>
      </c>
      <c r="D4" s="9">
        <v>0</v>
      </c>
      <c r="E4" s="8">
        <f t="shared" ref="E4:E14" si="0">E3+C4-D4</f>
        <v>22200</v>
      </c>
      <c r="F4" t="s">
        <v>40</v>
      </c>
      <c r="H4" s="5" t="s">
        <v>57</v>
      </c>
      <c r="I4" s="7" t="s">
        <v>160</v>
      </c>
      <c r="J4" s="17" t="s">
        <v>158</v>
      </c>
      <c r="K4" s="8">
        <v>10000</v>
      </c>
      <c r="L4" s="9">
        <v>10000</v>
      </c>
      <c r="M4" s="9">
        <v>2500</v>
      </c>
    </row>
    <row r="5" spans="1:13" x14ac:dyDescent="0.3">
      <c r="A5" s="5" t="s">
        <v>43</v>
      </c>
      <c r="B5" s="7" t="s">
        <v>38</v>
      </c>
      <c r="C5" s="8">
        <v>7000</v>
      </c>
      <c r="D5" s="9">
        <v>0</v>
      </c>
      <c r="E5" s="8">
        <f t="shared" si="0"/>
        <v>29200</v>
      </c>
      <c r="F5" t="s">
        <v>40</v>
      </c>
      <c r="H5" s="5" t="s">
        <v>75</v>
      </c>
      <c r="I5" s="7" t="s">
        <v>162</v>
      </c>
      <c r="J5" s="17" t="s">
        <v>158</v>
      </c>
      <c r="K5" s="8">
        <v>12000</v>
      </c>
      <c r="L5" s="9">
        <v>12000</v>
      </c>
      <c r="M5" s="9">
        <v>3000</v>
      </c>
    </row>
    <row r="6" spans="1:13" x14ac:dyDescent="0.3">
      <c r="A6" s="5" t="s">
        <v>72</v>
      </c>
      <c r="B6" s="7" t="s">
        <v>76</v>
      </c>
      <c r="C6" s="8">
        <f>Brewery!$B$11</f>
        <v>4500</v>
      </c>
      <c r="D6" s="9">
        <f>Brewery!$I$13</f>
        <v>1196.8</v>
      </c>
      <c r="E6" s="8">
        <f t="shared" si="0"/>
        <v>32503.200000000001</v>
      </c>
      <c r="H6" s="5" t="s">
        <v>153</v>
      </c>
      <c r="I6" s="7" t="s">
        <v>160</v>
      </c>
      <c r="J6" s="17" t="s">
        <v>158</v>
      </c>
      <c r="K6" s="8">
        <v>8000</v>
      </c>
      <c r="L6" s="9">
        <v>8000</v>
      </c>
      <c r="M6" s="9">
        <v>2000</v>
      </c>
    </row>
    <row r="7" spans="1:13" x14ac:dyDescent="0.3">
      <c r="A7" s="5" t="s">
        <v>74</v>
      </c>
      <c r="B7" s="7" t="s">
        <v>76</v>
      </c>
      <c r="C7" s="8">
        <f>Distillery!$B$16</f>
        <v>5500</v>
      </c>
      <c r="D7" s="9">
        <f>Distillery!$I$18</f>
        <v>1967.9</v>
      </c>
      <c r="E7" s="8">
        <f t="shared" si="0"/>
        <v>36035.299999999996</v>
      </c>
      <c r="H7" s="5" t="s">
        <v>155</v>
      </c>
      <c r="I7" s="7" t="s">
        <v>163</v>
      </c>
      <c r="J7" s="17" t="s">
        <v>158</v>
      </c>
      <c r="K7" s="8">
        <v>25000</v>
      </c>
      <c r="L7" s="9">
        <v>25000</v>
      </c>
      <c r="M7" s="9">
        <v>5000</v>
      </c>
    </row>
    <row r="8" spans="1:13" x14ac:dyDescent="0.3">
      <c r="A8" s="5" t="s">
        <v>73</v>
      </c>
      <c r="B8" s="7" t="s">
        <v>76</v>
      </c>
      <c r="C8" s="8">
        <f>Speakeasy!$B$16</f>
        <v>7500</v>
      </c>
      <c r="D8" s="9">
        <f>Speakeasy!$I$18</f>
        <v>2437.6</v>
      </c>
      <c r="E8" s="8">
        <f t="shared" si="0"/>
        <v>41097.699999999997</v>
      </c>
      <c r="H8" s="5" t="s">
        <v>156</v>
      </c>
      <c r="I8" s="7" t="s">
        <v>163</v>
      </c>
      <c r="J8" s="17" t="s">
        <v>158</v>
      </c>
      <c r="K8" s="8">
        <v>50000</v>
      </c>
      <c r="L8" s="9">
        <v>50000</v>
      </c>
      <c r="M8" s="9">
        <v>10000</v>
      </c>
    </row>
    <row r="9" spans="1:13" x14ac:dyDescent="0.3">
      <c r="A9" s="5" t="s">
        <v>75</v>
      </c>
      <c r="B9" s="7" t="s">
        <v>76</v>
      </c>
      <c r="C9" s="20">
        <v>0</v>
      </c>
      <c r="D9" s="9">
        <f>Chop!$I$17</f>
        <v>17226.75</v>
      </c>
      <c r="E9" s="8">
        <f t="shared" si="0"/>
        <v>23870.949999999997</v>
      </c>
      <c r="F9" t="s">
        <v>152</v>
      </c>
      <c r="H9" s="5" t="s">
        <v>157</v>
      </c>
      <c r="I9" s="7" t="s">
        <v>164</v>
      </c>
      <c r="J9" s="18" t="s">
        <v>159</v>
      </c>
      <c r="K9" s="8">
        <v>30000</v>
      </c>
      <c r="L9" s="9">
        <v>30000</v>
      </c>
      <c r="M9" s="9">
        <v>7500</v>
      </c>
    </row>
    <row r="10" spans="1:13" x14ac:dyDescent="0.3">
      <c r="A10" s="5" t="s">
        <v>77</v>
      </c>
      <c r="B10" s="7" t="s">
        <v>76</v>
      </c>
      <c r="C10" s="8">
        <f>Bootleg!$B$10</f>
        <v>4000</v>
      </c>
      <c r="D10" s="9">
        <f>Bootleg!$I$13</f>
        <v>1069.5</v>
      </c>
      <c r="E10" s="8">
        <f t="shared" si="0"/>
        <v>26801.449999999997</v>
      </c>
    </row>
    <row r="11" spans="1:13" x14ac:dyDescent="0.3">
      <c r="A11" s="5" t="s">
        <v>185</v>
      </c>
      <c r="B11" s="7" t="s">
        <v>76</v>
      </c>
      <c r="C11" s="8">
        <f>Legit!$B$18</f>
        <v>1500</v>
      </c>
      <c r="D11" s="9">
        <f>Legit!$C$18</f>
        <v>701</v>
      </c>
      <c r="E11" s="8">
        <f t="shared" si="0"/>
        <v>27600.449999999997</v>
      </c>
    </row>
    <row r="12" spans="1:13" x14ac:dyDescent="0.3">
      <c r="A12" s="5" t="s">
        <v>199</v>
      </c>
      <c r="B12" s="7" t="s">
        <v>76</v>
      </c>
      <c r="C12" s="8">
        <f>Legit!$B$19</f>
        <v>2250</v>
      </c>
      <c r="D12" s="9">
        <f>Legit!$C$19</f>
        <v>910</v>
      </c>
      <c r="E12" s="8">
        <f t="shared" si="0"/>
        <v>28940.449999999997</v>
      </c>
    </row>
    <row r="13" spans="1:13" x14ac:dyDescent="0.3">
      <c r="A13" s="5" t="s">
        <v>200</v>
      </c>
      <c r="B13" s="7" t="s">
        <v>76</v>
      </c>
      <c r="C13" s="8">
        <f>Legit!$B$20</f>
        <v>2500</v>
      </c>
      <c r="D13" s="9">
        <f>Legit!$C$20</f>
        <v>491.5</v>
      </c>
      <c r="E13" s="8">
        <f t="shared" si="0"/>
        <v>30948.949999999997</v>
      </c>
    </row>
    <row r="14" spans="1:13" x14ac:dyDescent="0.3">
      <c r="A14" s="5" t="s">
        <v>165</v>
      </c>
      <c r="B14" s="7" t="s">
        <v>76</v>
      </c>
      <c r="C14" s="8">
        <f>Gang!D8</f>
        <v>2500</v>
      </c>
      <c r="D14" s="9">
        <f>Support!$I$14</f>
        <v>2521.75</v>
      </c>
      <c r="E14" s="8">
        <f t="shared" si="0"/>
        <v>30927.199999999997</v>
      </c>
    </row>
    <row r="16" spans="1:13" s="1" customFormat="1" x14ac:dyDescent="0.3">
      <c r="A16" s="4" t="s">
        <v>231</v>
      </c>
      <c r="B16" s="7" t="s">
        <v>76</v>
      </c>
      <c r="C16" s="11">
        <f>SUM(C4:C14)</f>
        <v>51250</v>
      </c>
      <c r="D16" s="10">
        <f>SUM(D4:D14)</f>
        <v>28522.799999999999</v>
      </c>
      <c r="E16" s="11">
        <f>E14</f>
        <v>30927.199999999997</v>
      </c>
      <c r="H16" s="4"/>
      <c r="I16" s="6"/>
      <c r="J16" s="6"/>
      <c r="K16" s="1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Brewery</vt:lpstr>
      <vt:lpstr>Distillery</vt:lpstr>
      <vt:lpstr>Speakeasy</vt:lpstr>
      <vt:lpstr>Bootleg</vt:lpstr>
      <vt:lpstr>Chop</vt:lpstr>
      <vt:lpstr>Legit</vt:lpstr>
      <vt:lpstr>Support</vt:lpstr>
      <vt:lpstr>Gang</vt:lpstr>
      <vt:lpstr>Cash Flows</vt:lpstr>
      <vt:lpstr>Wages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dcterms:created xsi:type="dcterms:W3CDTF">2025-03-19T12:12:38Z</dcterms:created>
  <dcterms:modified xsi:type="dcterms:W3CDTF">2025-03-22T10:45:44Z</dcterms:modified>
</cp:coreProperties>
</file>