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8_{79BBD3B4-71DC-4BE2-85CD-870CBD2A5C89}" xr6:coauthVersionLast="47" xr6:coauthVersionMax="47" xr10:uidLastSave="{00000000-0000-0000-0000-000000000000}"/>
  <bookViews>
    <workbookView xWindow="-108" yWindow="-108" windowWidth="23256" windowHeight="13176" tabRatio="400" activeTab="3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0" l="1"/>
  <c r="K17" i="10" s="1"/>
  <c r="M17" i="10" s="1"/>
  <c r="V11" i="5" l="1"/>
  <c r="AA11" i="5" s="1"/>
  <c r="AB11" i="5" s="1"/>
  <c r="E14" i="9"/>
  <c r="E11" i="9"/>
  <c r="E12" i="9"/>
  <c r="E13" i="9"/>
  <c r="V9" i="5"/>
  <c r="AA9" i="5" s="1"/>
  <c r="AB9" i="5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C21" i="7"/>
  <c r="D21" i="7"/>
  <c r="E21" i="7" s="1"/>
  <c r="C22" i="7"/>
  <c r="D22" i="7"/>
  <c r="C23" i="7"/>
  <c r="D23" i="7"/>
  <c r="E23" i="7" s="1"/>
  <c r="C24" i="7"/>
  <c r="D24" i="7"/>
  <c r="E24" i="7" s="1"/>
  <c r="E22" i="7" l="1"/>
  <c r="D7" i="5" l="1"/>
  <c r="C7" i="5"/>
  <c r="B7" i="5"/>
  <c r="J21" i="10"/>
  <c r="K21" i="10" s="1"/>
  <c r="M21" i="10" s="1"/>
  <c r="J22" i="10"/>
  <c r="K22" i="10" s="1"/>
  <c r="M22" i="10" s="1"/>
  <c r="J23" i="10"/>
  <c r="K23" i="10" s="1"/>
  <c r="M23" i="10" s="1"/>
  <c r="J18" i="10"/>
  <c r="K18" i="10" s="1"/>
  <c r="M18" i="10" s="1"/>
  <c r="J19" i="10"/>
  <c r="K19" i="10" s="1"/>
  <c r="M19" i="10" s="1"/>
  <c r="J20" i="10"/>
  <c r="K20" i="10" s="1"/>
  <c r="M20" i="10" s="1"/>
  <c r="M4" i="13" l="1"/>
  <c r="L4" i="13"/>
  <c r="K4" i="13"/>
  <c r="J4" i="13"/>
  <c r="I4" i="13"/>
  <c r="H4" i="13"/>
  <c r="G4" i="13"/>
  <c r="F4" i="13"/>
  <c r="E4" i="13"/>
  <c r="M3" i="13"/>
  <c r="L3" i="13"/>
  <c r="K3" i="13"/>
  <c r="J3" i="13"/>
  <c r="I3" i="13"/>
  <c r="H3" i="13"/>
  <c r="G3" i="13"/>
  <c r="F3" i="13"/>
  <c r="E3" i="13"/>
  <c r="M2" i="13"/>
  <c r="L2" i="13"/>
  <c r="K2" i="13"/>
  <c r="J2" i="13"/>
  <c r="I2" i="13"/>
  <c r="H2" i="13"/>
  <c r="G2" i="13"/>
  <c r="F2" i="13"/>
  <c r="E2" i="13"/>
  <c r="D4" i="13"/>
  <c r="D3" i="13"/>
  <c r="D2" i="13"/>
  <c r="C4" i="13"/>
  <c r="C3" i="13"/>
  <c r="C2" i="13"/>
  <c r="B3" i="13"/>
  <c r="K13" i="9"/>
  <c r="N13" i="9" s="1"/>
  <c r="J13" i="9"/>
  <c r="AE4" i="12"/>
  <c r="C50" i="13"/>
  <c r="O40" i="13"/>
  <c r="R40" i="13" s="1"/>
  <c r="O39" i="13"/>
  <c r="R39" i="13" s="1"/>
  <c r="O25" i="13"/>
  <c r="R25" i="13" s="1"/>
  <c r="O24" i="13"/>
  <c r="R24" i="13" s="1"/>
  <c r="O23" i="13"/>
  <c r="R23" i="13" s="1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AD5" i="12"/>
  <c r="Z5" i="12"/>
  <c r="X5" i="12"/>
  <c r="W5" i="12"/>
  <c r="V5" i="12"/>
  <c r="T5" i="12"/>
  <c r="R5" i="12"/>
  <c r="P5" i="12"/>
  <c r="N5" i="12"/>
  <c r="L5" i="12"/>
  <c r="AD4" i="12"/>
  <c r="Z4" i="12"/>
  <c r="X4" i="12"/>
  <c r="AB4" i="12" s="1"/>
  <c r="W4" i="12"/>
  <c r="V4" i="12"/>
  <c r="T4" i="12"/>
  <c r="R4" i="12"/>
  <c r="P4" i="12"/>
  <c r="N4" i="12"/>
  <c r="L4" i="12"/>
  <c r="AP3" i="12"/>
  <c r="AD3" i="12"/>
  <c r="Z3" i="12"/>
  <c r="X3" i="12"/>
  <c r="W3" i="12"/>
  <c r="V3" i="12"/>
  <c r="O14" i="13" s="1"/>
  <c r="R14" i="13" s="1"/>
  <c r="T3" i="12"/>
  <c r="O45" i="13" s="1"/>
  <c r="R45" i="13" s="1"/>
  <c r="R3" i="12"/>
  <c r="O30" i="13" s="1"/>
  <c r="P30" i="13" s="1"/>
  <c r="P3" i="12"/>
  <c r="O2" i="13" s="1"/>
  <c r="P2" i="13" s="1"/>
  <c r="N3" i="12"/>
  <c r="O38" i="13" s="1"/>
  <c r="R38" i="13" s="1"/>
  <c r="L3" i="12"/>
  <c r="O46" i="13" s="1"/>
  <c r="R46" i="13" s="1"/>
  <c r="AD2" i="12"/>
  <c r="B4" i="13" s="1"/>
  <c r="Z2" i="12"/>
  <c r="B2" i="13" s="1"/>
  <c r="X2" i="12"/>
  <c r="AB2" i="12" s="1"/>
  <c r="W2" i="12"/>
  <c r="V2" i="12"/>
  <c r="T2" i="12"/>
  <c r="R2" i="12"/>
  <c r="P2" i="12"/>
  <c r="N2" i="12"/>
  <c r="L2" i="12"/>
  <c r="L13" i="9" l="1"/>
  <c r="O7" i="13"/>
  <c r="R7" i="13" s="1"/>
  <c r="T7" i="13" s="1"/>
  <c r="O31" i="13"/>
  <c r="R31" i="13" s="1"/>
  <c r="T31" i="13" s="1"/>
  <c r="O17" i="13"/>
  <c r="R17" i="13" s="1"/>
  <c r="T17" i="13" s="1"/>
  <c r="O48" i="13"/>
  <c r="R48" i="13" s="1"/>
  <c r="T48" i="13" s="1"/>
  <c r="O15" i="13"/>
  <c r="R15" i="13" s="1"/>
  <c r="T15" i="13" s="1"/>
  <c r="O32" i="13"/>
  <c r="R32" i="13" s="1"/>
  <c r="T32" i="13" s="1"/>
  <c r="O18" i="13"/>
  <c r="R18" i="13" s="1"/>
  <c r="T18" i="13" s="1"/>
  <c r="O16" i="13"/>
  <c r="R16" i="13" s="1"/>
  <c r="T16" i="13" s="1"/>
  <c r="O33" i="13"/>
  <c r="R33" i="13" s="1"/>
  <c r="T33" i="13" s="1"/>
  <c r="O47" i="13"/>
  <c r="R47" i="13" s="1"/>
  <c r="T47" i="13" s="1"/>
  <c r="O9" i="13"/>
  <c r="R9" i="13" s="1"/>
  <c r="T9" i="13" s="1"/>
  <c r="O26" i="13"/>
  <c r="R26" i="13" s="1"/>
  <c r="T26" i="13" s="1"/>
  <c r="O3" i="13"/>
  <c r="R3" i="13" s="1"/>
  <c r="T3" i="13" s="1"/>
  <c r="O19" i="13"/>
  <c r="R19" i="13" s="1"/>
  <c r="T19" i="13" s="1"/>
  <c r="O43" i="13"/>
  <c r="R43" i="13" s="1"/>
  <c r="T43" i="13" s="1"/>
  <c r="O4" i="13"/>
  <c r="P4" i="13" s="1"/>
  <c r="O12" i="13"/>
  <c r="P12" i="13" s="1"/>
  <c r="O20" i="13"/>
  <c r="R20" i="13" s="1"/>
  <c r="T20" i="13" s="1"/>
  <c r="O28" i="13"/>
  <c r="R28" i="13" s="1"/>
  <c r="T28" i="13" s="1"/>
  <c r="O36" i="13"/>
  <c r="R36" i="13" s="1"/>
  <c r="T36" i="13" s="1"/>
  <c r="O44" i="13"/>
  <c r="R44" i="13" s="1"/>
  <c r="T44" i="13" s="1"/>
  <c r="O49" i="13"/>
  <c r="R49" i="13" s="1"/>
  <c r="T49" i="13" s="1"/>
  <c r="O10" i="13"/>
  <c r="R10" i="13" s="1"/>
  <c r="T10" i="13" s="1"/>
  <c r="O34" i="13"/>
  <c r="R34" i="13" s="1"/>
  <c r="T34" i="13" s="1"/>
  <c r="O11" i="13"/>
  <c r="P11" i="13" s="1"/>
  <c r="O35" i="13"/>
  <c r="R35" i="13" s="1"/>
  <c r="T35" i="13" s="1"/>
  <c r="O5" i="13"/>
  <c r="R5" i="13" s="1"/>
  <c r="T5" i="13" s="1"/>
  <c r="O13" i="13"/>
  <c r="P13" i="13" s="1"/>
  <c r="O21" i="13"/>
  <c r="P21" i="13" s="1"/>
  <c r="O29" i="13"/>
  <c r="R29" i="13" s="1"/>
  <c r="T29" i="13" s="1"/>
  <c r="O37" i="13"/>
  <c r="R37" i="13" s="1"/>
  <c r="T37" i="13" s="1"/>
  <c r="O8" i="13"/>
  <c r="R8" i="13" s="1"/>
  <c r="T8" i="13" s="1"/>
  <c r="O41" i="13"/>
  <c r="R41" i="13" s="1"/>
  <c r="T41" i="13" s="1"/>
  <c r="O42" i="13"/>
  <c r="R42" i="13" s="1"/>
  <c r="T42" i="13" s="1"/>
  <c r="O27" i="13"/>
  <c r="R27" i="13" s="1"/>
  <c r="T27" i="13" s="1"/>
  <c r="O6" i="13"/>
  <c r="P6" i="13" s="1"/>
  <c r="O22" i="13"/>
  <c r="R22" i="13" s="1"/>
  <c r="T22" i="13" s="1"/>
  <c r="T40" i="13"/>
  <c r="T38" i="13"/>
  <c r="T24" i="13"/>
  <c r="P46" i="13"/>
  <c r="P5" i="13"/>
  <c r="P28" i="13"/>
  <c r="P9" i="13"/>
  <c r="P25" i="13"/>
  <c r="P17" i="13"/>
  <c r="P38" i="13"/>
  <c r="R30" i="13"/>
  <c r="T30" i="13" s="1"/>
  <c r="P14" i="13"/>
  <c r="P45" i="13"/>
  <c r="T25" i="13"/>
  <c r="T14" i="13"/>
  <c r="T46" i="13"/>
  <c r="T23" i="13"/>
  <c r="T39" i="13"/>
  <c r="R2" i="13"/>
  <c r="T2" i="13" s="1"/>
  <c r="T45" i="13"/>
  <c r="P24" i="13"/>
  <c r="P40" i="13"/>
  <c r="P23" i="13"/>
  <c r="P39" i="13"/>
  <c r="AB3" i="12"/>
  <c r="AB5" i="12"/>
  <c r="P27" i="13" l="1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C10" i="7"/>
  <c r="C9" i="7"/>
  <c r="C8" i="7"/>
  <c r="C7" i="7"/>
  <c r="C6" i="7"/>
  <c r="C5" i="7"/>
  <c r="E10" i="9"/>
  <c r="J10" i="9" s="1"/>
  <c r="E9" i="9"/>
  <c r="E8" i="9"/>
  <c r="J8" i="9" s="1"/>
  <c r="E7" i="9"/>
  <c r="C4" i="7"/>
  <c r="C3" i="7"/>
  <c r="C2" i="7"/>
  <c r="D8" i="7"/>
  <c r="E8" i="7" s="1"/>
  <c r="D9" i="7"/>
  <c r="D10" i="7"/>
  <c r="D11" i="7"/>
  <c r="E11" i="7" s="1"/>
  <c r="D12" i="7"/>
  <c r="E12" i="7" s="1"/>
  <c r="D13" i="7"/>
  <c r="E13" i="7" s="1"/>
  <c r="E2" i="9"/>
  <c r="E3" i="9"/>
  <c r="J3" i="9" s="1"/>
  <c r="E6" i="9"/>
  <c r="J6" i="9" s="1"/>
  <c r="K12" i="9"/>
  <c r="N12" i="9" s="1"/>
  <c r="J12" i="9"/>
  <c r="K11" i="9"/>
  <c r="N11" i="9" s="1"/>
  <c r="J11" i="9"/>
  <c r="K10" i="9"/>
  <c r="N10" i="9" s="1"/>
  <c r="J14" i="9"/>
  <c r="K14" i="9"/>
  <c r="N14" i="9" s="1"/>
  <c r="D7" i="7"/>
  <c r="E7" i="7" s="1"/>
  <c r="D6" i="7"/>
  <c r="D5" i="7"/>
  <c r="K9" i="9"/>
  <c r="N9" i="9" s="1"/>
  <c r="J9" i="9"/>
  <c r="K8" i="9"/>
  <c r="N8" i="9" s="1"/>
  <c r="K7" i="9"/>
  <c r="J7" i="9"/>
  <c r="K6" i="9"/>
  <c r="N6" i="9" s="1"/>
  <c r="K3" i="9"/>
  <c r="K2" i="9"/>
  <c r="N2" i="9" s="1"/>
  <c r="J2" i="9"/>
  <c r="K17" i="9"/>
  <c r="N17" i="9" s="1"/>
  <c r="J17" i="9"/>
  <c r="V12" i="5"/>
  <c r="AA12" i="5" s="1"/>
  <c r="AB12" i="5" s="1"/>
  <c r="K19" i="9"/>
  <c r="N19" i="9" s="1"/>
  <c r="J19" i="9"/>
  <c r="V6" i="5"/>
  <c r="AA6" i="5" s="1"/>
  <c r="AB6" i="5" s="1"/>
  <c r="E3" i="1"/>
  <c r="E10" i="7" l="1"/>
  <c r="E6" i="7"/>
  <c r="E9" i="7"/>
  <c r="E5" i="7"/>
  <c r="L12" i="9"/>
  <c r="L11" i="9"/>
  <c r="L10" i="9"/>
  <c r="L14" i="9"/>
  <c r="L7" i="9"/>
  <c r="L3" i="9"/>
  <c r="L2" i="9"/>
  <c r="L6" i="9"/>
  <c r="N7" i="9"/>
  <c r="L9" i="9"/>
  <c r="N3" i="9"/>
  <c r="L8" i="9"/>
  <c r="L17" i="9"/>
  <c r="L19" i="9"/>
  <c r="V10" i="5"/>
  <c r="AA10" i="5" s="1"/>
  <c r="AB10" i="5" s="1"/>
  <c r="J20" i="9" l="1"/>
  <c r="J18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8" i="5"/>
  <c r="AA8" i="5" s="1"/>
  <c r="AB8" i="5" s="1"/>
  <c r="D6" i="1"/>
  <c r="E4" i="1" l="1"/>
  <c r="E2" i="1"/>
  <c r="K18" i="9" l="1"/>
  <c r="N18" i="9" s="1"/>
  <c r="K16" i="9"/>
  <c r="N16" i="9" s="1"/>
  <c r="J16" i="9"/>
  <c r="K20" i="9"/>
  <c r="N20" i="9" s="1"/>
  <c r="J13" i="10"/>
  <c r="K13" i="10" s="1"/>
  <c r="M13" i="10" s="1"/>
  <c r="L16" i="9" l="1"/>
  <c r="L18" i="9"/>
  <c r="L20" i="9"/>
  <c r="J15" i="9" l="1"/>
  <c r="K15" i="9"/>
  <c r="L15" i="9" l="1"/>
  <c r="V4" i="5" l="1"/>
  <c r="AA4" i="5" s="1"/>
  <c r="AB4" i="5" s="1"/>
  <c r="N15" i="9"/>
  <c r="V2" i="5" l="1"/>
  <c r="V3" i="5"/>
  <c r="V5" i="5"/>
  <c r="V7" i="5"/>
  <c r="AA7" i="5" l="1"/>
  <c r="AB7" i="5" s="1"/>
  <c r="J7" i="10" l="1"/>
  <c r="K7" i="10" s="1"/>
  <c r="M7" i="10" s="1"/>
  <c r="J9" i="10" l="1"/>
  <c r="K9" i="10" s="1"/>
  <c r="M9" i="10" s="1"/>
  <c r="J5" i="10" l="1"/>
  <c r="K5" i="10" s="1"/>
  <c r="M5" i="10" s="1"/>
  <c r="J8" i="10" l="1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J12" i="10" l="1"/>
  <c r="K12" i="10" s="1"/>
  <c r="M12" i="10" s="1"/>
  <c r="M34" i="1" l="1"/>
  <c r="I8" i="1" l="1"/>
  <c r="J11" i="10" l="1"/>
  <c r="K11" i="10" s="1"/>
  <c r="M11" i="10" s="1"/>
  <c r="J16" i="10" l="1"/>
  <c r="K16" i="10" s="1"/>
  <c r="M16" i="10" s="1"/>
  <c r="J10" i="10" l="1"/>
  <c r="K10" i="10" s="1"/>
  <c r="M10" i="10" s="1"/>
  <c r="AA3" i="5" l="1"/>
  <c r="AB3" i="5" s="1"/>
  <c r="J3" i="10" l="1"/>
  <c r="K3" i="10" s="1"/>
  <c r="M3" i="10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7" authorId="0" shapeId="0" xr:uid="{B4288BCE-0F21-4F35-AC6B-961DBFAC18F2}">
      <text>
        <r>
          <rPr>
            <i/>
            <sz val="12"/>
            <color indexed="81"/>
            <rFont val="Times New Roman"/>
            <family val="1"/>
          </rPr>
          <t>Shield of Faith +2</t>
        </r>
      </text>
    </comment>
    <comment ref="D7" authorId="0" shapeId="0" xr:uid="{CF066EBC-DC26-4E39-80CF-089EF85F7E1C}">
      <text>
        <r>
          <rPr>
            <i/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<sst xmlns="http://schemas.openxmlformats.org/spreadsheetml/2006/main" count="681" uniqueCount="287">
  <si>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</si>
  <si>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</si>
  <si>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</si>
  <si>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</si>
  <si>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</si>
  <si>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</si>
  <si>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</si>
  <si>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</si>
  <si>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</si>
  <si>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</si>
  <si>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</si>
  <si>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</si>
  <si>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</si>
  <si>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</si>
  <si>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</si>
  <si>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</si>
  <si>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</si>
  <si>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</si>
  <si>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</si>
  <si>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</si>
  <si>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</si>
  <si>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</si>
  <si>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</si>
  <si>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</si>
  <si>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</si>
  <si>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</si>
  <si>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</si>
  <si>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</si>
  <si>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</si>
  <si>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</si>
  <si>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</si>
  <si>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</si>
  <si>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</si>
  <si>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</si>
  <si>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</si>
  <si>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</si>
  <si>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</si>
  <si>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</si>
  <si>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</si>
  <si>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</si>
  <si>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</si>
  <si>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</si>
  <si>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</si>
  <si>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</si>
  <si>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</si>
  <si>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</si>
  <si>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</si>
  <si>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</si>
  <si>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</si>
  <si>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</si>
  <si>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</si>
  <si>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</si>
  <si>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</si>
  <si>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</si>
  <si>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</si>
  <si>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</si>
  <si>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</si>
  <si>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</si>
  <si>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</si>
  <si>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</si>
  <si>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</si>
  <si>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</si>
  <si>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</si>
  <si>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</si>
  <si>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</si>
  <si>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</si>
  <si>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</si>
  <si>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</si>
  <si>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</si>
  <si>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</si>
  <si>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</si>
  <si>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</si>
  <si>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</si>
  <si>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</si>
  <si>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</si>
  <si>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</si>
  <si>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</si>
  <si>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</si>
  <si>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</si>
  <si>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</si>
  <si>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</si>
  <si>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</si>
  <si>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</si>
  <si>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</si>
  <si>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</si>
  <si>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</si>
  <si>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</si>
  <si>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</si>
  <si>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</si>
  <si>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</si>
  <si>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</si>
  <si>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</si>
  <si>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</si>
  <si>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</si>
  <si>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</si>
  <si>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</si>
  <si>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</si>
  <si>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</si>
  <si>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</si>
  <si>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</si>
  <si>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</si>
  <si>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</si>
  <si>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</si>
  <si>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</si>
  <si>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</si>
  <si>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</si>
  <si>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</si>
  <si>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Grapple</t>
  </si>
  <si>
    <t>Nihm</t>
  </si>
  <si>
    <t>Ranger</t>
  </si>
  <si>
    <t>Lee</t>
  </si>
  <si>
    <t>Scout</t>
  </si>
  <si>
    <t>Kassuq</t>
  </si>
  <si>
    <t>Hound Archon</t>
  </si>
  <si>
    <t>Baldoor</t>
  </si>
  <si>
    <t>Cleric of Moradin</t>
  </si>
  <si>
    <t>Bite</t>
  </si>
  <si>
    <t>Celestial giant beetle</t>
  </si>
  <si>
    <t>2d4</t>
  </si>
  <si>
    <t>þ</t>
  </si>
  <si>
    <t>Monstrous Spider</t>
  </si>
  <si>
    <t>Spider Swarm</t>
  </si>
  <si>
    <t>Swarm</t>
  </si>
  <si>
    <t>1d6+Poison</t>
  </si>
  <si>
    <t>Chadwick</t>
  </si>
  <si>
    <t>Use Magic Device</t>
  </si>
  <si>
    <t>+2 with Scrolls</t>
  </si>
  <si>
    <t>Wand of Web</t>
  </si>
  <si>
    <t>Wand of Burning Hands</t>
  </si>
  <si>
    <t>UMD DC 20; 25 charges</t>
  </si>
  <si>
    <t>UMD DC 20; 10 charges</t>
  </si>
  <si>
    <t>Donalto</t>
  </si>
  <si>
    <t>Barbarian 1 / Warlock 1</t>
  </si>
  <si>
    <t>Beguiler 2 / Warlock 3</t>
  </si>
  <si>
    <t>Tracking</t>
  </si>
  <si>
    <t>Cold Iron Halberd</t>
  </si>
  <si>
    <t>Power Attack</t>
  </si>
  <si>
    <t>Melee Weapon?</t>
  </si>
  <si>
    <t>Ranged Weapon?</t>
  </si>
  <si>
    <t>Silvered Warhammer</t>
  </si>
  <si>
    <t>Two-handed weapon</t>
  </si>
  <si>
    <t>Halandar</t>
  </si>
  <si>
    <t>Rogue 1 / Warlock 1</t>
  </si>
  <si>
    <t>Human</t>
  </si>
  <si>
    <t>Disable Device</t>
  </si>
  <si>
    <t>Open Locks</t>
  </si>
  <si>
    <t>Craft (Poisonmaking)</t>
  </si>
  <si>
    <t>Survival</t>
  </si>
  <si>
    <t>[properties]</t>
  </si>
  <si>
    <t>1d10+3/x3</t>
  </si>
  <si>
    <t>1d8-1+3/x3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</si>
  <si>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</si>
  <si>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</si>
  <si>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</si>
  <si>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</si>
  <si>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</si>
  <si>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</si>
  <si>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</si>
  <si>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</si>
  <si>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</si>
  <si>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</si>
  <si>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</si>
  <si>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</si>
  <si>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</si>
  <si>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</si>
  <si>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</si>
  <si>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</si>
  <si>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</si>
  <si>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</si>
  <si>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</si>
  <si>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</si>
  <si>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</si>
  <si>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</si>
  <si>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</si>
  <si>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</si>
  <si>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</si>
  <si>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</si>
  <si>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</si>
  <si>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Skills / Abilities / Feats</t>
  </si>
  <si>
    <t>Spells Known</t>
  </si>
  <si>
    <t>Spells Prepared / Cast</t>
  </si>
  <si>
    <t>Weapons</t>
  </si>
  <si>
    <t>Armor</t>
  </si>
  <si>
    <t>Armor Bonus</t>
  </si>
  <si>
    <t>Notable Equipment</t>
  </si>
  <si>
    <t>M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</si>
  <si>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</si>
  <si>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</si>
  <si>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</si>
  <si>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</si>
  <si>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</si>
  <si>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</si>
  <si>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</si>
  <si>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</si>
  <si>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</si>
  <si>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</si>
  <si>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</si>
  <si>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</si>
  <si>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</si>
  <si>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</si>
  <si>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</si>
  <si>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</si>
  <si>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</si>
  <si>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</si>
  <si>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</si>
  <si>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</si>
  <si>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</si>
  <si>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</si>
  <si>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</si>
  <si>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</si>
  <si>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</si>
  <si>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</si>
  <si>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</si>
  <si>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</si>
  <si>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</si>
  <si>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</si>
  <si>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</si>
  <si>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</si>
  <si>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</si>
  <si>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</si>
  <si>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</si>
  <si>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</si>
  <si>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</si>
  <si>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</si>
  <si>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</si>
  <si>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</si>
  <si>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</si>
  <si>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</si>
  <si>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</si>
  <si>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</si>
  <si>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</si>
  <si>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</si>
  <si>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</si>
  <si>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</si>
  <si>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</si>
  <si>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Cult of Aranae</t>
  </si>
  <si>
    <t>CN</t>
  </si>
  <si>
    <t>Least Invocation: Spiderwalk</t>
  </si>
  <si>
    <t>Power Attack, Thug (+2 Initiative, Intimidate), Track; Concentration 1, Intimidate 5, Jump 5, Listen 4, Survival 4, Swim 4</t>
  </si>
  <si>
    <t>MW Studded Leather</t>
  </si>
  <si>
    <t>?</t>
  </si>
  <si>
    <t>CE</t>
  </si>
  <si>
    <t>Region</t>
  </si>
  <si>
    <t>Dragon Coast</t>
  </si>
  <si>
    <t>Luiren</t>
  </si>
  <si>
    <t>Strongheart Halfling</t>
  </si>
  <si>
    <t>Stealthy (+2 Hide, Move Silently), Point-Blank Shot, Noncombatant, Precise Shot, Quick (+10' speed, -1 hit point/hit die), Far Shot; Balance 2, Climb 2, Craft (Poisonmaking) 5, Disable Device 4, Escape Artist 2, Hide 4, Jump 5, Listen 2, Move Silently 4, Open Lock 4, Search 4, Spot 2, Tumble 4</t>
  </si>
  <si>
    <t>Small Studded Leather +1</t>
  </si>
  <si>
    <t>Small Backpack, Small Explorer’s Outfit, Masterwork Artisan’s (Poisonmaker's) Tools, Masterwork Thieves' Tools</t>
  </si>
  <si>
    <t>MW Cold Iron Halberd (has a leather strap for carrying over one shoulder)
MW Silvered Warhammer, MW Kukri, MW Sap</t>
  </si>
  <si>
    <t xml:space="preserve">Small Masterwork Rapier, Small Dagger, Small Dart with Medium Spider Venom, 2 Small Darts with Small Centipede Poison, 5 Small Darts </t>
  </si>
  <si>
    <t>Small Dart with Medium Spider Venom</t>
  </si>
  <si>
    <t>Small Dart with Small Centipede Poison</t>
  </si>
  <si>
    <t>Small Dart</t>
  </si>
  <si>
    <t>1d3-2</t>
  </si>
  <si>
    <t>Cultists</t>
  </si>
  <si>
    <t>20’ - 30’</t>
  </si>
  <si>
    <t>Craft:  Poisonmaking</t>
  </si>
  <si>
    <t>Waterdeep</t>
  </si>
  <si>
    <r>
      <t xml:space="preserve">Bluff 8, Concentration 8, Hide 5, Jump 5, Kn(Arcana) 2, Listen 2, Move Silently 5, Sense Motive 5, Spellcraft 5, Spot 2, Tumble 5, Use Magic Device 8; </t>
    </r>
    <r>
      <rPr>
        <b/>
        <sz val="10"/>
        <rFont val="Times New Roman"/>
        <family val="1"/>
      </rPr>
      <t>Smooth Talk (+2 Diplomacy, Sense Motive), Vulnerable (-1 AC), Fey Heritage (+3 Will saves vs Enchantments), Fey Skin (DR &lt;# of Fey feats&gt;/ Cold Iron), Suspicious (+1 Sense Motive, -1 Diplomacy, Intimidate), Fey Power (+1 CL and +1 DC for Enchantment spells, Warlock Invocations), Kiai Shout (see Complete Warrior p. 102-103)</t>
    </r>
  </si>
  <si>
    <t>Least Invocation: Spiderwalk
Least Invocation: See The Unseen; Beguiler level 0 &amp; 1</t>
  </si>
  <si>
    <r>
      <t xml:space="preserve">6 / 4
</t>
    </r>
    <r>
      <rPr>
        <sz val="10"/>
        <color rgb="FFFF0000"/>
        <rFont val="Times New Roman"/>
        <family val="1"/>
      </rPr>
      <t>2 / 2</t>
    </r>
    <r>
      <rPr>
        <sz val="10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>mexxage 2, undetectable alignment 2</t>
    </r>
  </si>
  <si>
    <t>Current Effects</t>
  </si>
  <si>
    <t>Undetectable Alignment</t>
  </si>
  <si>
    <t>Aranea</t>
  </si>
  <si>
    <t>Detect Magic</t>
  </si>
  <si>
    <t>Message</t>
  </si>
  <si>
    <t>Read Magic</t>
  </si>
  <si>
    <t>Shield of Faith</t>
  </si>
  <si>
    <t>Faram</t>
  </si>
  <si>
    <t>1d3 + Poison</t>
  </si>
  <si>
    <t>MM I</t>
  </si>
  <si>
    <t>Eldritch Blast</t>
  </si>
  <si>
    <t>2d6 force</t>
  </si>
  <si>
    <t>Point Blank +1</t>
  </si>
  <si>
    <t>Point Blank +1; Poison 1d4 Str</t>
  </si>
  <si>
    <t>Point Blank +1; Poison 1d2 Dex</t>
  </si>
  <si>
    <t>1d6 + Poison</t>
  </si>
  <si>
    <t>Monstrous Spider, M</t>
  </si>
  <si>
    <t>Fiendish Monstrous Spider, M</t>
  </si>
  <si>
    <t>Fort DC 12; 1d4 Strength</t>
  </si>
  <si>
    <r>
      <t xml:space="preserve">Backpack, Explorer’s Outfit, MW Manacles (5), Oil of Magic Weapon, </t>
    </r>
    <r>
      <rPr>
        <sz val="12"/>
        <color rgb="FFFF0000"/>
        <rFont val="Times New Roman"/>
        <family val="1"/>
      </rPr>
      <t>Potion of Cure Light Wounds</t>
    </r>
    <r>
      <rPr>
        <sz val="12"/>
        <rFont val="Times New Roman"/>
        <family val="1"/>
      </rPr>
      <t xml:space="preserve">, Hide from Undead, </t>
    </r>
    <r>
      <rPr>
        <sz val="12"/>
        <color rgb="FFFF0000"/>
        <rFont val="Times New Roman"/>
        <family val="1"/>
      </rPr>
      <t>Shield of Faith +2,</t>
    </r>
    <r>
      <rPr>
        <sz val="12"/>
        <rFont val="Times New Roman"/>
        <family val="1"/>
      </rPr>
      <t xml:space="preserve"> EOF</t>
    </r>
  </si>
  <si>
    <t>PCs</t>
  </si>
  <si>
    <t>30’ - 60’</t>
  </si>
  <si>
    <t xml:space="preserve"> </t>
  </si>
  <si>
    <t>See Invisibility</t>
  </si>
  <si>
    <t>Nimbus of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</si>
</sst>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0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2"/>
      <color indexed="8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5" fillId="0" borderId="0"/>
  </cellStyleXfs>
  <cellXfs count="3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4" fillId="31" borderId="8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0" fillId="0" borderId="0" xfId="0" quotePrefix="1" applyAlignment="1">
      <alignment horizontal="center"/>
    </xf>
    <xf numFmtId="0" fontId="14" fillId="32" borderId="51" xfId="0" applyFont="1" applyFill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4" fillId="0" borderId="62" xfId="2" applyFont="1" applyBorder="1" applyAlignment="1">
      <alignment horizontal="center" vertical="center"/>
    </xf>
    <xf numFmtId="0" fontId="36" fillId="0" borderId="62" xfId="13" applyFont="1" applyBorder="1" applyAlignment="1">
      <alignment horizontal="center" vertical="center"/>
    </xf>
    <xf numFmtId="0" fontId="31" fillId="0" borderId="62" xfId="2" applyFont="1" applyBorder="1" applyAlignment="1">
      <alignment horizontal="centerContinuous" vertical="center"/>
    </xf>
    <xf numFmtId="0" fontId="29" fillId="0" borderId="62" xfId="2" applyFont="1" applyBorder="1" applyAlignment="1">
      <alignment horizontal="centerContinuous" vertical="center"/>
    </xf>
    <xf numFmtId="0" fontId="30" fillId="0" borderId="62" xfId="2" applyFont="1" applyBorder="1" applyAlignment="1">
      <alignment horizontal="centerContinuous" vertical="center"/>
    </xf>
    <xf numFmtId="0" fontId="37" fillId="0" borderId="62" xfId="2" applyFont="1" applyBorder="1" applyAlignment="1">
      <alignment horizontal="centerContinuous" vertical="center"/>
    </xf>
    <xf numFmtId="0" fontId="38" fillId="0" borderId="62" xfId="2" applyFont="1" applyBorder="1" applyAlignment="1">
      <alignment horizontal="center" vertical="center"/>
    </xf>
    <xf numFmtId="49" fontId="4" fillId="0" borderId="62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26" fillId="0" borderId="28" xfId="13" applyFont="1" applyBorder="1" applyAlignment="1">
      <alignment horizontal="right" vertical="center" wrapText="1"/>
    </xf>
    <xf numFmtId="0" fontId="39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9" xfId="13" applyFont="1" applyBorder="1" applyAlignment="1">
      <alignment horizontal="center" vertical="center" wrapText="1"/>
    </xf>
    <xf numFmtId="0" fontId="3" fillId="0" borderId="64" xfId="13" applyFont="1" applyBorder="1" applyAlignment="1">
      <alignment horizontal="center" vertical="center" wrapText="1"/>
    </xf>
    <xf numFmtId="0" fontId="35" fillId="0" borderId="65" xfId="13" applyBorder="1" applyAlignment="1">
      <alignment horizontal="center" vertical="center" wrapText="1"/>
    </xf>
    <xf numFmtId="0" fontId="35" fillId="0" borderId="8" xfId="13" applyBorder="1" applyAlignment="1">
      <alignment horizontal="center" vertical="center" wrapText="1"/>
    </xf>
    <xf numFmtId="0" fontId="35" fillId="0" borderId="59" xfId="13" applyBorder="1" applyAlignment="1">
      <alignment horizontal="center" vertical="center" wrapText="1"/>
    </xf>
    <xf numFmtId="164" fontId="35" fillId="0" borderId="66" xfId="13" applyNumberFormat="1" applyBorder="1" applyAlignment="1">
      <alignment horizontal="center" vertical="center" wrapText="1"/>
    </xf>
    <xf numFmtId="0" fontId="35" fillId="0" borderId="66" xfId="13" applyBorder="1" applyAlignment="1">
      <alignment horizontal="center" vertical="center" wrapText="1"/>
    </xf>
    <xf numFmtId="0" fontId="40" fillId="0" borderId="14" xfId="13" applyFont="1" applyBorder="1" applyAlignment="1">
      <alignment horizontal="center" vertical="center" wrapText="1"/>
    </xf>
    <xf numFmtId="0" fontId="41" fillId="0" borderId="28" xfId="13" applyFont="1" applyBorder="1" applyAlignment="1">
      <alignment horizontal="center" vertical="center" wrapText="1"/>
    </xf>
    <xf numFmtId="0" fontId="40" fillId="0" borderId="18" xfId="13" applyFont="1" applyBorder="1" applyAlignment="1">
      <alignment horizontal="center" vertical="center" wrapText="1"/>
    </xf>
    <xf numFmtId="0" fontId="42" fillId="0" borderId="21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43" fillId="0" borderId="59" xfId="13" applyFont="1" applyBorder="1" applyAlignment="1">
      <alignment horizontal="center" vertical="center" wrapText="1"/>
    </xf>
    <xf numFmtId="0" fontId="35" fillId="0" borderId="65" xfId="13" quotePrefix="1" applyBorder="1" applyAlignment="1">
      <alignment horizontal="center" vertical="center" wrapText="1"/>
    </xf>
    <xf numFmtId="0" fontId="35" fillId="0" borderId="67" xfId="13" quotePrefix="1" applyBorder="1" applyAlignment="1">
      <alignment horizontal="center" vertical="center" wrapText="1"/>
    </xf>
    <xf numFmtId="0" fontId="44" fillId="0" borderId="65" xfId="13" applyFont="1" applyBorder="1" applyAlignment="1">
      <alignment horizontal="center" vertical="center" wrapText="1"/>
    </xf>
    <xf numFmtId="0" fontId="44" fillId="0" borderId="66" xfId="13" quotePrefix="1" applyFont="1" applyBorder="1" applyAlignment="1">
      <alignment horizontal="center" vertical="center" wrapText="1"/>
    </xf>
    <xf numFmtId="0" fontId="26" fillId="33" borderId="28" xfId="13" applyFont="1" applyFill="1" applyBorder="1" applyAlignment="1">
      <alignment horizontal="right" vertical="center" wrapText="1"/>
    </xf>
    <xf numFmtId="0" fontId="27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3" fillId="0" borderId="0" xfId="13" applyFont="1" applyAlignment="1">
      <alignment horizontal="center" vertical="center"/>
    </xf>
    <xf numFmtId="0" fontId="3" fillId="0" borderId="0" xfId="13" applyFont="1" applyAlignment="1">
      <alignment horizontal="center" vertical="center" wrapText="1"/>
    </xf>
    <xf numFmtId="0" fontId="35" fillId="0" borderId="0" xfId="13" applyAlignment="1">
      <alignment horizontal="center" vertical="center" wrapText="1"/>
    </xf>
    <xf numFmtId="164" fontId="35" fillId="0" borderId="0" xfId="13" applyNumberFormat="1" applyAlignment="1">
      <alignment horizontal="center" vertical="center" wrapText="1"/>
    </xf>
    <xf numFmtId="0" fontId="40" fillId="0" borderId="0" xfId="13" applyFont="1" applyAlignment="1">
      <alignment horizontal="center" vertical="center" wrapText="1"/>
    </xf>
    <xf numFmtId="0" fontId="41" fillId="0" borderId="0" xfId="13" applyFont="1" applyAlignment="1">
      <alignment horizontal="center" vertical="center" wrapText="1"/>
    </xf>
    <xf numFmtId="0" fontId="42" fillId="0" borderId="0" xfId="13" applyFont="1" applyAlignment="1">
      <alignment horizontal="center" vertical="center" wrapText="1"/>
    </xf>
    <xf numFmtId="0" fontId="43" fillId="0" borderId="0" xfId="13" applyFont="1" applyAlignment="1">
      <alignment horizontal="center" vertical="center" wrapText="1"/>
    </xf>
    <xf numFmtId="0" fontId="35" fillId="0" borderId="0" xfId="13" quotePrefix="1" applyAlignment="1">
      <alignment horizontal="center" vertical="center" wrapText="1"/>
    </xf>
    <xf numFmtId="0" fontId="44" fillId="0" borderId="0" xfId="13" quotePrefix="1" applyFont="1" applyAlignment="1">
      <alignment horizontal="center" vertical="center" wrapText="1"/>
    </xf>
    <xf numFmtId="0" fontId="44" fillId="0" borderId="0" xfId="13" applyFont="1" applyAlignment="1">
      <alignment horizontal="center" vertical="center" wrapText="1"/>
    </xf>
    <xf numFmtId="0" fontId="45" fillId="34" borderId="68" xfId="12" applyFont="1" applyFill="1" applyBorder="1" applyAlignment="1">
      <alignment horizontal="centerContinuous" vertical="center"/>
    </xf>
    <xf numFmtId="0" fontId="46" fillId="7" borderId="52" xfId="12" applyFont="1" applyFill="1" applyBorder="1" applyAlignment="1">
      <alignment horizontal="center" vertical="center"/>
    </xf>
    <xf numFmtId="0" fontId="45" fillId="5" borderId="52" xfId="12" applyFont="1" applyFill="1" applyBorder="1" applyAlignment="1">
      <alignment horizontal="center" vertical="center"/>
    </xf>
    <xf numFmtId="0" fontId="45" fillId="34" borderId="52" xfId="12" applyFont="1" applyFill="1" applyBorder="1" applyAlignment="1">
      <alignment horizontal="center" vertical="center"/>
    </xf>
    <xf numFmtId="0" fontId="45" fillId="34" borderId="52" xfId="12" applyFont="1" applyFill="1" applyBorder="1" applyAlignment="1">
      <alignment horizontal="center" vertical="center" wrapText="1"/>
    </xf>
    <xf numFmtId="0" fontId="37" fillId="9" borderId="53" xfId="12" applyFont="1" applyFill="1" applyBorder="1" applyAlignment="1">
      <alignment horizontal="center" vertical="center" wrapText="1"/>
    </xf>
    <xf numFmtId="0" fontId="45" fillId="34" borderId="69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5" fillId="28" borderId="70" xfId="12" applyFont="1" applyFill="1" applyBorder="1" applyAlignment="1">
      <alignment horizontal="center" vertical="center" wrapText="1"/>
    </xf>
    <xf numFmtId="0" fontId="47" fillId="0" borderId="37" xfId="12" applyFont="1" applyBorder="1" applyAlignment="1">
      <alignment vertical="center"/>
    </xf>
    <xf numFmtId="0" fontId="39" fillId="0" borderId="30" xfId="12" applyFont="1" applyBorder="1" applyAlignment="1">
      <alignment horizontal="center" vertical="center"/>
    </xf>
    <xf numFmtId="0" fontId="48" fillId="0" borderId="30" xfId="12" applyFont="1" applyBorder="1" applyAlignment="1">
      <alignment horizontal="center" vertical="center" wrapText="1"/>
    </xf>
    <xf numFmtId="0" fontId="39" fillId="0" borderId="30" xfId="12" applyFont="1" applyBorder="1" applyAlignment="1">
      <alignment horizontal="center" vertical="center" wrapText="1"/>
    </xf>
    <xf numFmtId="1" fontId="39" fillId="0" borderId="30" xfId="12" applyNumberFormat="1" applyFont="1" applyBorder="1" applyAlignment="1">
      <alignment horizontal="center" vertical="center" wrapText="1"/>
    </xf>
    <xf numFmtId="0" fontId="49" fillId="9" borderId="61" xfId="12" applyFont="1" applyFill="1" applyBorder="1" applyAlignment="1">
      <alignment horizontal="center" vertical="center"/>
    </xf>
    <xf numFmtId="0" fontId="39" fillId="0" borderId="71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9" fillId="0" borderId="72" xfId="12" quotePrefix="1" applyFont="1" applyBorder="1" applyAlignment="1">
      <alignment horizontal="center" vertical="center"/>
    </xf>
    <xf numFmtId="0" fontId="50" fillId="0" borderId="37" xfId="12" applyFont="1" applyBorder="1" applyAlignment="1">
      <alignment vertical="center"/>
    </xf>
    <xf numFmtId="0" fontId="30" fillId="0" borderId="61" xfId="12" applyFont="1" applyBorder="1" applyAlignment="1">
      <alignment horizontal="center" vertical="center"/>
    </xf>
    <xf numFmtId="0" fontId="48" fillId="0" borderId="73" xfId="12" applyFont="1" applyBorder="1" applyAlignment="1">
      <alignment vertical="center"/>
    </xf>
    <xf numFmtId="0" fontId="39" fillId="0" borderId="32" xfId="12" applyFont="1" applyBorder="1" applyAlignment="1">
      <alignment horizontal="center" vertical="center"/>
    </xf>
    <xf numFmtId="0" fontId="37" fillId="0" borderId="32" xfId="12" applyFont="1" applyBorder="1" applyAlignment="1">
      <alignment horizontal="center" vertical="center" wrapText="1"/>
    </xf>
    <xf numFmtId="0" fontId="39" fillId="0" borderId="32" xfId="12" applyFont="1" applyBorder="1" applyAlignment="1">
      <alignment horizontal="center" vertical="center" wrapText="1"/>
    </xf>
    <xf numFmtId="1" fontId="39" fillId="0" borderId="32" xfId="12" applyNumberFormat="1" applyFont="1" applyBorder="1" applyAlignment="1">
      <alignment horizontal="center" vertical="center" wrapText="1"/>
    </xf>
    <xf numFmtId="0" fontId="39" fillId="0" borderId="74" xfId="12" quotePrefix="1" applyFont="1" applyBorder="1" applyAlignment="1">
      <alignment horizontal="center" vertical="center"/>
    </xf>
    <xf numFmtId="0" fontId="32" fillId="0" borderId="37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61" xfId="12" applyFont="1" applyBorder="1" applyAlignment="1">
      <alignment horizontal="center" vertical="center"/>
    </xf>
    <xf numFmtId="0" fontId="32" fillId="0" borderId="61" xfId="12" applyFont="1" applyBorder="1" applyAlignment="1">
      <alignment horizontal="center" vertical="center"/>
    </xf>
    <xf numFmtId="0" fontId="39" fillId="0" borderId="61" xfId="12" applyFont="1" applyBorder="1" applyAlignment="1">
      <alignment horizontal="center" vertical="center"/>
    </xf>
    <xf numFmtId="49" fontId="39" fillId="0" borderId="61" xfId="12" applyNumberFormat="1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0" fillId="0" borderId="37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61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34" fillId="0" borderId="37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61" xfId="12" applyFont="1" applyBorder="1" applyAlignment="1">
      <alignment horizontal="center" vertical="center"/>
    </xf>
    <xf numFmtId="0" fontId="34" fillId="0" borderId="61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28" fillId="0" borderId="37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61" xfId="12" applyFont="1" applyBorder="1" applyAlignment="1">
      <alignment horizontal="center" vertical="center"/>
    </xf>
    <xf numFmtId="0" fontId="28" fillId="0" borderId="61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1" fillId="0" borderId="37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61" xfId="12" applyFont="1" applyBorder="1" applyAlignment="1">
      <alignment horizontal="center" vertical="center"/>
    </xf>
    <xf numFmtId="0" fontId="31" fillId="0" borderId="61" xfId="12" applyFont="1" applyBorder="1" applyAlignment="1">
      <alignment horizontal="center" vertical="center"/>
    </xf>
    <xf numFmtId="0" fontId="60" fillId="0" borderId="0" xfId="12" applyFont="1" applyAlignment="1">
      <alignment vertical="center"/>
    </xf>
    <xf numFmtId="0" fontId="33" fillId="0" borderId="37" xfId="12" applyFont="1" applyBorder="1" applyAlignment="1">
      <alignment vertical="center"/>
    </xf>
    <xf numFmtId="49" fontId="61" fillId="0" borderId="30" xfId="12" applyNumberFormat="1" applyFont="1" applyBorder="1" applyAlignment="1">
      <alignment horizontal="center" vertical="center"/>
    </xf>
    <xf numFmtId="0" fontId="61" fillId="0" borderId="61" xfId="12" applyFont="1" applyBorder="1" applyAlignment="1">
      <alignment horizontal="center" vertical="center"/>
    </xf>
    <xf numFmtId="0" fontId="33" fillId="0" borderId="61" xfId="12" applyFont="1" applyBorder="1" applyAlignment="1">
      <alignment horizontal="center" vertical="center"/>
    </xf>
    <xf numFmtId="0" fontId="30" fillId="0" borderId="39" xfId="12" applyFont="1" applyBorder="1" applyAlignment="1">
      <alignment vertical="center"/>
    </xf>
    <xf numFmtId="0" fontId="39" fillId="0" borderId="75" xfId="12" applyFont="1" applyBorder="1" applyAlignment="1">
      <alignment horizontal="center" vertical="center"/>
    </xf>
    <xf numFmtId="49" fontId="53" fillId="0" borderId="75" xfId="12" applyNumberFormat="1" applyFont="1" applyBorder="1" applyAlignment="1">
      <alignment horizontal="center" vertical="center"/>
    </xf>
    <xf numFmtId="0" fontId="53" fillId="0" borderId="76" xfId="12" applyFont="1" applyBorder="1" applyAlignment="1">
      <alignment horizontal="center" vertical="center"/>
    </xf>
    <xf numFmtId="0" fontId="30" fillId="0" borderId="76" xfId="12" applyFont="1" applyBorder="1" applyAlignment="1">
      <alignment horizontal="center" vertical="center"/>
    </xf>
    <xf numFmtId="49" fontId="39" fillId="0" borderId="76" xfId="12" applyNumberFormat="1" applyFont="1" applyBorder="1" applyAlignment="1">
      <alignment horizontal="center" vertical="center"/>
    </xf>
    <xf numFmtId="0" fontId="49" fillId="9" borderId="75" xfId="12" applyFont="1" applyFill="1" applyBorder="1" applyAlignment="1">
      <alignment horizontal="center" vertical="center"/>
    </xf>
    <xf numFmtId="0" fontId="39" fillId="0" borderId="77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62" xfId="2" applyFont="1" applyBorder="1" applyAlignment="1">
      <alignment horizontal="center" vertical="center" wrapText="1"/>
    </xf>
    <xf numFmtId="49" fontId="44" fillId="0" borderId="64" xfId="13" applyNumberFormat="1" applyFont="1" applyBorder="1" applyAlignment="1">
      <alignment horizontal="center" vertical="center" wrapText="1"/>
    </xf>
    <xf numFmtId="0" fontId="15" fillId="35" borderId="51" xfId="0" applyFont="1" applyFill="1" applyBorder="1" applyAlignment="1">
      <alignment horizontal="center" vertical="center"/>
    </xf>
    <xf numFmtId="0" fontId="14" fillId="36" borderId="5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68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FF"/>
      <color rgb="FF00FFFF"/>
      <color rgb="FF99FF99"/>
      <color rgb="FF0033CC"/>
      <color rgb="FF008000"/>
      <color rgb="FF9900FF"/>
      <color rgb="FFCC99FF"/>
      <color rgb="FFFF00FF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15</c:v>
                </c:pt>
                <c:pt idx="8">
                  <c:v>18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22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18</c:v>
                </c:pt>
                <c:pt idx="5">
                  <c:v>24</c:v>
                </c:pt>
                <c:pt idx="6">
                  <c:v>23</c:v>
                </c:pt>
                <c:pt idx="7">
                  <c:v>30</c:v>
                </c:pt>
                <c:pt idx="8">
                  <c:v>40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16</c:v>
                </c:pt>
                <c:pt idx="3">
                  <c:v>18</c:v>
                </c:pt>
                <c:pt idx="4">
                  <c:v>15</c:v>
                </c:pt>
                <c:pt idx="5">
                  <c:v>36</c:v>
                </c:pt>
                <c:pt idx="6">
                  <c:v>31</c:v>
                </c:pt>
                <c:pt idx="7">
                  <c:v>31</c:v>
                </c:pt>
                <c:pt idx="8">
                  <c:v>42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16</c:v>
                </c:pt>
                <c:pt idx="3">
                  <c:v>12</c:v>
                </c:pt>
                <c:pt idx="4">
                  <c:v>37</c:v>
                </c:pt>
                <c:pt idx="5">
                  <c:v>34</c:v>
                </c:pt>
                <c:pt idx="6">
                  <c:v>35</c:v>
                </c:pt>
                <c:pt idx="7">
                  <c:v>55</c:v>
                </c:pt>
                <c:pt idx="8">
                  <c:v>70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24</c:v>
                </c:pt>
                <c:pt idx="3">
                  <c:v>38</c:v>
                </c:pt>
                <c:pt idx="4">
                  <c:v>28</c:v>
                </c:pt>
                <c:pt idx="5">
                  <c:v>33</c:v>
                </c:pt>
                <c:pt idx="6">
                  <c:v>57</c:v>
                </c:pt>
                <c:pt idx="7">
                  <c:v>58</c:v>
                </c:pt>
                <c:pt idx="8">
                  <c:v>64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5</c:v>
                </c:pt>
                <c:pt idx="1">
                  <c:v>17</c:v>
                </c:pt>
                <c:pt idx="2">
                  <c:v>32</c:v>
                </c:pt>
                <c:pt idx="3">
                  <c:v>45</c:v>
                </c:pt>
                <c:pt idx="4">
                  <c:v>44</c:v>
                </c:pt>
                <c:pt idx="5">
                  <c:v>61</c:v>
                </c:pt>
                <c:pt idx="6">
                  <c:v>73</c:v>
                </c:pt>
                <c:pt idx="7">
                  <c:v>105</c:v>
                </c:pt>
                <c:pt idx="8">
                  <c:v>111</c:v>
                </c:pt>
                <c:pt idx="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16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18</c:v>
                </c:pt>
                <c:pt idx="4">
                  <c:v>12</c:v>
                </c:pt>
                <c:pt idx="5">
                  <c:v>38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18</c:v>
                </c:pt>
                <c:pt idx="3">
                  <c:v>15</c:v>
                </c:pt>
                <c:pt idx="4">
                  <c:v>37</c:v>
                </c:pt>
                <c:pt idx="5">
                  <c:v>28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24</c:v>
                </c:pt>
                <c:pt idx="3">
                  <c:v>36</c:v>
                </c:pt>
                <c:pt idx="4">
                  <c:v>34</c:v>
                </c:pt>
                <c:pt idx="5">
                  <c:v>33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23</c:v>
                </c:pt>
                <c:pt idx="3">
                  <c:v>31</c:v>
                </c:pt>
                <c:pt idx="4">
                  <c:v>35</c:v>
                </c:pt>
                <c:pt idx="5">
                  <c:v>57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26</c:v>
                </c:pt>
                <c:pt idx="2">
                  <c:v>30</c:v>
                </c:pt>
                <c:pt idx="3">
                  <c:v>31</c:v>
                </c:pt>
                <c:pt idx="4">
                  <c:v>55</c:v>
                </c:pt>
                <c:pt idx="5">
                  <c:v>58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22</c:v>
                </c:pt>
                <c:pt idx="2">
                  <c:v>40</c:v>
                </c:pt>
                <c:pt idx="3">
                  <c:v>42</c:v>
                </c:pt>
                <c:pt idx="4">
                  <c:v>70</c:v>
                </c:pt>
                <c:pt idx="5">
                  <c:v>64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16</c:v>
                </c:pt>
                <c:pt idx="1">
                  <c:v>27</c:v>
                </c:pt>
                <c:pt idx="2">
                  <c:v>33</c:v>
                </c:pt>
                <c:pt idx="3">
                  <c:v>36</c:v>
                </c:pt>
                <c:pt idx="4">
                  <c:v>46</c:v>
                </c:pt>
                <c:pt idx="5">
                  <c:v>60</c:v>
                </c:pt>
                <c:pt idx="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15</c:v>
                </c:pt>
                <c:pt idx="8">
                  <c:v>18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22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18</c:v>
                </c:pt>
                <c:pt idx="5">
                  <c:v>24</c:v>
                </c:pt>
                <c:pt idx="6">
                  <c:v>23</c:v>
                </c:pt>
                <c:pt idx="7">
                  <c:v>30</c:v>
                </c:pt>
                <c:pt idx="8">
                  <c:v>40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16</c:v>
                </c:pt>
                <c:pt idx="3">
                  <c:v>18</c:v>
                </c:pt>
                <c:pt idx="4">
                  <c:v>15</c:v>
                </c:pt>
                <c:pt idx="5">
                  <c:v>36</c:v>
                </c:pt>
                <c:pt idx="6">
                  <c:v>31</c:v>
                </c:pt>
                <c:pt idx="7">
                  <c:v>31</c:v>
                </c:pt>
                <c:pt idx="8">
                  <c:v>42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16</c:v>
                </c:pt>
                <c:pt idx="3">
                  <c:v>12</c:v>
                </c:pt>
                <c:pt idx="4">
                  <c:v>37</c:v>
                </c:pt>
                <c:pt idx="5">
                  <c:v>34</c:v>
                </c:pt>
                <c:pt idx="6">
                  <c:v>35</c:v>
                </c:pt>
                <c:pt idx="7">
                  <c:v>55</c:v>
                </c:pt>
                <c:pt idx="8">
                  <c:v>70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24</c:v>
                </c:pt>
                <c:pt idx="3">
                  <c:v>38</c:v>
                </c:pt>
                <c:pt idx="4">
                  <c:v>28</c:v>
                </c:pt>
                <c:pt idx="5">
                  <c:v>33</c:v>
                </c:pt>
                <c:pt idx="6">
                  <c:v>57</c:v>
                </c:pt>
                <c:pt idx="7">
                  <c:v>58</c:v>
                </c:pt>
                <c:pt idx="8">
                  <c:v>64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5</c:v>
                </c:pt>
                <c:pt idx="1">
                  <c:v>17</c:v>
                </c:pt>
                <c:pt idx="2">
                  <c:v>32</c:v>
                </c:pt>
                <c:pt idx="3">
                  <c:v>45</c:v>
                </c:pt>
                <c:pt idx="4">
                  <c:v>44</c:v>
                </c:pt>
                <c:pt idx="5">
                  <c:v>61</c:v>
                </c:pt>
                <c:pt idx="6">
                  <c:v>73</c:v>
                </c:pt>
                <c:pt idx="7">
                  <c:v>105</c:v>
                </c:pt>
                <c:pt idx="8">
                  <c:v>111</c:v>
                </c:pt>
                <c:pt idx="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1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16.69921875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22.1992187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3" t="s">
        <v>255</v>
      </c>
      <c r="B2" s="113">
        <v>2</v>
      </c>
      <c r="C2" s="44">
        <v>2</v>
      </c>
      <c r="D2" s="45">
        <v>16</v>
      </c>
      <c r="E2" s="44">
        <f t="shared" ref="E2:E4" si="0">SUM(C2:D2)</f>
        <v>18</v>
      </c>
      <c r="F2" s="44" t="s">
        <v>256</v>
      </c>
      <c r="H2" s="71" t="s">
        <v>0</v>
      </c>
      <c r="I2" s="72" t="s">
        <v>21</v>
      </c>
      <c r="J2" s="73" t="s">
        <v>22</v>
      </c>
      <c r="L2" s="121" t="s">
        <v>0</v>
      </c>
      <c r="M2" s="122" t="s">
        <v>82</v>
      </c>
      <c r="N2" s="123" t="s">
        <v>64</v>
      </c>
    </row>
    <row r="3" spans="1:14" x14ac:dyDescent="0.3">
      <c r="A3" s="64" t="s">
        <v>269</v>
      </c>
      <c r="B3" s="64">
        <v>1</v>
      </c>
      <c r="C3" s="44">
        <v>5</v>
      </c>
      <c r="D3" s="45">
        <v>11</v>
      </c>
      <c r="E3" s="44">
        <f t="shared" si="0"/>
        <v>16</v>
      </c>
      <c r="F3" s="44" t="s">
        <v>5</v>
      </c>
      <c r="H3" s="74" t="s">
        <v>114</v>
      </c>
      <c r="I3" s="70">
        <v>3</v>
      </c>
      <c r="J3" s="75" t="s">
        <v>115</v>
      </c>
      <c r="L3" s="124" t="s">
        <v>124</v>
      </c>
      <c r="M3" s="113">
        <v>5</v>
      </c>
      <c r="N3" s="125" t="s">
        <v>133</v>
      </c>
    </row>
    <row r="4" spans="1:14" x14ac:dyDescent="0.3">
      <c r="A4" s="70" t="s">
        <v>282</v>
      </c>
      <c r="B4" s="70">
        <v>1</v>
      </c>
      <c r="C4" s="44">
        <v>4</v>
      </c>
      <c r="D4" s="45">
        <v>5</v>
      </c>
      <c r="E4" s="44">
        <f t="shared" si="0"/>
        <v>9</v>
      </c>
      <c r="F4" s="44" t="s">
        <v>283</v>
      </c>
      <c r="H4" s="74" t="s">
        <v>112</v>
      </c>
      <c r="I4" s="70">
        <v>3</v>
      </c>
      <c r="J4" s="75" t="s">
        <v>113</v>
      </c>
      <c r="L4" s="124" t="s">
        <v>131</v>
      </c>
      <c r="M4" s="113">
        <v>2</v>
      </c>
      <c r="N4" s="125" t="s">
        <v>132</v>
      </c>
    </row>
    <row r="5" spans="1:14" x14ac:dyDescent="0.3">
      <c r="B5" s="43"/>
      <c r="C5" s="43"/>
      <c r="E5" s="43"/>
      <c r="F5" s="43"/>
      <c r="H5" s="74" t="s">
        <v>110</v>
      </c>
      <c r="I5" s="70">
        <v>3</v>
      </c>
      <c r="J5" s="75" t="s">
        <v>111</v>
      </c>
      <c r="L5" s="124" t="s">
        <v>141</v>
      </c>
      <c r="M5" s="113">
        <v>2</v>
      </c>
      <c r="N5" s="125" t="s">
        <v>142</v>
      </c>
    </row>
    <row r="6" spans="1:14" ht="16.2" thickBot="1" x14ac:dyDescent="0.35">
      <c r="D6" s="45">
        <f t="shared" ref="D6" ca="1" si="1">RANDBETWEEN(1,20)</f>
        <v>17</v>
      </c>
      <c r="H6" s="166" t="s">
        <v>108</v>
      </c>
      <c r="I6" s="167">
        <v>3</v>
      </c>
      <c r="J6" s="168" t="s">
        <v>109</v>
      </c>
      <c r="L6" s="124" t="s">
        <v>264</v>
      </c>
      <c r="M6" s="113">
        <v>3</v>
      </c>
      <c r="N6" s="125" t="s">
        <v>271</v>
      </c>
    </row>
    <row r="7" spans="1:14" ht="16.2" thickBot="1" x14ac:dyDescent="0.35">
      <c r="B7" s="43"/>
      <c r="C7" s="43"/>
      <c r="D7" s="43"/>
      <c r="E7" s="43"/>
      <c r="F7" s="43"/>
      <c r="H7" s="76" t="s">
        <v>23</v>
      </c>
      <c r="I7" s="77">
        <f>SUM(I3:I6)</f>
        <v>12</v>
      </c>
      <c r="J7" s="75"/>
      <c r="L7" s="126"/>
      <c r="M7" s="127"/>
      <c r="N7" s="128"/>
    </row>
    <row r="8" spans="1:14" x14ac:dyDescent="0.3">
      <c r="B8" s="43"/>
      <c r="C8" s="43"/>
      <c r="D8" s="43"/>
      <c r="E8" s="43"/>
      <c r="F8" s="43"/>
      <c r="H8" s="76" t="s">
        <v>24</v>
      </c>
      <c r="I8" s="77">
        <f>COUNT(I3:I6)</f>
        <v>4</v>
      </c>
      <c r="J8" s="78"/>
      <c r="L8" s="129" t="s">
        <v>23</v>
      </c>
      <c r="M8" s="130">
        <f>SUM(M5:M7)</f>
        <v>5</v>
      </c>
      <c r="N8" s="125"/>
    </row>
    <row r="9" spans="1:14" x14ac:dyDescent="0.3">
      <c r="B9" s="43"/>
      <c r="C9" s="43"/>
      <c r="D9" s="43"/>
      <c r="E9" s="43"/>
      <c r="F9" s="43"/>
      <c r="H9" s="76" t="s">
        <v>26</v>
      </c>
      <c r="I9" s="79">
        <f>I7/4</f>
        <v>3</v>
      </c>
      <c r="J9" s="75" t="s">
        <v>27</v>
      </c>
      <c r="L9" s="129" t="s">
        <v>95</v>
      </c>
      <c r="M9" s="130">
        <f>AVERAGE(M5:M7)</f>
        <v>2.5</v>
      </c>
      <c r="N9" s="125"/>
    </row>
    <row r="10" spans="1:14" ht="16.2" thickBot="1" x14ac:dyDescent="0.35">
      <c r="B10" s="43"/>
      <c r="C10" s="43"/>
      <c r="D10" s="43"/>
      <c r="E10" s="43"/>
      <c r="F10" s="43"/>
      <c r="H10" s="80" t="s">
        <v>28</v>
      </c>
      <c r="I10" s="81">
        <f>I9*2</f>
        <v>6</v>
      </c>
      <c r="J10" s="82" t="s">
        <v>29</v>
      </c>
      <c r="L10" s="131" t="s">
        <v>24</v>
      </c>
      <c r="M10" s="160">
        <f>COUNT(M5:M7)</f>
        <v>2</v>
      </c>
      <c r="N10" s="132"/>
    </row>
    <row r="11" spans="1:14" ht="16.2" thickTop="1" x14ac:dyDescent="0.3">
      <c r="B11" s="43"/>
      <c r="C11" s="43"/>
      <c r="D11" s="43"/>
      <c r="E11" s="43"/>
      <c r="F11" s="43"/>
      <c r="H11" s="83"/>
      <c r="I11" s="83"/>
      <c r="J11" s="83"/>
    </row>
    <row r="12" spans="1:14" x14ac:dyDescent="0.3">
      <c r="B12" s="43"/>
      <c r="C12" s="43"/>
      <c r="D12" s="43"/>
      <c r="E12" s="43"/>
      <c r="F12" s="43"/>
      <c r="H12" s="83"/>
      <c r="I12" s="83"/>
      <c r="L12" s="84" t="s">
        <v>30</v>
      </c>
      <c r="M12" s="85">
        <f>I9</f>
        <v>3</v>
      </c>
      <c r="N12" s="83"/>
    </row>
    <row r="13" spans="1:14" x14ac:dyDescent="0.3">
      <c r="B13" s="43"/>
      <c r="C13" s="43"/>
      <c r="D13" s="43"/>
      <c r="E13" s="43"/>
      <c r="F13" s="43"/>
      <c r="H13" s="83"/>
      <c r="I13" s="83"/>
      <c r="J13" s="83"/>
      <c r="L13" s="84" t="s">
        <v>31</v>
      </c>
      <c r="M13" s="85">
        <f>I10</f>
        <v>6</v>
      </c>
      <c r="N13" s="83"/>
    </row>
    <row r="14" spans="1:14" x14ac:dyDescent="0.3">
      <c r="B14" s="43"/>
      <c r="C14" s="43"/>
      <c r="D14" s="43"/>
      <c r="E14" s="43"/>
      <c r="F14" s="43"/>
      <c r="H14" s="83"/>
      <c r="I14" s="83"/>
      <c r="J14" s="83"/>
      <c r="L14" s="84" t="s">
        <v>32</v>
      </c>
      <c r="M14" s="85">
        <f>I7</f>
        <v>12</v>
      </c>
      <c r="N14" s="83"/>
    </row>
    <row r="15" spans="1:14" x14ac:dyDescent="0.3">
      <c r="H15" s="83"/>
      <c r="I15" s="83"/>
      <c r="J15" s="83"/>
      <c r="L15" s="86" t="s">
        <v>33</v>
      </c>
      <c r="M15" s="85">
        <f>M8</f>
        <v>5</v>
      </c>
      <c r="N15" s="83"/>
    </row>
    <row r="16" spans="1:14" x14ac:dyDescent="0.3">
      <c r="H16" s="83"/>
      <c r="I16" s="83"/>
      <c r="J16" s="83"/>
    </row>
    <row r="17" spans="8:14" x14ac:dyDescent="0.3">
      <c r="H17" s="83"/>
      <c r="I17" s="83"/>
      <c r="J17" s="83"/>
    </row>
    <row r="18" spans="8:14" x14ac:dyDescent="0.3">
      <c r="H18" s="83"/>
      <c r="I18" s="83"/>
      <c r="J18" s="83"/>
    </row>
    <row r="19" spans="8:14" x14ac:dyDescent="0.3">
      <c r="H19" s="83"/>
      <c r="I19" s="83"/>
      <c r="J19" s="83"/>
    </row>
    <row r="20" spans="8:14" x14ac:dyDescent="0.3">
      <c r="H20" s="83"/>
      <c r="I20" s="83"/>
      <c r="J20" s="83"/>
    </row>
    <row r="21" spans="8:14" x14ac:dyDescent="0.3">
      <c r="H21" s="83"/>
      <c r="I21" s="83"/>
      <c r="J21" s="83"/>
    </row>
    <row r="30" spans="8:14" x14ac:dyDescent="0.3">
      <c r="L30" s="84"/>
      <c r="M30" s="85"/>
      <c r="N30" s="83"/>
    </row>
    <row r="31" spans="8:14" x14ac:dyDescent="0.3">
      <c r="L31" s="84"/>
      <c r="M31" s="85"/>
      <c r="N31" s="83"/>
    </row>
    <row r="32" spans="8:14" x14ac:dyDescent="0.3">
      <c r="L32" s="84"/>
      <c r="M32" s="85"/>
      <c r="N32" s="83"/>
    </row>
    <row r="33" spans="12:14" x14ac:dyDescent="0.3">
      <c r="N33" s="83"/>
    </row>
    <row r="34" spans="12:14" x14ac:dyDescent="0.3">
      <c r="L34" s="86" t="s">
        <v>33</v>
      </c>
      <c r="M34" s="85">
        <f>M26</f>
        <v>0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5">
    <cfRule type="cellIs" dxfId="680" priority="1438" operator="greaterThan">
      <formula>$M$14</formula>
    </cfRule>
    <cfRule type="cellIs" dxfId="679" priority="1439" operator="between">
      <formula>$M$13</formula>
      <formula>$M$14</formula>
    </cfRule>
    <cfRule type="cellIs" dxfId="678" priority="1440" operator="between">
      <formula>$M$12</formula>
      <formula>$M$13</formula>
    </cfRule>
    <cfRule type="cellIs" dxfId="677" priority="1441" operator="lessThan">
      <formula>$M$12</formula>
    </cfRule>
  </conditionalFormatting>
  <conditionalFormatting sqref="M34">
    <cfRule type="cellIs" dxfId="676" priority="1" operator="greaterThan">
      <formula>$M$14</formula>
    </cfRule>
    <cfRule type="cellIs" dxfId="675" priority="2" operator="between">
      <formula>$M$13</formula>
      <formula>$M$14</formula>
    </cfRule>
    <cfRule type="cellIs" dxfId="674" priority="3" operator="between">
      <formula>$M$12</formula>
      <formula>$M$13</formula>
    </cfRule>
    <cfRule type="cellIs" dxfId="673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6"/>
  <sheetViews>
    <sheetView showGridLines="0" zoomScale="85" zoomScaleNormal="85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0.09765625" style="232" bestFit="1" customWidth="1"/>
    <col min="2" max="2" width="5.3984375" style="232" bestFit="1" customWidth="1"/>
    <col min="3" max="3" width="12.69921875" style="232" bestFit="1" customWidth="1"/>
    <col min="4" max="4" width="10.296875" style="208" bestFit="1" customWidth="1"/>
    <col min="5" max="5" width="20.5" style="233" bestFit="1" customWidth="1"/>
    <col min="6" max="6" width="5" style="233" bestFit="1" customWidth="1"/>
    <col min="7" max="7" width="4" style="233" bestFit="1" customWidth="1"/>
    <col min="8" max="8" width="4.296875" style="233" bestFit="1" customWidth="1"/>
    <col min="9" max="9" width="10.19921875" style="233" bestFit="1" customWidth="1"/>
    <col min="10" max="10" width="12.69921875" style="233" bestFit="1" customWidth="1"/>
    <col min="11" max="11" width="3.69921875" style="233" bestFit="1" customWidth="1"/>
    <col min="12" max="12" width="3.19921875" style="233" customWidth="1"/>
    <col min="13" max="13" width="4.59765625" style="233" customWidth="1"/>
    <col min="14" max="14" width="3.19921875" style="233" customWidth="1"/>
    <col min="15" max="15" width="4.8984375" style="233" bestFit="1" customWidth="1"/>
    <col min="16" max="16" width="3.19921875" style="233" customWidth="1"/>
    <col min="17" max="17" width="3.69921875" style="233" bestFit="1" customWidth="1"/>
    <col min="18" max="18" width="3.19921875" style="233" customWidth="1"/>
    <col min="19" max="19" width="4.59765625" style="233" customWidth="1"/>
    <col min="20" max="20" width="3.19921875" style="233" customWidth="1"/>
    <col min="21" max="21" width="4.796875" style="233" customWidth="1"/>
    <col min="22" max="22" width="3.19921875" style="233" customWidth="1"/>
    <col min="23" max="23" width="7.59765625" style="233" bestFit="1" customWidth="1"/>
    <col min="24" max="24" width="4.296875" style="233" bestFit="1" customWidth="1"/>
    <col min="25" max="25" width="5" style="233" bestFit="1" customWidth="1"/>
    <col min="26" max="26" width="3.296875" style="233" customWidth="1"/>
    <col min="27" max="27" width="4.19921875" style="233" bestFit="1" customWidth="1"/>
    <col min="28" max="28" width="3.296875" style="233" customWidth="1"/>
    <col min="29" max="29" width="4.296875" style="233" bestFit="1" customWidth="1"/>
    <col min="30" max="30" width="3.296875" style="233" customWidth="1"/>
    <col min="31" max="31" width="5.3984375" style="233" bestFit="1" customWidth="1"/>
    <col min="32" max="32" width="5.5" style="233" bestFit="1" customWidth="1"/>
    <col min="33" max="33" width="3.69921875" style="208" bestFit="1" customWidth="1"/>
    <col min="34" max="34" width="4.09765625" style="208" bestFit="1" customWidth="1"/>
    <col min="35" max="35" width="4" style="233" bestFit="1" customWidth="1"/>
    <col min="36" max="36" width="11.59765625" style="233" bestFit="1" customWidth="1"/>
    <col min="37" max="37" width="45.5" style="233" customWidth="1"/>
    <col min="38" max="38" width="12.8984375" style="233" bestFit="1" customWidth="1"/>
    <col min="39" max="39" width="20.59765625" style="233" bestFit="1" customWidth="1"/>
    <col min="40" max="40" width="32.796875" style="233" bestFit="1" customWidth="1"/>
    <col min="41" max="41" width="8.796875" style="233" bestFit="1" customWidth="1"/>
    <col min="42" max="42" width="12.796875" style="233" bestFit="1" customWidth="1"/>
    <col min="43" max="43" width="48.296875" style="233" customWidth="1"/>
    <col min="44" max="44" width="20.69921875" style="208" bestFit="1" customWidth="1"/>
    <col min="45" max="45" width="31" style="208" bestFit="1" customWidth="1"/>
    <col min="46" max="46" width="30.69921875" style="208" bestFit="1" customWidth="1"/>
    <col min="47" max="47" width="31.5" style="208" customWidth="1"/>
    <col min="48" max="48" width="13" style="208" bestFit="1" customWidth="1"/>
    <col min="49" max="16384" width="8.5" style="233"/>
  </cols>
  <sheetData>
    <row r="1" spans="1:44" ht="17.399999999999999" thickBot="1" x14ac:dyDescent="0.35">
      <c r="A1" s="191" t="s">
        <v>151</v>
      </c>
      <c r="B1" s="191" t="s">
        <v>152</v>
      </c>
      <c r="C1" s="192" t="s">
        <v>1</v>
      </c>
      <c r="D1" s="313" t="s">
        <v>153</v>
      </c>
      <c r="E1" s="192" t="s">
        <v>154</v>
      </c>
      <c r="F1" s="192" t="s">
        <v>21</v>
      </c>
      <c r="G1" s="192" t="s">
        <v>155</v>
      </c>
      <c r="H1" s="192" t="s">
        <v>156</v>
      </c>
      <c r="I1" s="192" t="s">
        <v>157</v>
      </c>
      <c r="J1" s="193" t="s">
        <v>242</v>
      </c>
      <c r="K1" s="194" t="s">
        <v>158</v>
      </c>
      <c r="L1" s="195" t="s">
        <v>159</v>
      </c>
      <c r="M1" s="196" t="s">
        <v>160</v>
      </c>
      <c r="N1" s="195" t="s">
        <v>161</v>
      </c>
      <c r="O1" s="197" t="s">
        <v>162</v>
      </c>
      <c r="P1" s="195" t="s">
        <v>163</v>
      </c>
      <c r="Q1" s="198" t="s">
        <v>164</v>
      </c>
      <c r="R1" s="195" t="s">
        <v>165</v>
      </c>
      <c r="S1" s="199" t="s">
        <v>166</v>
      </c>
      <c r="T1" s="195" t="s">
        <v>167</v>
      </c>
      <c r="U1" s="200" t="s">
        <v>168</v>
      </c>
      <c r="V1" s="195" t="s">
        <v>169</v>
      </c>
      <c r="W1" s="201" t="s">
        <v>170</v>
      </c>
      <c r="X1" s="196" t="s">
        <v>171</v>
      </c>
      <c r="Y1" s="202" t="s">
        <v>172</v>
      </c>
      <c r="Z1" s="203" t="s">
        <v>40</v>
      </c>
      <c r="AA1" s="204" t="s">
        <v>173</v>
      </c>
      <c r="AB1" s="203" t="s">
        <v>41</v>
      </c>
      <c r="AC1" s="205" t="s">
        <v>174</v>
      </c>
      <c r="AD1" s="203" t="s">
        <v>42</v>
      </c>
      <c r="AE1" s="194" t="s">
        <v>36</v>
      </c>
      <c r="AF1" s="206" t="s">
        <v>44</v>
      </c>
      <c r="AG1" s="206" t="s">
        <v>175</v>
      </c>
      <c r="AH1" s="206" t="s">
        <v>45</v>
      </c>
      <c r="AI1" s="197" t="s">
        <v>176</v>
      </c>
      <c r="AJ1" s="197" t="s">
        <v>177</v>
      </c>
      <c r="AK1" s="207" t="s">
        <v>178</v>
      </c>
      <c r="AL1" s="192" t="s">
        <v>179</v>
      </c>
      <c r="AM1" s="192" t="s">
        <v>180</v>
      </c>
      <c r="AN1" s="192" t="s">
        <v>181</v>
      </c>
      <c r="AO1" s="192" t="s">
        <v>182</v>
      </c>
      <c r="AP1" s="192" t="s">
        <v>183</v>
      </c>
      <c r="AQ1" s="193" t="s">
        <v>184</v>
      </c>
      <c r="AR1" s="193" t="s">
        <v>262</v>
      </c>
    </row>
    <row r="2" spans="1:44" s="208" customFormat="1" ht="118.8" x14ac:dyDescent="0.3">
      <c r="A2" s="209" t="s">
        <v>124</v>
      </c>
      <c r="B2" s="209" t="s">
        <v>240</v>
      </c>
      <c r="C2" s="212" t="s">
        <v>235</v>
      </c>
      <c r="D2" s="211" t="s">
        <v>143</v>
      </c>
      <c r="E2" s="212" t="s">
        <v>133</v>
      </c>
      <c r="F2" s="210">
        <v>5</v>
      </c>
      <c r="G2" s="211" t="s">
        <v>185</v>
      </c>
      <c r="H2" s="211">
        <v>27</v>
      </c>
      <c r="I2" s="212" t="s">
        <v>241</v>
      </c>
      <c r="J2" s="215" t="s">
        <v>258</v>
      </c>
      <c r="K2" s="216">
        <v>10</v>
      </c>
      <c r="L2" s="217" t="str">
        <f t="shared" ref="L2:L5" si="0">IF(K2&gt;9.9,CONCATENATE("+",ROUNDDOWN((K2-10) / 2,0)),ROUNDUP((K2-10) / 2,0))</f>
        <v>+0</v>
      </c>
      <c r="M2" s="217">
        <v>12</v>
      </c>
      <c r="N2" s="217" t="str">
        <f t="shared" ref="N2:N5" si="1">IF(M2&gt;9.9,CONCATENATE("+",ROUNDDOWN((M2-10) / 2,0)),ROUNDUP((M2-10) / 2,0))</f>
        <v>+1</v>
      </c>
      <c r="O2" s="217">
        <v>12</v>
      </c>
      <c r="P2" s="217" t="str">
        <f t="shared" ref="P2:P5" si="2">IF(O2&gt;9.9,CONCATENATE("+",ROUNDDOWN((O2-10) / 2,0)),ROUNDUP((O2-10) / 2,0))</f>
        <v>+1</v>
      </c>
      <c r="Q2" s="217">
        <v>14</v>
      </c>
      <c r="R2" s="217" t="str">
        <f t="shared" ref="R2:R5" si="3">IF(Q2&gt;9.9,CONCATENATE("+",ROUNDDOWN((Q2-10) / 2,0)),ROUNDUP((Q2-10) / 2,0))</f>
        <v>+2</v>
      </c>
      <c r="S2" s="217">
        <v>10</v>
      </c>
      <c r="T2" s="217" t="str">
        <f t="shared" ref="T2:T5" si="4">IF(S2&gt;9.9,CONCATENATE("+",ROUNDDOWN((S2-10) / 2,0)),ROUNDUP((S2-10) / 2,0))</f>
        <v>+0</v>
      </c>
      <c r="U2" s="218">
        <v>16</v>
      </c>
      <c r="V2" s="218" t="str">
        <f t="shared" ref="V2:V5" si="5">IF(U2&gt;9.9,CONCATENATE("+",ROUNDDOWN((U2-10) / 2,0)),ROUNDUP((U2-10) / 2,0))</f>
        <v>+3</v>
      </c>
      <c r="W2" s="219">
        <f t="shared" ref="W2:W5" si="6">AVERAGE(K2,M2,O2,Q2,S2,U2)</f>
        <v>12.333333333333334</v>
      </c>
      <c r="X2" s="220" t="str">
        <f t="shared" ref="X2:X5" si="7">IF(M2&gt;9.9,CONCATENATE("+",ROUNDDOWN((M2-10) / 2,0)),ROUNDUP((M2-10) / 2,0))</f>
        <v>+1</v>
      </c>
      <c r="Y2" s="221">
        <v>0</v>
      </c>
      <c r="Z2" s="222">
        <f t="shared" ref="Z2:Z5" si="8">IF(O2&gt;9.9,(ROUNDDOWN((O2-10) / 2,0)),ROUNDUP((O2-10) / 2,0))+Y2</f>
        <v>1</v>
      </c>
      <c r="AA2" s="223">
        <v>0</v>
      </c>
      <c r="AB2" s="224">
        <f t="shared" ref="AB2:AB5" si="9">AA2+X2</f>
        <v>1</v>
      </c>
      <c r="AC2" s="225">
        <v>3</v>
      </c>
      <c r="AD2" s="226">
        <f t="shared" ref="AD2:AD5" si="10">IF(S2&gt;9.9,(ROUNDDOWN((S2-10) / 2,0)),ROUNDUP((S2-10) / 2,0))+AC2</f>
        <v>3</v>
      </c>
      <c r="AE2" s="227">
        <v>3</v>
      </c>
      <c r="AF2" s="218">
        <v>12</v>
      </c>
      <c r="AG2" s="218">
        <v>12</v>
      </c>
      <c r="AH2" s="218">
        <v>14</v>
      </c>
      <c r="AI2" s="227">
        <v>21</v>
      </c>
      <c r="AJ2" s="228"/>
      <c r="AK2" s="230" t="s">
        <v>259</v>
      </c>
      <c r="AL2" s="229" t="s">
        <v>260</v>
      </c>
      <c r="AM2" s="314" t="s">
        <v>261</v>
      </c>
      <c r="AN2" s="213"/>
      <c r="AO2" s="211"/>
      <c r="AP2" s="214"/>
      <c r="AQ2" s="215"/>
      <c r="AR2" s="215" t="s">
        <v>263</v>
      </c>
    </row>
    <row r="3" spans="1:44" s="208" customFormat="1" ht="62.4" x14ac:dyDescent="0.3">
      <c r="A3" s="209" t="s">
        <v>131</v>
      </c>
      <c r="B3" s="209" t="s">
        <v>240</v>
      </c>
      <c r="C3" s="212" t="s">
        <v>235</v>
      </c>
      <c r="D3" s="211" t="s">
        <v>143</v>
      </c>
      <c r="E3" s="212" t="s">
        <v>132</v>
      </c>
      <c r="F3" s="210">
        <v>2</v>
      </c>
      <c r="G3" s="211" t="s">
        <v>185</v>
      </c>
      <c r="H3" s="211">
        <v>22</v>
      </c>
      <c r="I3" s="212" t="s">
        <v>236</v>
      </c>
      <c r="J3" s="215" t="s">
        <v>243</v>
      </c>
      <c r="K3" s="216">
        <v>16</v>
      </c>
      <c r="L3" s="217" t="str">
        <f t="shared" si="0"/>
        <v>+3</v>
      </c>
      <c r="M3" s="217">
        <v>14</v>
      </c>
      <c r="N3" s="217" t="str">
        <f t="shared" si="1"/>
        <v>+2</v>
      </c>
      <c r="O3" s="217">
        <v>14</v>
      </c>
      <c r="P3" s="217" t="str">
        <f t="shared" si="2"/>
        <v>+2</v>
      </c>
      <c r="Q3" s="217">
        <v>10</v>
      </c>
      <c r="R3" s="217" t="str">
        <f t="shared" si="3"/>
        <v>+0</v>
      </c>
      <c r="S3" s="217">
        <v>10</v>
      </c>
      <c r="T3" s="217" t="str">
        <f t="shared" si="4"/>
        <v>+0</v>
      </c>
      <c r="U3" s="218">
        <v>9</v>
      </c>
      <c r="V3" s="218">
        <f t="shared" si="5"/>
        <v>-1</v>
      </c>
      <c r="W3" s="219">
        <f t="shared" si="6"/>
        <v>12.166666666666666</v>
      </c>
      <c r="X3" s="220" t="str">
        <f t="shared" si="7"/>
        <v>+2</v>
      </c>
      <c r="Y3" s="221">
        <v>2</v>
      </c>
      <c r="Z3" s="222">
        <f t="shared" si="8"/>
        <v>4</v>
      </c>
      <c r="AA3" s="223">
        <v>0</v>
      </c>
      <c r="AB3" s="224">
        <f t="shared" si="9"/>
        <v>2</v>
      </c>
      <c r="AC3" s="225">
        <v>0</v>
      </c>
      <c r="AD3" s="226">
        <f t="shared" si="10"/>
        <v>0</v>
      </c>
      <c r="AE3" s="227">
        <v>1</v>
      </c>
      <c r="AF3" s="218">
        <v>10</v>
      </c>
      <c r="AG3" s="218">
        <v>13</v>
      </c>
      <c r="AH3" s="218">
        <v>13</v>
      </c>
      <c r="AI3" s="227">
        <v>11</v>
      </c>
      <c r="AJ3" s="228">
        <v>23</v>
      </c>
      <c r="AK3" s="230" t="s">
        <v>238</v>
      </c>
      <c r="AL3" s="229" t="s">
        <v>237</v>
      </c>
      <c r="AM3" s="314"/>
      <c r="AN3" s="213" t="s">
        <v>249</v>
      </c>
      <c r="AO3" s="211" t="s">
        <v>239</v>
      </c>
      <c r="AP3" s="214">
        <f t="shared" ref="AP3" si="11">2+1</f>
        <v>3</v>
      </c>
      <c r="AQ3" s="215" t="s">
        <v>281</v>
      </c>
      <c r="AR3" s="215"/>
    </row>
    <row r="4" spans="1:44" s="208" customFormat="1" ht="66" x14ac:dyDescent="0.3">
      <c r="A4" s="209" t="s">
        <v>141</v>
      </c>
      <c r="B4" s="209" t="s">
        <v>240</v>
      </c>
      <c r="C4" s="212" t="s">
        <v>235</v>
      </c>
      <c r="D4" s="211" t="s">
        <v>245</v>
      </c>
      <c r="E4" s="212" t="s">
        <v>142</v>
      </c>
      <c r="F4" s="210">
        <v>2</v>
      </c>
      <c r="G4" s="211" t="s">
        <v>185</v>
      </c>
      <c r="H4" s="211">
        <v>30</v>
      </c>
      <c r="I4" s="212" t="s">
        <v>241</v>
      </c>
      <c r="J4" s="215" t="s">
        <v>244</v>
      </c>
      <c r="K4" s="216">
        <v>10</v>
      </c>
      <c r="L4" s="217" t="str">
        <f t="shared" si="0"/>
        <v>+0</v>
      </c>
      <c r="M4" s="217">
        <v>16</v>
      </c>
      <c r="N4" s="217" t="str">
        <f t="shared" si="1"/>
        <v>+3</v>
      </c>
      <c r="O4" s="217">
        <v>14</v>
      </c>
      <c r="P4" s="217" t="str">
        <f t="shared" si="2"/>
        <v>+2</v>
      </c>
      <c r="Q4" s="217">
        <v>14</v>
      </c>
      <c r="R4" s="217" t="str">
        <f t="shared" si="3"/>
        <v>+2</v>
      </c>
      <c r="S4" s="217">
        <v>12</v>
      </c>
      <c r="T4" s="217" t="str">
        <f t="shared" si="4"/>
        <v>+1</v>
      </c>
      <c r="U4" s="218">
        <v>9</v>
      </c>
      <c r="V4" s="218">
        <f t="shared" si="5"/>
        <v>-1</v>
      </c>
      <c r="W4" s="219">
        <f t="shared" si="6"/>
        <v>12.5</v>
      </c>
      <c r="X4" s="220" t="str">
        <f t="shared" si="7"/>
        <v>+3</v>
      </c>
      <c r="Y4" s="221">
        <v>0</v>
      </c>
      <c r="Z4" s="222">
        <f t="shared" si="8"/>
        <v>2</v>
      </c>
      <c r="AA4" s="223">
        <v>2</v>
      </c>
      <c r="AB4" s="224">
        <f t="shared" si="9"/>
        <v>5</v>
      </c>
      <c r="AC4" s="225">
        <v>0</v>
      </c>
      <c r="AD4" s="226">
        <f t="shared" si="10"/>
        <v>1</v>
      </c>
      <c r="AE4" s="227">
        <f>0-2</f>
        <v>-2</v>
      </c>
      <c r="AF4" s="218">
        <v>13</v>
      </c>
      <c r="AG4" s="218">
        <v>13</v>
      </c>
      <c r="AH4" s="218">
        <v>16</v>
      </c>
      <c r="AI4" s="227">
        <v>8</v>
      </c>
      <c r="AJ4" s="228">
        <v>44</v>
      </c>
      <c r="AK4" s="230" t="s">
        <v>246</v>
      </c>
      <c r="AL4" s="229" t="s">
        <v>237</v>
      </c>
      <c r="AM4" s="314"/>
      <c r="AN4" s="213" t="s">
        <v>250</v>
      </c>
      <c r="AO4" s="211" t="s">
        <v>247</v>
      </c>
      <c r="AP4" s="214">
        <v>4</v>
      </c>
      <c r="AQ4" s="215" t="s">
        <v>248</v>
      </c>
      <c r="AR4" s="215" t="s">
        <v>263</v>
      </c>
    </row>
    <row r="5" spans="1:44" s="208" customFormat="1" ht="16.8" x14ac:dyDescent="0.3">
      <c r="A5" s="231"/>
      <c r="B5" s="231"/>
      <c r="C5" s="212"/>
      <c r="D5" s="211"/>
      <c r="E5" s="212"/>
      <c r="F5" s="210"/>
      <c r="G5" s="211"/>
      <c r="H5" s="211"/>
      <c r="I5" s="212"/>
      <c r="J5" s="215"/>
      <c r="K5" s="216"/>
      <c r="L5" s="217">
        <f t="shared" si="0"/>
        <v>-5</v>
      </c>
      <c r="M5" s="217"/>
      <c r="N5" s="217">
        <f t="shared" si="1"/>
        <v>-5</v>
      </c>
      <c r="O5" s="217"/>
      <c r="P5" s="217">
        <f t="shared" si="2"/>
        <v>-5</v>
      </c>
      <c r="Q5" s="217"/>
      <c r="R5" s="217">
        <f t="shared" si="3"/>
        <v>-5</v>
      </c>
      <c r="S5" s="217"/>
      <c r="T5" s="217">
        <f t="shared" si="4"/>
        <v>-5</v>
      </c>
      <c r="U5" s="218"/>
      <c r="V5" s="218">
        <f t="shared" si="5"/>
        <v>-5</v>
      </c>
      <c r="W5" s="219" t="e">
        <f t="shared" si="6"/>
        <v>#DIV/0!</v>
      </c>
      <c r="X5" s="220">
        <f t="shared" si="7"/>
        <v>-5</v>
      </c>
      <c r="Y5" s="221"/>
      <c r="Z5" s="222">
        <f t="shared" si="8"/>
        <v>-5</v>
      </c>
      <c r="AA5" s="223"/>
      <c r="AB5" s="224">
        <f t="shared" si="9"/>
        <v>-5</v>
      </c>
      <c r="AC5" s="225"/>
      <c r="AD5" s="226">
        <f t="shared" si="10"/>
        <v>-5</v>
      </c>
      <c r="AE5" s="227"/>
      <c r="AF5" s="218"/>
      <c r="AG5" s="218"/>
      <c r="AH5" s="218"/>
      <c r="AI5" s="227"/>
      <c r="AJ5" s="228"/>
      <c r="AK5" s="230"/>
      <c r="AL5" s="229"/>
      <c r="AM5" s="314"/>
      <c r="AN5" s="213"/>
      <c r="AO5" s="211"/>
      <c r="AP5" s="214"/>
      <c r="AQ5" s="215"/>
      <c r="AR5" s="215"/>
    </row>
    <row r="6" spans="1:44" s="208" customFormat="1" x14ac:dyDescent="0.3">
      <c r="A6" s="232"/>
      <c r="B6" s="232"/>
      <c r="C6" s="232"/>
      <c r="E6" s="233"/>
      <c r="F6" s="233"/>
      <c r="G6" s="233"/>
      <c r="H6" s="233"/>
      <c r="I6" s="234"/>
      <c r="J6" s="235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7"/>
      <c r="X6" s="236"/>
      <c r="Y6" s="238"/>
      <c r="Z6" s="239"/>
      <c r="AA6" s="238"/>
      <c r="AB6" s="240"/>
      <c r="AC6" s="238"/>
      <c r="AD6" s="241"/>
      <c r="AE6" s="242"/>
      <c r="AF6" s="236"/>
      <c r="AG6" s="236"/>
      <c r="AH6" s="236"/>
      <c r="AI6" s="242"/>
      <c r="AJ6" s="242"/>
      <c r="AK6" s="243"/>
      <c r="AL6" s="244"/>
      <c r="AM6" s="244"/>
      <c r="AN6" s="235"/>
      <c r="AO6" s="235"/>
      <c r="AP6" s="235"/>
      <c r="AQ6" s="235"/>
    </row>
  </sheetData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309" bestFit="1" customWidth="1"/>
    <col min="2" max="2" width="10.3984375" style="309" bestFit="1" customWidth="1"/>
    <col min="3" max="3" width="8.296875" style="309" bestFit="1" customWidth="1"/>
    <col min="4" max="4" width="9.796875" style="309" bestFit="1" customWidth="1"/>
    <col min="5" max="13" width="5.796875" style="309" bestFit="1" customWidth="1"/>
    <col min="14" max="14" width="11.59765625" style="311" hidden="1" customWidth="1"/>
    <col min="15" max="15" width="5.796875" style="311" hidden="1" customWidth="1"/>
    <col min="16" max="16" width="9.5" style="311" bestFit="1" customWidth="1"/>
    <col min="17" max="17" width="6.69921875" style="311" bestFit="1" customWidth="1"/>
    <col min="18" max="18" width="5.8984375" style="311" bestFit="1" customWidth="1"/>
    <col min="19" max="19" width="4.69921875" style="311" bestFit="1" customWidth="1"/>
    <col min="20" max="20" width="6.8984375" style="311" bestFit="1" customWidth="1"/>
    <col min="21" max="21" width="6.19921875" style="309" bestFit="1" customWidth="1"/>
    <col min="22" max="22" width="5.796875" style="261" customWidth="1"/>
    <col min="23" max="23" width="17.19921875" style="261" bestFit="1" customWidth="1"/>
    <col min="24" max="16384" width="13" style="261"/>
  </cols>
  <sheetData>
    <row r="1" spans="1:23" s="252" customFormat="1" ht="34.799999999999997" thickTop="1" thickBot="1" x14ac:dyDescent="0.35">
      <c r="A1" s="245" t="s">
        <v>187</v>
      </c>
      <c r="B1" s="246" t="s">
        <v>124</v>
      </c>
      <c r="C1" s="246" t="s">
        <v>131</v>
      </c>
      <c r="D1" s="246" t="s">
        <v>141</v>
      </c>
      <c r="E1" s="247"/>
      <c r="F1" s="247"/>
      <c r="G1" s="247"/>
      <c r="H1" s="247"/>
      <c r="I1" s="247"/>
      <c r="J1" s="247"/>
      <c r="K1" s="247"/>
      <c r="L1" s="247"/>
      <c r="M1" s="247"/>
      <c r="N1" s="248" t="s">
        <v>188</v>
      </c>
      <c r="O1" s="248" t="s">
        <v>189</v>
      </c>
      <c r="P1" s="249" t="s">
        <v>190</v>
      </c>
      <c r="Q1" s="249" t="s">
        <v>191</v>
      </c>
      <c r="R1" s="249" t="s">
        <v>25</v>
      </c>
      <c r="S1" s="250" t="s">
        <v>3</v>
      </c>
      <c r="T1" s="248" t="s">
        <v>99</v>
      </c>
      <c r="U1" s="251" t="s">
        <v>85</v>
      </c>
      <c r="W1" s="253" t="s">
        <v>192</v>
      </c>
    </row>
    <row r="2" spans="1:23" s="252" customFormat="1" ht="17.399999999999999" thickBot="1" x14ac:dyDescent="0.35">
      <c r="A2" s="254" t="s">
        <v>40</v>
      </c>
      <c r="B2" s="255">
        <f>VLOOKUP(B$1,Members!$A$2:$AD$5,26,FALSE)</f>
        <v>1</v>
      </c>
      <c r="C2" s="255">
        <f>VLOOKUP(C$1,Members!$A$2:$AD$5,26,FALSE)</f>
        <v>4</v>
      </c>
      <c r="D2" s="255">
        <f>VLOOKUP(D$1,Members!$A$2:$AD$5,26,FALSE)</f>
        <v>2</v>
      </c>
      <c r="E2" s="255" t="e">
        <f>VLOOKUP(E$1,Members!$A$2:$AD$5,26,FALSE)</f>
        <v>#N/A</v>
      </c>
      <c r="F2" s="255" t="e">
        <f>VLOOKUP(F$1,Members!$A$2:$AD$5,26,FALSE)</f>
        <v>#N/A</v>
      </c>
      <c r="G2" s="255" t="e">
        <f>VLOOKUP(G$1,Members!$A$2:$AD$5,26,FALSE)</f>
        <v>#N/A</v>
      </c>
      <c r="H2" s="255" t="e">
        <f>VLOOKUP(H$1,Members!$A$2:$AD$5,26,FALSE)</f>
        <v>#N/A</v>
      </c>
      <c r="I2" s="255" t="e">
        <f>VLOOKUP(I$1,Members!$A$2:$AD$5,26,FALSE)</f>
        <v>#N/A</v>
      </c>
      <c r="J2" s="255" t="e">
        <f>VLOOKUP(J$1,Members!$A$2:$AD$5,26,FALSE)</f>
        <v>#N/A</v>
      </c>
      <c r="K2" s="255" t="e">
        <f>VLOOKUP(K$1,Members!$A$2:$AD$5,26,FALSE)</f>
        <v>#N/A</v>
      </c>
      <c r="L2" s="255" t="e">
        <f>VLOOKUP(L$1,Members!$A$2:$AD$5,26,FALSE)</f>
        <v>#N/A</v>
      </c>
      <c r="M2" s="255" t="e">
        <f>VLOOKUP(M$1,Members!$A$2:$AD$5,26,FALSE)</f>
        <v>#N/A</v>
      </c>
      <c r="N2" s="255" t="s">
        <v>163</v>
      </c>
      <c r="O2" s="255" t="str">
        <f>INDEX(Members!$L$2:$V$5,MATCH($W$2,Members!$A$2:$A$5,0),MATCH(N2,Members!$L$1:$V$1,0))</f>
        <v>+1</v>
      </c>
      <c r="P2" s="256" t="str">
        <f t="shared" ref="P2:P49" si="0">CONCATENATE(LEFT(N2,3)," (",O2,")")</f>
        <v>Con (+1)</v>
      </c>
      <c r="Q2" s="257">
        <v>0</v>
      </c>
      <c r="R2" s="258">
        <f t="shared" ref="R2:R49" si="1">O2+HLOOKUP($W$2,$B$1:$M$49,MATCH(A2,$A$1:$A$49,0),FALSE)</f>
        <v>2</v>
      </c>
      <c r="S2" s="259">
        <f t="shared" ref="S2:S49" ca="1" si="2">RANDBETWEEN(1,20)</f>
        <v>4</v>
      </c>
      <c r="T2" s="258">
        <f t="shared" ref="T2:T49" ca="1" si="3">SUM(R2:S2)</f>
        <v>6</v>
      </c>
      <c r="U2" s="260"/>
      <c r="V2" s="261"/>
      <c r="W2" s="262" t="s">
        <v>124</v>
      </c>
    </row>
    <row r="3" spans="1:23" s="252" customFormat="1" ht="17.399999999999999" thickTop="1" x14ac:dyDescent="0.3">
      <c r="A3" s="263" t="s">
        <v>41</v>
      </c>
      <c r="B3" s="255">
        <f>VLOOKUP(B$1,Members!$A$2:$AD$5,28,FALSE)</f>
        <v>1</v>
      </c>
      <c r="C3" s="255">
        <f>VLOOKUP(C$1,Members!$A$2:$AD$5,28,FALSE)</f>
        <v>2</v>
      </c>
      <c r="D3" s="255">
        <f>VLOOKUP(D$1,Members!$A$2:$AD$5,28,FALSE)</f>
        <v>5</v>
      </c>
      <c r="E3" s="255" t="e">
        <f>VLOOKUP(E$1,Members!$A$2:$AD$5,28,FALSE)</f>
        <v>#N/A</v>
      </c>
      <c r="F3" s="255" t="e">
        <f>VLOOKUP(F$1,Members!$A$2:$AD$5,28,FALSE)</f>
        <v>#N/A</v>
      </c>
      <c r="G3" s="255" t="e">
        <f>VLOOKUP(G$1,Members!$A$2:$AD$5,28,FALSE)</f>
        <v>#N/A</v>
      </c>
      <c r="H3" s="255" t="e">
        <f>VLOOKUP(H$1,Members!$A$2:$AD$5,28,FALSE)</f>
        <v>#N/A</v>
      </c>
      <c r="I3" s="255" t="e">
        <f>VLOOKUP(I$1,Members!$A$2:$AD$5,28,FALSE)</f>
        <v>#N/A</v>
      </c>
      <c r="J3" s="255" t="e">
        <f>VLOOKUP(J$1,Members!$A$2:$AD$5,28,FALSE)</f>
        <v>#N/A</v>
      </c>
      <c r="K3" s="255" t="e">
        <f>VLOOKUP(K$1,Members!$A$2:$AD$5,28,FALSE)</f>
        <v>#N/A</v>
      </c>
      <c r="L3" s="255" t="e">
        <f>VLOOKUP(L$1,Members!$A$2:$AD$5,28,FALSE)</f>
        <v>#N/A</v>
      </c>
      <c r="M3" s="255" t="e">
        <f>VLOOKUP(M$1,Members!$A$2:$AD$5,28,FALSE)</f>
        <v>#N/A</v>
      </c>
      <c r="N3" s="255" t="s">
        <v>161</v>
      </c>
      <c r="O3" s="255" t="str">
        <f>INDEX(Members!$L$2:$V$5,MATCH($W$2,Members!$A$2:$A$5,0),MATCH(N3,Members!$L$1:$V$1,0))</f>
        <v>+1</v>
      </c>
      <c r="P3" s="264" t="str">
        <f t="shared" si="0"/>
        <v>Dex (+1)</v>
      </c>
      <c r="Q3" s="257">
        <v>0</v>
      </c>
      <c r="R3" s="258">
        <f t="shared" si="1"/>
        <v>2</v>
      </c>
      <c r="S3" s="259">
        <f t="shared" ca="1" si="2"/>
        <v>9</v>
      </c>
      <c r="T3" s="258">
        <f t="shared" ca="1" si="3"/>
        <v>11</v>
      </c>
      <c r="U3" s="260"/>
      <c r="V3" s="261"/>
    </row>
    <row r="4" spans="1:23" s="252" customFormat="1" ht="16.8" x14ac:dyDescent="0.3">
      <c r="A4" s="265" t="s">
        <v>42</v>
      </c>
      <c r="B4" s="266">
        <f>VLOOKUP(B$1,Members!$A$2:$AD$5,30,FALSE)</f>
        <v>3</v>
      </c>
      <c r="C4" s="266">
        <f>VLOOKUP(C$1,Members!$A$2:$AD$5,30,FALSE)</f>
        <v>0</v>
      </c>
      <c r="D4" s="266">
        <f>VLOOKUP(D$1,Members!$A$2:$AD$5,30,FALSE)</f>
        <v>1</v>
      </c>
      <c r="E4" s="266" t="e">
        <f>VLOOKUP(E$1,Members!$A$2:$AD$5,30,FALSE)</f>
        <v>#N/A</v>
      </c>
      <c r="F4" s="266" t="e">
        <f>VLOOKUP(F$1,Members!$A$2:$AD$5,30,FALSE)</f>
        <v>#N/A</v>
      </c>
      <c r="G4" s="266" t="e">
        <f>VLOOKUP(G$1,Members!$A$2:$AD$5,30,FALSE)</f>
        <v>#N/A</v>
      </c>
      <c r="H4" s="266" t="e">
        <f>VLOOKUP(H$1,Members!$A$2:$AD$5,30,FALSE)</f>
        <v>#N/A</v>
      </c>
      <c r="I4" s="266" t="e">
        <f>VLOOKUP(I$1,Members!$A$2:$AD$5,30,FALSE)</f>
        <v>#N/A</v>
      </c>
      <c r="J4" s="266" t="e">
        <f>VLOOKUP(J$1,Members!$A$2:$AD$5,30,FALSE)</f>
        <v>#N/A</v>
      </c>
      <c r="K4" s="266" t="e">
        <f>VLOOKUP(K$1,Members!$A$2:$AD$5,30,FALSE)</f>
        <v>#N/A</v>
      </c>
      <c r="L4" s="266" t="e">
        <f>VLOOKUP(L$1,Members!$A$2:$AD$5,30,FALSE)</f>
        <v>#N/A</v>
      </c>
      <c r="M4" s="266" t="e">
        <f>VLOOKUP(M$1,Members!$A$2:$AD$5,30,FALSE)</f>
        <v>#N/A</v>
      </c>
      <c r="N4" s="266" t="s">
        <v>167</v>
      </c>
      <c r="O4" s="266" t="str">
        <f>INDEX(Members!$L$2:$V$5,MATCH($W$2,Members!$A$2:$A$5,0),MATCH(N4,Members!$L$1:$V$1,0))</f>
        <v>+0</v>
      </c>
      <c r="P4" s="267" t="str">
        <f t="shared" si="0"/>
        <v>Wis (+0)</v>
      </c>
      <c r="Q4" s="268">
        <v>0</v>
      </c>
      <c r="R4" s="269">
        <f t="shared" si="1"/>
        <v>3</v>
      </c>
      <c r="S4" s="259">
        <f t="shared" ca="1" si="2"/>
        <v>8</v>
      </c>
      <c r="T4" s="269">
        <f t="shared" ca="1" si="3"/>
        <v>11</v>
      </c>
      <c r="U4" s="270"/>
      <c r="V4" s="261"/>
    </row>
    <row r="5" spans="1:23" s="277" customFormat="1" ht="16.8" x14ac:dyDescent="0.3">
      <c r="A5" s="271" t="s">
        <v>193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72" t="s">
        <v>165</v>
      </c>
      <c r="O5" s="273" t="str">
        <f>INDEX(Members!$L$2:$V$5,MATCH($W$2,Members!$A$2:$A$5,0),MATCH(N5,Members!$L$1:$V$1,0))</f>
        <v>+2</v>
      </c>
      <c r="P5" s="274" t="str">
        <f t="shared" si="0"/>
        <v>Int (+2)</v>
      </c>
      <c r="Q5" s="275" t="s">
        <v>194</v>
      </c>
      <c r="R5" s="276">
        <f t="shared" si="1"/>
        <v>2</v>
      </c>
      <c r="S5" s="259">
        <f t="shared" ca="1" si="2"/>
        <v>18</v>
      </c>
      <c r="T5" s="276">
        <f t="shared" ca="1" si="3"/>
        <v>20</v>
      </c>
      <c r="U5" s="260"/>
      <c r="V5" s="261"/>
    </row>
    <row r="6" spans="1:23" s="281" customFormat="1" ht="16.8" x14ac:dyDescent="0.3">
      <c r="A6" s="278" t="s">
        <v>195</v>
      </c>
      <c r="B6" s="255"/>
      <c r="C6" s="255"/>
      <c r="D6" s="255">
        <v>2</v>
      </c>
      <c r="E6" s="255"/>
      <c r="F6" s="255"/>
      <c r="G6" s="255"/>
      <c r="H6" s="255"/>
      <c r="I6" s="255"/>
      <c r="J6" s="255"/>
      <c r="K6" s="255"/>
      <c r="L6" s="255"/>
      <c r="M6" s="255"/>
      <c r="N6" s="279" t="s">
        <v>161</v>
      </c>
      <c r="O6" s="280" t="str">
        <f>INDEX(Members!$L$2:$V$5,MATCH($W$2,Members!$A$2:$A$5,0),MATCH(N6,Members!$L$1:$V$1,0))</f>
        <v>+1</v>
      </c>
      <c r="P6" s="264" t="str">
        <f t="shared" si="0"/>
        <v>Dex (+1)</v>
      </c>
      <c r="Q6" s="276" t="s">
        <v>194</v>
      </c>
      <c r="R6" s="276">
        <f t="shared" si="1"/>
        <v>1</v>
      </c>
      <c r="S6" s="259">
        <f t="shared" ca="1" si="2"/>
        <v>17</v>
      </c>
      <c r="T6" s="276">
        <f t="shared" ca="1" si="3"/>
        <v>18</v>
      </c>
      <c r="U6" s="260"/>
      <c r="V6" s="261"/>
    </row>
    <row r="7" spans="1:23" s="286" customFormat="1" ht="16.8" x14ac:dyDescent="0.3">
      <c r="A7" s="282" t="s">
        <v>196</v>
      </c>
      <c r="B7" s="255">
        <v>8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83" t="s">
        <v>169</v>
      </c>
      <c r="O7" s="284" t="str">
        <f>INDEX(Members!$L$2:$V$5,MATCH($W$2,Members!$A$2:$A$5,0),MATCH(N7,Members!$L$1:$V$1,0))</f>
        <v>+3</v>
      </c>
      <c r="P7" s="285" t="str">
        <f t="shared" si="0"/>
        <v>Cha (+3)</v>
      </c>
      <c r="Q7" s="276" t="s">
        <v>194</v>
      </c>
      <c r="R7" s="276">
        <f t="shared" si="1"/>
        <v>11</v>
      </c>
      <c r="S7" s="259">
        <f t="shared" ca="1" si="2"/>
        <v>9</v>
      </c>
      <c r="T7" s="276">
        <f t="shared" ca="1" si="3"/>
        <v>20</v>
      </c>
      <c r="U7" s="260"/>
      <c r="V7" s="261"/>
    </row>
    <row r="8" spans="1:23" s="291" customFormat="1" ht="16.8" x14ac:dyDescent="0.3">
      <c r="A8" s="287" t="s">
        <v>197</v>
      </c>
      <c r="B8" s="255"/>
      <c r="C8" s="255"/>
      <c r="D8" s="255">
        <v>2</v>
      </c>
      <c r="E8" s="255"/>
      <c r="F8" s="255"/>
      <c r="G8" s="255"/>
      <c r="H8" s="255"/>
      <c r="I8" s="255"/>
      <c r="J8" s="255"/>
      <c r="K8" s="255"/>
      <c r="L8" s="255"/>
      <c r="M8" s="255"/>
      <c r="N8" s="288" t="s">
        <v>159</v>
      </c>
      <c r="O8" s="289" t="str">
        <f>INDEX(Members!$L$2:$V$5,MATCH($W$2,Members!$A$2:$A$5,0),MATCH(N8,Members!$L$1:$V$1,0))</f>
        <v>+0</v>
      </c>
      <c r="P8" s="290" t="str">
        <f t="shared" si="0"/>
        <v>Str (+0)</v>
      </c>
      <c r="Q8" s="276" t="s">
        <v>194</v>
      </c>
      <c r="R8" s="276">
        <f t="shared" si="1"/>
        <v>0</v>
      </c>
      <c r="S8" s="259">
        <f t="shared" ca="1" si="2"/>
        <v>19</v>
      </c>
      <c r="T8" s="276">
        <f t="shared" ca="1" si="3"/>
        <v>19</v>
      </c>
      <c r="U8" s="260"/>
      <c r="V8" s="261"/>
    </row>
    <row r="9" spans="1:23" s="291" customFormat="1" ht="16.8" x14ac:dyDescent="0.3">
      <c r="A9" s="292" t="s">
        <v>198</v>
      </c>
      <c r="B9" s="255">
        <v>8</v>
      </c>
      <c r="C9" s="255">
        <v>1</v>
      </c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93" t="s">
        <v>163</v>
      </c>
      <c r="O9" s="294" t="str">
        <f>INDEX(Members!$L$2:$V$5,MATCH($W$2,Members!$A$2:$A$5,0),MATCH(N9,Members!$L$1:$V$1,0))</f>
        <v>+1</v>
      </c>
      <c r="P9" s="295" t="str">
        <f t="shared" si="0"/>
        <v>Con (+1)</v>
      </c>
      <c r="Q9" s="276" t="s">
        <v>194</v>
      </c>
      <c r="R9" s="276">
        <f t="shared" si="1"/>
        <v>9</v>
      </c>
      <c r="S9" s="259">
        <f t="shared" ca="1" si="2"/>
        <v>4</v>
      </c>
      <c r="T9" s="276">
        <f t="shared" ca="1" si="3"/>
        <v>13</v>
      </c>
      <c r="U9" s="260"/>
      <c r="V9" s="261"/>
    </row>
    <row r="10" spans="1:23" s="277" customFormat="1" ht="16.8" x14ac:dyDescent="0.3">
      <c r="A10" s="271" t="s">
        <v>257</v>
      </c>
      <c r="B10" s="255"/>
      <c r="C10" s="255"/>
      <c r="D10" s="255">
        <v>5</v>
      </c>
      <c r="E10" s="255"/>
      <c r="F10" s="255"/>
      <c r="G10" s="255"/>
      <c r="H10" s="255"/>
      <c r="I10" s="255"/>
      <c r="J10" s="255"/>
      <c r="K10" s="255"/>
      <c r="L10" s="255"/>
      <c r="M10" s="255"/>
      <c r="N10" s="272" t="s">
        <v>165</v>
      </c>
      <c r="O10" s="273" t="str">
        <f>INDEX(Members!$L$2:$V$5,MATCH($W$2,Members!$A$2:$A$5,0),MATCH(N10,Members!$L$1:$V$1,0))</f>
        <v>+2</v>
      </c>
      <c r="P10" s="274" t="str">
        <f t="shared" si="0"/>
        <v>Int (+2)</v>
      </c>
      <c r="Q10" s="276" t="s">
        <v>194</v>
      </c>
      <c r="R10" s="276">
        <f t="shared" si="1"/>
        <v>2</v>
      </c>
      <c r="S10" s="259">
        <f t="shared" ca="1" si="2"/>
        <v>6</v>
      </c>
      <c r="T10" s="276">
        <f t="shared" ca="1" si="3"/>
        <v>8</v>
      </c>
      <c r="U10" s="260"/>
      <c r="V10" s="261"/>
    </row>
    <row r="11" spans="1:23" s="296" customFormat="1" ht="16.8" x14ac:dyDescent="0.3">
      <c r="A11" s="271" t="s">
        <v>199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72" t="s">
        <v>165</v>
      </c>
      <c r="O11" s="273" t="str">
        <f>INDEX(Members!$L$2:$V$5,MATCH($W$2,Members!$A$2:$A$5,0),MATCH(N11,Members!$L$1:$V$1,0))</f>
        <v>+2</v>
      </c>
      <c r="P11" s="274" t="str">
        <f t="shared" si="0"/>
        <v>Int (+2)</v>
      </c>
      <c r="Q11" s="276" t="s">
        <v>194</v>
      </c>
      <c r="R11" s="276">
        <f t="shared" si="1"/>
        <v>2</v>
      </c>
      <c r="S11" s="259">
        <f t="shared" ca="1" si="2"/>
        <v>6</v>
      </c>
      <c r="T11" s="276">
        <f t="shared" ca="1" si="3"/>
        <v>8</v>
      </c>
      <c r="U11" s="260"/>
    </row>
    <row r="12" spans="1:23" s="281" customFormat="1" ht="16.8" x14ac:dyDescent="0.3">
      <c r="A12" s="282" t="s">
        <v>200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83" t="s">
        <v>169</v>
      </c>
      <c r="O12" s="284" t="str">
        <f>INDEX(Members!$L$2:$V$5,MATCH($W$2,Members!$A$2:$A$5,0),MATCH(N12,Members!$L$1:$V$1,0))</f>
        <v>+3</v>
      </c>
      <c r="P12" s="285" t="str">
        <f t="shared" si="0"/>
        <v>Cha (+3)</v>
      </c>
      <c r="Q12" s="276" t="s">
        <v>194</v>
      </c>
      <c r="R12" s="276">
        <f t="shared" si="1"/>
        <v>3</v>
      </c>
      <c r="S12" s="259">
        <f t="shared" ca="1" si="2"/>
        <v>3</v>
      </c>
      <c r="T12" s="276">
        <f t="shared" ca="1" si="3"/>
        <v>6</v>
      </c>
      <c r="U12" s="260"/>
    </row>
    <row r="13" spans="1:23" s="281" customFormat="1" ht="16.8" x14ac:dyDescent="0.3">
      <c r="A13" s="271" t="s">
        <v>144</v>
      </c>
      <c r="B13" s="255"/>
      <c r="C13" s="255"/>
      <c r="D13" s="255">
        <v>4</v>
      </c>
      <c r="E13" s="255"/>
      <c r="F13" s="255"/>
      <c r="G13" s="255"/>
      <c r="H13" s="255"/>
      <c r="I13" s="255"/>
      <c r="J13" s="255"/>
      <c r="K13" s="255"/>
      <c r="L13" s="255"/>
      <c r="M13" s="255"/>
      <c r="N13" s="272" t="s">
        <v>165</v>
      </c>
      <c r="O13" s="273" t="str">
        <f>INDEX(Members!$L$2:$V$5,MATCH($W$2,Members!$A$2:$A$5,0),MATCH(N13,Members!$L$1:$V$1,0))</f>
        <v>+2</v>
      </c>
      <c r="P13" s="274" t="str">
        <f t="shared" si="0"/>
        <v>Int (+2)</v>
      </c>
      <c r="Q13" s="276" t="s">
        <v>194</v>
      </c>
      <c r="R13" s="276">
        <f t="shared" si="1"/>
        <v>2</v>
      </c>
      <c r="S13" s="259">
        <f t="shared" ca="1" si="2"/>
        <v>1</v>
      </c>
      <c r="T13" s="276">
        <f t="shared" ca="1" si="3"/>
        <v>3</v>
      </c>
      <c r="U13" s="260"/>
    </row>
    <row r="14" spans="1:23" s="281" customFormat="1" ht="16.8" x14ac:dyDescent="0.3">
      <c r="A14" s="282" t="s">
        <v>201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83" t="s">
        <v>169</v>
      </c>
      <c r="O14" s="284" t="str">
        <f>INDEX(Members!$L$2:$V$5,MATCH($W$2,Members!$A$2:$A$5,0),MATCH(N14,Members!$L$1:$V$1,0))</f>
        <v>+3</v>
      </c>
      <c r="P14" s="285" t="str">
        <f t="shared" si="0"/>
        <v>Cha (+3)</v>
      </c>
      <c r="Q14" s="276" t="s">
        <v>194</v>
      </c>
      <c r="R14" s="276">
        <f t="shared" si="1"/>
        <v>3</v>
      </c>
      <c r="S14" s="259">
        <f t="shared" ca="1" si="2"/>
        <v>12</v>
      </c>
      <c r="T14" s="276">
        <f t="shared" ca="1" si="3"/>
        <v>15</v>
      </c>
      <c r="U14" s="260"/>
    </row>
    <row r="15" spans="1:23" s="281" customFormat="1" ht="16.8" x14ac:dyDescent="0.3">
      <c r="A15" s="278" t="s">
        <v>202</v>
      </c>
      <c r="B15" s="255"/>
      <c r="C15" s="255"/>
      <c r="D15" s="255">
        <v>2</v>
      </c>
      <c r="E15" s="255"/>
      <c r="F15" s="255"/>
      <c r="G15" s="255"/>
      <c r="H15" s="255"/>
      <c r="I15" s="255"/>
      <c r="J15" s="255"/>
      <c r="K15" s="255"/>
      <c r="L15" s="255"/>
      <c r="M15" s="255"/>
      <c r="N15" s="279" t="s">
        <v>161</v>
      </c>
      <c r="O15" s="280" t="str">
        <f>INDEX(Members!$L$2:$V$5,MATCH($W$2,Members!$A$2:$A$5,0),MATCH(N15,Members!$L$1:$V$1,0))</f>
        <v>+1</v>
      </c>
      <c r="P15" s="264" t="str">
        <f t="shared" si="0"/>
        <v>Dex (+1)</v>
      </c>
      <c r="Q15" s="276" t="s">
        <v>194</v>
      </c>
      <c r="R15" s="276">
        <f t="shared" si="1"/>
        <v>1</v>
      </c>
      <c r="S15" s="259">
        <f t="shared" ca="1" si="2"/>
        <v>18</v>
      </c>
      <c r="T15" s="276">
        <f t="shared" ca="1" si="3"/>
        <v>19</v>
      </c>
      <c r="U15" s="260"/>
    </row>
    <row r="16" spans="1:23" s="281" customFormat="1" ht="16.8" x14ac:dyDescent="0.3">
      <c r="A16" s="271" t="s">
        <v>203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72" t="s">
        <v>165</v>
      </c>
      <c r="O16" s="273" t="str">
        <f>INDEX(Members!$L$2:$V$5,MATCH($W$2,Members!$A$2:$A$5,0),MATCH(N16,Members!$L$1:$V$1,0))</f>
        <v>+2</v>
      </c>
      <c r="P16" s="274" t="str">
        <f t="shared" si="0"/>
        <v>Int (+2)</v>
      </c>
      <c r="Q16" s="276" t="s">
        <v>194</v>
      </c>
      <c r="R16" s="276">
        <f t="shared" si="1"/>
        <v>2</v>
      </c>
      <c r="S16" s="259">
        <f t="shared" ca="1" si="2"/>
        <v>15</v>
      </c>
      <c r="T16" s="276">
        <f t="shared" ca="1" si="3"/>
        <v>17</v>
      </c>
      <c r="U16" s="260"/>
    </row>
    <row r="17" spans="1:21" s="281" customFormat="1" ht="16.8" x14ac:dyDescent="0.3">
      <c r="A17" s="282" t="s">
        <v>204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83" t="s">
        <v>169</v>
      </c>
      <c r="O17" s="284" t="str">
        <f>INDEX(Members!$L$2:$V$5,MATCH($W$2,Members!$A$2:$A$5,0),MATCH(N17,Members!$L$1:$V$1,0))</f>
        <v>+3</v>
      </c>
      <c r="P17" s="285" t="str">
        <f t="shared" si="0"/>
        <v>Cha (+3)</v>
      </c>
      <c r="Q17" s="276" t="s">
        <v>194</v>
      </c>
      <c r="R17" s="276">
        <f t="shared" si="1"/>
        <v>3</v>
      </c>
      <c r="S17" s="259">
        <f t="shared" ca="1" si="2"/>
        <v>13</v>
      </c>
      <c r="T17" s="276">
        <f t="shared" ca="1" si="3"/>
        <v>16</v>
      </c>
      <c r="U17" s="260"/>
    </row>
    <row r="18" spans="1:21" s="281" customFormat="1" ht="16.8" x14ac:dyDescent="0.3">
      <c r="A18" s="282" t="s">
        <v>205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83" t="s">
        <v>169</v>
      </c>
      <c r="O18" s="284" t="str">
        <f>INDEX(Members!$L$2:$V$5,MATCH($W$2,Members!$A$2:$A$5,0),MATCH(N18,Members!$L$1:$V$1,0))</f>
        <v>+3</v>
      </c>
      <c r="P18" s="285" t="str">
        <f t="shared" si="0"/>
        <v>Cha (+3)</v>
      </c>
      <c r="Q18" s="276" t="s">
        <v>194</v>
      </c>
      <c r="R18" s="276">
        <f t="shared" si="1"/>
        <v>3</v>
      </c>
      <c r="S18" s="259">
        <f t="shared" ca="1" si="2"/>
        <v>2</v>
      </c>
      <c r="T18" s="276">
        <f t="shared" ca="1" si="3"/>
        <v>5</v>
      </c>
      <c r="U18" s="260"/>
    </row>
    <row r="19" spans="1:21" s="281" customFormat="1" ht="16.8" x14ac:dyDescent="0.3">
      <c r="A19" s="297" t="s">
        <v>206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98" t="s">
        <v>167</v>
      </c>
      <c r="O19" s="299" t="str">
        <f>INDEX(Members!$L$2:$V$5,MATCH($W$2,Members!$A$2:$A$5,0),MATCH(N19,Members!$L$1:$V$1,0))</f>
        <v>+0</v>
      </c>
      <c r="P19" s="300" t="str">
        <f t="shared" si="0"/>
        <v>Wis (+0)</v>
      </c>
      <c r="Q19" s="276" t="s">
        <v>194</v>
      </c>
      <c r="R19" s="276">
        <f t="shared" si="1"/>
        <v>0</v>
      </c>
      <c r="S19" s="259">
        <f t="shared" ca="1" si="2"/>
        <v>18</v>
      </c>
      <c r="T19" s="276">
        <f t="shared" ca="1" si="3"/>
        <v>18</v>
      </c>
      <c r="U19" s="260"/>
    </row>
    <row r="20" spans="1:21" s="281" customFormat="1" ht="16.8" x14ac:dyDescent="0.3">
      <c r="A20" s="278" t="s">
        <v>207</v>
      </c>
      <c r="B20" s="255">
        <v>5</v>
      </c>
      <c r="C20" s="255"/>
      <c r="D20" s="255">
        <v>4</v>
      </c>
      <c r="E20" s="255"/>
      <c r="F20" s="255"/>
      <c r="G20" s="255"/>
      <c r="H20" s="255"/>
      <c r="I20" s="255"/>
      <c r="J20" s="255"/>
      <c r="K20" s="255"/>
      <c r="L20" s="255"/>
      <c r="M20" s="255"/>
      <c r="N20" s="279" t="s">
        <v>161</v>
      </c>
      <c r="O20" s="280" t="str">
        <f>INDEX(Members!$L$2:$V$5,MATCH($W$2,Members!$A$2:$A$5,0),MATCH(N20,Members!$L$1:$V$1,0))</f>
        <v>+1</v>
      </c>
      <c r="P20" s="264" t="str">
        <f t="shared" si="0"/>
        <v>Dex (+1)</v>
      </c>
      <c r="Q20" s="276" t="s">
        <v>194</v>
      </c>
      <c r="R20" s="276">
        <f t="shared" si="1"/>
        <v>6</v>
      </c>
      <c r="S20" s="259">
        <f t="shared" ca="1" si="2"/>
        <v>4</v>
      </c>
      <c r="T20" s="276">
        <f t="shared" ca="1" si="3"/>
        <v>10</v>
      </c>
      <c r="U20" s="260"/>
    </row>
    <row r="21" spans="1:21" s="281" customFormat="1" ht="16.8" x14ac:dyDescent="0.3">
      <c r="A21" s="282" t="s">
        <v>208</v>
      </c>
      <c r="B21" s="255"/>
      <c r="C21" s="255">
        <v>5</v>
      </c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83" t="s">
        <v>169</v>
      </c>
      <c r="O21" s="284" t="str">
        <f>INDEX(Members!$L$2:$V$5,MATCH($W$2,Members!$A$2:$A$5,0),MATCH(N21,Members!$L$1:$V$1,0))</f>
        <v>+3</v>
      </c>
      <c r="P21" s="285" t="str">
        <f t="shared" si="0"/>
        <v>Cha (+3)</v>
      </c>
      <c r="Q21" s="276" t="s">
        <v>194</v>
      </c>
      <c r="R21" s="276">
        <f t="shared" si="1"/>
        <v>3</v>
      </c>
      <c r="S21" s="259">
        <f t="shared" ca="1" si="2"/>
        <v>20</v>
      </c>
      <c r="T21" s="276">
        <f t="shared" ca="1" si="3"/>
        <v>23</v>
      </c>
      <c r="U21" s="260"/>
    </row>
    <row r="22" spans="1:21" s="281" customFormat="1" ht="16.8" x14ac:dyDescent="0.3">
      <c r="A22" s="287" t="s">
        <v>209</v>
      </c>
      <c r="B22" s="255">
        <v>5</v>
      </c>
      <c r="C22" s="255">
        <v>5</v>
      </c>
      <c r="D22" s="255">
        <v>5</v>
      </c>
      <c r="E22" s="255"/>
      <c r="F22" s="255"/>
      <c r="G22" s="255"/>
      <c r="H22" s="255"/>
      <c r="I22" s="255"/>
      <c r="J22" s="255"/>
      <c r="K22" s="255"/>
      <c r="L22" s="255"/>
      <c r="M22" s="255"/>
      <c r="N22" s="288" t="s">
        <v>159</v>
      </c>
      <c r="O22" s="289" t="str">
        <f>INDEX(Members!$L$2:$V$5,MATCH($W$2,Members!$A$2:$A$5,0),MATCH(N22,Members!$L$1:$V$1,0))</f>
        <v>+0</v>
      </c>
      <c r="P22" s="290" t="str">
        <f t="shared" si="0"/>
        <v>Str (+0)</v>
      </c>
      <c r="Q22" s="276" t="s">
        <v>194</v>
      </c>
      <c r="R22" s="276">
        <f t="shared" si="1"/>
        <v>5</v>
      </c>
      <c r="S22" s="259">
        <f t="shared" ca="1" si="2"/>
        <v>10</v>
      </c>
      <c r="T22" s="276">
        <f t="shared" ca="1" si="3"/>
        <v>15</v>
      </c>
      <c r="U22" s="260"/>
    </row>
    <row r="23" spans="1:21" s="281" customFormat="1" ht="16.8" x14ac:dyDescent="0.3">
      <c r="A23" s="271" t="s">
        <v>210</v>
      </c>
      <c r="B23" s="255">
        <v>2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72" t="s">
        <v>165</v>
      </c>
      <c r="O23" s="273" t="str">
        <f>INDEX(Members!$L$2:$V$5,MATCH($W$2,Members!$A$2:$A$5,0),MATCH(N23,Members!$L$1:$V$1,0))</f>
        <v>+2</v>
      </c>
      <c r="P23" s="274" t="str">
        <f t="shared" si="0"/>
        <v>Int (+2)</v>
      </c>
      <c r="Q23" s="276" t="s">
        <v>194</v>
      </c>
      <c r="R23" s="276">
        <f t="shared" si="1"/>
        <v>4</v>
      </c>
      <c r="S23" s="259">
        <f t="shared" ca="1" si="2"/>
        <v>3</v>
      </c>
      <c r="T23" s="276">
        <f t="shared" ca="1" si="3"/>
        <v>7</v>
      </c>
      <c r="U23" s="260"/>
    </row>
    <row r="24" spans="1:21" s="281" customFormat="1" ht="16.8" x14ac:dyDescent="0.3">
      <c r="A24" s="271" t="s">
        <v>211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72" t="s">
        <v>165</v>
      </c>
      <c r="O24" s="273" t="str">
        <f>INDEX(Members!$L$2:$V$5,MATCH($W$2,Members!$A$2:$A$5,0),MATCH(N24,Members!$L$1:$V$1,0))</f>
        <v>+2</v>
      </c>
      <c r="P24" s="274" t="str">
        <f t="shared" si="0"/>
        <v>Int (+2)</v>
      </c>
      <c r="Q24" s="276" t="s">
        <v>194</v>
      </c>
      <c r="R24" s="276">
        <f t="shared" si="1"/>
        <v>2</v>
      </c>
      <c r="S24" s="259">
        <f t="shared" ca="1" si="2"/>
        <v>18</v>
      </c>
      <c r="T24" s="276">
        <f t="shared" ref="T24:T32" ca="1" si="4">SUM(R24:S24)</f>
        <v>20</v>
      </c>
      <c r="U24" s="260"/>
    </row>
    <row r="25" spans="1:21" s="281" customFormat="1" ht="16.8" x14ac:dyDescent="0.3">
      <c r="A25" s="271" t="s">
        <v>212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72" t="s">
        <v>165</v>
      </c>
      <c r="O25" s="273" t="str">
        <f>INDEX(Members!$L$2:$V$5,MATCH($W$2,Members!$A$2:$A$5,0),MATCH(N25,Members!$L$1:$V$1,0))</f>
        <v>+2</v>
      </c>
      <c r="P25" s="274" t="str">
        <f t="shared" si="0"/>
        <v>Int (+2)</v>
      </c>
      <c r="Q25" s="276" t="s">
        <v>194</v>
      </c>
      <c r="R25" s="276">
        <f t="shared" si="1"/>
        <v>2</v>
      </c>
      <c r="S25" s="259">
        <f t="shared" ca="1" si="2"/>
        <v>14</v>
      </c>
      <c r="T25" s="276">
        <f t="shared" ca="1" si="4"/>
        <v>16</v>
      </c>
      <c r="U25" s="260"/>
    </row>
    <row r="26" spans="1:21" s="281" customFormat="1" ht="16.8" x14ac:dyDescent="0.3">
      <c r="A26" s="271" t="s">
        <v>213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72" t="s">
        <v>165</v>
      </c>
      <c r="O26" s="273" t="str">
        <f>INDEX(Members!$L$2:$V$5,MATCH($W$2,Members!$A$2:$A$5,0),MATCH(N26,Members!$L$1:$V$1,0))</f>
        <v>+2</v>
      </c>
      <c r="P26" s="274" t="str">
        <f t="shared" si="0"/>
        <v>Int (+2)</v>
      </c>
      <c r="Q26" s="276" t="s">
        <v>194</v>
      </c>
      <c r="R26" s="276">
        <f t="shared" si="1"/>
        <v>2</v>
      </c>
      <c r="S26" s="259">
        <f t="shared" ca="1" si="2"/>
        <v>13</v>
      </c>
      <c r="T26" s="276">
        <f t="shared" ca="1" si="4"/>
        <v>15</v>
      </c>
      <c r="U26" s="260"/>
    </row>
    <row r="27" spans="1:21" s="281" customFormat="1" ht="16.8" x14ac:dyDescent="0.3">
      <c r="A27" s="271" t="s">
        <v>214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72" t="s">
        <v>165</v>
      </c>
      <c r="O27" s="273" t="str">
        <f>INDEX(Members!$L$2:$V$5,MATCH($W$2,Members!$A$2:$A$5,0),MATCH(N27,Members!$L$1:$V$1,0))</f>
        <v>+2</v>
      </c>
      <c r="P27" s="274" t="str">
        <f t="shared" si="0"/>
        <v>Int (+2)</v>
      </c>
      <c r="Q27" s="276" t="s">
        <v>194</v>
      </c>
      <c r="R27" s="276">
        <f t="shared" si="1"/>
        <v>2</v>
      </c>
      <c r="S27" s="259">
        <f t="shared" ca="1" si="2"/>
        <v>15</v>
      </c>
      <c r="T27" s="276">
        <f t="shared" ca="1" si="4"/>
        <v>17</v>
      </c>
      <c r="U27" s="260"/>
    </row>
    <row r="28" spans="1:21" s="281" customFormat="1" ht="16.8" x14ac:dyDescent="0.3">
      <c r="A28" s="271" t="s">
        <v>215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72" t="s">
        <v>165</v>
      </c>
      <c r="O28" s="273" t="str">
        <f>INDEX(Members!$L$2:$V$5,MATCH($W$2,Members!$A$2:$A$5,0),MATCH(N28,Members!$L$1:$V$1,0))</f>
        <v>+2</v>
      </c>
      <c r="P28" s="274" t="str">
        <f t="shared" si="0"/>
        <v>Int (+2)</v>
      </c>
      <c r="Q28" s="276" t="s">
        <v>194</v>
      </c>
      <c r="R28" s="276">
        <f t="shared" si="1"/>
        <v>2</v>
      </c>
      <c r="S28" s="259">
        <f t="shared" ca="1" si="2"/>
        <v>2</v>
      </c>
      <c r="T28" s="276">
        <f t="shared" ca="1" si="4"/>
        <v>4</v>
      </c>
      <c r="U28" s="260"/>
    </row>
    <row r="29" spans="1:21" s="281" customFormat="1" ht="16.8" x14ac:dyDescent="0.3">
      <c r="A29" s="271" t="s">
        <v>216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72" t="s">
        <v>165</v>
      </c>
      <c r="O29" s="273" t="str">
        <f>INDEX(Members!$L$2:$V$5,MATCH($W$2,Members!$A$2:$A$5,0),MATCH(N29,Members!$L$1:$V$1,0))</f>
        <v>+2</v>
      </c>
      <c r="P29" s="274" t="str">
        <f t="shared" si="0"/>
        <v>Int (+2)</v>
      </c>
      <c r="Q29" s="276" t="s">
        <v>194</v>
      </c>
      <c r="R29" s="276">
        <f t="shared" si="1"/>
        <v>2</v>
      </c>
      <c r="S29" s="259">
        <f t="shared" ca="1" si="2"/>
        <v>1</v>
      </c>
      <c r="T29" s="276">
        <f t="shared" ca="1" si="4"/>
        <v>3</v>
      </c>
      <c r="U29" s="260"/>
    </row>
    <row r="30" spans="1:21" s="281" customFormat="1" ht="16.8" x14ac:dyDescent="0.3">
      <c r="A30" s="271" t="s">
        <v>217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72" t="s">
        <v>165</v>
      </c>
      <c r="O30" s="273" t="str">
        <f>INDEX(Members!$L$2:$V$5,MATCH($W$2,Members!$A$2:$A$5,0),MATCH(N30,Members!$L$1:$V$1,0))</f>
        <v>+2</v>
      </c>
      <c r="P30" s="274" t="str">
        <f t="shared" si="0"/>
        <v>Int (+2)</v>
      </c>
      <c r="Q30" s="276" t="s">
        <v>194</v>
      </c>
      <c r="R30" s="276">
        <f t="shared" si="1"/>
        <v>2</v>
      </c>
      <c r="S30" s="259">
        <f t="shared" ca="1" si="2"/>
        <v>15</v>
      </c>
      <c r="T30" s="276">
        <f t="shared" ca="1" si="4"/>
        <v>17</v>
      </c>
      <c r="U30" s="260"/>
    </row>
    <row r="31" spans="1:21" s="281" customFormat="1" ht="16.8" x14ac:dyDescent="0.3">
      <c r="A31" s="271" t="s">
        <v>218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72" t="s">
        <v>165</v>
      </c>
      <c r="O31" s="273" t="str">
        <f>INDEX(Members!$L$2:$V$5,MATCH($W$2,Members!$A$2:$A$5,0),MATCH(N31,Members!$L$1:$V$1,0))</f>
        <v>+2</v>
      </c>
      <c r="P31" s="274" t="str">
        <f t="shared" si="0"/>
        <v>Int (+2)</v>
      </c>
      <c r="Q31" s="276" t="s">
        <v>194</v>
      </c>
      <c r="R31" s="276">
        <f t="shared" si="1"/>
        <v>2</v>
      </c>
      <c r="S31" s="259">
        <f t="shared" ca="1" si="2"/>
        <v>14</v>
      </c>
      <c r="T31" s="276">
        <f t="shared" ca="1" si="4"/>
        <v>16</v>
      </c>
      <c r="U31" s="260"/>
    </row>
    <row r="32" spans="1:21" s="281" customFormat="1" ht="16.8" x14ac:dyDescent="0.3">
      <c r="A32" s="271" t="s">
        <v>219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72" t="s">
        <v>165</v>
      </c>
      <c r="O32" s="273" t="str">
        <f>INDEX(Members!$L$2:$V$5,MATCH($W$2,Members!$A$2:$A$5,0),MATCH(N32,Members!$L$1:$V$1,0))</f>
        <v>+2</v>
      </c>
      <c r="P32" s="274" t="str">
        <f t="shared" si="0"/>
        <v>Int (+2)</v>
      </c>
      <c r="Q32" s="276" t="s">
        <v>194</v>
      </c>
      <c r="R32" s="276">
        <f t="shared" si="1"/>
        <v>2</v>
      </c>
      <c r="S32" s="259">
        <f t="shared" ca="1" si="2"/>
        <v>19</v>
      </c>
      <c r="T32" s="276">
        <f t="shared" ca="1" si="4"/>
        <v>21</v>
      </c>
      <c r="U32" s="260"/>
    </row>
    <row r="33" spans="1:21" s="281" customFormat="1" ht="16.8" x14ac:dyDescent="0.3">
      <c r="A33" s="297" t="s">
        <v>220</v>
      </c>
      <c r="B33" s="255">
        <v>2</v>
      </c>
      <c r="C33" s="255">
        <v>4</v>
      </c>
      <c r="D33" s="255">
        <v>2</v>
      </c>
      <c r="E33" s="255"/>
      <c r="F33" s="255"/>
      <c r="G33" s="255"/>
      <c r="H33" s="255"/>
      <c r="I33" s="255"/>
      <c r="J33" s="255"/>
      <c r="K33" s="255"/>
      <c r="L33" s="255"/>
      <c r="M33" s="255"/>
      <c r="N33" s="298" t="s">
        <v>167</v>
      </c>
      <c r="O33" s="299" t="str">
        <f>INDEX(Members!$L$2:$V$5,MATCH($W$2,Members!$A$2:$A$5,0),MATCH(N33,Members!$L$1:$V$1,0))</f>
        <v>+0</v>
      </c>
      <c r="P33" s="300" t="str">
        <f t="shared" si="0"/>
        <v>Wis (+0)</v>
      </c>
      <c r="Q33" s="276" t="s">
        <v>194</v>
      </c>
      <c r="R33" s="276">
        <f t="shared" si="1"/>
        <v>2</v>
      </c>
      <c r="S33" s="259">
        <f t="shared" ca="1" si="2"/>
        <v>1</v>
      </c>
      <c r="T33" s="276">
        <f t="shared" ca="1" si="3"/>
        <v>3</v>
      </c>
      <c r="U33" s="260"/>
    </row>
    <row r="34" spans="1:21" s="281" customFormat="1" ht="16.8" x14ac:dyDescent="0.3">
      <c r="A34" s="278" t="s">
        <v>221</v>
      </c>
      <c r="B34" s="255">
        <v>5</v>
      </c>
      <c r="C34" s="255"/>
      <c r="D34" s="255">
        <v>4</v>
      </c>
      <c r="E34" s="255"/>
      <c r="F34" s="255"/>
      <c r="G34" s="255"/>
      <c r="H34" s="255"/>
      <c r="I34" s="255"/>
      <c r="J34" s="255"/>
      <c r="K34" s="255"/>
      <c r="L34" s="255"/>
      <c r="M34" s="255"/>
      <c r="N34" s="279" t="s">
        <v>161</v>
      </c>
      <c r="O34" s="280" t="str">
        <f>INDEX(Members!$L$2:$V$5,MATCH($W$2,Members!$A$2:$A$5,0),MATCH(N34,Members!$L$1:$V$1,0))</f>
        <v>+1</v>
      </c>
      <c r="P34" s="264" t="str">
        <f t="shared" si="0"/>
        <v>Dex (+1)</v>
      </c>
      <c r="Q34" s="276" t="s">
        <v>194</v>
      </c>
      <c r="R34" s="276">
        <f t="shared" si="1"/>
        <v>6</v>
      </c>
      <c r="S34" s="259">
        <f t="shared" ca="1" si="2"/>
        <v>19</v>
      </c>
      <c r="T34" s="276">
        <f t="shared" ca="1" si="3"/>
        <v>25</v>
      </c>
      <c r="U34" s="260"/>
    </row>
    <row r="35" spans="1:21" s="281" customFormat="1" ht="16.8" x14ac:dyDescent="0.3">
      <c r="A35" s="278" t="s">
        <v>222</v>
      </c>
      <c r="B35" s="255"/>
      <c r="C35" s="255"/>
      <c r="D35" s="255">
        <v>4</v>
      </c>
      <c r="E35" s="255"/>
      <c r="F35" s="255"/>
      <c r="G35" s="255"/>
      <c r="H35" s="255"/>
      <c r="I35" s="255"/>
      <c r="J35" s="255"/>
      <c r="K35" s="255"/>
      <c r="L35" s="255"/>
      <c r="M35" s="255"/>
      <c r="N35" s="279" t="s">
        <v>161</v>
      </c>
      <c r="O35" s="280" t="str">
        <f>INDEX(Members!$L$2:$V$5,MATCH($W$2,Members!$A$2:$A$5,0),MATCH(N35,Members!$L$1:$V$1,0))</f>
        <v>+1</v>
      </c>
      <c r="P35" s="264" t="str">
        <f t="shared" si="0"/>
        <v>Dex (+1)</v>
      </c>
      <c r="Q35" s="276" t="s">
        <v>194</v>
      </c>
      <c r="R35" s="276">
        <f t="shared" si="1"/>
        <v>1</v>
      </c>
      <c r="S35" s="259">
        <f t="shared" ca="1" si="2"/>
        <v>15</v>
      </c>
      <c r="T35" s="276">
        <f t="shared" ca="1" si="3"/>
        <v>16</v>
      </c>
      <c r="U35" s="260"/>
    </row>
    <row r="36" spans="1:21" ht="16.8" x14ac:dyDescent="0.3">
      <c r="A36" s="282" t="s">
        <v>223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83" t="s">
        <v>169</v>
      </c>
      <c r="O36" s="284" t="str">
        <f>INDEX(Members!$L$2:$V$5,MATCH($W$2,Members!$A$2:$A$5,0),MATCH(N36,Members!$L$1:$V$1,0))</f>
        <v>+3</v>
      </c>
      <c r="P36" s="285" t="str">
        <f t="shared" si="0"/>
        <v>Cha (+3)</v>
      </c>
      <c r="Q36" s="276" t="s">
        <v>194</v>
      </c>
      <c r="R36" s="276">
        <f t="shared" si="1"/>
        <v>3</v>
      </c>
      <c r="S36" s="259">
        <f t="shared" ca="1" si="2"/>
        <v>17</v>
      </c>
      <c r="T36" s="276">
        <f t="shared" ca="1" si="3"/>
        <v>20</v>
      </c>
      <c r="U36" s="260"/>
    </row>
    <row r="37" spans="1:21" ht="16.8" x14ac:dyDescent="0.3">
      <c r="A37" s="282" t="s">
        <v>224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98" t="s">
        <v>167</v>
      </c>
      <c r="O37" s="299" t="str">
        <f>INDEX(Members!$L$2:$V$5,MATCH($W$2,Members!$A$2:$A$5,0),MATCH(N37,Members!$L$1:$V$1,0))</f>
        <v>+0</v>
      </c>
      <c r="P37" s="300" t="str">
        <f t="shared" si="0"/>
        <v>Wis (+0)</v>
      </c>
      <c r="Q37" s="276" t="s">
        <v>194</v>
      </c>
      <c r="R37" s="276">
        <f t="shared" si="1"/>
        <v>0</v>
      </c>
      <c r="S37" s="259">
        <f t="shared" ca="1" si="2"/>
        <v>7</v>
      </c>
      <c r="T37" s="276">
        <f t="shared" ca="1" si="3"/>
        <v>7</v>
      </c>
      <c r="U37" s="260"/>
    </row>
    <row r="38" spans="1:21" ht="16.8" x14ac:dyDescent="0.3">
      <c r="A38" s="278" t="s">
        <v>225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79" t="s">
        <v>161</v>
      </c>
      <c r="O38" s="280" t="str">
        <f>INDEX(Members!$L$2:$V$5,MATCH($W$2,Members!$A$2:$A$5,0),MATCH(N38,Members!$L$1:$V$1,0))</f>
        <v>+1</v>
      </c>
      <c r="P38" s="264" t="str">
        <f t="shared" si="0"/>
        <v>Dex (+1)</v>
      </c>
      <c r="Q38" s="276" t="s">
        <v>194</v>
      </c>
      <c r="R38" s="276">
        <f t="shared" si="1"/>
        <v>1</v>
      </c>
      <c r="S38" s="259">
        <f t="shared" ca="1" si="2"/>
        <v>4</v>
      </c>
      <c r="T38" s="276">
        <f t="shared" ca="1" si="3"/>
        <v>5</v>
      </c>
      <c r="U38" s="260"/>
    </row>
    <row r="39" spans="1:21" ht="16.8" x14ac:dyDescent="0.3">
      <c r="A39" s="271" t="s">
        <v>226</v>
      </c>
      <c r="B39" s="255"/>
      <c r="C39" s="255"/>
      <c r="D39" s="255">
        <v>4</v>
      </c>
      <c r="E39" s="255"/>
      <c r="F39" s="255"/>
      <c r="G39" s="255"/>
      <c r="H39" s="255"/>
      <c r="I39" s="255"/>
      <c r="J39" s="255"/>
      <c r="K39" s="255"/>
      <c r="L39" s="255"/>
      <c r="M39" s="255"/>
      <c r="N39" s="272" t="s">
        <v>165</v>
      </c>
      <c r="O39" s="273" t="str">
        <f>INDEX(Members!$L$2:$V$5,MATCH($W$2,Members!$A$2:$A$5,0),MATCH(N39,Members!$L$1:$V$1,0))</f>
        <v>+2</v>
      </c>
      <c r="P39" s="274" t="str">
        <f t="shared" si="0"/>
        <v>Int (+2)</v>
      </c>
      <c r="Q39" s="276" t="s">
        <v>194</v>
      </c>
      <c r="R39" s="276">
        <f t="shared" si="1"/>
        <v>2</v>
      </c>
      <c r="S39" s="259">
        <f t="shared" ca="1" si="2"/>
        <v>11</v>
      </c>
      <c r="T39" s="276">
        <f t="shared" ca="1" si="3"/>
        <v>13</v>
      </c>
      <c r="U39" s="260"/>
    </row>
    <row r="40" spans="1:21" ht="16.8" x14ac:dyDescent="0.3">
      <c r="A40" s="297" t="s">
        <v>227</v>
      </c>
      <c r="B40" s="255">
        <v>5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98" t="s">
        <v>167</v>
      </c>
      <c r="O40" s="299" t="str">
        <f>INDEX(Members!$L$2:$V$5,MATCH($W$2,Members!$A$2:$A$5,0),MATCH(N40,Members!$L$1:$V$1,0))</f>
        <v>+0</v>
      </c>
      <c r="P40" s="300" t="str">
        <f t="shared" si="0"/>
        <v>Wis (+0)</v>
      </c>
      <c r="Q40" s="276" t="s">
        <v>194</v>
      </c>
      <c r="R40" s="276">
        <f t="shared" si="1"/>
        <v>5</v>
      </c>
      <c r="S40" s="259">
        <f t="shared" ca="1" si="2"/>
        <v>19</v>
      </c>
      <c r="T40" s="276">
        <f t="shared" ca="1" si="3"/>
        <v>24</v>
      </c>
      <c r="U40" s="260"/>
    </row>
    <row r="41" spans="1:21" ht="16.8" x14ac:dyDescent="0.3">
      <c r="A41" s="278" t="s">
        <v>228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79" t="s">
        <v>161</v>
      </c>
      <c r="O41" s="280" t="str">
        <f>INDEX(Members!$L$2:$V$5,MATCH($W$2,Members!$A$2:$A$5,0),MATCH(N41,Members!$L$1:$V$1,0))</f>
        <v>+1</v>
      </c>
      <c r="P41" s="264" t="str">
        <f t="shared" si="0"/>
        <v>Dex (+1)</v>
      </c>
      <c r="Q41" s="276" t="s">
        <v>194</v>
      </c>
      <c r="R41" s="276">
        <f t="shared" si="1"/>
        <v>1</v>
      </c>
      <c r="S41" s="259">
        <f t="shared" ca="1" si="2"/>
        <v>11</v>
      </c>
      <c r="T41" s="276">
        <f t="shared" ca="1" si="3"/>
        <v>12</v>
      </c>
      <c r="U41" s="260"/>
    </row>
    <row r="42" spans="1:21" ht="16.8" x14ac:dyDescent="0.3">
      <c r="A42" s="271" t="s">
        <v>229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72" t="s">
        <v>165</v>
      </c>
      <c r="O42" s="273" t="str">
        <f>INDEX(Members!$L$2:$V$5,MATCH($W$2,Members!$A$2:$A$5,0),MATCH(N42,Members!$L$1:$V$1,0))</f>
        <v>+2</v>
      </c>
      <c r="P42" s="274" t="str">
        <f t="shared" si="0"/>
        <v>Int (+2)</v>
      </c>
      <c r="Q42" s="276" t="s">
        <v>194</v>
      </c>
      <c r="R42" s="276">
        <f t="shared" si="1"/>
        <v>2</v>
      </c>
      <c r="S42" s="259">
        <f t="shared" ca="1" si="2"/>
        <v>18</v>
      </c>
      <c r="T42" s="276">
        <f t="shared" ca="1" si="3"/>
        <v>20</v>
      </c>
      <c r="U42" s="260"/>
    </row>
    <row r="43" spans="1:21" ht="16.8" x14ac:dyDescent="0.3">
      <c r="A43" s="271" t="s">
        <v>230</v>
      </c>
      <c r="B43" s="255">
        <v>5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72" t="s">
        <v>165</v>
      </c>
      <c r="O43" s="273" t="str">
        <f>INDEX(Members!$L$2:$V$5,MATCH($W$2,Members!$A$2:$A$5,0),MATCH(N43,Members!$L$1:$V$1,0))</f>
        <v>+2</v>
      </c>
      <c r="P43" s="274" t="str">
        <f t="shared" si="0"/>
        <v>Int (+2)</v>
      </c>
      <c r="Q43" s="276" t="s">
        <v>194</v>
      </c>
      <c r="R43" s="276">
        <f t="shared" si="1"/>
        <v>7</v>
      </c>
      <c r="S43" s="259">
        <f t="shared" ca="1" si="2"/>
        <v>20</v>
      </c>
      <c r="T43" s="276">
        <f t="shared" ca="1" si="3"/>
        <v>27</v>
      </c>
      <c r="U43" s="260"/>
    </row>
    <row r="44" spans="1:21" ht="16.8" x14ac:dyDescent="0.3">
      <c r="A44" s="297" t="s">
        <v>231</v>
      </c>
      <c r="B44" s="255">
        <v>2</v>
      </c>
      <c r="C44" s="255"/>
      <c r="D44" s="255">
        <v>2</v>
      </c>
      <c r="E44" s="255"/>
      <c r="F44" s="255"/>
      <c r="G44" s="255"/>
      <c r="H44" s="255"/>
      <c r="I44" s="255"/>
      <c r="J44" s="255"/>
      <c r="K44" s="255"/>
      <c r="L44" s="255"/>
      <c r="M44" s="255"/>
      <c r="N44" s="298" t="s">
        <v>167</v>
      </c>
      <c r="O44" s="299" t="str">
        <f>INDEX(Members!$L$2:$V$5,MATCH($W$2,Members!$A$2:$A$5,0),MATCH(N44,Members!$L$1:$V$1,0))</f>
        <v>+0</v>
      </c>
      <c r="P44" s="300" t="str">
        <f t="shared" si="0"/>
        <v>Wis (+0)</v>
      </c>
      <c r="Q44" s="276" t="s">
        <v>194</v>
      </c>
      <c r="R44" s="276">
        <f t="shared" si="1"/>
        <v>2</v>
      </c>
      <c r="S44" s="259">
        <f t="shared" ca="1" si="2"/>
        <v>10</v>
      </c>
      <c r="T44" s="276">
        <f t="shared" ca="1" si="3"/>
        <v>12</v>
      </c>
      <c r="U44" s="260"/>
    </row>
    <row r="45" spans="1:21" ht="16.8" x14ac:dyDescent="0.3">
      <c r="A45" s="297" t="s">
        <v>147</v>
      </c>
      <c r="B45" s="255"/>
      <c r="C45" s="255">
        <v>4</v>
      </c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98" t="s">
        <v>167</v>
      </c>
      <c r="O45" s="299" t="str">
        <f>INDEX(Members!$L$2:$V$5,MATCH($W$2,Members!$A$2:$A$5,0),MATCH(N45,Members!$L$1:$V$1,0))</f>
        <v>+0</v>
      </c>
      <c r="P45" s="300" t="str">
        <f t="shared" si="0"/>
        <v>Wis (+0)</v>
      </c>
      <c r="Q45" s="276" t="s">
        <v>194</v>
      </c>
      <c r="R45" s="276">
        <f t="shared" si="1"/>
        <v>0</v>
      </c>
      <c r="S45" s="259">
        <f t="shared" ca="1" si="2"/>
        <v>5</v>
      </c>
      <c r="T45" s="276">
        <f t="shared" ca="1" si="3"/>
        <v>5</v>
      </c>
      <c r="U45" s="260"/>
    </row>
    <row r="46" spans="1:21" ht="16.8" x14ac:dyDescent="0.3">
      <c r="A46" s="287" t="s">
        <v>232</v>
      </c>
      <c r="B46" s="255"/>
      <c r="C46" s="255">
        <v>4</v>
      </c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88" t="s">
        <v>159</v>
      </c>
      <c r="O46" s="289" t="str">
        <f>INDEX(Members!$L$2:$V$5,MATCH($W$2,Members!$A$2:$A$5,0),MATCH(N46,Members!$L$1:$V$1,0))</f>
        <v>+0</v>
      </c>
      <c r="P46" s="290" t="str">
        <f t="shared" si="0"/>
        <v>Str (+0)</v>
      </c>
      <c r="Q46" s="276" t="s">
        <v>194</v>
      </c>
      <c r="R46" s="276">
        <f t="shared" si="1"/>
        <v>0</v>
      </c>
      <c r="S46" s="259">
        <f t="shared" ca="1" si="2"/>
        <v>8</v>
      </c>
      <c r="T46" s="276">
        <f t="shared" ca="1" si="3"/>
        <v>8</v>
      </c>
      <c r="U46" s="260"/>
    </row>
    <row r="47" spans="1:21" ht="16.8" x14ac:dyDescent="0.3">
      <c r="A47" s="278" t="s">
        <v>233</v>
      </c>
      <c r="B47" s="255">
        <v>5</v>
      </c>
      <c r="C47" s="255"/>
      <c r="D47" s="255">
        <v>4</v>
      </c>
      <c r="E47" s="255"/>
      <c r="F47" s="255"/>
      <c r="G47" s="255"/>
      <c r="H47" s="255"/>
      <c r="I47" s="255"/>
      <c r="J47" s="255"/>
      <c r="K47" s="255"/>
      <c r="L47" s="255"/>
      <c r="M47" s="255"/>
      <c r="N47" s="279" t="s">
        <v>161</v>
      </c>
      <c r="O47" s="280" t="str">
        <f>INDEX(Members!$L$2:$V$5,MATCH($W$2,Members!$A$2:$A$5,0),MATCH(N47,Members!$L$1:$V$1,0))</f>
        <v>+1</v>
      </c>
      <c r="P47" s="264" t="str">
        <f t="shared" si="0"/>
        <v>Dex (+1)</v>
      </c>
      <c r="Q47" s="276" t="s">
        <v>194</v>
      </c>
      <c r="R47" s="276">
        <f t="shared" si="1"/>
        <v>6</v>
      </c>
      <c r="S47" s="259">
        <f t="shared" ca="1" si="2"/>
        <v>16</v>
      </c>
      <c r="T47" s="276">
        <f t="shared" ca="1" si="3"/>
        <v>22</v>
      </c>
      <c r="U47" s="260"/>
    </row>
    <row r="48" spans="1:21" ht="16.8" x14ac:dyDescent="0.3">
      <c r="A48" s="282" t="s">
        <v>125</v>
      </c>
      <c r="B48" s="255">
        <v>8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83" t="s">
        <v>169</v>
      </c>
      <c r="O48" s="284" t="str">
        <f>INDEX(Members!$L$2:$V$5,MATCH($W$2,Members!$A$2:$A$5,0),MATCH(N48,Members!$L$1:$V$1,0))</f>
        <v>+3</v>
      </c>
      <c r="P48" s="285" t="str">
        <f t="shared" si="0"/>
        <v>Cha (+3)</v>
      </c>
      <c r="Q48" s="276" t="s">
        <v>194</v>
      </c>
      <c r="R48" s="276">
        <f t="shared" si="1"/>
        <v>11</v>
      </c>
      <c r="S48" s="259">
        <f t="shared" ca="1" si="2"/>
        <v>2</v>
      </c>
      <c r="T48" s="276">
        <f t="shared" ca="1" si="3"/>
        <v>13</v>
      </c>
      <c r="U48" s="260"/>
    </row>
    <row r="49" spans="1:21" ht="17.399999999999999" thickBot="1" x14ac:dyDescent="0.35">
      <c r="A49" s="301" t="s">
        <v>234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3" t="s">
        <v>161</v>
      </c>
      <c r="O49" s="304" t="str">
        <f>INDEX(Members!$L$2:$V$5,MATCH($W$2,Members!$A$2:$A$5,0),MATCH(N49,Members!$L$1:$V$1,0))</f>
        <v>+1</v>
      </c>
      <c r="P49" s="305" t="str">
        <f t="shared" si="0"/>
        <v>Dex (+1)</v>
      </c>
      <c r="Q49" s="306" t="s">
        <v>194</v>
      </c>
      <c r="R49" s="306">
        <f t="shared" si="1"/>
        <v>1</v>
      </c>
      <c r="S49" s="307">
        <f t="shared" ca="1" si="2"/>
        <v>14</v>
      </c>
      <c r="T49" s="306">
        <f t="shared" ca="1" si="3"/>
        <v>15</v>
      </c>
      <c r="U49" s="308"/>
    </row>
    <row r="50" spans="1:21" ht="16.2" thickTop="1" x14ac:dyDescent="0.3">
      <c r="A50" s="309" t="s">
        <v>25</v>
      </c>
      <c r="B50" s="310">
        <f>SUM(B5:B49)</f>
        <v>60</v>
      </c>
      <c r="C50" s="310">
        <f>SUM(C5:C49)</f>
        <v>23</v>
      </c>
      <c r="D50" s="310">
        <f>SUM(D5:D49)</f>
        <v>44</v>
      </c>
      <c r="E50" s="310">
        <f t="shared" ref="E50:G50" si="5">SUM(E5:E49)</f>
        <v>0</v>
      </c>
      <c r="F50" s="310">
        <f t="shared" si="5"/>
        <v>0</v>
      </c>
      <c r="G50" s="310">
        <f t="shared" si="5"/>
        <v>0</v>
      </c>
      <c r="H50" s="310">
        <f>SUM(H5:H49)</f>
        <v>0</v>
      </c>
      <c r="I50" s="310">
        <f t="shared" ref="I50:M50" si="6">SUM(I5:I49)</f>
        <v>0</v>
      </c>
      <c r="J50" s="310">
        <f t="shared" si="6"/>
        <v>0</v>
      </c>
      <c r="K50" s="310">
        <f t="shared" si="6"/>
        <v>0</v>
      </c>
      <c r="L50" s="310">
        <f t="shared" si="6"/>
        <v>0</v>
      </c>
      <c r="M50" s="310">
        <f t="shared" si="6"/>
        <v>0</v>
      </c>
      <c r="P50" s="310"/>
      <c r="Q50" s="312"/>
    </row>
    <row r="51" spans="1:21" x14ac:dyDescent="0.3">
      <c r="A51" s="309" t="s">
        <v>186</v>
      </c>
      <c r="B51" s="310">
        <v>60</v>
      </c>
      <c r="C51" s="310">
        <v>23</v>
      </c>
      <c r="D51" s="310">
        <v>44</v>
      </c>
      <c r="E51" s="310">
        <v>0</v>
      </c>
      <c r="F51" s="310">
        <v>0</v>
      </c>
      <c r="G51" s="310">
        <v>0</v>
      </c>
      <c r="H51" s="310">
        <v>0</v>
      </c>
      <c r="I51" s="310">
        <v>0</v>
      </c>
      <c r="J51" s="310">
        <v>0</v>
      </c>
      <c r="K51" s="310">
        <v>0</v>
      </c>
      <c r="L51" s="310">
        <v>0</v>
      </c>
      <c r="M51" s="310">
        <v>0</v>
      </c>
      <c r="P51" s="310"/>
    </row>
    <row r="52" spans="1:21" x14ac:dyDescent="0.3">
      <c r="B52" s="252"/>
      <c r="P52" s="310"/>
    </row>
    <row r="53" spans="1:21" x14ac:dyDescent="0.3">
      <c r="P53" s="310"/>
    </row>
    <row r="54" spans="1:21" x14ac:dyDescent="0.3">
      <c r="P54" s="310"/>
    </row>
    <row r="55" spans="1:21" x14ac:dyDescent="0.3">
      <c r="P55" s="310"/>
    </row>
    <row r="56" spans="1:21" x14ac:dyDescent="0.3">
      <c r="P56" s="310"/>
    </row>
    <row r="57" spans="1:21" x14ac:dyDescent="0.3">
      <c r="P57" s="310"/>
    </row>
    <row r="58" spans="1:21" x14ac:dyDescent="0.3">
      <c r="P58" s="310"/>
    </row>
    <row r="59" spans="1:21" x14ac:dyDescent="0.3">
      <c r="P59" s="310"/>
    </row>
    <row r="60" spans="1:21" x14ac:dyDescent="0.3">
      <c r="P60" s="310"/>
    </row>
    <row r="61" spans="1:21" x14ac:dyDescent="0.3">
      <c r="P61" s="310"/>
    </row>
  </sheetData>
  <conditionalFormatting sqref="B1:M1">
    <cfRule type="cellIs" dxfId="672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50" t="s">
        <v>79</v>
      </c>
      <c r="P1" s="68">
        <v>1</v>
      </c>
      <c r="Q1" s="151" t="s">
        <v>98</v>
      </c>
      <c r="R1" s="149">
        <v>0</v>
      </c>
      <c r="S1" s="152" t="s">
        <v>97</v>
      </c>
      <c r="T1" s="149">
        <f>R1+((P1)/(24*60*10))</f>
        <v>6.9444444444444444E-5</v>
      </c>
    </row>
    <row r="2" spans="1:20" ht="16.8" x14ac:dyDescent="0.3">
      <c r="A2" s="165" t="s">
        <v>108</v>
      </c>
      <c r="B2" s="57"/>
      <c r="C2" s="57"/>
      <c r="D2" s="57"/>
      <c r="E2" s="58" t="s">
        <v>80</v>
      </c>
      <c r="F2" s="58" t="s">
        <v>80</v>
      </c>
      <c r="G2" s="58" t="s">
        <v>80</v>
      </c>
      <c r="H2" s="58" t="s">
        <v>80</v>
      </c>
      <c r="I2" s="57"/>
      <c r="J2" s="57">
        <f t="shared" ref="J2:J13" si="0">IF($E2="þ",$D2,IF($F2="þ",($D2*10),IF($G2="þ",($D2*100),IF($H2="þ",($D2*600),$I2))))</f>
        <v>0</v>
      </c>
      <c r="K2" s="57">
        <f t="shared" ref="K2:K5" si="1">J2+C2</f>
        <v>0</v>
      </c>
      <c r="L2" s="58" t="s">
        <v>80</v>
      </c>
      <c r="M2" s="169" t="str">
        <f t="shared" ref="M2:M12" si="2">IF(C2="","",IF(K2&lt;=$P$1,"þ","q"))</f>
        <v/>
      </c>
    </row>
    <row r="3" spans="1:20" ht="16.8" x14ac:dyDescent="0.3">
      <c r="A3" s="165" t="s">
        <v>108</v>
      </c>
      <c r="B3" s="57"/>
      <c r="C3" s="57"/>
      <c r="D3" s="57"/>
      <c r="E3" s="58" t="s">
        <v>80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59" t="str">
        <f t="shared" si="2"/>
        <v/>
      </c>
    </row>
    <row r="4" spans="1:20" ht="16.8" x14ac:dyDescent="0.3">
      <c r="A4" s="165" t="s">
        <v>108</v>
      </c>
      <c r="B4" s="57"/>
      <c r="C4" s="57"/>
      <c r="D4" s="57"/>
      <c r="E4" s="58" t="s">
        <v>80</v>
      </c>
      <c r="F4" s="58" t="s">
        <v>80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65" t="s">
        <v>108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4">IF(C5="","",IF(K5&lt;=$P$1,"þ","q"))</f>
        <v/>
      </c>
      <c r="O5" s="69"/>
    </row>
    <row r="6" spans="1:20" ht="16.8" x14ac:dyDescent="0.3">
      <c r="A6" s="165" t="s">
        <v>108</v>
      </c>
      <c r="B6" s="57"/>
      <c r="C6" s="57"/>
      <c r="D6" s="57"/>
      <c r="E6" s="58" t="s">
        <v>80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:K8" si="5">J6+C6</f>
        <v>0</v>
      </c>
      <c r="L6" s="58" t="s">
        <v>80</v>
      </c>
      <c r="M6" s="59" t="str">
        <f t="shared" si="2"/>
        <v/>
      </c>
      <c r="O6" s="69"/>
    </row>
    <row r="7" spans="1:20" ht="16.8" x14ac:dyDescent="0.3">
      <c r="A7" s="165" t="s">
        <v>108</v>
      </c>
      <c r="B7" s="57"/>
      <c r="C7" s="57"/>
      <c r="D7" s="57"/>
      <c r="E7" s="58" t="s">
        <v>80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0</v>
      </c>
      <c r="K7" s="57">
        <f t="shared" ref="K7" si="6">J7+C7</f>
        <v>0</v>
      </c>
      <c r="L7" s="58" t="s">
        <v>80</v>
      </c>
      <c r="M7" s="59" t="str">
        <f t="shared" ref="M7" si="7">IF(C7="","",IF(K7&lt;=$P$1,"þ","q"))</f>
        <v/>
      </c>
      <c r="O7" s="69"/>
    </row>
    <row r="8" spans="1:20" ht="16.8" x14ac:dyDescent="0.3">
      <c r="A8" s="63" t="s">
        <v>269</v>
      </c>
      <c r="B8" s="57" t="s">
        <v>285</v>
      </c>
      <c r="C8" s="57">
        <v>4</v>
      </c>
      <c r="D8" s="57">
        <v>6</v>
      </c>
      <c r="E8" s="58" t="s">
        <v>80</v>
      </c>
      <c r="F8" s="58" t="s">
        <v>80</v>
      </c>
      <c r="G8" s="58" t="s">
        <v>119</v>
      </c>
      <c r="H8" s="58" t="s">
        <v>80</v>
      </c>
      <c r="I8" s="57"/>
      <c r="J8" s="57">
        <f t="shared" si="0"/>
        <v>600</v>
      </c>
      <c r="K8" s="57">
        <f t="shared" si="5"/>
        <v>604</v>
      </c>
      <c r="L8" s="58" t="s">
        <v>119</v>
      </c>
      <c r="M8" s="59" t="str">
        <f t="shared" ref="M8" si="8">IF(C8="","",IF(K8&lt;=$P$1,"þ","q"))</f>
        <v>q</v>
      </c>
      <c r="O8" s="69"/>
    </row>
    <row r="9" spans="1:20" ht="16.8" x14ac:dyDescent="0.3">
      <c r="A9" s="135" t="s">
        <v>114</v>
      </c>
      <c r="B9" s="57" t="s">
        <v>286</v>
      </c>
      <c r="C9" s="57">
        <v>4</v>
      </c>
      <c r="D9" s="57">
        <v>3</v>
      </c>
      <c r="E9" s="58" t="s">
        <v>80</v>
      </c>
      <c r="F9" s="58" t="s">
        <v>119</v>
      </c>
      <c r="G9" s="58" t="s">
        <v>80</v>
      </c>
      <c r="H9" s="58" t="s">
        <v>80</v>
      </c>
      <c r="I9" s="57"/>
      <c r="J9" s="57">
        <f t="shared" si="0"/>
        <v>30</v>
      </c>
      <c r="K9" s="57">
        <f t="shared" ref="K9" si="9">J9+C9</f>
        <v>34</v>
      </c>
      <c r="L9" s="58" t="s">
        <v>119</v>
      </c>
      <c r="M9" s="59" t="str">
        <f t="shared" ref="M9" si="10">IF(C9="","",IF(K9&lt;=$P$1,"þ","q"))</f>
        <v>q</v>
      </c>
      <c r="O9" s="69"/>
    </row>
    <row r="10" spans="1:20" ht="16.8" x14ac:dyDescent="0.3">
      <c r="A10" s="135" t="s">
        <v>114</v>
      </c>
      <c r="B10" s="57"/>
      <c r="C10" s="57"/>
      <c r="D10" s="57"/>
      <c r="E10" s="58" t="s">
        <v>80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0</v>
      </c>
      <c r="K10" s="57">
        <f t="shared" ref="K10" si="11">J10+C10</f>
        <v>0</v>
      </c>
      <c r="L10" s="58" t="s">
        <v>80</v>
      </c>
      <c r="M10" s="59" t="str">
        <f t="shared" si="2"/>
        <v/>
      </c>
      <c r="O10" s="69"/>
    </row>
    <row r="11" spans="1:20" ht="16.8" x14ac:dyDescent="0.3">
      <c r="A11" s="62" t="s">
        <v>112</v>
      </c>
      <c r="B11" s="57"/>
      <c r="C11" s="57"/>
      <c r="D11" s="57"/>
      <c r="E11" s="58" t="s">
        <v>80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0</v>
      </c>
      <c r="K11" s="57">
        <f t="shared" ref="K11" si="12">J11+C11</f>
        <v>0</v>
      </c>
      <c r="L11" s="58" t="s">
        <v>80</v>
      </c>
      <c r="M11" s="59" t="str">
        <f t="shared" si="2"/>
        <v/>
      </c>
      <c r="O11" s="69"/>
    </row>
    <row r="12" spans="1:20" ht="16.8" x14ac:dyDescent="0.3">
      <c r="A12" s="62" t="s">
        <v>112</v>
      </c>
      <c r="B12" s="57"/>
      <c r="C12" s="57"/>
      <c r="D12" s="57"/>
      <c r="E12" s="58" t="s">
        <v>80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ref="K12" si="13">J12+C12</f>
        <v>0</v>
      </c>
      <c r="L12" s="58" t="s">
        <v>80</v>
      </c>
      <c r="M12" s="59" t="str">
        <f t="shared" si="2"/>
        <v/>
      </c>
      <c r="O12" s="69"/>
    </row>
    <row r="13" spans="1:20" ht="16.8" x14ac:dyDescent="0.3">
      <c r="A13" s="62" t="s">
        <v>112</v>
      </c>
      <c r="B13" s="57"/>
      <c r="C13" s="57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ref="K13" si="14">J13+C13</f>
        <v>0</v>
      </c>
      <c r="L13" s="58" t="s">
        <v>80</v>
      </c>
      <c r="M13" s="59" t="str">
        <f t="shared" ref="M13" si="15">IF(C13="","",IF(K13&lt;=$P$1,"þ","q"))</f>
        <v/>
      </c>
      <c r="O13" s="69"/>
    </row>
    <row r="14" spans="1:20" x14ac:dyDescent="0.3">
      <c r="O14" s="43"/>
    </row>
    <row r="15" spans="1:20" ht="31.2" x14ac:dyDescent="0.3">
      <c r="A15" s="55" t="s">
        <v>71</v>
      </c>
      <c r="B15" s="55" t="s">
        <v>72</v>
      </c>
      <c r="C15" s="55" t="s">
        <v>73</v>
      </c>
      <c r="D15" s="55" t="s">
        <v>74</v>
      </c>
      <c r="E15" s="55" t="s">
        <v>93</v>
      </c>
      <c r="F15" s="55" t="s">
        <v>92</v>
      </c>
      <c r="G15" s="55" t="s">
        <v>91</v>
      </c>
      <c r="H15" s="55" t="s">
        <v>90</v>
      </c>
      <c r="I15" s="55" t="s">
        <v>94</v>
      </c>
      <c r="J15" s="55" t="s">
        <v>75</v>
      </c>
      <c r="K15" s="55" t="s">
        <v>76</v>
      </c>
      <c r="L15" s="55" t="s">
        <v>77</v>
      </c>
      <c r="M15" s="55" t="s">
        <v>78</v>
      </c>
      <c r="O15" s="161"/>
    </row>
    <row r="16" spans="1:20" ht="16.8" x14ac:dyDescent="0.3">
      <c r="A16" s="61" t="s">
        <v>124</v>
      </c>
      <c r="B16" s="57" t="s">
        <v>263</v>
      </c>
      <c r="C16" s="57">
        <v>-700</v>
      </c>
      <c r="D16" s="57">
        <v>2</v>
      </c>
      <c r="E16" s="58" t="s">
        <v>80</v>
      </c>
      <c r="F16" s="58" t="s">
        <v>80</v>
      </c>
      <c r="G16" s="58" t="s">
        <v>80</v>
      </c>
      <c r="H16" s="58" t="s">
        <v>80</v>
      </c>
      <c r="I16" s="57">
        <v>14400</v>
      </c>
      <c r="J16" s="57">
        <f t="shared" ref="J16:J23" si="16">IF($E16="þ",$D16,IF($F16="þ",($D16*10),IF($G16="þ",($D16*100),IF($H16="þ",($D16*600),$I16))))</f>
        <v>14400</v>
      </c>
      <c r="K16" s="57">
        <f t="shared" ref="K16:K19" si="17">J16+C16</f>
        <v>13700</v>
      </c>
      <c r="L16" s="58" t="s">
        <v>119</v>
      </c>
      <c r="M16" s="59" t="str">
        <f t="shared" ref="M16:M18" si="18">IF(C16="","",IF(K16&lt;=$P$1,"þ","q"))</f>
        <v>q</v>
      </c>
    </row>
    <row r="17" spans="1:13" ht="16.8" x14ac:dyDescent="0.3">
      <c r="A17" s="61" t="s">
        <v>124</v>
      </c>
      <c r="B17" s="57" t="s">
        <v>263</v>
      </c>
      <c r="C17" s="57">
        <v>4</v>
      </c>
      <c r="D17" s="57">
        <v>2</v>
      </c>
      <c r="E17" s="58" t="s">
        <v>80</v>
      </c>
      <c r="F17" s="58" t="s">
        <v>119</v>
      </c>
      <c r="G17" s="58" t="s">
        <v>80</v>
      </c>
      <c r="H17" s="58" t="s">
        <v>80</v>
      </c>
      <c r="I17" s="57"/>
      <c r="J17" s="57">
        <f t="shared" si="16"/>
        <v>20</v>
      </c>
      <c r="K17" s="57">
        <f t="shared" ref="K17" si="19">J17+C17</f>
        <v>24</v>
      </c>
      <c r="L17" s="58" t="s">
        <v>119</v>
      </c>
      <c r="M17" s="59" t="str">
        <f t="shared" ref="M17" si="20">IF(C17="","",IF(K17&lt;=$P$1,"þ","q"))</f>
        <v>q</v>
      </c>
    </row>
    <row r="18" spans="1:13" ht="16.8" x14ac:dyDescent="0.3">
      <c r="A18" s="190" t="s">
        <v>141</v>
      </c>
      <c r="B18" s="57" t="s">
        <v>263</v>
      </c>
      <c r="C18" s="57">
        <v>-699</v>
      </c>
      <c r="D18" s="57">
        <v>2</v>
      </c>
      <c r="E18" s="58" t="s">
        <v>80</v>
      </c>
      <c r="F18" s="58" t="s">
        <v>80</v>
      </c>
      <c r="G18" s="58" t="s">
        <v>80</v>
      </c>
      <c r="H18" s="58" t="s">
        <v>80</v>
      </c>
      <c r="I18" s="57">
        <v>14400</v>
      </c>
      <c r="J18" s="57">
        <f t="shared" si="16"/>
        <v>14400</v>
      </c>
      <c r="K18" s="57">
        <f t="shared" si="17"/>
        <v>13701</v>
      </c>
      <c r="L18" s="58" t="s">
        <v>119</v>
      </c>
      <c r="M18" s="59" t="str">
        <f t="shared" si="18"/>
        <v>q</v>
      </c>
    </row>
    <row r="19" spans="1:13" ht="16.8" x14ac:dyDescent="0.3">
      <c r="A19" s="190" t="s">
        <v>141</v>
      </c>
      <c r="B19" s="57" t="s">
        <v>266</v>
      </c>
      <c r="C19" s="57">
        <v>-10</v>
      </c>
      <c r="D19" s="57">
        <v>2</v>
      </c>
      <c r="E19" s="58" t="s">
        <v>80</v>
      </c>
      <c r="F19" s="58" t="s">
        <v>80</v>
      </c>
      <c r="G19" s="58" t="s">
        <v>119</v>
      </c>
      <c r="H19" s="58" t="s">
        <v>80</v>
      </c>
      <c r="I19" s="57"/>
      <c r="J19" s="57">
        <f t="shared" si="16"/>
        <v>200</v>
      </c>
      <c r="K19" s="57">
        <f t="shared" si="17"/>
        <v>190</v>
      </c>
      <c r="L19" s="58" t="s">
        <v>119</v>
      </c>
      <c r="M19" s="59" t="str">
        <f t="shared" ref="M19" si="21">IF(C19="","",IF(K19&lt;=$P$1,"þ","q"))</f>
        <v>q</v>
      </c>
    </row>
    <row r="20" spans="1:13" ht="16.8" x14ac:dyDescent="0.3">
      <c r="A20" s="316" t="s">
        <v>131</v>
      </c>
      <c r="B20" s="57" t="s">
        <v>266</v>
      </c>
      <c r="C20" s="57">
        <v>-10</v>
      </c>
      <c r="D20" s="57">
        <v>2</v>
      </c>
      <c r="E20" s="58" t="s">
        <v>80</v>
      </c>
      <c r="F20" s="58" t="s">
        <v>80</v>
      </c>
      <c r="G20" s="58" t="s">
        <v>119</v>
      </c>
      <c r="H20" s="58" t="s">
        <v>80</v>
      </c>
      <c r="I20" s="57"/>
      <c r="J20" s="57">
        <f t="shared" si="16"/>
        <v>200</v>
      </c>
      <c r="K20" s="57">
        <f t="shared" ref="K20" si="22">J20+C20</f>
        <v>190</v>
      </c>
      <c r="L20" s="58" t="s">
        <v>119</v>
      </c>
      <c r="M20" s="59" t="str">
        <f t="shared" ref="M20" si="23">IF(C20="","",IF(K20&lt;=$P$1,"þ","q"))</f>
        <v>q</v>
      </c>
    </row>
    <row r="21" spans="1:13" ht="16.8" x14ac:dyDescent="0.3">
      <c r="A21" s="316" t="s">
        <v>131</v>
      </c>
      <c r="B21" s="57" t="s">
        <v>268</v>
      </c>
      <c r="C21" s="57">
        <v>1</v>
      </c>
      <c r="D21" s="57">
        <v>4</v>
      </c>
      <c r="E21" s="58" t="s">
        <v>80</v>
      </c>
      <c r="F21" s="58" t="s">
        <v>119</v>
      </c>
      <c r="G21" s="58" t="s">
        <v>80</v>
      </c>
      <c r="H21" s="58" t="s">
        <v>80</v>
      </c>
      <c r="I21" s="57"/>
      <c r="J21" s="57">
        <f t="shared" si="16"/>
        <v>40</v>
      </c>
      <c r="K21" s="57">
        <f t="shared" ref="K21:K23" si="24">J21+C21</f>
        <v>41</v>
      </c>
      <c r="L21" s="58" t="s">
        <v>119</v>
      </c>
      <c r="M21" s="59" t="str">
        <f t="shared" ref="M21:M23" si="25">IF(C21="","",IF(K21&lt;=$P$1,"þ","q"))</f>
        <v>q</v>
      </c>
    </row>
    <row r="22" spans="1:13" ht="16.8" x14ac:dyDescent="0.3">
      <c r="A22" s="315" t="s">
        <v>264</v>
      </c>
      <c r="B22" s="57" t="s">
        <v>265</v>
      </c>
      <c r="C22" s="57">
        <v>-700</v>
      </c>
      <c r="D22" s="57">
        <v>3</v>
      </c>
      <c r="E22" s="58" t="s">
        <v>80</v>
      </c>
      <c r="F22" s="58" t="s">
        <v>119</v>
      </c>
      <c r="G22" s="58" t="s">
        <v>80</v>
      </c>
      <c r="H22" s="58" t="s">
        <v>80</v>
      </c>
      <c r="I22" s="57"/>
      <c r="J22" s="57">
        <f t="shared" si="16"/>
        <v>30</v>
      </c>
      <c r="K22" s="57">
        <f t="shared" si="24"/>
        <v>-670</v>
      </c>
      <c r="L22" s="58" t="s">
        <v>119</v>
      </c>
      <c r="M22" s="59" t="str">
        <f t="shared" si="25"/>
        <v>þ</v>
      </c>
    </row>
    <row r="23" spans="1:13" ht="16.8" x14ac:dyDescent="0.3">
      <c r="A23" s="315" t="s">
        <v>264</v>
      </c>
      <c r="B23" s="57" t="s">
        <v>267</v>
      </c>
      <c r="C23" s="57">
        <v>-650</v>
      </c>
      <c r="D23" s="57">
        <v>3</v>
      </c>
      <c r="E23" s="58" t="s">
        <v>80</v>
      </c>
      <c r="F23" s="58" t="s">
        <v>80</v>
      </c>
      <c r="G23" s="58" t="s">
        <v>119</v>
      </c>
      <c r="H23" s="58" t="s">
        <v>80</v>
      </c>
      <c r="I23" s="57"/>
      <c r="J23" s="57">
        <f t="shared" si="16"/>
        <v>300</v>
      </c>
      <c r="K23" s="57">
        <f t="shared" si="24"/>
        <v>-350</v>
      </c>
      <c r="L23" s="58" t="s">
        <v>119</v>
      </c>
      <c r="M23" s="59" t="str">
        <f t="shared" si="25"/>
        <v>þ</v>
      </c>
    </row>
  </sheetData>
  <sortState xmlns:xlrd2="http://schemas.microsoft.com/office/spreadsheetml/2017/richdata2" ref="A2:M14">
    <sortCondition ref="A2:A14"/>
    <sortCondition ref="C2:C14"/>
  </sortState>
  <conditionalFormatting sqref="M4 E19:H19 L19:M19 E22:H23 M21:M23 G21:H22 E21:E22 F21:G21 L16:M17 E16:H17">
    <cfRule type="cellIs" dxfId="671" priority="3246" stopIfTrue="1" operator="equal">
      <formula>"þ"</formula>
    </cfRule>
  </conditionalFormatting>
  <conditionalFormatting sqref="K4 K2 K22 K19 K16:K17">
    <cfRule type="cellIs" dxfId="670" priority="3245" operator="lessThan">
      <formula>$P$1</formula>
    </cfRule>
  </conditionalFormatting>
  <conditionalFormatting sqref="L14:M14">
    <cfRule type="cellIs" dxfId="669" priority="3244" stopIfTrue="1" operator="equal">
      <formula>"þ"</formula>
    </cfRule>
  </conditionalFormatting>
  <conditionalFormatting sqref="P1">
    <cfRule type="cellIs" dxfId="668" priority="3228" operator="equal">
      <formula>0</formula>
    </cfRule>
  </conditionalFormatting>
  <conditionalFormatting sqref="H2">
    <cfRule type="cellIs" dxfId="667" priority="3142" stopIfTrue="1" operator="equal">
      <formula>"þ"</formula>
    </cfRule>
  </conditionalFormatting>
  <conditionalFormatting sqref="H2">
    <cfRule type="cellIs" dxfId="666" priority="3141" stopIfTrue="1" operator="equal">
      <formula>"þ"</formula>
    </cfRule>
  </conditionalFormatting>
  <conditionalFormatting sqref="T1">
    <cfRule type="cellIs" dxfId="665" priority="2824" operator="equal">
      <formula>0</formula>
    </cfRule>
  </conditionalFormatting>
  <conditionalFormatting sqref="R1">
    <cfRule type="cellIs" dxfId="664" priority="2826" operator="equal">
      <formula>0</formula>
    </cfRule>
  </conditionalFormatting>
  <conditionalFormatting sqref="M3">
    <cfRule type="cellIs" dxfId="663" priority="2435" stopIfTrue="1" operator="equal">
      <formula>"þ"</formula>
    </cfRule>
  </conditionalFormatting>
  <conditionalFormatting sqref="K3">
    <cfRule type="cellIs" dxfId="662" priority="2434" operator="lessThan">
      <formula>$P$1</formula>
    </cfRule>
  </conditionalFormatting>
  <conditionalFormatting sqref="K21">
    <cfRule type="cellIs" dxfId="661" priority="2360" operator="lessThan">
      <formula>$P$1</formula>
    </cfRule>
  </conditionalFormatting>
  <conditionalFormatting sqref="K21">
    <cfRule type="cellIs" dxfId="660" priority="2358" operator="lessThan">
      <formula>$P$1</formula>
    </cfRule>
  </conditionalFormatting>
  <conditionalFormatting sqref="K21">
    <cfRule type="cellIs" dxfId="659" priority="2356" operator="lessThan">
      <formula>$P$1</formula>
    </cfRule>
  </conditionalFormatting>
  <conditionalFormatting sqref="K21">
    <cfRule type="cellIs" dxfId="658" priority="2354" operator="lessThan">
      <formula>$P$1</formula>
    </cfRule>
  </conditionalFormatting>
  <conditionalFormatting sqref="E21 H21">
    <cfRule type="cellIs" dxfId="657" priority="2353" stopIfTrue="1" operator="equal">
      <formula>"þ"</formula>
    </cfRule>
  </conditionalFormatting>
  <conditionalFormatting sqref="E21 H21">
    <cfRule type="cellIs" dxfId="656" priority="2352" stopIfTrue="1" operator="equal">
      <formula>"þ"</formula>
    </cfRule>
  </conditionalFormatting>
  <conditionalFormatting sqref="G21">
    <cfRule type="cellIs" dxfId="655" priority="2351" stopIfTrue="1" operator="equal">
      <formula>"þ"</formula>
    </cfRule>
  </conditionalFormatting>
  <conditionalFormatting sqref="G21">
    <cfRule type="cellIs" dxfId="654" priority="2350" stopIfTrue="1" operator="equal">
      <formula>"þ"</formula>
    </cfRule>
  </conditionalFormatting>
  <conditionalFormatting sqref="E21">
    <cfRule type="cellIs" dxfId="653" priority="2349" stopIfTrue="1" operator="equal">
      <formula>"þ"</formula>
    </cfRule>
  </conditionalFormatting>
  <conditionalFormatting sqref="E21">
    <cfRule type="cellIs" dxfId="652" priority="2348" stopIfTrue="1" operator="equal">
      <formula>"þ"</formula>
    </cfRule>
  </conditionalFormatting>
  <conditionalFormatting sqref="E21">
    <cfRule type="cellIs" dxfId="651" priority="2341" stopIfTrue="1" operator="equal">
      <formula>"þ"</formula>
    </cfRule>
  </conditionalFormatting>
  <conditionalFormatting sqref="E21">
    <cfRule type="cellIs" dxfId="650" priority="2340" stopIfTrue="1" operator="equal">
      <formula>"þ"</formula>
    </cfRule>
  </conditionalFormatting>
  <conditionalFormatting sqref="E21">
    <cfRule type="cellIs" dxfId="649" priority="2048" stopIfTrue="1" operator="equal">
      <formula>"þ"</formula>
    </cfRule>
  </conditionalFormatting>
  <conditionalFormatting sqref="E21">
    <cfRule type="cellIs" dxfId="648" priority="2047" stopIfTrue="1" operator="equal">
      <formula>"þ"</formula>
    </cfRule>
  </conditionalFormatting>
  <conditionalFormatting sqref="E21">
    <cfRule type="cellIs" dxfId="647" priority="2046" stopIfTrue="1" operator="equal">
      <formula>"þ"</formula>
    </cfRule>
  </conditionalFormatting>
  <conditionalFormatting sqref="E21">
    <cfRule type="cellIs" dxfId="646" priority="2045" stopIfTrue="1" operator="equal">
      <formula>"þ"</formula>
    </cfRule>
  </conditionalFormatting>
  <conditionalFormatting sqref="H3">
    <cfRule type="cellIs" dxfId="645" priority="2030" stopIfTrue="1" operator="equal">
      <formula>"þ"</formula>
    </cfRule>
  </conditionalFormatting>
  <conditionalFormatting sqref="G4">
    <cfRule type="cellIs" dxfId="644" priority="1827" stopIfTrue="1" operator="equal">
      <formula>"þ"</formula>
    </cfRule>
  </conditionalFormatting>
  <conditionalFormatting sqref="G4">
    <cfRule type="cellIs" dxfId="643" priority="1826" stopIfTrue="1" operator="equal">
      <formula>"þ"</formula>
    </cfRule>
  </conditionalFormatting>
  <conditionalFormatting sqref="G4">
    <cfRule type="cellIs" dxfId="642" priority="1825" stopIfTrue="1" operator="equal">
      <formula>"þ"</formula>
    </cfRule>
  </conditionalFormatting>
  <conditionalFormatting sqref="G4">
    <cfRule type="cellIs" dxfId="641" priority="1824" stopIfTrue="1" operator="equal">
      <formula>"þ"</formula>
    </cfRule>
  </conditionalFormatting>
  <conditionalFormatting sqref="G4">
    <cfRule type="cellIs" dxfId="640" priority="1828" stopIfTrue="1" operator="equal">
      <formula>"þ"</formula>
    </cfRule>
  </conditionalFormatting>
  <conditionalFormatting sqref="H4">
    <cfRule type="cellIs" dxfId="639" priority="1823" stopIfTrue="1" operator="equal">
      <formula>"þ"</formula>
    </cfRule>
  </conditionalFormatting>
  <conditionalFormatting sqref="H4">
    <cfRule type="cellIs" dxfId="638" priority="1822" stopIfTrue="1" operator="equal">
      <formula>"þ"</formula>
    </cfRule>
  </conditionalFormatting>
  <conditionalFormatting sqref="G4">
    <cfRule type="cellIs" dxfId="637" priority="1821" stopIfTrue="1" operator="equal">
      <formula>"þ"</formula>
    </cfRule>
  </conditionalFormatting>
  <conditionalFormatting sqref="G4">
    <cfRule type="cellIs" dxfId="636" priority="1820" stopIfTrue="1" operator="equal">
      <formula>"þ"</formula>
    </cfRule>
  </conditionalFormatting>
  <conditionalFormatting sqref="G4">
    <cfRule type="cellIs" dxfId="635" priority="1819" stopIfTrue="1" operator="equal">
      <formula>"þ"</formula>
    </cfRule>
  </conditionalFormatting>
  <conditionalFormatting sqref="E4">
    <cfRule type="cellIs" dxfId="634" priority="1839" stopIfTrue="1" operator="equal">
      <formula>"þ"</formula>
    </cfRule>
  </conditionalFormatting>
  <conditionalFormatting sqref="E4">
    <cfRule type="cellIs" dxfId="633" priority="1838" stopIfTrue="1" operator="equal">
      <formula>"þ"</formula>
    </cfRule>
  </conditionalFormatting>
  <conditionalFormatting sqref="E4">
    <cfRule type="cellIs" dxfId="632" priority="1837" stopIfTrue="1" operator="equal">
      <formula>"þ"</formula>
    </cfRule>
  </conditionalFormatting>
  <conditionalFormatting sqref="E4">
    <cfRule type="cellIs" dxfId="631" priority="1836" stopIfTrue="1" operator="equal">
      <formula>"þ"</formula>
    </cfRule>
  </conditionalFormatting>
  <conditionalFormatting sqref="G4">
    <cfRule type="cellIs" dxfId="630" priority="1829" stopIfTrue="1" operator="equal">
      <formula>"þ"</formula>
    </cfRule>
  </conditionalFormatting>
  <conditionalFormatting sqref="G4">
    <cfRule type="cellIs" dxfId="629" priority="1818" stopIfTrue="1" operator="equal">
      <formula>"þ"</formula>
    </cfRule>
  </conditionalFormatting>
  <conditionalFormatting sqref="G4">
    <cfRule type="cellIs" dxfId="628" priority="1817" stopIfTrue="1" operator="equal">
      <formula>"þ"</formula>
    </cfRule>
  </conditionalFormatting>
  <conditionalFormatting sqref="G4">
    <cfRule type="cellIs" dxfId="627" priority="1816" stopIfTrue="1" operator="equal">
      <formula>"þ"</formula>
    </cfRule>
  </conditionalFormatting>
  <conditionalFormatting sqref="H4">
    <cfRule type="cellIs" dxfId="626" priority="1815" stopIfTrue="1" operator="equal">
      <formula>"þ"</formula>
    </cfRule>
  </conditionalFormatting>
  <conditionalFormatting sqref="H4">
    <cfRule type="cellIs" dxfId="625" priority="1814" stopIfTrue="1" operator="equal">
      <formula>"þ"</formula>
    </cfRule>
  </conditionalFormatting>
  <conditionalFormatting sqref="H4">
    <cfRule type="cellIs" dxfId="624" priority="1813" stopIfTrue="1" operator="equal">
      <formula>"þ"</formula>
    </cfRule>
  </conditionalFormatting>
  <conditionalFormatting sqref="H4">
    <cfRule type="cellIs" dxfId="623" priority="1812" stopIfTrue="1" operator="equal">
      <formula>"þ"</formula>
    </cfRule>
  </conditionalFormatting>
  <conditionalFormatting sqref="H4">
    <cfRule type="cellIs" dxfId="622" priority="1811" stopIfTrue="1" operator="equal">
      <formula>"þ"</formula>
    </cfRule>
  </conditionalFormatting>
  <conditionalFormatting sqref="H4">
    <cfRule type="cellIs" dxfId="621" priority="1810" stopIfTrue="1" operator="equal">
      <formula>"þ"</formula>
    </cfRule>
  </conditionalFormatting>
  <conditionalFormatting sqref="H10">
    <cfRule type="cellIs" dxfId="620" priority="1756" stopIfTrue="1" operator="equal">
      <formula>"þ"</formula>
    </cfRule>
  </conditionalFormatting>
  <conditionalFormatting sqref="H10">
    <cfRule type="cellIs" dxfId="619" priority="1755" stopIfTrue="1" operator="equal">
      <formula>"þ"</formula>
    </cfRule>
  </conditionalFormatting>
  <conditionalFormatting sqref="M10">
    <cfRule type="cellIs" dxfId="618" priority="1759" stopIfTrue="1" operator="equal">
      <formula>"þ"</formula>
    </cfRule>
  </conditionalFormatting>
  <conditionalFormatting sqref="M10">
    <cfRule type="cellIs" dxfId="617" priority="1758" stopIfTrue="1" operator="equal">
      <formula>"þ"</formula>
    </cfRule>
  </conditionalFormatting>
  <conditionalFormatting sqref="K10">
    <cfRule type="cellIs" dxfId="616" priority="1757" operator="lessThan">
      <formula>$P$1</formula>
    </cfRule>
  </conditionalFormatting>
  <conditionalFormatting sqref="M9">
    <cfRule type="cellIs" dxfId="615" priority="1421" stopIfTrue="1" operator="equal">
      <formula>"þ"</formula>
    </cfRule>
  </conditionalFormatting>
  <conditionalFormatting sqref="M9">
    <cfRule type="cellIs" dxfId="614" priority="1420" stopIfTrue="1" operator="equal">
      <formula>"þ"</formula>
    </cfRule>
  </conditionalFormatting>
  <conditionalFormatting sqref="K9">
    <cfRule type="cellIs" dxfId="613" priority="1417" operator="lessThan">
      <formula>$P$1</formula>
    </cfRule>
  </conditionalFormatting>
  <conditionalFormatting sqref="M11">
    <cfRule type="cellIs" dxfId="612" priority="1322" stopIfTrue="1" operator="equal">
      <formula>"þ"</formula>
    </cfRule>
  </conditionalFormatting>
  <conditionalFormatting sqref="M11">
    <cfRule type="cellIs" dxfId="611" priority="1321" stopIfTrue="1" operator="equal">
      <formula>"þ"</formula>
    </cfRule>
  </conditionalFormatting>
  <conditionalFormatting sqref="K11">
    <cfRule type="cellIs" dxfId="610" priority="1320" operator="lessThan">
      <formula>$P$1</formula>
    </cfRule>
  </conditionalFormatting>
  <conditionalFormatting sqref="F11">
    <cfRule type="cellIs" dxfId="609" priority="1312" stopIfTrue="1" operator="equal">
      <formula>"þ"</formula>
    </cfRule>
  </conditionalFormatting>
  <conditionalFormatting sqref="F11">
    <cfRule type="cellIs" dxfId="608" priority="1311" stopIfTrue="1" operator="equal">
      <formula>"þ"</formula>
    </cfRule>
  </conditionalFormatting>
  <conditionalFormatting sqref="G11">
    <cfRule type="cellIs" dxfId="607" priority="1308" stopIfTrue="1" operator="equal">
      <formula>"þ"</formula>
    </cfRule>
  </conditionalFormatting>
  <conditionalFormatting sqref="G11">
    <cfRule type="cellIs" dxfId="606" priority="1307" stopIfTrue="1" operator="equal">
      <formula>"þ"</formula>
    </cfRule>
  </conditionalFormatting>
  <conditionalFormatting sqref="E9 G9:H9">
    <cfRule type="cellIs" dxfId="605" priority="1210" stopIfTrue="1" operator="equal">
      <formula>"þ"</formula>
    </cfRule>
  </conditionalFormatting>
  <conditionalFormatting sqref="E9 G9:H9">
    <cfRule type="cellIs" dxfId="604" priority="1209" stopIfTrue="1" operator="equal">
      <formula>"þ"</formula>
    </cfRule>
  </conditionalFormatting>
  <conditionalFormatting sqref="E9 G9:H9">
    <cfRule type="cellIs" dxfId="603" priority="1208" stopIfTrue="1" operator="equal">
      <formula>"þ"</formula>
    </cfRule>
  </conditionalFormatting>
  <conditionalFormatting sqref="E9 G9:H9">
    <cfRule type="cellIs" dxfId="602" priority="1207" stopIfTrue="1" operator="equal">
      <formula>"þ"</formula>
    </cfRule>
  </conditionalFormatting>
  <conditionalFormatting sqref="E9 G9:H9">
    <cfRule type="cellIs" dxfId="601" priority="1206" stopIfTrue="1" operator="equal">
      <formula>"þ"</formula>
    </cfRule>
  </conditionalFormatting>
  <conditionalFormatting sqref="E9 G9:H9">
    <cfRule type="cellIs" dxfId="600" priority="1205" stopIfTrue="1" operator="equal">
      <formula>"þ"</formula>
    </cfRule>
  </conditionalFormatting>
  <conditionalFormatting sqref="E9 G9:H9">
    <cfRule type="cellIs" dxfId="599" priority="1204" stopIfTrue="1" operator="equal">
      <formula>"þ"</formula>
    </cfRule>
  </conditionalFormatting>
  <conditionalFormatting sqref="E9 G9:H9">
    <cfRule type="cellIs" dxfId="598" priority="1203" stopIfTrue="1" operator="equal">
      <formula>"þ"</formula>
    </cfRule>
  </conditionalFormatting>
  <conditionalFormatting sqref="E11">
    <cfRule type="cellIs" dxfId="597" priority="1195" stopIfTrue="1" operator="equal">
      <formula>"þ"</formula>
    </cfRule>
  </conditionalFormatting>
  <conditionalFormatting sqref="E11">
    <cfRule type="cellIs" dxfId="596" priority="1194" stopIfTrue="1" operator="equal">
      <formula>"þ"</formula>
    </cfRule>
  </conditionalFormatting>
  <conditionalFormatting sqref="M12">
    <cfRule type="cellIs" dxfId="595" priority="1185" stopIfTrue="1" operator="equal">
      <formula>"þ"</formula>
    </cfRule>
  </conditionalFormatting>
  <conditionalFormatting sqref="M12">
    <cfRule type="cellIs" dxfId="594" priority="1184" stopIfTrue="1" operator="equal">
      <formula>"þ"</formula>
    </cfRule>
  </conditionalFormatting>
  <conditionalFormatting sqref="K12">
    <cfRule type="cellIs" dxfId="593" priority="1183" operator="lessThan">
      <formula>$P$1</formula>
    </cfRule>
  </conditionalFormatting>
  <conditionalFormatting sqref="H12">
    <cfRule type="cellIs" dxfId="592" priority="1182" stopIfTrue="1" operator="equal">
      <formula>"þ"</formula>
    </cfRule>
  </conditionalFormatting>
  <conditionalFormatting sqref="H12">
    <cfRule type="cellIs" dxfId="591" priority="1181" stopIfTrue="1" operator="equal">
      <formula>"þ"</formula>
    </cfRule>
  </conditionalFormatting>
  <conditionalFormatting sqref="E12">
    <cfRule type="cellIs" dxfId="590" priority="1176" stopIfTrue="1" operator="equal">
      <formula>"þ"</formula>
    </cfRule>
  </conditionalFormatting>
  <conditionalFormatting sqref="E12">
    <cfRule type="cellIs" dxfId="589" priority="1175" stopIfTrue="1" operator="equal">
      <formula>"þ"</formula>
    </cfRule>
  </conditionalFormatting>
  <conditionalFormatting sqref="F12">
    <cfRule type="cellIs" dxfId="588" priority="1172" stopIfTrue="1" operator="equal">
      <formula>"þ"</formula>
    </cfRule>
  </conditionalFormatting>
  <conditionalFormatting sqref="F12">
    <cfRule type="cellIs" dxfId="587" priority="1171" stopIfTrue="1" operator="equal">
      <formula>"þ"</formula>
    </cfRule>
  </conditionalFormatting>
  <conditionalFormatting sqref="M2">
    <cfRule type="cellIs" dxfId="586" priority="1124" stopIfTrue="1" operator="equal">
      <formula>"þ"</formula>
    </cfRule>
  </conditionalFormatting>
  <conditionalFormatting sqref="E10">
    <cfRule type="cellIs" dxfId="585" priority="1121" stopIfTrue="1" operator="equal">
      <formula>"þ"</formula>
    </cfRule>
  </conditionalFormatting>
  <conditionalFormatting sqref="E10">
    <cfRule type="cellIs" dxfId="584" priority="1120" stopIfTrue="1" operator="equal">
      <formula>"þ"</formula>
    </cfRule>
  </conditionalFormatting>
  <conditionalFormatting sqref="E4">
    <cfRule type="cellIs" dxfId="583" priority="1071" stopIfTrue="1" operator="equal">
      <formula>"þ"</formula>
    </cfRule>
  </conditionalFormatting>
  <conditionalFormatting sqref="E3">
    <cfRule type="cellIs" dxfId="582" priority="1066" stopIfTrue="1" operator="equal">
      <formula>"þ"</formula>
    </cfRule>
  </conditionalFormatting>
  <conditionalFormatting sqref="L3">
    <cfRule type="cellIs" dxfId="581" priority="1065" stopIfTrue="1" operator="equal">
      <formula>"þ"</formula>
    </cfRule>
  </conditionalFormatting>
  <conditionalFormatting sqref="L3">
    <cfRule type="cellIs" dxfId="580" priority="1064" stopIfTrue="1" operator="equal">
      <formula>"þ"</formula>
    </cfRule>
  </conditionalFormatting>
  <conditionalFormatting sqref="M6">
    <cfRule type="cellIs" dxfId="579" priority="1063" stopIfTrue="1" operator="equal">
      <formula>"þ"</formula>
    </cfRule>
  </conditionalFormatting>
  <conditionalFormatting sqref="K6">
    <cfRule type="cellIs" dxfId="578" priority="1062" operator="lessThan">
      <formula>$P$1</formula>
    </cfRule>
  </conditionalFormatting>
  <conditionalFormatting sqref="G6">
    <cfRule type="cellIs" dxfId="577" priority="1059" stopIfTrue="1" operator="equal">
      <formula>"þ"</formula>
    </cfRule>
  </conditionalFormatting>
  <conditionalFormatting sqref="G6">
    <cfRule type="cellIs" dxfId="576" priority="1058" stopIfTrue="1" operator="equal">
      <formula>"þ"</formula>
    </cfRule>
  </conditionalFormatting>
  <conditionalFormatting sqref="G6">
    <cfRule type="cellIs" dxfId="575" priority="1057" stopIfTrue="1" operator="equal">
      <formula>"þ"</formula>
    </cfRule>
  </conditionalFormatting>
  <conditionalFormatting sqref="G6">
    <cfRule type="cellIs" dxfId="574" priority="1056" stopIfTrue="1" operator="equal">
      <formula>"þ"</formula>
    </cfRule>
  </conditionalFormatting>
  <conditionalFormatting sqref="G6">
    <cfRule type="cellIs" dxfId="573" priority="1060" stopIfTrue="1" operator="equal">
      <formula>"þ"</formula>
    </cfRule>
  </conditionalFormatting>
  <conditionalFormatting sqref="H6">
    <cfRule type="cellIs" dxfId="572" priority="1055" stopIfTrue="1" operator="equal">
      <formula>"þ"</formula>
    </cfRule>
  </conditionalFormatting>
  <conditionalFormatting sqref="H6">
    <cfRule type="cellIs" dxfId="571" priority="1054" stopIfTrue="1" operator="equal">
      <formula>"þ"</formula>
    </cfRule>
  </conditionalFormatting>
  <conditionalFormatting sqref="G6">
    <cfRule type="cellIs" dxfId="570" priority="1053" stopIfTrue="1" operator="equal">
      <formula>"þ"</formula>
    </cfRule>
  </conditionalFormatting>
  <conditionalFormatting sqref="G6">
    <cfRule type="cellIs" dxfId="569" priority="1052" stopIfTrue="1" operator="equal">
      <formula>"þ"</formula>
    </cfRule>
  </conditionalFormatting>
  <conditionalFormatting sqref="G6">
    <cfRule type="cellIs" dxfId="568" priority="1051" stopIfTrue="1" operator="equal">
      <formula>"þ"</formula>
    </cfRule>
  </conditionalFormatting>
  <conditionalFormatting sqref="G6">
    <cfRule type="cellIs" dxfId="567" priority="1061" stopIfTrue="1" operator="equal">
      <formula>"þ"</formula>
    </cfRule>
  </conditionalFormatting>
  <conditionalFormatting sqref="G6">
    <cfRule type="cellIs" dxfId="566" priority="1050" stopIfTrue="1" operator="equal">
      <formula>"þ"</formula>
    </cfRule>
  </conditionalFormatting>
  <conditionalFormatting sqref="G6">
    <cfRule type="cellIs" dxfId="565" priority="1049" stopIfTrue="1" operator="equal">
      <formula>"þ"</formula>
    </cfRule>
  </conditionalFormatting>
  <conditionalFormatting sqref="G6">
    <cfRule type="cellIs" dxfId="564" priority="1048" stopIfTrue="1" operator="equal">
      <formula>"þ"</formula>
    </cfRule>
  </conditionalFormatting>
  <conditionalFormatting sqref="H6">
    <cfRule type="cellIs" dxfId="563" priority="1047" stopIfTrue="1" operator="equal">
      <formula>"þ"</formula>
    </cfRule>
  </conditionalFormatting>
  <conditionalFormatting sqref="H6">
    <cfRule type="cellIs" dxfId="562" priority="1046" stopIfTrue="1" operator="equal">
      <formula>"þ"</formula>
    </cfRule>
  </conditionalFormatting>
  <conditionalFormatting sqref="H6">
    <cfRule type="cellIs" dxfId="561" priority="1045" stopIfTrue="1" operator="equal">
      <formula>"þ"</formula>
    </cfRule>
  </conditionalFormatting>
  <conditionalFormatting sqref="H6">
    <cfRule type="cellIs" dxfId="560" priority="1044" stopIfTrue="1" operator="equal">
      <formula>"þ"</formula>
    </cfRule>
  </conditionalFormatting>
  <conditionalFormatting sqref="H6">
    <cfRule type="cellIs" dxfId="559" priority="1043" stopIfTrue="1" operator="equal">
      <formula>"þ"</formula>
    </cfRule>
  </conditionalFormatting>
  <conditionalFormatting sqref="H6">
    <cfRule type="cellIs" dxfId="558" priority="1042" stopIfTrue="1" operator="equal">
      <formula>"þ"</formula>
    </cfRule>
  </conditionalFormatting>
  <conditionalFormatting sqref="E6">
    <cfRule type="cellIs" dxfId="557" priority="1041" stopIfTrue="1" operator="equal">
      <formula>"þ"</formula>
    </cfRule>
  </conditionalFormatting>
  <conditionalFormatting sqref="E6">
    <cfRule type="cellIs" dxfId="556" priority="1040" stopIfTrue="1" operator="equal">
      <formula>"þ"</formula>
    </cfRule>
  </conditionalFormatting>
  <conditionalFormatting sqref="E6">
    <cfRule type="cellIs" dxfId="555" priority="1039" stopIfTrue="1" operator="equal">
      <formula>"þ"</formula>
    </cfRule>
  </conditionalFormatting>
  <conditionalFormatting sqref="E6">
    <cfRule type="cellIs" dxfId="554" priority="1038" stopIfTrue="1" operator="equal">
      <formula>"þ"</formula>
    </cfRule>
  </conditionalFormatting>
  <conditionalFormatting sqref="E6">
    <cfRule type="cellIs" dxfId="553" priority="1037" stopIfTrue="1" operator="equal">
      <formula>"þ"</formula>
    </cfRule>
  </conditionalFormatting>
  <conditionalFormatting sqref="E6">
    <cfRule type="cellIs" dxfId="552" priority="1036" stopIfTrue="1" operator="equal">
      <formula>"þ"</formula>
    </cfRule>
  </conditionalFormatting>
  <conditionalFormatting sqref="E6">
    <cfRule type="cellIs" dxfId="551" priority="1035" stopIfTrue="1" operator="equal">
      <formula>"þ"</formula>
    </cfRule>
  </conditionalFormatting>
  <conditionalFormatting sqref="E6">
    <cfRule type="cellIs" dxfId="550" priority="1034" stopIfTrue="1" operator="equal">
      <formula>"þ"</formula>
    </cfRule>
  </conditionalFormatting>
  <conditionalFormatting sqref="F6">
    <cfRule type="cellIs" dxfId="549" priority="1031" stopIfTrue="1" operator="equal">
      <formula>"þ"</formula>
    </cfRule>
  </conditionalFormatting>
  <conditionalFormatting sqref="F6">
    <cfRule type="cellIs" dxfId="548" priority="1030" stopIfTrue="1" operator="equal">
      <formula>"þ"</formula>
    </cfRule>
  </conditionalFormatting>
  <conditionalFormatting sqref="F6">
    <cfRule type="cellIs" dxfId="547" priority="1029" stopIfTrue="1" operator="equal">
      <formula>"þ"</formula>
    </cfRule>
  </conditionalFormatting>
  <conditionalFormatting sqref="F6">
    <cfRule type="cellIs" dxfId="546" priority="1028" stopIfTrue="1" operator="equal">
      <formula>"þ"</formula>
    </cfRule>
  </conditionalFormatting>
  <conditionalFormatting sqref="F6">
    <cfRule type="cellIs" dxfId="545" priority="1027" stopIfTrue="1" operator="equal">
      <formula>"þ"</formula>
    </cfRule>
  </conditionalFormatting>
  <conditionalFormatting sqref="F6">
    <cfRule type="cellIs" dxfId="544" priority="1026" stopIfTrue="1" operator="equal">
      <formula>"þ"</formula>
    </cfRule>
  </conditionalFormatting>
  <conditionalFormatting sqref="F6">
    <cfRule type="cellIs" dxfId="543" priority="1025" stopIfTrue="1" operator="equal">
      <formula>"þ"</formula>
    </cfRule>
  </conditionalFormatting>
  <conditionalFormatting sqref="F6">
    <cfRule type="cellIs" dxfId="542" priority="1024" stopIfTrue="1" operator="equal">
      <formula>"þ"</formula>
    </cfRule>
  </conditionalFormatting>
  <conditionalFormatting sqref="M8">
    <cfRule type="cellIs" dxfId="541" priority="1019" stopIfTrue="1" operator="equal">
      <formula>"þ"</formula>
    </cfRule>
  </conditionalFormatting>
  <conditionalFormatting sqref="K8">
    <cfRule type="cellIs" dxfId="540" priority="1018" operator="lessThan">
      <formula>$P$1</formula>
    </cfRule>
  </conditionalFormatting>
  <conditionalFormatting sqref="H8">
    <cfRule type="cellIs" dxfId="539" priority="1011" stopIfTrue="1" operator="equal">
      <formula>"þ"</formula>
    </cfRule>
  </conditionalFormatting>
  <conditionalFormatting sqref="H8">
    <cfRule type="cellIs" dxfId="538" priority="1010" stopIfTrue="1" operator="equal">
      <formula>"þ"</formula>
    </cfRule>
  </conditionalFormatting>
  <conditionalFormatting sqref="H8">
    <cfRule type="cellIs" dxfId="537" priority="1003" stopIfTrue="1" operator="equal">
      <formula>"þ"</formula>
    </cfRule>
  </conditionalFormatting>
  <conditionalFormatting sqref="H8">
    <cfRule type="cellIs" dxfId="536" priority="1002" stopIfTrue="1" operator="equal">
      <formula>"þ"</formula>
    </cfRule>
  </conditionalFormatting>
  <conditionalFormatting sqref="H8">
    <cfRule type="cellIs" dxfId="535" priority="1001" stopIfTrue="1" operator="equal">
      <formula>"þ"</formula>
    </cfRule>
  </conditionalFormatting>
  <conditionalFormatting sqref="H8">
    <cfRule type="cellIs" dxfId="534" priority="1000" stopIfTrue="1" operator="equal">
      <formula>"þ"</formula>
    </cfRule>
  </conditionalFormatting>
  <conditionalFormatting sqref="H8">
    <cfRule type="cellIs" dxfId="533" priority="999" stopIfTrue="1" operator="equal">
      <formula>"þ"</formula>
    </cfRule>
  </conditionalFormatting>
  <conditionalFormatting sqref="H8">
    <cfRule type="cellIs" dxfId="532" priority="998" stopIfTrue="1" operator="equal">
      <formula>"þ"</formula>
    </cfRule>
  </conditionalFormatting>
  <conditionalFormatting sqref="E8">
    <cfRule type="cellIs" dxfId="531" priority="997" stopIfTrue="1" operator="equal">
      <formula>"þ"</formula>
    </cfRule>
  </conditionalFormatting>
  <conditionalFormatting sqref="E8">
    <cfRule type="cellIs" dxfId="530" priority="996" stopIfTrue="1" operator="equal">
      <formula>"þ"</formula>
    </cfRule>
  </conditionalFormatting>
  <conditionalFormatting sqref="E8">
    <cfRule type="cellIs" dxfId="529" priority="995" stopIfTrue="1" operator="equal">
      <formula>"þ"</formula>
    </cfRule>
  </conditionalFormatting>
  <conditionalFormatting sqref="E8">
    <cfRule type="cellIs" dxfId="528" priority="994" stopIfTrue="1" operator="equal">
      <formula>"þ"</formula>
    </cfRule>
  </conditionalFormatting>
  <conditionalFormatting sqref="E8">
    <cfRule type="cellIs" dxfId="527" priority="993" stopIfTrue="1" operator="equal">
      <formula>"þ"</formula>
    </cfRule>
  </conditionalFormatting>
  <conditionalFormatting sqref="E8">
    <cfRule type="cellIs" dxfId="526" priority="992" stopIfTrue="1" operator="equal">
      <formula>"þ"</formula>
    </cfRule>
  </conditionalFormatting>
  <conditionalFormatting sqref="E8">
    <cfRule type="cellIs" dxfId="525" priority="991" stopIfTrue="1" operator="equal">
      <formula>"þ"</formula>
    </cfRule>
  </conditionalFormatting>
  <conditionalFormatting sqref="E8">
    <cfRule type="cellIs" dxfId="524" priority="990" stopIfTrue="1" operator="equal">
      <formula>"þ"</formula>
    </cfRule>
  </conditionalFormatting>
  <conditionalFormatting sqref="F8">
    <cfRule type="cellIs" dxfId="523" priority="987" stopIfTrue="1" operator="equal">
      <formula>"þ"</formula>
    </cfRule>
  </conditionalFormatting>
  <conditionalFormatting sqref="F8">
    <cfRule type="cellIs" dxfId="522" priority="986" stopIfTrue="1" operator="equal">
      <formula>"þ"</formula>
    </cfRule>
  </conditionalFormatting>
  <conditionalFormatting sqref="F8">
    <cfRule type="cellIs" dxfId="521" priority="985" stopIfTrue="1" operator="equal">
      <formula>"þ"</formula>
    </cfRule>
  </conditionalFormatting>
  <conditionalFormatting sqref="F8">
    <cfRule type="cellIs" dxfId="520" priority="984" stopIfTrue="1" operator="equal">
      <formula>"þ"</formula>
    </cfRule>
  </conditionalFormatting>
  <conditionalFormatting sqref="F8">
    <cfRule type="cellIs" dxfId="519" priority="983" stopIfTrue="1" operator="equal">
      <formula>"þ"</formula>
    </cfRule>
  </conditionalFormatting>
  <conditionalFormatting sqref="F8">
    <cfRule type="cellIs" dxfId="518" priority="982" stopIfTrue="1" operator="equal">
      <formula>"þ"</formula>
    </cfRule>
  </conditionalFormatting>
  <conditionalFormatting sqref="F8">
    <cfRule type="cellIs" dxfId="517" priority="981" stopIfTrue="1" operator="equal">
      <formula>"þ"</formula>
    </cfRule>
  </conditionalFormatting>
  <conditionalFormatting sqref="F8">
    <cfRule type="cellIs" dxfId="516" priority="980" stopIfTrue="1" operator="equal">
      <formula>"þ"</formula>
    </cfRule>
  </conditionalFormatting>
  <conditionalFormatting sqref="G2">
    <cfRule type="cellIs" dxfId="515" priority="957" stopIfTrue="1" operator="equal">
      <formula>"þ"</formula>
    </cfRule>
  </conditionalFormatting>
  <conditionalFormatting sqref="G2">
    <cfRule type="cellIs" dxfId="514" priority="956" stopIfTrue="1" operator="equal">
      <formula>"þ"</formula>
    </cfRule>
  </conditionalFormatting>
  <conditionalFormatting sqref="E2">
    <cfRule type="cellIs" dxfId="513" priority="953" stopIfTrue="1" operator="equal">
      <formula>"þ"</formula>
    </cfRule>
  </conditionalFormatting>
  <conditionalFormatting sqref="F2">
    <cfRule type="cellIs" dxfId="512" priority="952" stopIfTrue="1" operator="equal">
      <formula>"þ"</formula>
    </cfRule>
  </conditionalFormatting>
  <conditionalFormatting sqref="F10">
    <cfRule type="cellIs" dxfId="511" priority="951" stopIfTrue="1" operator="equal">
      <formula>"þ"</formula>
    </cfRule>
  </conditionalFormatting>
  <conditionalFormatting sqref="F10">
    <cfRule type="cellIs" dxfId="510" priority="950" stopIfTrue="1" operator="equal">
      <formula>"þ"</formula>
    </cfRule>
  </conditionalFormatting>
  <conditionalFormatting sqref="H11">
    <cfRule type="cellIs" dxfId="509" priority="944" stopIfTrue="1" operator="equal">
      <formula>"þ"</formula>
    </cfRule>
  </conditionalFormatting>
  <conditionalFormatting sqref="H11">
    <cfRule type="cellIs" dxfId="508" priority="943" stopIfTrue="1" operator="equal">
      <formula>"þ"</formula>
    </cfRule>
  </conditionalFormatting>
  <conditionalFormatting sqref="F3">
    <cfRule type="cellIs" dxfId="507" priority="942" stopIfTrue="1" operator="equal">
      <formula>"þ"</formula>
    </cfRule>
  </conditionalFormatting>
  <conditionalFormatting sqref="M8">
    <cfRule type="cellIs" dxfId="506" priority="941" stopIfTrue="1" operator="equal">
      <formula>"þ"</formula>
    </cfRule>
  </conditionalFormatting>
  <conditionalFormatting sqref="M8">
    <cfRule type="cellIs" dxfId="505" priority="940" stopIfTrue="1" operator="equal">
      <formula>"þ"</formula>
    </cfRule>
  </conditionalFormatting>
  <conditionalFormatting sqref="K8">
    <cfRule type="cellIs" dxfId="504" priority="939" operator="lessThan">
      <formula>$P$1</formula>
    </cfRule>
  </conditionalFormatting>
  <conditionalFormatting sqref="H8">
    <cfRule type="cellIs" dxfId="503" priority="938" stopIfTrue="1" operator="equal">
      <formula>"þ"</formula>
    </cfRule>
  </conditionalFormatting>
  <conditionalFormatting sqref="H8">
    <cfRule type="cellIs" dxfId="502" priority="937" stopIfTrue="1" operator="equal">
      <formula>"þ"</formula>
    </cfRule>
  </conditionalFormatting>
  <conditionalFormatting sqref="M6">
    <cfRule type="cellIs" dxfId="501" priority="934" stopIfTrue="1" operator="equal">
      <formula>"þ"</formula>
    </cfRule>
  </conditionalFormatting>
  <conditionalFormatting sqref="K6">
    <cfRule type="cellIs" dxfId="500" priority="933" operator="lessThan">
      <formula>$P$1</formula>
    </cfRule>
  </conditionalFormatting>
  <conditionalFormatting sqref="G6">
    <cfRule type="cellIs" dxfId="499" priority="930" stopIfTrue="1" operator="equal">
      <formula>"þ"</formula>
    </cfRule>
  </conditionalFormatting>
  <conditionalFormatting sqref="G6">
    <cfRule type="cellIs" dxfId="498" priority="929" stopIfTrue="1" operator="equal">
      <formula>"þ"</formula>
    </cfRule>
  </conditionalFormatting>
  <conditionalFormatting sqref="G6">
    <cfRule type="cellIs" dxfId="497" priority="928" stopIfTrue="1" operator="equal">
      <formula>"þ"</formula>
    </cfRule>
  </conditionalFormatting>
  <conditionalFormatting sqref="G6">
    <cfRule type="cellIs" dxfId="496" priority="927" stopIfTrue="1" operator="equal">
      <formula>"þ"</formula>
    </cfRule>
  </conditionalFormatting>
  <conditionalFormatting sqref="G6">
    <cfRule type="cellIs" dxfId="495" priority="931" stopIfTrue="1" operator="equal">
      <formula>"þ"</formula>
    </cfRule>
  </conditionalFormatting>
  <conditionalFormatting sqref="H6">
    <cfRule type="cellIs" dxfId="494" priority="926" stopIfTrue="1" operator="equal">
      <formula>"þ"</formula>
    </cfRule>
  </conditionalFormatting>
  <conditionalFormatting sqref="H6">
    <cfRule type="cellIs" dxfId="493" priority="925" stopIfTrue="1" operator="equal">
      <formula>"þ"</formula>
    </cfRule>
  </conditionalFormatting>
  <conditionalFormatting sqref="G6">
    <cfRule type="cellIs" dxfId="492" priority="924" stopIfTrue="1" operator="equal">
      <formula>"þ"</formula>
    </cfRule>
  </conditionalFormatting>
  <conditionalFormatting sqref="G6">
    <cfRule type="cellIs" dxfId="491" priority="923" stopIfTrue="1" operator="equal">
      <formula>"þ"</formula>
    </cfRule>
  </conditionalFormatting>
  <conditionalFormatting sqref="G6">
    <cfRule type="cellIs" dxfId="490" priority="922" stopIfTrue="1" operator="equal">
      <formula>"þ"</formula>
    </cfRule>
  </conditionalFormatting>
  <conditionalFormatting sqref="G6">
    <cfRule type="cellIs" dxfId="489" priority="932" stopIfTrue="1" operator="equal">
      <formula>"þ"</formula>
    </cfRule>
  </conditionalFormatting>
  <conditionalFormatting sqref="G6">
    <cfRule type="cellIs" dxfId="488" priority="921" stopIfTrue="1" operator="equal">
      <formula>"þ"</formula>
    </cfRule>
  </conditionalFormatting>
  <conditionalFormatting sqref="G6">
    <cfRule type="cellIs" dxfId="487" priority="920" stopIfTrue="1" operator="equal">
      <formula>"þ"</formula>
    </cfRule>
  </conditionalFormatting>
  <conditionalFormatting sqref="G6">
    <cfRule type="cellIs" dxfId="486" priority="919" stopIfTrue="1" operator="equal">
      <formula>"þ"</formula>
    </cfRule>
  </conditionalFormatting>
  <conditionalFormatting sqref="H6">
    <cfRule type="cellIs" dxfId="485" priority="918" stopIfTrue="1" operator="equal">
      <formula>"þ"</formula>
    </cfRule>
  </conditionalFormatting>
  <conditionalFormatting sqref="H6">
    <cfRule type="cellIs" dxfId="484" priority="917" stopIfTrue="1" operator="equal">
      <formula>"þ"</formula>
    </cfRule>
  </conditionalFormatting>
  <conditionalFormatting sqref="H6">
    <cfRule type="cellIs" dxfId="483" priority="916" stopIfTrue="1" operator="equal">
      <formula>"þ"</formula>
    </cfRule>
  </conditionalFormatting>
  <conditionalFormatting sqref="H6">
    <cfRule type="cellIs" dxfId="482" priority="915" stopIfTrue="1" operator="equal">
      <formula>"þ"</formula>
    </cfRule>
  </conditionalFormatting>
  <conditionalFormatting sqref="H6">
    <cfRule type="cellIs" dxfId="481" priority="914" stopIfTrue="1" operator="equal">
      <formula>"þ"</formula>
    </cfRule>
  </conditionalFormatting>
  <conditionalFormatting sqref="H6">
    <cfRule type="cellIs" dxfId="480" priority="913" stopIfTrue="1" operator="equal">
      <formula>"þ"</formula>
    </cfRule>
  </conditionalFormatting>
  <conditionalFormatting sqref="E6">
    <cfRule type="cellIs" dxfId="479" priority="912" stopIfTrue="1" operator="equal">
      <formula>"þ"</formula>
    </cfRule>
  </conditionalFormatting>
  <conditionalFormatting sqref="E6">
    <cfRule type="cellIs" dxfId="478" priority="911" stopIfTrue="1" operator="equal">
      <formula>"þ"</formula>
    </cfRule>
  </conditionalFormatting>
  <conditionalFormatting sqref="E6">
    <cfRule type="cellIs" dxfId="477" priority="910" stopIfTrue="1" operator="equal">
      <formula>"þ"</formula>
    </cfRule>
  </conditionalFormatting>
  <conditionalFormatting sqref="E6">
    <cfRule type="cellIs" dxfId="476" priority="909" stopIfTrue="1" operator="equal">
      <formula>"þ"</formula>
    </cfRule>
  </conditionalFormatting>
  <conditionalFormatting sqref="E6">
    <cfRule type="cellIs" dxfId="475" priority="908" stopIfTrue="1" operator="equal">
      <formula>"þ"</formula>
    </cfRule>
  </conditionalFormatting>
  <conditionalFormatting sqref="E6">
    <cfRule type="cellIs" dxfId="474" priority="907" stopIfTrue="1" operator="equal">
      <formula>"þ"</formula>
    </cfRule>
  </conditionalFormatting>
  <conditionalFormatting sqref="E6">
    <cfRule type="cellIs" dxfId="473" priority="906" stopIfTrue="1" operator="equal">
      <formula>"þ"</formula>
    </cfRule>
  </conditionalFormatting>
  <conditionalFormatting sqref="E6">
    <cfRule type="cellIs" dxfId="472" priority="905" stopIfTrue="1" operator="equal">
      <formula>"þ"</formula>
    </cfRule>
  </conditionalFormatting>
  <conditionalFormatting sqref="F6">
    <cfRule type="cellIs" dxfId="471" priority="902" stopIfTrue="1" operator="equal">
      <formula>"þ"</formula>
    </cfRule>
  </conditionalFormatting>
  <conditionalFormatting sqref="F6">
    <cfRule type="cellIs" dxfId="470" priority="901" stopIfTrue="1" operator="equal">
      <formula>"þ"</formula>
    </cfRule>
  </conditionalFormatting>
  <conditionalFormatting sqref="F6">
    <cfRule type="cellIs" dxfId="469" priority="900" stopIfTrue="1" operator="equal">
      <formula>"þ"</formula>
    </cfRule>
  </conditionalFormatting>
  <conditionalFormatting sqref="F6">
    <cfRule type="cellIs" dxfId="468" priority="899" stopIfTrue="1" operator="equal">
      <formula>"þ"</formula>
    </cfRule>
  </conditionalFormatting>
  <conditionalFormatting sqref="F6">
    <cfRule type="cellIs" dxfId="467" priority="898" stopIfTrue="1" operator="equal">
      <formula>"þ"</formula>
    </cfRule>
  </conditionalFormatting>
  <conditionalFormatting sqref="F6">
    <cfRule type="cellIs" dxfId="466" priority="897" stopIfTrue="1" operator="equal">
      <formula>"þ"</formula>
    </cfRule>
  </conditionalFormatting>
  <conditionalFormatting sqref="F6">
    <cfRule type="cellIs" dxfId="465" priority="896" stopIfTrue="1" operator="equal">
      <formula>"þ"</formula>
    </cfRule>
  </conditionalFormatting>
  <conditionalFormatting sqref="F6">
    <cfRule type="cellIs" dxfId="464" priority="895" stopIfTrue="1" operator="equal">
      <formula>"þ"</formula>
    </cfRule>
  </conditionalFormatting>
  <conditionalFormatting sqref="F8">
    <cfRule type="cellIs" dxfId="463" priority="894" stopIfTrue="1" operator="equal">
      <formula>"þ"</formula>
    </cfRule>
  </conditionalFormatting>
  <conditionalFormatting sqref="F8">
    <cfRule type="cellIs" dxfId="462" priority="893" stopIfTrue="1" operator="equal">
      <formula>"þ"</formula>
    </cfRule>
  </conditionalFormatting>
  <conditionalFormatting sqref="E8">
    <cfRule type="cellIs" dxfId="461" priority="892" stopIfTrue="1" operator="equal">
      <formula>"þ"</formula>
    </cfRule>
  </conditionalFormatting>
  <conditionalFormatting sqref="E8">
    <cfRule type="cellIs" dxfId="460" priority="891" stopIfTrue="1" operator="equal">
      <formula>"þ"</formula>
    </cfRule>
  </conditionalFormatting>
  <conditionalFormatting sqref="M5">
    <cfRule type="cellIs" dxfId="459" priority="888" stopIfTrue="1" operator="equal">
      <formula>"þ"</formula>
    </cfRule>
  </conditionalFormatting>
  <conditionalFormatting sqref="K5">
    <cfRule type="cellIs" dxfId="458" priority="887" operator="lessThan">
      <formula>$P$1</formula>
    </cfRule>
  </conditionalFormatting>
  <conditionalFormatting sqref="H5">
    <cfRule type="cellIs" dxfId="457" priority="880" stopIfTrue="1" operator="equal">
      <formula>"þ"</formula>
    </cfRule>
  </conditionalFormatting>
  <conditionalFormatting sqref="H5">
    <cfRule type="cellIs" dxfId="456" priority="879" stopIfTrue="1" operator="equal">
      <formula>"þ"</formula>
    </cfRule>
  </conditionalFormatting>
  <conditionalFormatting sqref="H5">
    <cfRule type="cellIs" dxfId="455" priority="872" stopIfTrue="1" operator="equal">
      <formula>"þ"</formula>
    </cfRule>
  </conditionalFormatting>
  <conditionalFormatting sqref="H5">
    <cfRule type="cellIs" dxfId="454" priority="871" stopIfTrue="1" operator="equal">
      <formula>"þ"</formula>
    </cfRule>
  </conditionalFormatting>
  <conditionalFormatting sqref="H5">
    <cfRule type="cellIs" dxfId="453" priority="870" stopIfTrue="1" operator="equal">
      <formula>"þ"</formula>
    </cfRule>
  </conditionalFormatting>
  <conditionalFormatting sqref="H5">
    <cfRule type="cellIs" dxfId="452" priority="869" stopIfTrue="1" operator="equal">
      <formula>"þ"</formula>
    </cfRule>
  </conditionalFormatting>
  <conditionalFormatting sqref="H5">
    <cfRule type="cellIs" dxfId="451" priority="868" stopIfTrue="1" operator="equal">
      <formula>"þ"</formula>
    </cfRule>
  </conditionalFormatting>
  <conditionalFormatting sqref="H5">
    <cfRule type="cellIs" dxfId="450" priority="867" stopIfTrue="1" operator="equal">
      <formula>"þ"</formula>
    </cfRule>
  </conditionalFormatting>
  <conditionalFormatting sqref="M5">
    <cfRule type="cellIs" dxfId="449" priority="848" stopIfTrue="1" operator="equal">
      <formula>"þ"</formula>
    </cfRule>
  </conditionalFormatting>
  <conditionalFormatting sqref="K5">
    <cfRule type="cellIs" dxfId="448" priority="847" operator="lessThan">
      <formula>$P$1</formula>
    </cfRule>
  </conditionalFormatting>
  <conditionalFormatting sqref="H5">
    <cfRule type="cellIs" dxfId="447" priority="840" stopIfTrue="1" operator="equal">
      <formula>"þ"</formula>
    </cfRule>
  </conditionalFormatting>
  <conditionalFormatting sqref="H5">
    <cfRule type="cellIs" dxfId="446" priority="839" stopIfTrue="1" operator="equal">
      <formula>"þ"</formula>
    </cfRule>
  </conditionalFormatting>
  <conditionalFormatting sqref="H5">
    <cfRule type="cellIs" dxfId="445" priority="832" stopIfTrue="1" operator="equal">
      <formula>"þ"</formula>
    </cfRule>
  </conditionalFormatting>
  <conditionalFormatting sqref="H5">
    <cfRule type="cellIs" dxfId="444" priority="831" stopIfTrue="1" operator="equal">
      <formula>"þ"</formula>
    </cfRule>
  </conditionalFormatting>
  <conditionalFormatting sqref="H5">
    <cfRule type="cellIs" dxfId="443" priority="830" stopIfTrue="1" operator="equal">
      <formula>"þ"</formula>
    </cfRule>
  </conditionalFormatting>
  <conditionalFormatting sqref="H5">
    <cfRule type="cellIs" dxfId="442" priority="829" stopIfTrue="1" operator="equal">
      <formula>"þ"</formula>
    </cfRule>
  </conditionalFormatting>
  <conditionalFormatting sqref="H5">
    <cfRule type="cellIs" dxfId="441" priority="828" stopIfTrue="1" operator="equal">
      <formula>"þ"</formula>
    </cfRule>
  </conditionalFormatting>
  <conditionalFormatting sqref="H5">
    <cfRule type="cellIs" dxfId="440" priority="827" stopIfTrue="1" operator="equal">
      <formula>"þ"</formula>
    </cfRule>
  </conditionalFormatting>
  <conditionalFormatting sqref="M9">
    <cfRule type="cellIs" dxfId="439" priority="805" stopIfTrue="1" operator="equal">
      <formula>"þ"</formula>
    </cfRule>
  </conditionalFormatting>
  <conditionalFormatting sqref="M9">
    <cfRule type="cellIs" dxfId="438" priority="804" stopIfTrue="1" operator="equal">
      <formula>"þ"</formula>
    </cfRule>
  </conditionalFormatting>
  <conditionalFormatting sqref="K9">
    <cfRule type="cellIs" dxfId="437" priority="803" operator="lessThan">
      <formula>$P$1</formula>
    </cfRule>
  </conditionalFormatting>
  <conditionalFormatting sqref="M7">
    <cfRule type="cellIs" dxfId="436" priority="772" stopIfTrue="1" operator="equal">
      <formula>"þ"</formula>
    </cfRule>
  </conditionalFormatting>
  <conditionalFormatting sqref="K7">
    <cfRule type="cellIs" dxfId="435" priority="771" operator="lessThan">
      <formula>$P$1</formula>
    </cfRule>
  </conditionalFormatting>
  <conditionalFormatting sqref="G7">
    <cfRule type="cellIs" dxfId="434" priority="768" stopIfTrue="1" operator="equal">
      <formula>"þ"</formula>
    </cfRule>
  </conditionalFormatting>
  <conditionalFormatting sqref="G7">
    <cfRule type="cellIs" dxfId="433" priority="767" stopIfTrue="1" operator="equal">
      <formula>"þ"</formula>
    </cfRule>
  </conditionalFormatting>
  <conditionalFormatting sqref="G7">
    <cfRule type="cellIs" dxfId="432" priority="766" stopIfTrue="1" operator="equal">
      <formula>"þ"</formula>
    </cfRule>
  </conditionalFormatting>
  <conditionalFormatting sqref="G7">
    <cfRule type="cellIs" dxfId="431" priority="765" stopIfTrue="1" operator="equal">
      <formula>"þ"</formula>
    </cfRule>
  </conditionalFormatting>
  <conditionalFormatting sqref="G7">
    <cfRule type="cellIs" dxfId="430" priority="769" stopIfTrue="1" operator="equal">
      <formula>"þ"</formula>
    </cfRule>
  </conditionalFormatting>
  <conditionalFormatting sqref="H7">
    <cfRule type="cellIs" dxfId="429" priority="764" stopIfTrue="1" operator="equal">
      <formula>"þ"</formula>
    </cfRule>
  </conditionalFormatting>
  <conditionalFormatting sqref="H7">
    <cfRule type="cellIs" dxfId="428" priority="763" stopIfTrue="1" operator="equal">
      <formula>"þ"</formula>
    </cfRule>
  </conditionalFormatting>
  <conditionalFormatting sqref="G7">
    <cfRule type="cellIs" dxfId="427" priority="762" stopIfTrue="1" operator="equal">
      <formula>"þ"</formula>
    </cfRule>
  </conditionalFormatting>
  <conditionalFormatting sqref="G7">
    <cfRule type="cellIs" dxfId="426" priority="761" stopIfTrue="1" operator="equal">
      <formula>"þ"</formula>
    </cfRule>
  </conditionalFormatting>
  <conditionalFormatting sqref="G7">
    <cfRule type="cellIs" dxfId="425" priority="760" stopIfTrue="1" operator="equal">
      <formula>"þ"</formula>
    </cfRule>
  </conditionalFormatting>
  <conditionalFormatting sqref="G7">
    <cfRule type="cellIs" dxfId="424" priority="770" stopIfTrue="1" operator="equal">
      <formula>"þ"</formula>
    </cfRule>
  </conditionalFormatting>
  <conditionalFormatting sqref="G7">
    <cfRule type="cellIs" dxfId="423" priority="759" stopIfTrue="1" operator="equal">
      <formula>"þ"</formula>
    </cfRule>
  </conditionalFormatting>
  <conditionalFormatting sqref="G7">
    <cfRule type="cellIs" dxfId="422" priority="758" stopIfTrue="1" operator="equal">
      <formula>"þ"</formula>
    </cfRule>
  </conditionalFormatting>
  <conditionalFormatting sqref="G7">
    <cfRule type="cellIs" dxfId="421" priority="757" stopIfTrue="1" operator="equal">
      <formula>"þ"</formula>
    </cfRule>
  </conditionalFormatting>
  <conditionalFormatting sqref="H7">
    <cfRule type="cellIs" dxfId="420" priority="756" stopIfTrue="1" operator="equal">
      <formula>"þ"</formula>
    </cfRule>
  </conditionalFormatting>
  <conditionalFormatting sqref="H7">
    <cfRule type="cellIs" dxfId="419" priority="755" stopIfTrue="1" operator="equal">
      <formula>"þ"</formula>
    </cfRule>
  </conditionalFormatting>
  <conditionalFormatting sqref="H7">
    <cfRule type="cellIs" dxfId="418" priority="754" stopIfTrue="1" operator="equal">
      <formula>"þ"</formula>
    </cfRule>
  </conditionalFormatting>
  <conditionalFormatting sqref="H7">
    <cfRule type="cellIs" dxfId="417" priority="753" stopIfTrue="1" operator="equal">
      <formula>"þ"</formula>
    </cfRule>
  </conditionalFormatting>
  <conditionalFormatting sqref="H7">
    <cfRule type="cellIs" dxfId="416" priority="752" stopIfTrue="1" operator="equal">
      <formula>"þ"</formula>
    </cfRule>
  </conditionalFormatting>
  <conditionalFormatting sqref="H7">
    <cfRule type="cellIs" dxfId="415" priority="751" stopIfTrue="1" operator="equal">
      <formula>"þ"</formula>
    </cfRule>
  </conditionalFormatting>
  <conditionalFormatting sqref="E7">
    <cfRule type="cellIs" dxfId="414" priority="750" stopIfTrue="1" operator="equal">
      <formula>"þ"</formula>
    </cfRule>
  </conditionalFormatting>
  <conditionalFormatting sqref="E7">
    <cfRule type="cellIs" dxfId="413" priority="749" stopIfTrue="1" operator="equal">
      <formula>"þ"</formula>
    </cfRule>
  </conditionalFormatting>
  <conditionalFormatting sqref="E7">
    <cfRule type="cellIs" dxfId="412" priority="748" stopIfTrue="1" operator="equal">
      <formula>"þ"</formula>
    </cfRule>
  </conditionalFormatting>
  <conditionalFormatting sqref="E7">
    <cfRule type="cellIs" dxfId="411" priority="747" stopIfTrue="1" operator="equal">
      <formula>"þ"</formula>
    </cfRule>
  </conditionalFormatting>
  <conditionalFormatting sqref="E7">
    <cfRule type="cellIs" dxfId="410" priority="746" stopIfTrue="1" operator="equal">
      <formula>"þ"</formula>
    </cfRule>
  </conditionalFormatting>
  <conditionalFormatting sqref="E7">
    <cfRule type="cellIs" dxfId="409" priority="745" stopIfTrue="1" operator="equal">
      <formula>"þ"</formula>
    </cfRule>
  </conditionalFormatting>
  <conditionalFormatting sqref="E7">
    <cfRule type="cellIs" dxfId="408" priority="744" stopIfTrue="1" operator="equal">
      <formula>"þ"</formula>
    </cfRule>
  </conditionalFormatting>
  <conditionalFormatting sqref="E7">
    <cfRule type="cellIs" dxfId="407" priority="743" stopIfTrue="1" operator="equal">
      <formula>"þ"</formula>
    </cfRule>
  </conditionalFormatting>
  <conditionalFormatting sqref="F7">
    <cfRule type="cellIs" dxfId="406" priority="740" stopIfTrue="1" operator="equal">
      <formula>"þ"</formula>
    </cfRule>
  </conditionalFormatting>
  <conditionalFormatting sqref="F7">
    <cfRule type="cellIs" dxfId="405" priority="739" stopIfTrue="1" operator="equal">
      <formula>"þ"</formula>
    </cfRule>
  </conditionalFormatting>
  <conditionalFormatting sqref="F7">
    <cfRule type="cellIs" dxfId="404" priority="738" stopIfTrue="1" operator="equal">
      <formula>"þ"</formula>
    </cfRule>
  </conditionalFormatting>
  <conditionalFormatting sqref="F7">
    <cfRule type="cellIs" dxfId="403" priority="737" stopIfTrue="1" operator="equal">
      <formula>"þ"</formula>
    </cfRule>
  </conditionalFormatting>
  <conditionalFormatting sqref="F7">
    <cfRule type="cellIs" dxfId="402" priority="736" stopIfTrue="1" operator="equal">
      <formula>"þ"</formula>
    </cfRule>
  </conditionalFormatting>
  <conditionalFormatting sqref="F7">
    <cfRule type="cellIs" dxfId="401" priority="735" stopIfTrue="1" operator="equal">
      <formula>"þ"</formula>
    </cfRule>
  </conditionalFormatting>
  <conditionalFormatting sqref="F7">
    <cfRule type="cellIs" dxfId="400" priority="734" stopIfTrue="1" operator="equal">
      <formula>"þ"</formula>
    </cfRule>
  </conditionalFormatting>
  <conditionalFormatting sqref="F7">
    <cfRule type="cellIs" dxfId="399" priority="733" stopIfTrue="1" operator="equal">
      <formula>"þ"</formula>
    </cfRule>
  </conditionalFormatting>
  <conditionalFormatting sqref="M7">
    <cfRule type="cellIs" dxfId="398" priority="732" stopIfTrue="1" operator="equal">
      <formula>"þ"</formula>
    </cfRule>
  </conditionalFormatting>
  <conditionalFormatting sqref="K7">
    <cfRule type="cellIs" dxfId="397" priority="731" operator="lessThan">
      <formula>$P$1</formula>
    </cfRule>
  </conditionalFormatting>
  <conditionalFormatting sqref="G7">
    <cfRule type="cellIs" dxfId="396" priority="728" stopIfTrue="1" operator="equal">
      <formula>"þ"</formula>
    </cfRule>
  </conditionalFormatting>
  <conditionalFormatting sqref="G7">
    <cfRule type="cellIs" dxfId="395" priority="727" stopIfTrue="1" operator="equal">
      <formula>"þ"</formula>
    </cfRule>
  </conditionalFormatting>
  <conditionalFormatting sqref="G7">
    <cfRule type="cellIs" dxfId="394" priority="726" stopIfTrue="1" operator="equal">
      <formula>"þ"</formula>
    </cfRule>
  </conditionalFormatting>
  <conditionalFormatting sqref="G7">
    <cfRule type="cellIs" dxfId="393" priority="725" stopIfTrue="1" operator="equal">
      <formula>"þ"</formula>
    </cfRule>
  </conditionalFormatting>
  <conditionalFormatting sqref="G7">
    <cfRule type="cellIs" dxfId="392" priority="729" stopIfTrue="1" operator="equal">
      <formula>"þ"</formula>
    </cfRule>
  </conditionalFormatting>
  <conditionalFormatting sqref="H7">
    <cfRule type="cellIs" dxfId="391" priority="724" stopIfTrue="1" operator="equal">
      <formula>"þ"</formula>
    </cfRule>
  </conditionalFormatting>
  <conditionalFormatting sqref="H7">
    <cfRule type="cellIs" dxfId="390" priority="723" stopIfTrue="1" operator="equal">
      <formula>"þ"</formula>
    </cfRule>
  </conditionalFormatting>
  <conditionalFormatting sqref="G7">
    <cfRule type="cellIs" dxfId="389" priority="722" stopIfTrue="1" operator="equal">
      <formula>"þ"</formula>
    </cfRule>
  </conditionalFormatting>
  <conditionalFormatting sqref="G7">
    <cfRule type="cellIs" dxfId="388" priority="721" stopIfTrue="1" operator="equal">
      <formula>"þ"</formula>
    </cfRule>
  </conditionalFormatting>
  <conditionalFormatting sqref="G7">
    <cfRule type="cellIs" dxfId="387" priority="720" stopIfTrue="1" operator="equal">
      <formula>"þ"</formula>
    </cfRule>
  </conditionalFormatting>
  <conditionalFormatting sqref="G7">
    <cfRule type="cellIs" dxfId="386" priority="730" stopIfTrue="1" operator="equal">
      <formula>"þ"</formula>
    </cfRule>
  </conditionalFormatting>
  <conditionalFormatting sqref="G7">
    <cfRule type="cellIs" dxfId="385" priority="719" stopIfTrue="1" operator="equal">
      <formula>"þ"</formula>
    </cfRule>
  </conditionalFormatting>
  <conditionalFormatting sqref="G7">
    <cfRule type="cellIs" dxfId="384" priority="718" stopIfTrue="1" operator="equal">
      <formula>"þ"</formula>
    </cfRule>
  </conditionalFormatting>
  <conditionalFormatting sqref="G7">
    <cfRule type="cellIs" dxfId="383" priority="717" stopIfTrue="1" operator="equal">
      <formula>"þ"</formula>
    </cfRule>
  </conditionalFormatting>
  <conditionalFormatting sqref="H7">
    <cfRule type="cellIs" dxfId="382" priority="716" stopIfTrue="1" operator="equal">
      <formula>"þ"</formula>
    </cfRule>
  </conditionalFormatting>
  <conditionalFormatting sqref="H7">
    <cfRule type="cellIs" dxfId="381" priority="715" stopIfTrue="1" operator="equal">
      <formula>"þ"</formula>
    </cfRule>
  </conditionalFormatting>
  <conditionalFormatting sqref="H7">
    <cfRule type="cellIs" dxfId="380" priority="714" stopIfTrue="1" operator="equal">
      <formula>"þ"</formula>
    </cfRule>
  </conditionalFormatting>
  <conditionalFormatting sqref="H7">
    <cfRule type="cellIs" dxfId="379" priority="713" stopIfTrue="1" operator="equal">
      <formula>"þ"</formula>
    </cfRule>
  </conditionalFormatting>
  <conditionalFormatting sqref="H7">
    <cfRule type="cellIs" dxfId="378" priority="712" stopIfTrue="1" operator="equal">
      <formula>"þ"</formula>
    </cfRule>
  </conditionalFormatting>
  <conditionalFormatting sqref="H7">
    <cfRule type="cellIs" dxfId="377" priority="711" stopIfTrue="1" operator="equal">
      <formula>"þ"</formula>
    </cfRule>
  </conditionalFormatting>
  <conditionalFormatting sqref="E7">
    <cfRule type="cellIs" dxfId="376" priority="710" stopIfTrue="1" operator="equal">
      <formula>"þ"</formula>
    </cfRule>
  </conditionalFormatting>
  <conditionalFormatting sqref="E7">
    <cfRule type="cellIs" dxfId="375" priority="709" stopIfTrue="1" operator="equal">
      <formula>"þ"</formula>
    </cfRule>
  </conditionalFormatting>
  <conditionalFormatting sqref="E7">
    <cfRule type="cellIs" dxfId="374" priority="708" stopIfTrue="1" operator="equal">
      <formula>"þ"</formula>
    </cfRule>
  </conditionalFormatting>
  <conditionalFormatting sqref="E7">
    <cfRule type="cellIs" dxfId="373" priority="707" stopIfTrue="1" operator="equal">
      <formula>"þ"</formula>
    </cfRule>
  </conditionalFormatting>
  <conditionalFormatting sqref="E7">
    <cfRule type="cellIs" dxfId="372" priority="706" stopIfTrue="1" operator="equal">
      <formula>"þ"</formula>
    </cfRule>
  </conditionalFormatting>
  <conditionalFormatting sqref="E7">
    <cfRule type="cellIs" dxfId="371" priority="705" stopIfTrue="1" operator="equal">
      <formula>"þ"</formula>
    </cfRule>
  </conditionalFormatting>
  <conditionalFormatting sqref="E7">
    <cfRule type="cellIs" dxfId="370" priority="704" stopIfTrue="1" operator="equal">
      <formula>"þ"</formula>
    </cfRule>
  </conditionalFormatting>
  <conditionalFormatting sqref="E7">
    <cfRule type="cellIs" dxfId="369" priority="703" stopIfTrue="1" operator="equal">
      <formula>"þ"</formula>
    </cfRule>
  </conditionalFormatting>
  <conditionalFormatting sqref="F7">
    <cfRule type="cellIs" dxfId="368" priority="700" stopIfTrue="1" operator="equal">
      <formula>"þ"</formula>
    </cfRule>
  </conditionalFormatting>
  <conditionalFormatting sqref="F7">
    <cfRule type="cellIs" dxfId="367" priority="699" stopIfTrue="1" operator="equal">
      <formula>"þ"</formula>
    </cfRule>
  </conditionalFormatting>
  <conditionalFormatting sqref="F7">
    <cfRule type="cellIs" dxfId="366" priority="698" stopIfTrue="1" operator="equal">
      <formula>"þ"</formula>
    </cfRule>
  </conditionalFormatting>
  <conditionalFormatting sqref="F7">
    <cfRule type="cellIs" dxfId="365" priority="697" stopIfTrue="1" operator="equal">
      <formula>"þ"</formula>
    </cfRule>
  </conditionalFormatting>
  <conditionalFormatting sqref="F7">
    <cfRule type="cellIs" dxfId="364" priority="696" stopIfTrue="1" operator="equal">
      <formula>"þ"</formula>
    </cfRule>
  </conditionalFormatting>
  <conditionalFormatting sqref="F7">
    <cfRule type="cellIs" dxfId="363" priority="695" stopIfTrue="1" operator="equal">
      <formula>"þ"</formula>
    </cfRule>
  </conditionalFormatting>
  <conditionalFormatting sqref="F7">
    <cfRule type="cellIs" dxfId="362" priority="694" stopIfTrue="1" operator="equal">
      <formula>"þ"</formula>
    </cfRule>
  </conditionalFormatting>
  <conditionalFormatting sqref="F7">
    <cfRule type="cellIs" dxfId="361" priority="693" stopIfTrue="1" operator="equal">
      <formula>"þ"</formula>
    </cfRule>
  </conditionalFormatting>
  <conditionalFormatting sqref="G9">
    <cfRule type="cellIs" dxfId="360" priority="692" stopIfTrue="1" operator="equal">
      <formula>"þ"</formula>
    </cfRule>
  </conditionalFormatting>
  <conditionalFormatting sqref="G9">
    <cfRule type="cellIs" dxfId="359" priority="691" stopIfTrue="1" operator="equal">
      <formula>"þ"</formula>
    </cfRule>
  </conditionalFormatting>
  <conditionalFormatting sqref="G9">
    <cfRule type="cellIs" dxfId="358" priority="690" stopIfTrue="1" operator="equal">
      <formula>"þ"</formula>
    </cfRule>
  </conditionalFormatting>
  <conditionalFormatting sqref="G9">
    <cfRule type="cellIs" dxfId="357" priority="689" stopIfTrue="1" operator="equal">
      <formula>"þ"</formula>
    </cfRule>
  </conditionalFormatting>
  <conditionalFormatting sqref="G9">
    <cfRule type="cellIs" dxfId="356" priority="688" stopIfTrue="1" operator="equal">
      <formula>"þ"</formula>
    </cfRule>
  </conditionalFormatting>
  <conditionalFormatting sqref="G9">
    <cfRule type="cellIs" dxfId="355" priority="687" stopIfTrue="1" operator="equal">
      <formula>"þ"</formula>
    </cfRule>
  </conditionalFormatting>
  <conditionalFormatting sqref="G9">
    <cfRule type="cellIs" dxfId="354" priority="686" stopIfTrue="1" operator="equal">
      <formula>"þ"</formula>
    </cfRule>
  </conditionalFormatting>
  <conditionalFormatting sqref="G9">
    <cfRule type="cellIs" dxfId="353" priority="685" stopIfTrue="1" operator="equal">
      <formula>"þ"</formula>
    </cfRule>
  </conditionalFormatting>
  <conditionalFormatting sqref="G9">
    <cfRule type="cellIs" dxfId="352" priority="684" stopIfTrue="1" operator="equal">
      <formula>"þ"</formula>
    </cfRule>
  </conditionalFormatting>
  <conditionalFormatting sqref="G9">
    <cfRule type="cellIs" dxfId="351" priority="683" stopIfTrue="1" operator="equal">
      <formula>"þ"</formula>
    </cfRule>
  </conditionalFormatting>
  <conditionalFormatting sqref="G9">
    <cfRule type="cellIs" dxfId="350" priority="682" stopIfTrue="1" operator="equal">
      <formula>"þ"</formula>
    </cfRule>
  </conditionalFormatting>
  <conditionalFormatting sqref="G9">
    <cfRule type="cellIs" dxfId="349" priority="681" stopIfTrue="1" operator="equal">
      <formula>"þ"</formula>
    </cfRule>
  </conditionalFormatting>
  <conditionalFormatting sqref="F4">
    <cfRule type="cellIs" dxfId="348" priority="552" stopIfTrue="1" operator="equal">
      <formula>"þ"</formula>
    </cfRule>
  </conditionalFormatting>
  <conditionalFormatting sqref="L4">
    <cfRule type="cellIs" dxfId="347" priority="551" stopIfTrue="1" operator="equal">
      <formula>"þ"</formula>
    </cfRule>
  </conditionalFormatting>
  <conditionalFormatting sqref="L4">
    <cfRule type="cellIs" dxfId="346" priority="550" stopIfTrue="1" operator="equal">
      <formula>"þ"</formula>
    </cfRule>
  </conditionalFormatting>
  <conditionalFormatting sqref="G9">
    <cfRule type="cellIs" dxfId="345" priority="541" stopIfTrue="1" operator="equal">
      <formula>"þ"</formula>
    </cfRule>
  </conditionalFormatting>
  <conditionalFormatting sqref="G9">
    <cfRule type="cellIs" dxfId="344" priority="540" stopIfTrue="1" operator="equal">
      <formula>"þ"</formula>
    </cfRule>
  </conditionalFormatting>
  <conditionalFormatting sqref="G9">
    <cfRule type="cellIs" dxfId="343" priority="539" stopIfTrue="1" operator="equal">
      <formula>"þ"</formula>
    </cfRule>
  </conditionalFormatting>
  <conditionalFormatting sqref="G9">
    <cfRule type="cellIs" dxfId="342" priority="538" stopIfTrue="1" operator="equal">
      <formula>"þ"</formula>
    </cfRule>
  </conditionalFormatting>
  <conditionalFormatting sqref="G9">
    <cfRule type="cellIs" dxfId="341" priority="537" stopIfTrue="1" operator="equal">
      <formula>"þ"</formula>
    </cfRule>
  </conditionalFormatting>
  <conditionalFormatting sqref="G9">
    <cfRule type="cellIs" dxfId="340" priority="536" stopIfTrue="1" operator="equal">
      <formula>"þ"</formula>
    </cfRule>
  </conditionalFormatting>
  <conditionalFormatting sqref="G9">
    <cfRule type="cellIs" dxfId="339" priority="535" stopIfTrue="1" operator="equal">
      <formula>"þ"</formula>
    </cfRule>
  </conditionalFormatting>
  <conditionalFormatting sqref="G9">
    <cfRule type="cellIs" dxfId="338" priority="534" stopIfTrue="1" operator="equal">
      <formula>"þ"</formula>
    </cfRule>
  </conditionalFormatting>
  <conditionalFormatting sqref="G9">
    <cfRule type="cellIs" dxfId="337" priority="533" stopIfTrue="1" operator="equal">
      <formula>"þ"</formula>
    </cfRule>
  </conditionalFormatting>
  <conditionalFormatting sqref="G9">
    <cfRule type="cellIs" dxfId="336" priority="532" stopIfTrue="1" operator="equal">
      <formula>"þ"</formula>
    </cfRule>
  </conditionalFormatting>
  <conditionalFormatting sqref="G9">
    <cfRule type="cellIs" dxfId="335" priority="531" stopIfTrue="1" operator="equal">
      <formula>"þ"</formula>
    </cfRule>
  </conditionalFormatting>
  <conditionalFormatting sqref="G9">
    <cfRule type="cellIs" dxfId="334" priority="530" stopIfTrue="1" operator="equal">
      <formula>"þ"</formula>
    </cfRule>
  </conditionalFormatting>
  <conditionalFormatting sqref="G9">
    <cfRule type="cellIs" dxfId="333" priority="529" stopIfTrue="1" operator="equal">
      <formula>"þ"</formula>
    </cfRule>
  </conditionalFormatting>
  <conditionalFormatting sqref="G9">
    <cfRule type="cellIs" dxfId="332" priority="528" stopIfTrue="1" operator="equal">
      <formula>"þ"</formula>
    </cfRule>
  </conditionalFormatting>
  <conditionalFormatting sqref="G9">
    <cfRule type="cellIs" dxfId="331" priority="527" stopIfTrue="1" operator="equal">
      <formula>"þ"</formula>
    </cfRule>
  </conditionalFormatting>
  <conditionalFormatting sqref="G9">
    <cfRule type="cellIs" dxfId="330" priority="526" stopIfTrue="1" operator="equal">
      <formula>"þ"</formula>
    </cfRule>
  </conditionalFormatting>
  <conditionalFormatting sqref="G9">
    <cfRule type="cellIs" dxfId="329" priority="525" stopIfTrue="1" operator="equal">
      <formula>"þ"</formula>
    </cfRule>
  </conditionalFormatting>
  <conditionalFormatting sqref="G9">
    <cfRule type="cellIs" dxfId="328" priority="524" stopIfTrue="1" operator="equal">
      <formula>"þ"</formula>
    </cfRule>
  </conditionalFormatting>
  <conditionalFormatting sqref="G9">
    <cfRule type="cellIs" dxfId="327" priority="523" stopIfTrue="1" operator="equal">
      <formula>"þ"</formula>
    </cfRule>
  </conditionalFormatting>
  <conditionalFormatting sqref="G9">
    <cfRule type="cellIs" dxfId="326" priority="522" stopIfTrue="1" operator="equal">
      <formula>"þ"</formula>
    </cfRule>
  </conditionalFormatting>
  <conditionalFormatting sqref="G9">
    <cfRule type="cellIs" dxfId="325" priority="521" stopIfTrue="1" operator="equal">
      <formula>"þ"</formula>
    </cfRule>
  </conditionalFormatting>
  <conditionalFormatting sqref="G9">
    <cfRule type="cellIs" dxfId="324" priority="520" stopIfTrue="1" operator="equal">
      <formula>"þ"</formula>
    </cfRule>
  </conditionalFormatting>
  <conditionalFormatting sqref="G9">
    <cfRule type="cellIs" dxfId="323" priority="519" stopIfTrue="1" operator="equal">
      <formula>"þ"</formula>
    </cfRule>
  </conditionalFormatting>
  <conditionalFormatting sqref="G9">
    <cfRule type="cellIs" dxfId="322" priority="518" stopIfTrue="1" operator="equal">
      <formula>"þ"</formula>
    </cfRule>
  </conditionalFormatting>
  <conditionalFormatting sqref="G9">
    <cfRule type="cellIs" dxfId="321" priority="517" stopIfTrue="1" operator="equal">
      <formula>"þ"</formula>
    </cfRule>
  </conditionalFormatting>
  <conditionalFormatting sqref="G9">
    <cfRule type="cellIs" dxfId="320" priority="516" stopIfTrue="1" operator="equal">
      <formula>"þ"</formula>
    </cfRule>
  </conditionalFormatting>
  <conditionalFormatting sqref="G9">
    <cfRule type="cellIs" dxfId="319" priority="515" stopIfTrue="1" operator="equal">
      <formula>"þ"</formula>
    </cfRule>
  </conditionalFormatting>
  <conditionalFormatting sqref="G9">
    <cfRule type="cellIs" dxfId="318" priority="514" stopIfTrue="1" operator="equal">
      <formula>"þ"</formula>
    </cfRule>
  </conditionalFormatting>
  <conditionalFormatting sqref="G9">
    <cfRule type="cellIs" dxfId="317" priority="513" stopIfTrue="1" operator="equal">
      <formula>"þ"</formula>
    </cfRule>
  </conditionalFormatting>
  <conditionalFormatting sqref="G9">
    <cfRule type="cellIs" dxfId="316" priority="512" stopIfTrue="1" operator="equal">
      <formula>"þ"</formula>
    </cfRule>
  </conditionalFormatting>
  <conditionalFormatting sqref="G9">
    <cfRule type="cellIs" dxfId="315" priority="511" stopIfTrue="1" operator="equal">
      <formula>"þ"</formula>
    </cfRule>
  </conditionalFormatting>
  <conditionalFormatting sqref="G9">
    <cfRule type="cellIs" dxfId="314" priority="510" stopIfTrue="1" operator="equal">
      <formula>"þ"</formula>
    </cfRule>
  </conditionalFormatting>
  <conditionalFormatting sqref="G9">
    <cfRule type="cellIs" dxfId="313" priority="509" stopIfTrue="1" operator="equal">
      <formula>"þ"</formula>
    </cfRule>
  </conditionalFormatting>
  <conditionalFormatting sqref="G9">
    <cfRule type="cellIs" dxfId="312" priority="508" stopIfTrue="1" operator="equal">
      <formula>"þ"</formula>
    </cfRule>
  </conditionalFormatting>
  <conditionalFormatting sqref="G9">
    <cfRule type="cellIs" dxfId="311" priority="507" stopIfTrue="1" operator="equal">
      <formula>"þ"</formula>
    </cfRule>
  </conditionalFormatting>
  <conditionalFormatting sqref="G9">
    <cfRule type="cellIs" dxfId="310" priority="506" stopIfTrue="1" operator="equal">
      <formula>"þ"</formula>
    </cfRule>
  </conditionalFormatting>
  <conditionalFormatting sqref="G9">
    <cfRule type="cellIs" dxfId="309" priority="505" stopIfTrue="1" operator="equal">
      <formula>"þ"</formula>
    </cfRule>
  </conditionalFormatting>
  <conditionalFormatting sqref="G9">
    <cfRule type="cellIs" dxfId="308" priority="504" stopIfTrue="1" operator="equal">
      <formula>"þ"</formula>
    </cfRule>
  </conditionalFormatting>
  <conditionalFormatting sqref="F10">
    <cfRule type="cellIs" dxfId="307" priority="501" stopIfTrue="1" operator="equal">
      <formula>"þ"</formula>
    </cfRule>
  </conditionalFormatting>
  <conditionalFormatting sqref="F10">
    <cfRule type="cellIs" dxfId="306" priority="500" stopIfTrue="1" operator="equal">
      <formula>"þ"</formula>
    </cfRule>
  </conditionalFormatting>
  <conditionalFormatting sqref="E10">
    <cfRule type="cellIs" dxfId="305" priority="499" stopIfTrue="1" operator="equal">
      <formula>"þ"</formula>
    </cfRule>
  </conditionalFormatting>
  <conditionalFormatting sqref="E10">
    <cfRule type="cellIs" dxfId="304" priority="498" stopIfTrue="1" operator="equal">
      <formula>"þ"</formula>
    </cfRule>
  </conditionalFormatting>
  <conditionalFormatting sqref="L11">
    <cfRule type="cellIs" dxfId="303" priority="495" stopIfTrue="1" operator="equal">
      <formula>"þ"</formula>
    </cfRule>
  </conditionalFormatting>
  <conditionalFormatting sqref="L11">
    <cfRule type="cellIs" dxfId="302" priority="494" stopIfTrue="1" operator="equal">
      <formula>"þ"</formula>
    </cfRule>
  </conditionalFormatting>
  <conditionalFormatting sqref="G12">
    <cfRule type="cellIs" dxfId="301" priority="493" stopIfTrue="1" operator="equal">
      <formula>"þ"</formula>
    </cfRule>
  </conditionalFormatting>
  <conditionalFormatting sqref="G12">
    <cfRule type="cellIs" dxfId="300" priority="492" stopIfTrue="1" operator="equal">
      <formula>"þ"</formula>
    </cfRule>
  </conditionalFormatting>
  <conditionalFormatting sqref="M13">
    <cfRule type="cellIs" dxfId="299" priority="469" stopIfTrue="1" operator="equal">
      <formula>"þ"</formula>
    </cfRule>
  </conditionalFormatting>
  <conditionalFormatting sqref="M13">
    <cfRule type="cellIs" dxfId="298" priority="468" stopIfTrue="1" operator="equal">
      <formula>"þ"</formula>
    </cfRule>
  </conditionalFormatting>
  <conditionalFormatting sqref="K13">
    <cfRule type="cellIs" dxfId="297" priority="467" operator="lessThan">
      <formula>$P$1</formula>
    </cfRule>
  </conditionalFormatting>
  <conditionalFormatting sqref="H13">
    <cfRule type="cellIs" dxfId="296" priority="466" stopIfTrue="1" operator="equal">
      <formula>"þ"</formula>
    </cfRule>
  </conditionalFormatting>
  <conditionalFormatting sqref="H13">
    <cfRule type="cellIs" dxfId="295" priority="465" stopIfTrue="1" operator="equal">
      <formula>"þ"</formula>
    </cfRule>
  </conditionalFormatting>
  <conditionalFormatting sqref="F13">
    <cfRule type="cellIs" dxfId="294" priority="456" stopIfTrue="1" operator="equal">
      <formula>"þ"</formula>
    </cfRule>
  </conditionalFormatting>
  <conditionalFormatting sqref="F13">
    <cfRule type="cellIs" dxfId="293" priority="455" stopIfTrue="1" operator="equal">
      <formula>"þ"</formula>
    </cfRule>
  </conditionalFormatting>
  <conditionalFormatting sqref="E13">
    <cfRule type="cellIs" dxfId="292" priority="454" stopIfTrue="1" operator="equal">
      <formula>"þ"</formula>
    </cfRule>
  </conditionalFormatting>
  <conditionalFormatting sqref="E13">
    <cfRule type="cellIs" dxfId="291" priority="453" stopIfTrue="1" operator="equal">
      <formula>"þ"</formula>
    </cfRule>
  </conditionalFormatting>
  <conditionalFormatting sqref="G13">
    <cfRule type="cellIs" dxfId="290" priority="452" stopIfTrue="1" operator="equal">
      <formula>"þ"</formula>
    </cfRule>
  </conditionalFormatting>
  <conditionalFormatting sqref="G13">
    <cfRule type="cellIs" dxfId="289" priority="451" stopIfTrue="1" operator="equal">
      <formula>"þ"</formula>
    </cfRule>
  </conditionalFormatting>
  <conditionalFormatting sqref="G3">
    <cfRule type="cellIs" dxfId="288" priority="450" stopIfTrue="1" operator="equal">
      <formula>"þ"</formula>
    </cfRule>
  </conditionalFormatting>
  <conditionalFormatting sqref="L2">
    <cfRule type="cellIs" dxfId="287" priority="445" stopIfTrue="1" operator="equal">
      <formula>"þ"</formula>
    </cfRule>
  </conditionalFormatting>
  <conditionalFormatting sqref="L2">
    <cfRule type="cellIs" dxfId="286" priority="444" stopIfTrue="1" operator="equal">
      <formula>"þ"</formula>
    </cfRule>
  </conditionalFormatting>
  <conditionalFormatting sqref="L12">
    <cfRule type="cellIs" dxfId="285" priority="384" stopIfTrue="1" operator="equal">
      <formula>"þ"</formula>
    </cfRule>
  </conditionalFormatting>
  <conditionalFormatting sqref="L12">
    <cfRule type="cellIs" dxfId="284" priority="383" stopIfTrue="1" operator="equal">
      <formula>"þ"</formula>
    </cfRule>
  </conditionalFormatting>
  <conditionalFormatting sqref="L8:L9">
    <cfRule type="cellIs" dxfId="283" priority="332" stopIfTrue="1" operator="equal">
      <formula>"þ"</formula>
    </cfRule>
  </conditionalFormatting>
  <conditionalFormatting sqref="L8:L9">
    <cfRule type="cellIs" dxfId="282" priority="331" stopIfTrue="1" operator="equal">
      <formula>"þ"</formula>
    </cfRule>
  </conditionalFormatting>
  <conditionalFormatting sqref="L8:L9">
    <cfRule type="cellIs" dxfId="281" priority="330" stopIfTrue="1" operator="equal">
      <formula>"þ"</formula>
    </cfRule>
  </conditionalFormatting>
  <conditionalFormatting sqref="L8:L9">
    <cfRule type="cellIs" dxfId="280" priority="329" stopIfTrue="1" operator="equal">
      <formula>"þ"</formula>
    </cfRule>
  </conditionalFormatting>
  <conditionalFormatting sqref="L13">
    <cfRule type="cellIs" dxfId="279" priority="328" stopIfTrue="1" operator="equal">
      <formula>"þ"</formula>
    </cfRule>
  </conditionalFormatting>
  <conditionalFormatting sqref="L13">
    <cfRule type="cellIs" dxfId="278" priority="327" stopIfTrue="1" operator="equal">
      <formula>"þ"</formula>
    </cfRule>
  </conditionalFormatting>
  <conditionalFormatting sqref="F5">
    <cfRule type="cellIs" dxfId="277" priority="313" stopIfTrue="1" operator="equal">
      <formula>"þ"</formula>
    </cfRule>
  </conditionalFormatting>
  <conditionalFormatting sqref="F5">
    <cfRule type="cellIs" dxfId="276" priority="312" stopIfTrue="1" operator="equal">
      <formula>"þ"</formula>
    </cfRule>
  </conditionalFormatting>
  <conditionalFormatting sqref="F5">
    <cfRule type="cellIs" dxfId="275" priority="311" stopIfTrue="1" operator="equal">
      <formula>"þ"</formula>
    </cfRule>
  </conditionalFormatting>
  <conditionalFormatting sqref="F5">
    <cfRule type="cellIs" dxfId="274" priority="310" stopIfTrue="1" operator="equal">
      <formula>"þ"</formula>
    </cfRule>
  </conditionalFormatting>
  <conditionalFormatting sqref="F5">
    <cfRule type="cellIs" dxfId="273" priority="309" stopIfTrue="1" operator="equal">
      <formula>"þ"</formula>
    </cfRule>
  </conditionalFormatting>
  <conditionalFormatting sqref="F5">
    <cfRule type="cellIs" dxfId="272" priority="308" stopIfTrue="1" operator="equal">
      <formula>"þ"</formula>
    </cfRule>
  </conditionalFormatting>
  <conditionalFormatting sqref="F5">
    <cfRule type="cellIs" dxfId="271" priority="307" stopIfTrue="1" operator="equal">
      <formula>"þ"</formula>
    </cfRule>
  </conditionalFormatting>
  <conditionalFormatting sqref="F5">
    <cfRule type="cellIs" dxfId="270" priority="306" stopIfTrue="1" operator="equal">
      <formula>"þ"</formula>
    </cfRule>
  </conditionalFormatting>
  <conditionalFormatting sqref="F5">
    <cfRule type="cellIs" dxfId="269" priority="305" stopIfTrue="1" operator="equal">
      <formula>"þ"</formula>
    </cfRule>
  </conditionalFormatting>
  <conditionalFormatting sqref="F5">
    <cfRule type="cellIs" dxfId="268" priority="304" stopIfTrue="1" operator="equal">
      <formula>"þ"</formula>
    </cfRule>
  </conditionalFormatting>
  <conditionalFormatting sqref="F5">
    <cfRule type="cellIs" dxfId="267" priority="303" stopIfTrue="1" operator="equal">
      <formula>"þ"</formula>
    </cfRule>
  </conditionalFormatting>
  <conditionalFormatting sqref="F5">
    <cfRule type="cellIs" dxfId="266" priority="302" stopIfTrue="1" operator="equal">
      <formula>"þ"</formula>
    </cfRule>
  </conditionalFormatting>
  <conditionalFormatting sqref="F5">
    <cfRule type="cellIs" dxfId="265" priority="301" stopIfTrue="1" operator="equal">
      <formula>"þ"</formula>
    </cfRule>
  </conditionalFormatting>
  <conditionalFormatting sqref="F5">
    <cfRule type="cellIs" dxfId="264" priority="300" stopIfTrue="1" operator="equal">
      <formula>"þ"</formula>
    </cfRule>
  </conditionalFormatting>
  <conditionalFormatting sqref="F5">
    <cfRule type="cellIs" dxfId="263" priority="299" stopIfTrue="1" operator="equal">
      <formula>"þ"</formula>
    </cfRule>
  </conditionalFormatting>
  <conditionalFormatting sqref="F5">
    <cfRule type="cellIs" dxfId="262" priority="298" stopIfTrue="1" operator="equal">
      <formula>"þ"</formula>
    </cfRule>
  </conditionalFormatting>
  <conditionalFormatting sqref="E5">
    <cfRule type="cellIs" dxfId="261" priority="297" stopIfTrue="1" operator="equal">
      <formula>"þ"</formula>
    </cfRule>
  </conditionalFormatting>
  <conditionalFormatting sqref="E5">
    <cfRule type="cellIs" dxfId="260" priority="296" stopIfTrue="1" operator="equal">
      <formula>"þ"</formula>
    </cfRule>
  </conditionalFormatting>
  <conditionalFormatting sqref="E5">
    <cfRule type="cellIs" dxfId="259" priority="295" stopIfTrue="1" operator="equal">
      <formula>"þ"</formula>
    </cfRule>
  </conditionalFormatting>
  <conditionalFormatting sqref="E5">
    <cfRule type="cellIs" dxfId="258" priority="294" stopIfTrue="1" operator="equal">
      <formula>"þ"</formula>
    </cfRule>
  </conditionalFormatting>
  <conditionalFormatting sqref="E5">
    <cfRule type="cellIs" dxfId="257" priority="293" stopIfTrue="1" operator="equal">
      <formula>"þ"</formula>
    </cfRule>
  </conditionalFormatting>
  <conditionalFormatting sqref="E5">
    <cfRule type="cellIs" dxfId="256" priority="292" stopIfTrue="1" operator="equal">
      <formula>"þ"</formula>
    </cfRule>
  </conditionalFormatting>
  <conditionalFormatting sqref="E5">
    <cfRule type="cellIs" dxfId="255" priority="291" stopIfTrue="1" operator="equal">
      <formula>"þ"</formula>
    </cfRule>
  </conditionalFormatting>
  <conditionalFormatting sqref="E5">
    <cfRule type="cellIs" dxfId="254" priority="290" stopIfTrue="1" operator="equal">
      <formula>"þ"</formula>
    </cfRule>
  </conditionalFormatting>
  <conditionalFormatting sqref="E5">
    <cfRule type="cellIs" dxfId="253" priority="289" stopIfTrue="1" operator="equal">
      <formula>"þ"</formula>
    </cfRule>
  </conditionalFormatting>
  <conditionalFormatting sqref="E5">
    <cfRule type="cellIs" dxfId="252" priority="288" stopIfTrue="1" operator="equal">
      <formula>"þ"</formula>
    </cfRule>
  </conditionalFormatting>
  <conditionalFormatting sqref="E5">
    <cfRule type="cellIs" dxfId="251" priority="287" stopIfTrue="1" operator="equal">
      <formula>"þ"</formula>
    </cfRule>
  </conditionalFormatting>
  <conditionalFormatting sqref="E5">
    <cfRule type="cellIs" dxfId="250" priority="286" stopIfTrue="1" operator="equal">
      <formula>"þ"</formula>
    </cfRule>
  </conditionalFormatting>
  <conditionalFormatting sqref="E5">
    <cfRule type="cellIs" dxfId="249" priority="285" stopIfTrue="1" operator="equal">
      <formula>"þ"</formula>
    </cfRule>
  </conditionalFormatting>
  <conditionalFormatting sqref="E5">
    <cfRule type="cellIs" dxfId="248" priority="284" stopIfTrue="1" operator="equal">
      <formula>"þ"</formula>
    </cfRule>
  </conditionalFormatting>
  <conditionalFormatting sqref="E5">
    <cfRule type="cellIs" dxfId="247" priority="283" stopIfTrue="1" operator="equal">
      <formula>"þ"</formula>
    </cfRule>
  </conditionalFormatting>
  <conditionalFormatting sqref="E5">
    <cfRule type="cellIs" dxfId="246" priority="282" stopIfTrue="1" operator="equal">
      <formula>"þ"</formula>
    </cfRule>
  </conditionalFormatting>
  <conditionalFormatting sqref="G5">
    <cfRule type="cellIs" dxfId="245" priority="281" stopIfTrue="1" operator="equal">
      <formula>"þ"</formula>
    </cfRule>
  </conditionalFormatting>
  <conditionalFormatting sqref="G5">
    <cfRule type="cellIs" dxfId="244" priority="280" stopIfTrue="1" operator="equal">
      <formula>"þ"</formula>
    </cfRule>
  </conditionalFormatting>
  <conditionalFormatting sqref="G5">
    <cfRule type="cellIs" dxfId="243" priority="279" stopIfTrue="1" operator="equal">
      <formula>"þ"</formula>
    </cfRule>
  </conditionalFormatting>
  <conditionalFormatting sqref="G5">
    <cfRule type="cellIs" dxfId="242" priority="278" stopIfTrue="1" operator="equal">
      <formula>"þ"</formula>
    </cfRule>
  </conditionalFormatting>
  <conditionalFormatting sqref="G5">
    <cfRule type="cellIs" dxfId="241" priority="277" stopIfTrue="1" operator="equal">
      <formula>"þ"</formula>
    </cfRule>
  </conditionalFormatting>
  <conditionalFormatting sqref="G5">
    <cfRule type="cellIs" dxfId="240" priority="276" stopIfTrue="1" operator="equal">
      <formula>"þ"</formula>
    </cfRule>
  </conditionalFormatting>
  <conditionalFormatting sqref="G5">
    <cfRule type="cellIs" dxfId="239" priority="275" stopIfTrue="1" operator="equal">
      <formula>"þ"</formula>
    </cfRule>
  </conditionalFormatting>
  <conditionalFormatting sqref="G5">
    <cfRule type="cellIs" dxfId="238" priority="274" stopIfTrue="1" operator="equal">
      <formula>"þ"</formula>
    </cfRule>
  </conditionalFormatting>
  <conditionalFormatting sqref="G5">
    <cfRule type="cellIs" dxfId="237" priority="273" stopIfTrue="1" operator="equal">
      <formula>"þ"</formula>
    </cfRule>
  </conditionalFormatting>
  <conditionalFormatting sqref="G5">
    <cfRule type="cellIs" dxfId="236" priority="272" stopIfTrue="1" operator="equal">
      <formula>"þ"</formula>
    </cfRule>
  </conditionalFormatting>
  <conditionalFormatting sqref="G5">
    <cfRule type="cellIs" dxfId="235" priority="271" stopIfTrue="1" operator="equal">
      <formula>"þ"</formula>
    </cfRule>
  </conditionalFormatting>
  <conditionalFormatting sqref="G5">
    <cfRule type="cellIs" dxfId="234" priority="270" stopIfTrue="1" operator="equal">
      <formula>"þ"</formula>
    </cfRule>
  </conditionalFormatting>
  <conditionalFormatting sqref="G5">
    <cfRule type="cellIs" dxfId="233" priority="269" stopIfTrue="1" operator="equal">
      <formula>"þ"</formula>
    </cfRule>
  </conditionalFormatting>
  <conditionalFormatting sqref="G5">
    <cfRule type="cellIs" dxfId="232" priority="268" stopIfTrue="1" operator="equal">
      <formula>"þ"</formula>
    </cfRule>
  </conditionalFormatting>
  <conditionalFormatting sqref="G5">
    <cfRule type="cellIs" dxfId="231" priority="267" stopIfTrue="1" operator="equal">
      <formula>"þ"</formula>
    </cfRule>
  </conditionalFormatting>
  <conditionalFormatting sqref="G5">
    <cfRule type="cellIs" dxfId="230" priority="266" stopIfTrue="1" operator="equal">
      <formula>"þ"</formula>
    </cfRule>
  </conditionalFormatting>
  <conditionalFormatting sqref="G3">
    <cfRule type="cellIs" dxfId="229" priority="261" stopIfTrue="1" operator="equal">
      <formula>"þ"</formula>
    </cfRule>
  </conditionalFormatting>
  <conditionalFormatting sqref="F3">
    <cfRule type="cellIs" dxfId="228" priority="260" stopIfTrue="1" operator="equal">
      <formula>"þ"</formula>
    </cfRule>
  </conditionalFormatting>
  <conditionalFormatting sqref="L5 L7">
    <cfRule type="cellIs" dxfId="227" priority="259" stopIfTrue="1" operator="equal">
      <formula>"þ"</formula>
    </cfRule>
  </conditionalFormatting>
  <conditionalFormatting sqref="L5 L7">
    <cfRule type="cellIs" dxfId="226" priority="258" stopIfTrue="1" operator="equal">
      <formula>"þ"</formula>
    </cfRule>
  </conditionalFormatting>
  <conditionalFormatting sqref="G10">
    <cfRule type="cellIs" dxfId="225" priority="257" stopIfTrue="1" operator="equal">
      <formula>"þ"</formula>
    </cfRule>
  </conditionalFormatting>
  <conditionalFormatting sqref="G10">
    <cfRule type="cellIs" dxfId="224" priority="256" stopIfTrue="1" operator="equal">
      <formula>"þ"</formula>
    </cfRule>
  </conditionalFormatting>
  <conditionalFormatting sqref="G10">
    <cfRule type="cellIs" dxfId="223" priority="255" stopIfTrue="1" operator="equal">
      <formula>"þ"</formula>
    </cfRule>
  </conditionalFormatting>
  <conditionalFormatting sqref="G10">
    <cfRule type="cellIs" dxfId="222" priority="254" stopIfTrue="1" operator="equal">
      <formula>"þ"</formula>
    </cfRule>
  </conditionalFormatting>
  <conditionalFormatting sqref="L10">
    <cfRule type="cellIs" dxfId="221" priority="253" stopIfTrue="1" operator="equal">
      <formula>"þ"</formula>
    </cfRule>
  </conditionalFormatting>
  <conditionalFormatting sqref="L10">
    <cfRule type="cellIs" dxfId="220" priority="252" stopIfTrue="1" operator="equal">
      <formula>"þ"</formula>
    </cfRule>
  </conditionalFormatting>
  <conditionalFormatting sqref="L6">
    <cfRule type="cellIs" dxfId="219" priority="245" stopIfTrue="1" operator="equal">
      <formula>"þ"</formula>
    </cfRule>
  </conditionalFormatting>
  <conditionalFormatting sqref="L6">
    <cfRule type="cellIs" dxfId="218" priority="244" stopIfTrue="1" operator="equal">
      <formula>"þ"</formula>
    </cfRule>
  </conditionalFormatting>
  <conditionalFormatting sqref="F21">
    <cfRule type="cellIs" dxfId="217" priority="221" stopIfTrue="1" operator="equal">
      <formula>"þ"</formula>
    </cfRule>
  </conditionalFormatting>
  <conditionalFormatting sqref="F21">
    <cfRule type="cellIs" dxfId="216" priority="220" stopIfTrue="1" operator="equal">
      <formula>"þ"</formula>
    </cfRule>
  </conditionalFormatting>
  <conditionalFormatting sqref="F21">
    <cfRule type="cellIs" dxfId="215" priority="219" stopIfTrue="1" operator="equal">
      <formula>"þ"</formula>
    </cfRule>
  </conditionalFormatting>
  <conditionalFormatting sqref="F21">
    <cfRule type="cellIs" dxfId="214" priority="216" stopIfTrue="1" operator="equal">
      <formula>"þ"</formula>
    </cfRule>
  </conditionalFormatting>
  <conditionalFormatting sqref="F21">
    <cfRule type="cellIs" dxfId="213" priority="215" stopIfTrue="1" operator="equal">
      <formula>"þ"</formula>
    </cfRule>
  </conditionalFormatting>
  <conditionalFormatting sqref="F21">
    <cfRule type="cellIs" dxfId="212" priority="214" stopIfTrue="1" operator="equal">
      <formula>"þ"</formula>
    </cfRule>
  </conditionalFormatting>
  <conditionalFormatting sqref="F21">
    <cfRule type="cellIs" dxfId="211" priority="213" stopIfTrue="1" operator="equal">
      <formula>"þ"</formula>
    </cfRule>
  </conditionalFormatting>
  <conditionalFormatting sqref="F21">
    <cfRule type="cellIs" dxfId="210" priority="217" stopIfTrue="1" operator="equal">
      <formula>"þ"</formula>
    </cfRule>
  </conditionalFormatting>
  <conditionalFormatting sqref="F21">
    <cfRule type="cellIs" dxfId="209" priority="212" stopIfTrue="1" operator="equal">
      <formula>"þ"</formula>
    </cfRule>
  </conditionalFormatting>
  <conditionalFormatting sqref="F21">
    <cfRule type="cellIs" dxfId="208" priority="211" stopIfTrue="1" operator="equal">
      <formula>"þ"</formula>
    </cfRule>
  </conditionalFormatting>
  <conditionalFormatting sqref="F21">
    <cfRule type="cellIs" dxfId="207" priority="210" stopIfTrue="1" operator="equal">
      <formula>"þ"</formula>
    </cfRule>
  </conditionalFormatting>
  <conditionalFormatting sqref="F21">
    <cfRule type="cellIs" dxfId="206" priority="218" stopIfTrue="1" operator="equal">
      <formula>"þ"</formula>
    </cfRule>
  </conditionalFormatting>
  <conditionalFormatting sqref="F21">
    <cfRule type="cellIs" dxfId="205" priority="209" stopIfTrue="1" operator="equal">
      <formula>"þ"</formula>
    </cfRule>
  </conditionalFormatting>
  <conditionalFormatting sqref="F21">
    <cfRule type="cellIs" dxfId="204" priority="208" stopIfTrue="1" operator="equal">
      <formula>"þ"</formula>
    </cfRule>
  </conditionalFormatting>
  <conditionalFormatting sqref="F21">
    <cfRule type="cellIs" dxfId="203" priority="207" stopIfTrue="1" operator="equal">
      <formula>"þ"</formula>
    </cfRule>
  </conditionalFormatting>
  <conditionalFormatting sqref="G22">
    <cfRule type="cellIs" dxfId="202" priority="206" stopIfTrue="1" operator="equal">
      <formula>"þ"</formula>
    </cfRule>
  </conditionalFormatting>
  <conditionalFormatting sqref="G22">
    <cfRule type="cellIs" dxfId="201" priority="205" stopIfTrue="1" operator="equal">
      <formula>"þ"</formula>
    </cfRule>
  </conditionalFormatting>
  <conditionalFormatting sqref="G22">
    <cfRule type="cellIs" dxfId="200" priority="202" stopIfTrue="1" operator="equal">
      <formula>"þ"</formula>
    </cfRule>
  </conditionalFormatting>
  <conditionalFormatting sqref="G22">
    <cfRule type="cellIs" dxfId="199" priority="201" stopIfTrue="1" operator="equal">
      <formula>"þ"</formula>
    </cfRule>
  </conditionalFormatting>
  <conditionalFormatting sqref="G22">
    <cfRule type="cellIs" dxfId="198" priority="200" stopIfTrue="1" operator="equal">
      <formula>"þ"</formula>
    </cfRule>
  </conditionalFormatting>
  <conditionalFormatting sqref="G22">
    <cfRule type="cellIs" dxfId="197" priority="199" stopIfTrue="1" operator="equal">
      <formula>"þ"</formula>
    </cfRule>
  </conditionalFormatting>
  <conditionalFormatting sqref="G22">
    <cfRule type="cellIs" dxfId="196" priority="203" stopIfTrue="1" operator="equal">
      <formula>"þ"</formula>
    </cfRule>
  </conditionalFormatting>
  <conditionalFormatting sqref="G22">
    <cfRule type="cellIs" dxfId="195" priority="198" stopIfTrue="1" operator="equal">
      <formula>"þ"</formula>
    </cfRule>
  </conditionalFormatting>
  <conditionalFormatting sqref="G22">
    <cfRule type="cellIs" dxfId="194" priority="197" stopIfTrue="1" operator="equal">
      <formula>"þ"</formula>
    </cfRule>
  </conditionalFormatting>
  <conditionalFormatting sqref="G22">
    <cfRule type="cellIs" dxfId="193" priority="196" stopIfTrue="1" operator="equal">
      <formula>"þ"</formula>
    </cfRule>
  </conditionalFormatting>
  <conditionalFormatting sqref="G22">
    <cfRule type="cellIs" dxfId="192" priority="204" stopIfTrue="1" operator="equal">
      <formula>"þ"</formula>
    </cfRule>
  </conditionalFormatting>
  <conditionalFormatting sqref="G22">
    <cfRule type="cellIs" dxfId="191" priority="195" stopIfTrue="1" operator="equal">
      <formula>"þ"</formula>
    </cfRule>
  </conditionalFormatting>
  <conditionalFormatting sqref="G22">
    <cfRule type="cellIs" dxfId="190" priority="194" stopIfTrue="1" operator="equal">
      <formula>"þ"</formula>
    </cfRule>
  </conditionalFormatting>
  <conditionalFormatting sqref="G22">
    <cfRule type="cellIs" dxfId="189" priority="193" stopIfTrue="1" operator="equal">
      <formula>"þ"</formula>
    </cfRule>
  </conditionalFormatting>
  <conditionalFormatting sqref="L21:L23">
    <cfRule type="cellIs" dxfId="188" priority="192" stopIfTrue="1" operator="equal">
      <formula>"þ"</formula>
    </cfRule>
  </conditionalFormatting>
  <conditionalFormatting sqref="L21:L23">
    <cfRule type="cellIs" dxfId="187" priority="189" stopIfTrue="1" operator="equal">
      <formula>"þ"</formula>
    </cfRule>
  </conditionalFormatting>
  <conditionalFormatting sqref="L21:L23">
    <cfRule type="cellIs" dxfId="186" priority="191" stopIfTrue="1" operator="equal">
      <formula>"þ"</formula>
    </cfRule>
  </conditionalFormatting>
  <conditionalFormatting sqref="L21:L23">
    <cfRule type="cellIs" dxfId="185" priority="190" stopIfTrue="1" operator="equal">
      <formula>"þ"</formula>
    </cfRule>
  </conditionalFormatting>
  <conditionalFormatting sqref="L21:L23">
    <cfRule type="cellIs" dxfId="184" priority="188" stopIfTrue="1" operator="equal">
      <formula>"þ"</formula>
    </cfRule>
  </conditionalFormatting>
  <conditionalFormatting sqref="L21:L23">
    <cfRule type="cellIs" dxfId="183" priority="185" stopIfTrue="1" operator="equal">
      <formula>"þ"</formula>
    </cfRule>
  </conditionalFormatting>
  <conditionalFormatting sqref="L21:L23">
    <cfRule type="cellIs" dxfId="182" priority="187" stopIfTrue="1" operator="equal">
      <formula>"þ"</formula>
    </cfRule>
  </conditionalFormatting>
  <conditionalFormatting sqref="L21:L23">
    <cfRule type="cellIs" dxfId="181" priority="186" stopIfTrue="1" operator="equal">
      <formula>"þ"</formula>
    </cfRule>
  </conditionalFormatting>
  <conditionalFormatting sqref="L20:M20 E20:H20">
    <cfRule type="cellIs" dxfId="180" priority="127" stopIfTrue="1" operator="equal">
      <formula>"þ"</formula>
    </cfRule>
  </conditionalFormatting>
  <conditionalFormatting sqref="K20">
    <cfRule type="cellIs" dxfId="179" priority="126" operator="lessThan">
      <formula>$P$1</formula>
    </cfRule>
  </conditionalFormatting>
  <conditionalFormatting sqref="E18 G18:H18 M18">
    <cfRule type="cellIs" dxfId="178" priority="125" stopIfTrue="1" operator="equal">
      <formula>"þ"</formula>
    </cfRule>
  </conditionalFormatting>
  <conditionalFormatting sqref="K18">
    <cfRule type="cellIs" dxfId="177" priority="124" operator="lessThan">
      <formula>$P$1</formula>
    </cfRule>
  </conditionalFormatting>
  <conditionalFormatting sqref="K18">
    <cfRule type="cellIs" dxfId="176" priority="123" operator="lessThan">
      <formula>$P$1</formula>
    </cfRule>
  </conditionalFormatting>
  <conditionalFormatting sqref="K18">
    <cfRule type="cellIs" dxfId="175" priority="122" operator="lessThan">
      <formula>$P$1</formula>
    </cfRule>
  </conditionalFormatting>
  <conditionalFormatting sqref="K18">
    <cfRule type="cellIs" dxfId="174" priority="121" operator="lessThan">
      <formula>$P$1</formula>
    </cfRule>
  </conditionalFormatting>
  <conditionalFormatting sqref="E18 H18">
    <cfRule type="cellIs" dxfId="173" priority="120" stopIfTrue="1" operator="equal">
      <formula>"þ"</formula>
    </cfRule>
  </conditionalFormatting>
  <conditionalFormatting sqref="E18 H18">
    <cfRule type="cellIs" dxfId="172" priority="119" stopIfTrue="1" operator="equal">
      <formula>"þ"</formula>
    </cfRule>
  </conditionalFormatting>
  <conditionalFormatting sqref="G18">
    <cfRule type="cellIs" dxfId="171" priority="118" stopIfTrue="1" operator="equal">
      <formula>"þ"</formula>
    </cfRule>
  </conditionalFormatting>
  <conditionalFormatting sqref="G18">
    <cfRule type="cellIs" dxfId="170" priority="117" stopIfTrue="1" operator="equal">
      <formula>"þ"</formula>
    </cfRule>
  </conditionalFormatting>
  <conditionalFormatting sqref="E18">
    <cfRule type="cellIs" dxfId="169" priority="116" stopIfTrue="1" operator="equal">
      <formula>"þ"</formula>
    </cfRule>
  </conditionalFormatting>
  <conditionalFormatting sqref="E18">
    <cfRule type="cellIs" dxfId="168" priority="115" stopIfTrue="1" operator="equal">
      <formula>"þ"</formula>
    </cfRule>
  </conditionalFormatting>
  <conditionalFormatting sqref="E18">
    <cfRule type="cellIs" dxfId="167" priority="114" stopIfTrue="1" operator="equal">
      <formula>"þ"</formula>
    </cfRule>
  </conditionalFormatting>
  <conditionalFormatting sqref="E18">
    <cfRule type="cellIs" dxfId="166" priority="113" stopIfTrue="1" operator="equal">
      <formula>"þ"</formula>
    </cfRule>
  </conditionalFormatting>
  <conditionalFormatting sqref="E18">
    <cfRule type="cellIs" dxfId="165" priority="112" stopIfTrue="1" operator="equal">
      <formula>"þ"</formula>
    </cfRule>
  </conditionalFormatting>
  <conditionalFormatting sqref="E18">
    <cfRule type="cellIs" dxfId="164" priority="111" stopIfTrue="1" operator="equal">
      <formula>"þ"</formula>
    </cfRule>
  </conditionalFormatting>
  <conditionalFormatting sqref="E18">
    <cfRule type="cellIs" dxfId="163" priority="110" stopIfTrue="1" operator="equal">
      <formula>"þ"</formula>
    </cfRule>
  </conditionalFormatting>
  <conditionalFormatting sqref="E18">
    <cfRule type="cellIs" dxfId="162" priority="109" stopIfTrue="1" operator="equal">
      <formula>"þ"</formula>
    </cfRule>
  </conditionalFormatting>
  <conditionalFormatting sqref="E18">
    <cfRule type="cellIs" dxfId="161" priority="108" stopIfTrue="1" operator="equal">
      <formula>"þ"</formula>
    </cfRule>
  </conditionalFormatting>
  <conditionalFormatting sqref="E18">
    <cfRule type="cellIs" dxfId="160" priority="107" stopIfTrue="1" operator="equal">
      <formula>"þ"</formula>
    </cfRule>
  </conditionalFormatting>
  <conditionalFormatting sqref="L18">
    <cfRule type="cellIs" dxfId="159" priority="102" stopIfTrue="1" operator="equal">
      <formula>"þ"</formula>
    </cfRule>
  </conditionalFormatting>
  <conditionalFormatting sqref="L18">
    <cfRule type="cellIs" dxfId="158" priority="99" stopIfTrue="1" operator="equal">
      <formula>"þ"</formula>
    </cfRule>
  </conditionalFormatting>
  <conditionalFormatting sqref="L18">
    <cfRule type="cellIs" dxfId="157" priority="101" stopIfTrue="1" operator="equal">
      <formula>"þ"</formula>
    </cfRule>
  </conditionalFormatting>
  <conditionalFormatting sqref="L18">
    <cfRule type="cellIs" dxfId="156" priority="100" stopIfTrue="1" operator="equal">
      <formula>"þ"</formula>
    </cfRule>
  </conditionalFormatting>
  <conditionalFormatting sqref="K18">
    <cfRule type="cellIs" dxfId="155" priority="106" operator="lessThan">
      <formula>$P$1</formula>
    </cfRule>
  </conditionalFormatting>
  <conditionalFormatting sqref="K18">
    <cfRule type="cellIs" dxfId="154" priority="105" operator="lessThan">
      <formula>$P$1</formula>
    </cfRule>
  </conditionalFormatting>
  <conditionalFormatting sqref="K18">
    <cfRule type="cellIs" dxfId="153" priority="104" operator="lessThan">
      <formula>$P$1</formula>
    </cfRule>
  </conditionalFormatting>
  <conditionalFormatting sqref="K18">
    <cfRule type="cellIs" dxfId="152" priority="103" operator="lessThan">
      <formula>$P$1</formula>
    </cfRule>
  </conditionalFormatting>
  <conditionalFormatting sqref="G18">
    <cfRule type="cellIs" dxfId="151" priority="92" stopIfTrue="1" operator="equal">
      <formula>"þ"</formula>
    </cfRule>
  </conditionalFormatting>
  <conditionalFormatting sqref="G18">
    <cfRule type="cellIs" dxfId="150" priority="91" stopIfTrue="1" operator="equal">
      <formula>"þ"</formula>
    </cfRule>
  </conditionalFormatting>
  <conditionalFormatting sqref="G18">
    <cfRule type="cellIs" dxfId="149" priority="90" stopIfTrue="1" operator="equal">
      <formula>"þ"</formula>
    </cfRule>
  </conditionalFormatting>
  <conditionalFormatting sqref="G18">
    <cfRule type="cellIs" dxfId="148" priority="89" stopIfTrue="1" operator="equal">
      <formula>"þ"</formula>
    </cfRule>
  </conditionalFormatting>
  <conditionalFormatting sqref="G18">
    <cfRule type="cellIs" dxfId="147" priority="93" stopIfTrue="1" operator="equal">
      <formula>"þ"</formula>
    </cfRule>
  </conditionalFormatting>
  <conditionalFormatting sqref="H18">
    <cfRule type="cellIs" dxfId="146" priority="88" stopIfTrue="1" operator="equal">
      <formula>"þ"</formula>
    </cfRule>
  </conditionalFormatting>
  <conditionalFormatting sqref="H18">
    <cfRule type="cellIs" dxfId="145" priority="87" stopIfTrue="1" operator="equal">
      <formula>"þ"</formula>
    </cfRule>
  </conditionalFormatting>
  <conditionalFormatting sqref="G18">
    <cfRule type="cellIs" dxfId="144" priority="86" stopIfTrue="1" operator="equal">
      <formula>"þ"</formula>
    </cfRule>
  </conditionalFormatting>
  <conditionalFormatting sqref="G18">
    <cfRule type="cellIs" dxfId="143" priority="85" stopIfTrue="1" operator="equal">
      <formula>"þ"</formula>
    </cfRule>
  </conditionalFormatting>
  <conditionalFormatting sqref="G18">
    <cfRule type="cellIs" dxfId="142" priority="84" stopIfTrue="1" operator="equal">
      <formula>"þ"</formula>
    </cfRule>
  </conditionalFormatting>
  <conditionalFormatting sqref="E18">
    <cfRule type="cellIs" dxfId="141" priority="98" stopIfTrue="1" operator="equal">
      <formula>"þ"</formula>
    </cfRule>
  </conditionalFormatting>
  <conditionalFormatting sqref="E18">
    <cfRule type="cellIs" dxfId="140" priority="97" stopIfTrue="1" operator="equal">
      <formula>"þ"</formula>
    </cfRule>
  </conditionalFormatting>
  <conditionalFormatting sqref="E18">
    <cfRule type="cellIs" dxfId="139" priority="96" stopIfTrue="1" operator="equal">
      <formula>"þ"</formula>
    </cfRule>
  </conditionalFormatting>
  <conditionalFormatting sqref="E18">
    <cfRule type="cellIs" dxfId="138" priority="95" stopIfTrue="1" operator="equal">
      <formula>"þ"</formula>
    </cfRule>
  </conditionalFormatting>
  <conditionalFormatting sqref="G18">
    <cfRule type="cellIs" dxfId="137" priority="94" stopIfTrue="1" operator="equal">
      <formula>"þ"</formula>
    </cfRule>
  </conditionalFormatting>
  <conditionalFormatting sqref="G18">
    <cfRule type="cellIs" dxfId="136" priority="83" stopIfTrue="1" operator="equal">
      <formula>"þ"</formula>
    </cfRule>
  </conditionalFormatting>
  <conditionalFormatting sqref="G18">
    <cfRule type="cellIs" dxfId="135" priority="82" stopIfTrue="1" operator="equal">
      <formula>"þ"</formula>
    </cfRule>
  </conditionalFormatting>
  <conditionalFormatting sqref="G18">
    <cfRule type="cellIs" dxfId="134" priority="81" stopIfTrue="1" operator="equal">
      <formula>"þ"</formula>
    </cfRule>
  </conditionalFormatting>
  <conditionalFormatting sqref="H18">
    <cfRule type="cellIs" dxfId="133" priority="80" stopIfTrue="1" operator="equal">
      <formula>"þ"</formula>
    </cfRule>
  </conditionalFormatting>
  <conditionalFormatting sqref="H18">
    <cfRule type="cellIs" dxfId="132" priority="79" stopIfTrue="1" operator="equal">
      <formula>"þ"</formula>
    </cfRule>
  </conditionalFormatting>
  <conditionalFormatting sqref="H18">
    <cfRule type="cellIs" dxfId="131" priority="78" stopIfTrue="1" operator="equal">
      <formula>"þ"</formula>
    </cfRule>
  </conditionalFormatting>
  <conditionalFormatting sqref="H18">
    <cfRule type="cellIs" dxfId="130" priority="77" stopIfTrue="1" operator="equal">
      <formula>"þ"</formula>
    </cfRule>
  </conditionalFormatting>
  <conditionalFormatting sqref="H18">
    <cfRule type="cellIs" dxfId="129" priority="76" stopIfTrue="1" operator="equal">
      <formula>"þ"</formula>
    </cfRule>
  </conditionalFormatting>
  <conditionalFormatting sqref="H18">
    <cfRule type="cellIs" dxfId="128" priority="75" stopIfTrue="1" operator="equal">
      <formula>"þ"</formula>
    </cfRule>
  </conditionalFormatting>
  <conditionalFormatting sqref="F18">
    <cfRule type="cellIs" dxfId="127" priority="74" stopIfTrue="1" operator="equal">
      <formula>"þ"</formula>
    </cfRule>
  </conditionalFormatting>
  <conditionalFormatting sqref="F18">
    <cfRule type="cellIs" dxfId="126" priority="73" stopIfTrue="1" operator="equal">
      <formula>"þ"</formula>
    </cfRule>
  </conditionalFormatting>
  <conditionalFormatting sqref="L18">
    <cfRule type="cellIs" dxfId="125" priority="72" stopIfTrue="1" operator="equal">
      <formula>"þ"</formula>
    </cfRule>
  </conditionalFormatting>
  <conditionalFormatting sqref="L18">
    <cfRule type="cellIs" dxfId="124" priority="69" stopIfTrue="1" operator="equal">
      <formula>"þ"</formula>
    </cfRule>
  </conditionalFormatting>
  <conditionalFormatting sqref="L18">
    <cfRule type="cellIs" dxfId="123" priority="71" stopIfTrue="1" operator="equal">
      <formula>"þ"</formula>
    </cfRule>
  </conditionalFormatting>
  <conditionalFormatting sqref="L18">
    <cfRule type="cellIs" dxfId="122" priority="70" stopIfTrue="1" operator="equal">
      <formula>"þ"</formula>
    </cfRule>
  </conditionalFormatting>
  <conditionalFormatting sqref="K23">
    <cfRule type="cellIs" dxfId="121" priority="68" operator="lessThan">
      <formula>$P$1</formula>
    </cfRule>
  </conditionalFormatting>
  <conditionalFormatting sqref="K22">
    <cfRule type="cellIs" dxfId="120" priority="67" operator="lessThan">
      <formula>$P$1</formula>
    </cfRule>
  </conditionalFormatting>
  <conditionalFormatting sqref="K22">
    <cfRule type="cellIs" dxfId="119" priority="66" operator="lessThan">
      <formula>$P$1</formula>
    </cfRule>
  </conditionalFormatting>
  <conditionalFormatting sqref="K22">
    <cfRule type="cellIs" dxfId="118" priority="65" operator="lessThan">
      <formula>$P$1</formula>
    </cfRule>
  </conditionalFormatting>
  <conditionalFormatting sqref="K22">
    <cfRule type="cellIs" dxfId="117" priority="64" operator="lessThan">
      <formula>$P$1</formula>
    </cfRule>
  </conditionalFormatting>
  <conditionalFormatting sqref="E22 H22">
    <cfRule type="cellIs" dxfId="116" priority="63" stopIfTrue="1" operator="equal">
      <formula>"þ"</formula>
    </cfRule>
  </conditionalFormatting>
  <conditionalFormatting sqref="E22 H22">
    <cfRule type="cellIs" dxfId="115" priority="62" stopIfTrue="1" operator="equal">
      <formula>"þ"</formula>
    </cfRule>
  </conditionalFormatting>
  <conditionalFormatting sqref="G22">
    <cfRule type="cellIs" dxfId="114" priority="61" stopIfTrue="1" operator="equal">
      <formula>"þ"</formula>
    </cfRule>
  </conditionalFormatting>
  <conditionalFormatting sqref="G22">
    <cfRule type="cellIs" dxfId="113" priority="60" stopIfTrue="1" operator="equal">
      <formula>"þ"</formula>
    </cfRule>
  </conditionalFormatting>
  <conditionalFormatting sqref="E22">
    <cfRule type="cellIs" dxfId="112" priority="59" stopIfTrue="1" operator="equal">
      <formula>"þ"</formula>
    </cfRule>
  </conditionalFormatting>
  <conditionalFormatting sqref="E22">
    <cfRule type="cellIs" dxfId="111" priority="58" stopIfTrue="1" operator="equal">
      <formula>"þ"</formula>
    </cfRule>
  </conditionalFormatting>
  <conditionalFormatting sqref="E22">
    <cfRule type="cellIs" dxfId="110" priority="57" stopIfTrue="1" operator="equal">
      <formula>"þ"</formula>
    </cfRule>
  </conditionalFormatting>
  <conditionalFormatting sqref="E22">
    <cfRule type="cellIs" dxfId="109" priority="56" stopIfTrue="1" operator="equal">
      <formula>"þ"</formula>
    </cfRule>
  </conditionalFormatting>
  <conditionalFormatting sqref="E22">
    <cfRule type="cellIs" dxfId="108" priority="55" stopIfTrue="1" operator="equal">
      <formula>"þ"</formula>
    </cfRule>
  </conditionalFormatting>
  <conditionalFormatting sqref="E22">
    <cfRule type="cellIs" dxfId="107" priority="54" stopIfTrue="1" operator="equal">
      <formula>"þ"</formula>
    </cfRule>
  </conditionalFormatting>
  <conditionalFormatting sqref="E22">
    <cfRule type="cellIs" dxfId="106" priority="53" stopIfTrue="1" operator="equal">
      <formula>"þ"</formula>
    </cfRule>
  </conditionalFormatting>
  <conditionalFormatting sqref="E22">
    <cfRule type="cellIs" dxfId="105" priority="52" stopIfTrue="1" operator="equal">
      <formula>"þ"</formula>
    </cfRule>
  </conditionalFormatting>
  <conditionalFormatting sqref="F22">
    <cfRule type="cellIs" dxfId="104" priority="51" stopIfTrue="1" operator="equal">
      <formula>"þ"</formula>
    </cfRule>
  </conditionalFormatting>
  <conditionalFormatting sqref="F22">
    <cfRule type="cellIs" dxfId="103" priority="50" stopIfTrue="1" operator="equal">
      <formula>"þ"</formula>
    </cfRule>
  </conditionalFormatting>
  <conditionalFormatting sqref="F22">
    <cfRule type="cellIs" dxfId="102" priority="49" stopIfTrue="1" operator="equal">
      <formula>"þ"</formula>
    </cfRule>
  </conditionalFormatting>
  <conditionalFormatting sqref="F22">
    <cfRule type="cellIs" dxfId="101" priority="46" stopIfTrue="1" operator="equal">
      <formula>"þ"</formula>
    </cfRule>
  </conditionalFormatting>
  <conditionalFormatting sqref="F22">
    <cfRule type="cellIs" dxfId="100" priority="45" stopIfTrue="1" operator="equal">
      <formula>"þ"</formula>
    </cfRule>
  </conditionalFormatting>
  <conditionalFormatting sqref="F22">
    <cfRule type="cellIs" dxfId="99" priority="44" stopIfTrue="1" operator="equal">
      <formula>"þ"</formula>
    </cfRule>
  </conditionalFormatting>
  <conditionalFormatting sqref="F22">
    <cfRule type="cellIs" dxfId="98" priority="43" stopIfTrue="1" operator="equal">
      <formula>"þ"</formula>
    </cfRule>
  </conditionalFormatting>
  <conditionalFormatting sqref="F22">
    <cfRule type="cellIs" dxfId="97" priority="47" stopIfTrue="1" operator="equal">
      <formula>"þ"</formula>
    </cfRule>
  </conditionalFormatting>
  <conditionalFormatting sqref="F22">
    <cfRule type="cellIs" dxfId="96" priority="42" stopIfTrue="1" operator="equal">
      <formula>"þ"</formula>
    </cfRule>
  </conditionalFormatting>
  <conditionalFormatting sqref="F22">
    <cfRule type="cellIs" dxfId="95" priority="41" stopIfTrue="1" operator="equal">
      <formula>"þ"</formula>
    </cfRule>
  </conditionalFormatting>
  <conditionalFormatting sqref="F22">
    <cfRule type="cellIs" dxfId="94" priority="40" stopIfTrue="1" operator="equal">
      <formula>"þ"</formula>
    </cfRule>
  </conditionalFormatting>
  <conditionalFormatting sqref="F22">
    <cfRule type="cellIs" dxfId="93" priority="48" stopIfTrue="1" operator="equal">
      <formula>"þ"</formula>
    </cfRule>
  </conditionalFormatting>
  <conditionalFormatting sqref="F22">
    <cfRule type="cellIs" dxfId="92" priority="39" stopIfTrue="1" operator="equal">
      <formula>"þ"</formula>
    </cfRule>
  </conditionalFormatting>
  <conditionalFormatting sqref="F22">
    <cfRule type="cellIs" dxfId="91" priority="38" stopIfTrue="1" operator="equal">
      <formula>"þ"</formula>
    </cfRule>
  </conditionalFormatting>
  <conditionalFormatting sqref="F22">
    <cfRule type="cellIs" dxfId="90" priority="37" stopIfTrue="1" operator="equal">
      <formula>"þ"</formula>
    </cfRule>
  </conditionalFormatting>
  <conditionalFormatting sqref="G23">
    <cfRule type="cellIs" dxfId="89" priority="36" stopIfTrue="1" operator="equal">
      <formula>"þ"</formula>
    </cfRule>
  </conditionalFormatting>
  <conditionalFormatting sqref="G23">
    <cfRule type="cellIs" dxfId="88" priority="35" stopIfTrue="1" operator="equal">
      <formula>"þ"</formula>
    </cfRule>
  </conditionalFormatting>
  <conditionalFormatting sqref="G23">
    <cfRule type="cellIs" dxfId="87" priority="32" stopIfTrue="1" operator="equal">
      <formula>"þ"</formula>
    </cfRule>
  </conditionalFormatting>
  <conditionalFormatting sqref="G23">
    <cfRule type="cellIs" dxfId="86" priority="31" stopIfTrue="1" operator="equal">
      <formula>"þ"</formula>
    </cfRule>
  </conditionalFormatting>
  <conditionalFormatting sqref="G23">
    <cfRule type="cellIs" dxfId="85" priority="30" stopIfTrue="1" operator="equal">
      <formula>"þ"</formula>
    </cfRule>
  </conditionalFormatting>
  <conditionalFormatting sqref="G23">
    <cfRule type="cellIs" dxfId="84" priority="29" stopIfTrue="1" operator="equal">
      <formula>"þ"</formula>
    </cfRule>
  </conditionalFormatting>
  <conditionalFormatting sqref="G23">
    <cfRule type="cellIs" dxfId="83" priority="33" stopIfTrue="1" operator="equal">
      <formula>"þ"</formula>
    </cfRule>
  </conditionalFormatting>
  <conditionalFormatting sqref="G23">
    <cfRule type="cellIs" dxfId="82" priority="28" stopIfTrue="1" operator="equal">
      <formula>"þ"</formula>
    </cfRule>
  </conditionalFormatting>
  <conditionalFormatting sqref="G23">
    <cfRule type="cellIs" dxfId="81" priority="27" stopIfTrue="1" operator="equal">
      <formula>"þ"</formula>
    </cfRule>
  </conditionalFormatting>
  <conditionalFormatting sqref="G23">
    <cfRule type="cellIs" dxfId="80" priority="26" stopIfTrue="1" operator="equal">
      <formula>"þ"</formula>
    </cfRule>
  </conditionalFormatting>
  <conditionalFormatting sqref="G23">
    <cfRule type="cellIs" dxfId="79" priority="34" stopIfTrue="1" operator="equal">
      <formula>"þ"</formula>
    </cfRule>
  </conditionalFormatting>
  <conditionalFormatting sqref="G23">
    <cfRule type="cellIs" dxfId="78" priority="25" stopIfTrue="1" operator="equal">
      <formula>"þ"</formula>
    </cfRule>
  </conditionalFormatting>
  <conditionalFormatting sqref="G23">
    <cfRule type="cellIs" dxfId="77" priority="24" stopIfTrue="1" operator="equal">
      <formula>"þ"</formula>
    </cfRule>
  </conditionalFormatting>
  <conditionalFormatting sqref="G23">
    <cfRule type="cellIs" dxfId="76" priority="23" stopIfTrue="1" operator="equal">
      <formula>"þ"</formula>
    </cfRule>
  </conditionalFormatting>
  <conditionalFormatting sqref="L21:M21 E21:H21">
    <cfRule type="cellIs" dxfId="75" priority="22" stopIfTrue="1" operator="equal">
      <formula>"þ"</formula>
    </cfRule>
  </conditionalFormatting>
  <conditionalFormatting sqref="K21">
    <cfRule type="cellIs" dxfId="74" priority="21" operator="lessThan">
      <formula>$P$1</formula>
    </cfRule>
  </conditionalFormatting>
  <conditionalFormatting sqref="G21">
    <cfRule type="cellIs" dxfId="73" priority="20" stopIfTrue="1" operator="equal">
      <formula>"þ"</formula>
    </cfRule>
  </conditionalFormatting>
  <conditionalFormatting sqref="G21">
    <cfRule type="cellIs" dxfId="72" priority="19" stopIfTrue="1" operator="equal">
      <formula>"þ"</formula>
    </cfRule>
  </conditionalFormatting>
  <conditionalFormatting sqref="F21">
    <cfRule type="cellIs" dxfId="71" priority="18" stopIfTrue="1" operator="equal">
      <formula>"þ"</formula>
    </cfRule>
  </conditionalFormatting>
  <conditionalFormatting sqref="F21">
    <cfRule type="cellIs" dxfId="70" priority="17" stopIfTrue="1" operator="equal">
      <formula>"þ"</formula>
    </cfRule>
  </conditionalFormatting>
  <conditionalFormatting sqref="G8">
    <cfRule type="cellIs" dxfId="69" priority="16" stopIfTrue="1" operator="equal">
      <formula>"þ"</formula>
    </cfRule>
  </conditionalFormatting>
  <conditionalFormatting sqref="G8">
    <cfRule type="cellIs" dxfId="68" priority="15" stopIfTrue="1" operator="equal">
      <formula>"þ"</formula>
    </cfRule>
  </conditionalFormatting>
  <conditionalFormatting sqref="G8">
    <cfRule type="cellIs" dxfId="67" priority="14" stopIfTrue="1" operator="equal">
      <formula>"þ"</formula>
    </cfRule>
  </conditionalFormatting>
  <conditionalFormatting sqref="G8">
    <cfRule type="cellIs" dxfId="66" priority="13" stopIfTrue="1" operator="equal">
      <formula>"þ"</formula>
    </cfRule>
  </conditionalFormatting>
  <conditionalFormatting sqref="G8">
    <cfRule type="cellIs" dxfId="65" priority="12" stopIfTrue="1" operator="equal">
      <formula>"þ"</formula>
    </cfRule>
  </conditionalFormatting>
  <conditionalFormatting sqref="G8">
    <cfRule type="cellIs" dxfId="64" priority="11" stopIfTrue="1" operator="equal">
      <formula>"þ"</formula>
    </cfRule>
  </conditionalFormatting>
  <conditionalFormatting sqref="G8">
    <cfRule type="cellIs" dxfId="63" priority="10" stopIfTrue="1" operator="equal">
      <formula>"þ"</formula>
    </cfRule>
  </conditionalFormatting>
  <conditionalFormatting sqref="G8">
    <cfRule type="cellIs" dxfId="62" priority="9" stopIfTrue="1" operator="equal">
      <formula>"þ"</formula>
    </cfRule>
  </conditionalFormatting>
  <conditionalFormatting sqref="F9">
    <cfRule type="cellIs" dxfId="61" priority="8" stopIfTrue="1" operator="equal">
      <formula>"þ"</formula>
    </cfRule>
  </conditionalFormatting>
  <conditionalFormatting sqref="F9">
    <cfRule type="cellIs" dxfId="60" priority="7" stopIfTrue="1" operator="equal">
      <formula>"þ"</formula>
    </cfRule>
  </conditionalFormatting>
  <conditionalFormatting sqref="F9">
    <cfRule type="cellIs" dxfId="59" priority="6" stopIfTrue="1" operator="equal">
      <formula>"þ"</formula>
    </cfRule>
  </conditionalFormatting>
  <conditionalFormatting sqref="F9">
    <cfRule type="cellIs" dxfId="58" priority="5" stopIfTrue="1" operator="equal">
      <formula>"þ"</formula>
    </cfRule>
  </conditionalFormatting>
  <conditionalFormatting sqref="F9">
    <cfRule type="cellIs" dxfId="57" priority="4" stopIfTrue="1" operator="equal">
      <formula>"þ"</formula>
    </cfRule>
  </conditionalFormatting>
  <conditionalFormatting sqref="F9">
    <cfRule type="cellIs" dxfId="56" priority="3" stopIfTrue="1" operator="equal">
      <formula>"þ"</formula>
    </cfRule>
  </conditionalFormatting>
  <conditionalFormatting sqref="F9">
    <cfRule type="cellIs" dxfId="55" priority="2" stopIfTrue="1" operator="equal">
      <formula>"þ"</formula>
    </cfRule>
  </conditionalFormatting>
  <conditionalFormatting sqref="F9">
    <cfRule type="cellIs" dxfId="54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5.3984375" style="48" bestFit="1" customWidth="1"/>
    <col min="2" max="2" width="34.3984375" style="48" bestFit="1" customWidth="1"/>
    <col min="3" max="3" width="13.1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6.69921875" style="43" bestFit="1" customWidth="1"/>
    <col min="16" max="16384" width="8.796875" style="43"/>
  </cols>
  <sheetData>
    <row r="1" spans="1:15" ht="31.8" thickBot="1" x14ac:dyDescent="0.35">
      <c r="A1" s="162" t="s">
        <v>0</v>
      </c>
      <c r="B1" s="163" t="s">
        <v>34</v>
      </c>
      <c r="C1" s="163" t="s">
        <v>35</v>
      </c>
      <c r="D1" s="118" t="s">
        <v>89</v>
      </c>
      <c r="E1" s="120" t="s">
        <v>36</v>
      </c>
      <c r="F1" s="119" t="s">
        <v>88</v>
      </c>
      <c r="G1" s="118" t="s">
        <v>87</v>
      </c>
      <c r="H1" s="117" t="s">
        <v>37</v>
      </c>
      <c r="I1" s="117" t="s">
        <v>38</v>
      </c>
      <c r="J1" s="117" t="s">
        <v>86</v>
      </c>
      <c r="K1" s="116" t="s">
        <v>3</v>
      </c>
      <c r="L1" s="117" t="s">
        <v>25</v>
      </c>
      <c r="M1" s="115" t="s">
        <v>84</v>
      </c>
      <c r="N1" s="117" t="s">
        <v>83</v>
      </c>
      <c r="O1" s="187" t="s">
        <v>85</v>
      </c>
    </row>
    <row r="2" spans="1:15" x14ac:dyDescent="0.3">
      <c r="A2" s="158" t="s">
        <v>124</v>
      </c>
      <c r="B2" s="44" t="s">
        <v>137</v>
      </c>
      <c r="C2" s="44"/>
      <c r="D2" s="114" t="s">
        <v>80</v>
      </c>
      <c r="E2" s="113">
        <f t="shared" ref="E2:E6" si="0">1+2</f>
        <v>3</v>
      </c>
      <c r="F2" s="156">
        <v>0</v>
      </c>
      <c r="G2" s="112">
        <v>2</v>
      </c>
      <c r="H2" s="44">
        <v>0</v>
      </c>
      <c r="I2" s="44">
        <v>0</v>
      </c>
      <c r="J2" s="44">
        <f t="shared" ref="J2:J14" si="1">IF(D2="þ",SUM(E2,G2:I2),SUM(E2,F2,H2,I2))</f>
        <v>3</v>
      </c>
      <c r="K2" s="45">
        <f t="shared" ref="K2:K14" ca="1" si="2">RANDBETWEEN(1,20)</f>
        <v>1</v>
      </c>
      <c r="L2" s="44">
        <f t="shared" ref="L2:L14" ca="1" si="3">SUM(J2:K2)</f>
        <v>4</v>
      </c>
      <c r="M2" s="64">
        <v>20</v>
      </c>
      <c r="N2" s="67" t="str">
        <f t="shared" ref="N2:N14" ca="1" si="4">IF(K2&gt;(M2-1),"þ","ý")</f>
        <v>ý</v>
      </c>
      <c r="O2" s="44"/>
    </row>
    <row r="3" spans="1:15" x14ac:dyDescent="0.3">
      <c r="A3" s="158" t="s">
        <v>124</v>
      </c>
      <c r="B3" s="44" t="s">
        <v>272</v>
      </c>
      <c r="C3" s="44" t="s">
        <v>273</v>
      </c>
      <c r="D3" s="114" t="s">
        <v>119</v>
      </c>
      <c r="E3" s="113">
        <f t="shared" si="0"/>
        <v>3</v>
      </c>
      <c r="F3" s="156">
        <v>0</v>
      </c>
      <c r="G3" s="112">
        <v>2</v>
      </c>
      <c r="H3" s="44">
        <v>0</v>
      </c>
      <c r="I3" s="44">
        <v>0</v>
      </c>
      <c r="J3" s="44">
        <f t="shared" si="1"/>
        <v>5</v>
      </c>
      <c r="K3" s="45">
        <f t="shared" ca="1" si="2"/>
        <v>4</v>
      </c>
      <c r="L3" s="44">
        <f t="shared" ca="1" si="3"/>
        <v>9</v>
      </c>
      <c r="M3" s="64">
        <v>20</v>
      </c>
      <c r="N3" s="67" t="str">
        <f t="shared" ca="1" si="4"/>
        <v>ý</v>
      </c>
      <c r="O3" s="44"/>
    </row>
    <row r="4" spans="1:15" x14ac:dyDescent="0.3">
      <c r="A4" s="158" t="s">
        <v>124</v>
      </c>
      <c r="B4" s="44" t="s">
        <v>128</v>
      </c>
      <c r="C4" s="44" t="s">
        <v>148</v>
      </c>
      <c r="D4" s="114" t="s">
        <v>119</v>
      </c>
      <c r="E4" s="113"/>
      <c r="F4" s="156"/>
      <c r="G4" s="112"/>
      <c r="H4" s="44"/>
      <c r="I4" s="44"/>
      <c r="J4" s="44"/>
      <c r="K4" s="44"/>
      <c r="L4" s="44"/>
      <c r="M4" s="64"/>
      <c r="N4" s="67"/>
      <c r="O4" s="44" t="s">
        <v>129</v>
      </c>
    </row>
    <row r="5" spans="1:15" x14ac:dyDescent="0.3">
      <c r="A5" s="158" t="s">
        <v>124</v>
      </c>
      <c r="B5" s="44" t="s">
        <v>127</v>
      </c>
      <c r="C5" s="44" t="s">
        <v>148</v>
      </c>
      <c r="D5" s="114" t="s">
        <v>119</v>
      </c>
      <c r="E5" s="113"/>
      <c r="F5" s="156"/>
      <c r="G5" s="112"/>
      <c r="H5" s="44"/>
      <c r="I5" s="44"/>
      <c r="J5" s="44"/>
      <c r="K5" s="44"/>
      <c r="L5" s="44"/>
      <c r="M5" s="64"/>
      <c r="N5" s="67"/>
      <c r="O5" s="44" t="s">
        <v>130</v>
      </c>
    </row>
    <row r="6" spans="1:15" x14ac:dyDescent="0.3">
      <c r="A6" s="159" t="s">
        <v>124</v>
      </c>
      <c r="B6" s="46" t="s">
        <v>107</v>
      </c>
      <c r="C6" s="46" t="s">
        <v>107</v>
      </c>
      <c r="D6" s="111" t="s">
        <v>80</v>
      </c>
      <c r="E6" s="110">
        <f t="shared" si="0"/>
        <v>3</v>
      </c>
      <c r="F6" s="154">
        <v>0</v>
      </c>
      <c r="G6" s="109">
        <v>2</v>
      </c>
      <c r="H6" s="46">
        <v>0</v>
      </c>
      <c r="I6" s="46">
        <v>0</v>
      </c>
      <c r="J6" s="46">
        <f t="shared" si="1"/>
        <v>3</v>
      </c>
      <c r="K6" s="47">
        <f t="shared" ca="1" si="2"/>
        <v>18</v>
      </c>
      <c r="L6" s="46">
        <f t="shared" ca="1" si="3"/>
        <v>21</v>
      </c>
      <c r="M6" s="65">
        <v>20</v>
      </c>
      <c r="N6" s="66" t="str">
        <f t="shared" ca="1" si="4"/>
        <v>ý</v>
      </c>
      <c r="O6" s="46"/>
    </row>
    <row r="7" spans="1:15" x14ac:dyDescent="0.3">
      <c r="A7" s="158" t="s">
        <v>131</v>
      </c>
      <c r="B7" s="44" t="s">
        <v>135</v>
      </c>
      <c r="C7" s="44" t="s">
        <v>149</v>
      </c>
      <c r="D7" s="114" t="s">
        <v>80</v>
      </c>
      <c r="E7" s="113">
        <f>1+0</f>
        <v>1</v>
      </c>
      <c r="F7" s="156">
        <v>3</v>
      </c>
      <c r="G7" s="112">
        <v>2</v>
      </c>
      <c r="H7" s="44">
        <v>1</v>
      </c>
      <c r="I7" s="44">
        <v>0</v>
      </c>
      <c r="J7" s="44">
        <f t="shared" si="1"/>
        <v>5</v>
      </c>
      <c r="K7" s="45">
        <f t="shared" ca="1" si="2"/>
        <v>13</v>
      </c>
      <c r="L7" s="44">
        <f t="shared" ca="1" si="3"/>
        <v>18</v>
      </c>
      <c r="M7" s="64">
        <v>20</v>
      </c>
      <c r="N7" s="67" t="str">
        <f t="shared" ca="1" si="4"/>
        <v>ý</v>
      </c>
      <c r="O7" s="44" t="s">
        <v>136</v>
      </c>
    </row>
    <row r="8" spans="1:15" x14ac:dyDescent="0.3">
      <c r="A8" s="158" t="s">
        <v>131</v>
      </c>
      <c r="B8" s="44" t="s">
        <v>139</v>
      </c>
      <c r="C8" s="44" t="s">
        <v>150</v>
      </c>
      <c r="D8" s="114" t="s">
        <v>80</v>
      </c>
      <c r="E8" s="113">
        <f t="shared" ref="E8:E10" si="5">1+0</f>
        <v>1</v>
      </c>
      <c r="F8" s="156">
        <v>3</v>
      </c>
      <c r="G8" s="112">
        <v>2</v>
      </c>
      <c r="H8" s="44">
        <v>-1</v>
      </c>
      <c r="I8" s="44">
        <v>0</v>
      </c>
      <c r="J8" s="44">
        <f t="shared" si="1"/>
        <v>3</v>
      </c>
      <c r="K8" s="45">
        <f t="shared" ca="1" si="2"/>
        <v>14</v>
      </c>
      <c r="L8" s="44">
        <f t="shared" ca="1" si="3"/>
        <v>17</v>
      </c>
      <c r="M8" s="64">
        <v>20</v>
      </c>
      <c r="N8" s="67" t="str">
        <f t="shared" ca="1" si="4"/>
        <v>ý</v>
      </c>
      <c r="O8" s="44" t="s">
        <v>140</v>
      </c>
    </row>
    <row r="9" spans="1:15" x14ac:dyDescent="0.3">
      <c r="A9" s="158" t="s">
        <v>131</v>
      </c>
      <c r="B9" s="44" t="s">
        <v>138</v>
      </c>
      <c r="C9" s="44"/>
      <c r="D9" s="114" t="s">
        <v>119</v>
      </c>
      <c r="E9" s="113">
        <f t="shared" si="5"/>
        <v>1</v>
      </c>
      <c r="F9" s="156">
        <v>3</v>
      </c>
      <c r="G9" s="112">
        <v>2</v>
      </c>
      <c r="H9" s="44">
        <v>0</v>
      </c>
      <c r="I9" s="44">
        <v>0</v>
      </c>
      <c r="J9" s="44">
        <f t="shared" si="1"/>
        <v>3</v>
      </c>
      <c r="K9" s="45">
        <f t="shared" ca="1" si="2"/>
        <v>14</v>
      </c>
      <c r="L9" s="44">
        <f t="shared" ca="1" si="3"/>
        <v>17</v>
      </c>
      <c r="M9" s="64">
        <v>20</v>
      </c>
      <c r="N9" s="67" t="str">
        <f t="shared" ca="1" si="4"/>
        <v>ý</v>
      </c>
      <c r="O9" s="44"/>
    </row>
    <row r="10" spans="1:15" x14ac:dyDescent="0.3">
      <c r="A10" s="159" t="s">
        <v>131</v>
      </c>
      <c r="B10" s="46" t="s">
        <v>107</v>
      </c>
      <c r="C10" s="46" t="s">
        <v>107</v>
      </c>
      <c r="D10" s="111" t="s">
        <v>80</v>
      </c>
      <c r="E10" s="110">
        <f t="shared" si="5"/>
        <v>1</v>
      </c>
      <c r="F10" s="154">
        <v>3</v>
      </c>
      <c r="G10" s="109">
        <v>2</v>
      </c>
      <c r="H10" s="46">
        <v>0</v>
      </c>
      <c r="I10" s="46">
        <v>0</v>
      </c>
      <c r="J10" s="46">
        <f t="shared" ref="J10" si="6">IF(D10="þ",SUM(E10,G10:I10),SUM(E10,F10,H10,I10))</f>
        <v>4</v>
      </c>
      <c r="K10" s="47">
        <f t="shared" ca="1" si="2"/>
        <v>5</v>
      </c>
      <c r="L10" s="46">
        <f t="shared" ref="L10" ca="1" si="7">SUM(J10:K10)</f>
        <v>9</v>
      </c>
      <c r="M10" s="65">
        <v>20</v>
      </c>
      <c r="N10" s="66" t="str">
        <f t="shared" ref="N10" ca="1" si="8">IF(K10&gt;(M10-1),"þ","ý")</f>
        <v>ý</v>
      </c>
      <c r="O10" s="46"/>
    </row>
    <row r="11" spans="1:15" x14ac:dyDescent="0.3">
      <c r="A11" s="158" t="s">
        <v>141</v>
      </c>
      <c r="B11" s="44" t="s">
        <v>251</v>
      </c>
      <c r="C11" s="44" t="s">
        <v>270</v>
      </c>
      <c r="D11" s="114" t="s">
        <v>119</v>
      </c>
      <c r="E11" s="113">
        <f t="shared" ref="E11:E13" si="9">0+1+1</f>
        <v>2</v>
      </c>
      <c r="F11" s="156">
        <v>0</v>
      </c>
      <c r="G11" s="112">
        <v>3</v>
      </c>
      <c r="H11" s="44">
        <v>0</v>
      </c>
      <c r="I11" s="44">
        <v>0</v>
      </c>
      <c r="J11" s="44">
        <f t="shared" ref="J11" si="10">IF(D11="þ",SUM(E11,G11:I11),SUM(E11,F11,H11,I11))</f>
        <v>5</v>
      </c>
      <c r="K11" s="45">
        <f t="shared" ca="1" si="2"/>
        <v>4</v>
      </c>
      <c r="L11" s="44">
        <f t="shared" ref="L11" ca="1" si="11">SUM(J11:K11)</f>
        <v>9</v>
      </c>
      <c r="M11" s="64">
        <v>20</v>
      </c>
      <c r="N11" s="67" t="str">
        <f t="shared" ref="N11" ca="1" si="12">IF(K11&gt;(M11-1),"þ","ý")</f>
        <v>ý</v>
      </c>
      <c r="O11" s="44" t="s">
        <v>276</v>
      </c>
    </row>
    <row r="12" spans="1:15" x14ac:dyDescent="0.3">
      <c r="A12" s="158" t="s">
        <v>141</v>
      </c>
      <c r="B12" s="44" t="s">
        <v>252</v>
      </c>
      <c r="C12" s="44" t="s">
        <v>270</v>
      </c>
      <c r="D12" s="114" t="s">
        <v>119</v>
      </c>
      <c r="E12" s="113">
        <f t="shared" si="9"/>
        <v>2</v>
      </c>
      <c r="F12" s="156">
        <v>0</v>
      </c>
      <c r="G12" s="112">
        <v>3</v>
      </c>
      <c r="H12" s="44">
        <v>0</v>
      </c>
      <c r="I12" s="44">
        <v>0</v>
      </c>
      <c r="J12" s="44">
        <f t="shared" ref="J12" si="13">IF(D12="þ",SUM(E12,G12:I12),SUM(E12,F12,H12,I12))</f>
        <v>5</v>
      </c>
      <c r="K12" s="45">
        <f t="shared" ca="1" si="2"/>
        <v>13</v>
      </c>
      <c r="L12" s="44">
        <f t="shared" ref="L12" ca="1" si="14">SUM(J12:K12)</f>
        <v>18</v>
      </c>
      <c r="M12" s="64">
        <v>20</v>
      </c>
      <c r="N12" s="67" t="str">
        <f t="shared" ref="N12" ca="1" si="15">IF(K12&gt;(M12-1),"þ","ý")</f>
        <v>ý</v>
      </c>
      <c r="O12" s="44" t="s">
        <v>275</v>
      </c>
    </row>
    <row r="13" spans="1:15" x14ac:dyDescent="0.3">
      <c r="A13" s="158" t="s">
        <v>141</v>
      </c>
      <c r="B13" s="44" t="s">
        <v>253</v>
      </c>
      <c r="C13" s="44" t="s">
        <v>254</v>
      </c>
      <c r="D13" s="114" t="s">
        <v>119</v>
      </c>
      <c r="E13" s="113">
        <f t="shared" si="9"/>
        <v>2</v>
      </c>
      <c r="F13" s="156">
        <v>0</v>
      </c>
      <c r="G13" s="112">
        <v>3</v>
      </c>
      <c r="H13" s="44">
        <v>0</v>
      </c>
      <c r="I13" s="44">
        <v>0</v>
      </c>
      <c r="J13" s="44">
        <f t="shared" ref="J13" si="16">IF(D13="þ",SUM(E13,G13:I13),SUM(E13,F13,H13,I13))</f>
        <v>5</v>
      </c>
      <c r="K13" s="45">
        <f t="shared" ca="1" si="2"/>
        <v>20</v>
      </c>
      <c r="L13" s="44">
        <f t="shared" ref="L13" ca="1" si="17">SUM(J13:K13)</f>
        <v>25</v>
      </c>
      <c r="M13" s="64">
        <v>20</v>
      </c>
      <c r="N13" s="67" t="str">
        <f t="shared" ref="N13" ca="1" si="18">IF(K13&gt;(M13-1),"þ","ý")</f>
        <v>þ</v>
      </c>
      <c r="O13" s="44" t="s">
        <v>274</v>
      </c>
    </row>
    <row r="14" spans="1:15" x14ac:dyDescent="0.3">
      <c r="A14" s="159" t="s">
        <v>141</v>
      </c>
      <c r="B14" s="46" t="s">
        <v>107</v>
      </c>
      <c r="C14" s="46" t="s">
        <v>107</v>
      </c>
      <c r="D14" s="111" t="s">
        <v>80</v>
      </c>
      <c r="E14" s="110">
        <f>-2+1+1</f>
        <v>0</v>
      </c>
      <c r="F14" s="154">
        <v>0</v>
      </c>
      <c r="G14" s="109">
        <v>3</v>
      </c>
      <c r="H14" s="46">
        <v>0</v>
      </c>
      <c r="I14" s="46">
        <v>0</v>
      </c>
      <c r="J14" s="46">
        <f t="shared" si="1"/>
        <v>0</v>
      </c>
      <c r="K14" s="47">
        <f t="shared" ca="1" si="2"/>
        <v>7</v>
      </c>
      <c r="L14" s="46">
        <f t="shared" ca="1" si="3"/>
        <v>7</v>
      </c>
      <c r="M14" s="65">
        <v>20</v>
      </c>
      <c r="N14" s="66" t="str">
        <f t="shared" ca="1" si="4"/>
        <v>ý</v>
      </c>
      <c r="O14" s="46"/>
    </row>
    <row r="15" spans="1:15" x14ac:dyDescent="0.3">
      <c r="A15" s="158" t="s">
        <v>279</v>
      </c>
      <c r="B15" s="44" t="s">
        <v>116</v>
      </c>
      <c r="C15" s="44" t="s">
        <v>277</v>
      </c>
      <c r="D15" s="114" t="s">
        <v>119</v>
      </c>
      <c r="E15" s="113">
        <v>1</v>
      </c>
      <c r="F15" s="156">
        <v>1</v>
      </c>
      <c r="G15" s="112">
        <v>3</v>
      </c>
      <c r="H15" s="44">
        <v>0</v>
      </c>
      <c r="I15" s="44">
        <v>0</v>
      </c>
      <c r="J15" s="44">
        <f t="shared" ref="J15" si="19">IF(D15="þ",SUM(E15,G15:I15),SUM(E15,F15,H15,I15))</f>
        <v>4</v>
      </c>
      <c r="K15" s="45">
        <f t="shared" ref="K15" ca="1" si="20">RANDBETWEEN(1,20)</f>
        <v>8</v>
      </c>
      <c r="L15" s="44">
        <f t="shared" ref="L15" ca="1" si="21">SUM(J15:K15)</f>
        <v>12</v>
      </c>
      <c r="M15" s="64">
        <v>20</v>
      </c>
      <c r="N15" s="67" t="str">
        <f t="shared" ref="N15" ca="1" si="22">IF(K15&gt;(M15-1),"þ","ý")</f>
        <v>ý</v>
      </c>
      <c r="O15" s="44" t="s">
        <v>280</v>
      </c>
    </row>
    <row r="16" spans="1:15" x14ac:dyDescent="0.3">
      <c r="A16" s="159" t="s">
        <v>279</v>
      </c>
      <c r="B16" s="46" t="s">
        <v>107</v>
      </c>
      <c r="C16" s="46" t="s">
        <v>107</v>
      </c>
      <c r="D16" s="111" t="s">
        <v>119</v>
      </c>
      <c r="E16" s="110">
        <v>1</v>
      </c>
      <c r="F16" s="154">
        <v>1</v>
      </c>
      <c r="G16" s="109">
        <v>3</v>
      </c>
      <c r="H16" s="46">
        <v>0</v>
      </c>
      <c r="I16" s="46">
        <v>0</v>
      </c>
      <c r="J16" s="46">
        <f t="shared" ref="J16" si="23">IF(D16="þ",SUM(E16,G16:I16),SUM(E16,F16,H16,I16))</f>
        <v>4</v>
      </c>
      <c r="K16" s="47">
        <f t="shared" ref="K16:K20" ca="1" si="24">RANDBETWEEN(1,20)</f>
        <v>8</v>
      </c>
      <c r="L16" s="46">
        <f t="shared" ref="L16:L18" ca="1" si="25">SUM(J16:K16)</f>
        <v>12</v>
      </c>
      <c r="M16" s="65">
        <v>20</v>
      </c>
      <c r="N16" s="66" t="str">
        <f t="shared" ref="N16:N18" ca="1" si="26">IF(K16&gt;(M16-1),"þ","ý")</f>
        <v>ý</v>
      </c>
      <c r="O16" s="46"/>
    </row>
    <row r="17" spans="1:15" x14ac:dyDescent="0.3">
      <c r="A17" s="159" t="s">
        <v>121</v>
      </c>
      <c r="B17" s="46" t="s">
        <v>122</v>
      </c>
      <c r="C17" s="46" t="s">
        <v>123</v>
      </c>
      <c r="D17" s="111" t="s">
        <v>80</v>
      </c>
      <c r="E17" s="110">
        <v>0</v>
      </c>
      <c r="F17" s="154">
        <v>0</v>
      </c>
      <c r="G17" s="109">
        <v>5</v>
      </c>
      <c r="H17" s="46">
        <v>0</v>
      </c>
      <c r="I17" s="46">
        <v>0</v>
      </c>
      <c r="J17" s="46">
        <f t="shared" ref="J17" si="27">IF(D17="þ",SUM(E17,G17:I17),SUM(E17,F17,H17,I17))</f>
        <v>0</v>
      </c>
      <c r="K17" s="47">
        <f t="shared" ca="1" si="24"/>
        <v>20</v>
      </c>
      <c r="L17" s="46">
        <f t="shared" ref="L17" ca="1" si="28">SUM(J17:K17)</f>
        <v>20</v>
      </c>
      <c r="M17" s="65">
        <v>20</v>
      </c>
      <c r="N17" s="66" t="str">
        <f t="shared" ref="N17" ca="1" si="29">IF(K17&gt;(M17-1),"þ","ý")</f>
        <v>þ</v>
      </c>
      <c r="O17" s="46"/>
    </row>
    <row r="18" spans="1:15" x14ac:dyDescent="0.3">
      <c r="A18" s="185" t="s">
        <v>117</v>
      </c>
      <c r="B18" s="44" t="s">
        <v>116</v>
      </c>
      <c r="C18" s="44" t="s">
        <v>118</v>
      </c>
      <c r="D18" s="114" t="s">
        <v>119</v>
      </c>
      <c r="E18" s="113">
        <v>0</v>
      </c>
      <c r="F18" s="156">
        <v>0</v>
      </c>
      <c r="G18" s="112">
        <v>1</v>
      </c>
      <c r="H18" s="44">
        <v>0</v>
      </c>
      <c r="I18" s="44">
        <v>0</v>
      </c>
      <c r="J18" s="44">
        <f t="shared" ref="J18:J20" si="30">IF(D18="þ",SUM(E18,G18:I18),SUM(E18,F18,H18,I18))</f>
        <v>1</v>
      </c>
      <c r="K18" s="45">
        <f t="shared" ca="1" si="24"/>
        <v>1</v>
      </c>
      <c r="L18" s="44">
        <f t="shared" ca="1" si="25"/>
        <v>2</v>
      </c>
      <c r="M18" s="64">
        <v>20</v>
      </c>
      <c r="N18" s="67" t="str">
        <f t="shared" ca="1" si="26"/>
        <v>ý</v>
      </c>
      <c r="O18" s="44"/>
    </row>
    <row r="19" spans="1:15" x14ac:dyDescent="0.3">
      <c r="A19" s="185" t="s">
        <v>117</v>
      </c>
      <c r="B19" s="44" t="s">
        <v>116</v>
      </c>
      <c r="C19" s="44" t="s">
        <v>118</v>
      </c>
      <c r="D19" s="114" t="s">
        <v>119</v>
      </c>
      <c r="E19" s="113">
        <v>0</v>
      </c>
      <c r="F19" s="156">
        <v>0</v>
      </c>
      <c r="G19" s="112">
        <v>1</v>
      </c>
      <c r="H19" s="44">
        <v>0</v>
      </c>
      <c r="I19" s="44">
        <v>0</v>
      </c>
      <c r="J19" s="44">
        <f t="shared" ref="J19" si="31">IF(D19="þ",SUM(E19,G19:I19),SUM(E19,F19,H19,I19))</f>
        <v>1</v>
      </c>
      <c r="K19" s="45">
        <f t="shared" ca="1" si="24"/>
        <v>18</v>
      </c>
      <c r="L19" s="44">
        <f t="shared" ref="L19" ca="1" si="32">SUM(J19:K19)</f>
        <v>19</v>
      </c>
      <c r="M19" s="64">
        <v>20</v>
      </c>
      <c r="N19" s="67" t="str">
        <f t="shared" ref="N19" ca="1" si="33">IF(K19&gt;(M19-1),"þ","ý")</f>
        <v>ý</v>
      </c>
      <c r="O19" s="44"/>
    </row>
    <row r="20" spans="1:15" x14ac:dyDescent="0.3">
      <c r="A20" s="186"/>
      <c r="B20" s="46"/>
      <c r="C20" s="46"/>
      <c r="D20" s="111" t="s">
        <v>80</v>
      </c>
      <c r="E20" s="110"/>
      <c r="F20" s="154"/>
      <c r="G20" s="109"/>
      <c r="H20" s="46"/>
      <c r="I20" s="46"/>
      <c r="J20" s="46">
        <f t="shared" si="30"/>
        <v>0</v>
      </c>
      <c r="K20" s="47">
        <f t="shared" ca="1" si="24"/>
        <v>12</v>
      </c>
      <c r="L20" s="46">
        <f t="shared" ref="L20" ca="1" si="34">SUM(J20:K20)</f>
        <v>12</v>
      </c>
      <c r="M20" s="65">
        <v>20</v>
      </c>
      <c r="N20" s="66" t="str">
        <f t="shared" ref="N20" ca="1" si="35">IF(K20&gt;(M20-1),"þ","ý")</f>
        <v>ý</v>
      </c>
      <c r="O20" s="46"/>
    </row>
  </sheetData>
  <conditionalFormatting sqref="K18 K2:K3 K11:K12 K6:K9 K14:K16">
    <cfRule type="cellIs" dxfId="53" priority="177" operator="greaterThanOrEqual">
      <formula>M2</formula>
    </cfRule>
  </conditionalFormatting>
  <conditionalFormatting sqref="N18 N2:N9 N11:N12 N14:N16">
    <cfRule type="cellIs" dxfId="52" priority="176" operator="equal">
      <formula>"þ"</formula>
    </cfRule>
  </conditionalFormatting>
  <conditionalFormatting sqref="D16">
    <cfRule type="cellIs" dxfId="51" priority="174" operator="equal">
      <formula>"þ"</formula>
    </cfRule>
  </conditionalFormatting>
  <conditionalFormatting sqref="N18">
    <cfRule type="cellIs" dxfId="50" priority="159" operator="equal">
      <formula>"þ"</formula>
    </cfRule>
  </conditionalFormatting>
  <conditionalFormatting sqref="D18">
    <cfRule type="cellIs" dxfId="49" priority="157" operator="equal">
      <formula>"þ"</formula>
    </cfRule>
  </conditionalFormatting>
  <conditionalFormatting sqref="K20">
    <cfRule type="cellIs" dxfId="48" priority="107" operator="greaterThanOrEqual">
      <formula>M20</formula>
    </cfRule>
  </conditionalFormatting>
  <conditionalFormatting sqref="N20">
    <cfRule type="cellIs" dxfId="47" priority="106" operator="equal">
      <formula>"þ"</formula>
    </cfRule>
  </conditionalFormatting>
  <conditionalFormatting sqref="D20">
    <cfRule type="cellIs" dxfId="46" priority="105" operator="equal">
      <formula>"þ"</formula>
    </cfRule>
  </conditionalFormatting>
  <conditionalFormatting sqref="K20">
    <cfRule type="cellIs" dxfId="45" priority="100" operator="greaterThanOrEqual">
      <formula>M20</formula>
    </cfRule>
  </conditionalFormatting>
  <conditionalFormatting sqref="N20">
    <cfRule type="cellIs" dxfId="44" priority="99" operator="equal">
      <formula>"þ"</formula>
    </cfRule>
  </conditionalFormatting>
  <conditionalFormatting sqref="D20">
    <cfRule type="cellIs" dxfId="43" priority="98" operator="equal">
      <formula>"þ"</formula>
    </cfRule>
  </conditionalFormatting>
  <conditionalFormatting sqref="D18">
    <cfRule type="cellIs" dxfId="42" priority="89" operator="equal">
      <formula>"þ"</formula>
    </cfRule>
  </conditionalFormatting>
  <conditionalFormatting sqref="D15">
    <cfRule type="cellIs" dxfId="41" priority="24" operator="equal">
      <formula>"þ"</formula>
    </cfRule>
  </conditionalFormatting>
  <conditionalFormatting sqref="D15">
    <cfRule type="cellIs" dxfId="40" priority="23" operator="equal">
      <formula>"þ"</formula>
    </cfRule>
  </conditionalFormatting>
  <conditionalFormatting sqref="K19">
    <cfRule type="cellIs" dxfId="39" priority="22" operator="greaterThanOrEqual">
      <formula>M19</formula>
    </cfRule>
  </conditionalFormatting>
  <conditionalFormatting sqref="N19">
    <cfRule type="cellIs" dxfId="38" priority="21" operator="equal">
      <formula>"þ"</formula>
    </cfRule>
  </conditionalFormatting>
  <conditionalFormatting sqref="N19">
    <cfRule type="cellIs" dxfId="37" priority="20" operator="equal">
      <formula>"þ"</formula>
    </cfRule>
  </conditionalFormatting>
  <conditionalFormatting sqref="D19">
    <cfRule type="cellIs" dxfId="36" priority="19" operator="equal">
      <formula>"þ"</formula>
    </cfRule>
  </conditionalFormatting>
  <conditionalFormatting sqref="D19">
    <cfRule type="cellIs" dxfId="35" priority="18" operator="equal">
      <formula>"þ"</formula>
    </cfRule>
  </conditionalFormatting>
  <conditionalFormatting sqref="K17">
    <cfRule type="cellIs" dxfId="34" priority="17" operator="greaterThanOrEqual">
      <formula>M17</formula>
    </cfRule>
  </conditionalFormatting>
  <conditionalFormatting sqref="N17">
    <cfRule type="cellIs" dxfId="33" priority="16" operator="equal">
      <formula>"þ"</formula>
    </cfRule>
  </conditionalFormatting>
  <conditionalFormatting sqref="D17">
    <cfRule type="cellIs" dxfId="32" priority="15" operator="equal">
      <formula>"þ"</formula>
    </cfRule>
  </conditionalFormatting>
  <conditionalFormatting sqref="K2:K3 K11:K12 K6:K9 K14">
    <cfRule type="cellIs" dxfId="31" priority="14" operator="greaterThanOrEqual">
      <formula>M2</formula>
    </cfRule>
  </conditionalFormatting>
  <conditionalFormatting sqref="N2:N9 N11:N12 N14">
    <cfRule type="cellIs" dxfId="30" priority="13" operator="equal">
      <formula>"þ"</formula>
    </cfRule>
  </conditionalFormatting>
  <conditionalFormatting sqref="D11:D12 D2:D5 D7:D9 D14">
    <cfRule type="cellIs" dxfId="29" priority="12" operator="equal">
      <formula>"þ"</formula>
    </cfRule>
  </conditionalFormatting>
  <conditionalFormatting sqref="D11:D12 D2:D5 D7:D9 D14">
    <cfRule type="cellIs" dxfId="28" priority="11" operator="equal">
      <formula>"þ"</formula>
    </cfRule>
  </conditionalFormatting>
  <conditionalFormatting sqref="D6">
    <cfRule type="cellIs" dxfId="27" priority="10" operator="equal">
      <formula>"þ"</formula>
    </cfRule>
  </conditionalFormatting>
  <conditionalFormatting sqref="K10">
    <cfRule type="cellIs" dxfId="26" priority="9" operator="greaterThanOrEqual">
      <formula>M10</formula>
    </cfRule>
  </conditionalFormatting>
  <conditionalFormatting sqref="N10">
    <cfRule type="cellIs" dxfId="25" priority="8" operator="equal">
      <formula>"þ"</formula>
    </cfRule>
  </conditionalFormatting>
  <conditionalFormatting sqref="D10">
    <cfRule type="cellIs" dxfId="24" priority="7" operator="equal">
      <formula>"þ"</formula>
    </cfRule>
  </conditionalFormatting>
  <conditionalFormatting sqref="K13">
    <cfRule type="cellIs" dxfId="23" priority="6" operator="greaterThanOrEqual">
      <formula>M13</formula>
    </cfRule>
  </conditionalFormatting>
  <conditionalFormatting sqref="N13">
    <cfRule type="cellIs" dxfId="22" priority="5" operator="equal">
      <formula>"þ"</formula>
    </cfRule>
  </conditionalFormatting>
  <conditionalFormatting sqref="K13">
    <cfRule type="cellIs" dxfId="21" priority="4" operator="greaterThanOrEqual">
      <formula>M13</formula>
    </cfRule>
  </conditionalFormatting>
  <conditionalFormatting sqref="N13">
    <cfRule type="cellIs" dxfId="20" priority="3" operator="equal">
      <formula>"þ"</formula>
    </cfRule>
  </conditionalFormatting>
  <conditionalFormatting sqref="D13">
    <cfRule type="cellIs" dxfId="19" priority="2" operator="equal">
      <formula>"þ"</formula>
    </cfRule>
  </conditionalFormatting>
  <conditionalFormatting sqref="D13">
    <cfRule type="cellIs" dxfId="1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showGridLines="0" zoomScaleNormal="100" workbookViewId="0"/>
  </sheetViews>
  <sheetFormatPr defaultColWidth="4" defaultRowHeight="15.6" x14ac:dyDescent="0.3"/>
  <cols>
    <col min="1" max="1" width="15.09765625" style="18" bestFit="1" customWidth="1"/>
    <col min="2" max="2" width="18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13.296875" style="18" bestFit="1" customWidth="1"/>
    <col min="7" max="16384" width="4" style="18"/>
  </cols>
  <sheetData>
    <row r="1" spans="1:5" s="19" customFormat="1" x14ac:dyDescent="0.3">
      <c r="A1" s="87" t="s">
        <v>0</v>
      </c>
      <c r="B1" s="87" t="s">
        <v>63</v>
      </c>
      <c r="C1" s="87" t="s">
        <v>39</v>
      </c>
      <c r="D1" s="88" t="s">
        <v>3</v>
      </c>
      <c r="E1" s="87" t="s">
        <v>99</v>
      </c>
    </row>
    <row r="2" spans="1:5" x14ac:dyDescent="0.3">
      <c r="A2" s="157" t="s">
        <v>124</v>
      </c>
      <c r="B2" s="5" t="s">
        <v>40</v>
      </c>
      <c r="C2" s="89">
        <f>0+1</f>
        <v>1</v>
      </c>
      <c r="D2" s="90">
        <f t="shared" ref="D2:D10" ca="1" si="0">RANDBETWEEN(1,20)</f>
        <v>13</v>
      </c>
      <c r="E2" s="89">
        <f t="shared" ref="E2:E4" ca="1" si="1">D2+C2</f>
        <v>14</v>
      </c>
    </row>
    <row r="3" spans="1:5" x14ac:dyDescent="0.3">
      <c r="A3" s="158" t="s">
        <v>124</v>
      </c>
      <c r="B3" s="5" t="s">
        <v>41</v>
      </c>
      <c r="C3" s="44">
        <f>0+1</f>
        <v>1</v>
      </c>
      <c r="D3" s="45">
        <f t="shared" ca="1" si="0"/>
        <v>2</v>
      </c>
      <c r="E3" s="44">
        <f t="shared" ca="1" si="1"/>
        <v>3</v>
      </c>
    </row>
    <row r="4" spans="1:5" x14ac:dyDescent="0.3">
      <c r="A4" s="159" t="s">
        <v>124</v>
      </c>
      <c r="B4" s="91" t="s">
        <v>42</v>
      </c>
      <c r="C4" s="46">
        <f>3+3</f>
        <v>6</v>
      </c>
      <c r="D4" s="47">
        <f t="shared" ca="1" si="0"/>
        <v>1</v>
      </c>
      <c r="E4" s="46">
        <f t="shared" ca="1" si="1"/>
        <v>7</v>
      </c>
    </row>
    <row r="5" spans="1:5" x14ac:dyDescent="0.3">
      <c r="A5" s="157" t="s">
        <v>131</v>
      </c>
      <c r="B5" s="5" t="s">
        <v>40</v>
      </c>
      <c r="C5" s="89">
        <f>2+0</f>
        <v>2</v>
      </c>
      <c r="D5" s="90">
        <f t="shared" ca="1" si="0"/>
        <v>18</v>
      </c>
      <c r="E5" s="89">
        <f t="shared" ref="E5:E7" ca="1" si="2">D5+C5</f>
        <v>20</v>
      </c>
    </row>
    <row r="6" spans="1:5" x14ac:dyDescent="0.3">
      <c r="A6" s="158" t="s">
        <v>131</v>
      </c>
      <c r="B6" s="5" t="s">
        <v>41</v>
      </c>
      <c r="C6" s="44">
        <f>0+0</f>
        <v>0</v>
      </c>
      <c r="D6" s="45">
        <f t="shared" ca="1" si="0"/>
        <v>17</v>
      </c>
      <c r="E6" s="44">
        <f t="shared" ca="1" si="2"/>
        <v>17</v>
      </c>
    </row>
    <row r="7" spans="1:5" x14ac:dyDescent="0.3">
      <c r="A7" s="159" t="s">
        <v>131</v>
      </c>
      <c r="B7" s="91" t="s">
        <v>42</v>
      </c>
      <c r="C7" s="46">
        <f>0+2</f>
        <v>2</v>
      </c>
      <c r="D7" s="47">
        <f t="shared" ca="1" si="0"/>
        <v>9</v>
      </c>
      <c r="E7" s="46">
        <f t="shared" ca="1" si="2"/>
        <v>11</v>
      </c>
    </row>
    <row r="8" spans="1:5" x14ac:dyDescent="0.3">
      <c r="A8" s="157" t="s">
        <v>141</v>
      </c>
      <c r="B8" s="5" t="s">
        <v>40</v>
      </c>
      <c r="C8" s="89">
        <f>0+0</f>
        <v>0</v>
      </c>
      <c r="D8" s="90">
        <f t="shared" ca="1" si="0"/>
        <v>4</v>
      </c>
      <c r="E8" s="89">
        <f t="shared" ref="E8:E13" ca="1" si="3">D8+C8</f>
        <v>4</v>
      </c>
    </row>
    <row r="9" spans="1:5" x14ac:dyDescent="0.3">
      <c r="A9" s="158" t="s">
        <v>141</v>
      </c>
      <c r="B9" s="5" t="s">
        <v>41</v>
      </c>
      <c r="C9" s="44">
        <f>2+0</f>
        <v>2</v>
      </c>
      <c r="D9" s="45">
        <f t="shared" ca="1" si="0"/>
        <v>4</v>
      </c>
      <c r="E9" s="44">
        <f t="shared" ca="1" si="3"/>
        <v>6</v>
      </c>
    </row>
    <row r="10" spans="1:5" x14ac:dyDescent="0.3">
      <c r="A10" s="159" t="s">
        <v>141</v>
      </c>
      <c r="B10" s="91" t="s">
        <v>42</v>
      </c>
      <c r="C10" s="46">
        <f>0+2</f>
        <v>2</v>
      </c>
      <c r="D10" s="47">
        <f t="shared" ca="1" si="0"/>
        <v>12</v>
      </c>
      <c r="E10" s="46">
        <f t="shared" ca="1" si="3"/>
        <v>14</v>
      </c>
    </row>
    <row r="11" spans="1:5" x14ac:dyDescent="0.3">
      <c r="A11" s="157" t="s">
        <v>264</v>
      </c>
      <c r="B11" s="5" t="s">
        <v>40</v>
      </c>
      <c r="C11" s="89">
        <v>5</v>
      </c>
      <c r="D11" s="90">
        <f t="shared" ref="D11:D13" ca="1" si="4">RANDBETWEEN(1,20)</f>
        <v>13</v>
      </c>
      <c r="E11" s="89">
        <f t="shared" ca="1" si="3"/>
        <v>18</v>
      </c>
    </row>
    <row r="12" spans="1:5" x14ac:dyDescent="0.3">
      <c r="A12" s="158" t="s">
        <v>264</v>
      </c>
      <c r="B12" s="5" t="s">
        <v>41</v>
      </c>
      <c r="C12" s="44">
        <v>5</v>
      </c>
      <c r="D12" s="45">
        <f t="shared" ca="1" si="4"/>
        <v>7</v>
      </c>
      <c r="E12" s="44">
        <f t="shared" ca="1" si="3"/>
        <v>12</v>
      </c>
    </row>
    <row r="13" spans="1:5" x14ac:dyDescent="0.3">
      <c r="A13" s="159" t="s">
        <v>264</v>
      </c>
      <c r="B13" s="91" t="s">
        <v>42</v>
      </c>
      <c r="C13" s="46">
        <v>4</v>
      </c>
      <c r="D13" s="47">
        <f t="shared" ca="1" si="4"/>
        <v>6</v>
      </c>
      <c r="E13" s="46">
        <f t="shared" ca="1" si="3"/>
        <v>10</v>
      </c>
    </row>
    <row r="14" spans="1:5" x14ac:dyDescent="0.3">
      <c r="A14" s="157" t="s">
        <v>120</v>
      </c>
      <c r="B14" s="5" t="s">
        <v>40</v>
      </c>
      <c r="C14" s="89">
        <v>4</v>
      </c>
      <c r="D14" s="90">
        <f t="shared" ref="D14:D24" ca="1" si="5">RANDBETWEEN(1,20)</f>
        <v>6</v>
      </c>
      <c r="E14" s="89">
        <f t="shared" ref="E14:E24" ca="1" si="6">D14+C14</f>
        <v>10</v>
      </c>
    </row>
    <row r="15" spans="1:5" x14ac:dyDescent="0.3">
      <c r="A15" s="158" t="s">
        <v>120</v>
      </c>
      <c r="B15" s="5" t="s">
        <v>41</v>
      </c>
      <c r="C15" s="44">
        <v>3</v>
      </c>
      <c r="D15" s="45">
        <f t="shared" ca="1" si="5"/>
        <v>1</v>
      </c>
      <c r="E15" s="44">
        <f t="shared" ca="1" si="6"/>
        <v>4</v>
      </c>
    </row>
    <row r="16" spans="1:5" x14ac:dyDescent="0.3">
      <c r="A16" s="159" t="s">
        <v>120</v>
      </c>
      <c r="B16" s="91" t="s">
        <v>42</v>
      </c>
      <c r="C16" s="46">
        <v>0</v>
      </c>
      <c r="D16" s="47">
        <f t="shared" ca="1" si="5"/>
        <v>20</v>
      </c>
      <c r="E16" s="46">
        <f t="shared" ca="1" si="6"/>
        <v>20</v>
      </c>
    </row>
    <row r="17" spans="1:6" x14ac:dyDescent="0.3">
      <c r="A17" s="157" t="s">
        <v>121</v>
      </c>
      <c r="B17" s="5" t="s">
        <v>40</v>
      </c>
      <c r="C17" s="89">
        <v>3</v>
      </c>
      <c r="D17" s="90">
        <f t="shared" ca="1" si="5"/>
        <v>3</v>
      </c>
      <c r="E17" s="89">
        <f t="shared" ca="1" si="6"/>
        <v>6</v>
      </c>
    </row>
    <row r="18" spans="1:6" x14ac:dyDescent="0.3">
      <c r="A18" s="158" t="s">
        <v>121</v>
      </c>
      <c r="B18" s="5" t="s">
        <v>41</v>
      </c>
      <c r="C18" s="44">
        <v>3</v>
      </c>
      <c r="D18" s="45">
        <f t="shared" ca="1" si="5"/>
        <v>6</v>
      </c>
      <c r="E18" s="44">
        <f t="shared" ca="1" si="6"/>
        <v>9</v>
      </c>
    </row>
    <row r="19" spans="1:6" x14ac:dyDescent="0.3">
      <c r="A19" s="159" t="s">
        <v>121</v>
      </c>
      <c r="B19" s="91" t="s">
        <v>42</v>
      </c>
      <c r="C19" s="46">
        <v>0</v>
      </c>
      <c r="D19" s="47">
        <f t="shared" ca="1" si="5"/>
        <v>20</v>
      </c>
      <c r="E19" s="46">
        <f t="shared" ca="1" si="6"/>
        <v>20</v>
      </c>
    </row>
    <row r="20" spans="1:6" x14ac:dyDescent="0.3">
      <c r="A20" s="159" t="s">
        <v>124</v>
      </c>
      <c r="B20" s="91" t="s">
        <v>125</v>
      </c>
      <c r="C20" s="46">
        <v>11</v>
      </c>
      <c r="D20" s="47">
        <f t="shared" ca="1" si="5"/>
        <v>8</v>
      </c>
      <c r="E20" s="46">
        <f t="shared" ca="1" si="6"/>
        <v>19</v>
      </c>
      <c r="F20" s="189" t="s">
        <v>126</v>
      </c>
    </row>
    <row r="21" spans="1:6" x14ac:dyDescent="0.3">
      <c r="A21" s="159" t="s">
        <v>131</v>
      </c>
      <c r="B21" s="91" t="s">
        <v>147</v>
      </c>
      <c r="C21" s="46">
        <f>5+0</f>
        <v>5</v>
      </c>
      <c r="D21" s="47">
        <f t="shared" ca="1" si="5"/>
        <v>20</v>
      </c>
      <c r="E21" s="46">
        <f t="shared" ca="1" si="6"/>
        <v>25</v>
      </c>
      <c r="F21" s="189" t="s">
        <v>134</v>
      </c>
    </row>
    <row r="22" spans="1:6" x14ac:dyDescent="0.3">
      <c r="A22" s="159" t="s">
        <v>141</v>
      </c>
      <c r="B22" s="91" t="s">
        <v>144</v>
      </c>
      <c r="C22" s="46">
        <f>5+3</f>
        <v>8</v>
      </c>
      <c r="D22" s="47">
        <f t="shared" ca="1" si="5"/>
        <v>20</v>
      </c>
      <c r="E22" s="46">
        <f t="shared" ca="1" si="6"/>
        <v>28</v>
      </c>
      <c r="F22" s="189"/>
    </row>
    <row r="23" spans="1:6" x14ac:dyDescent="0.3">
      <c r="A23" s="159" t="s">
        <v>141</v>
      </c>
      <c r="B23" s="91" t="s">
        <v>145</v>
      </c>
      <c r="C23" s="46">
        <f>5+3</f>
        <v>8</v>
      </c>
      <c r="D23" s="47">
        <f t="shared" ca="1" si="5"/>
        <v>12</v>
      </c>
      <c r="E23" s="46">
        <f t="shared" ca="1" si="6"/>
        <v>20</v>
      </c>
      <c r="F23" s="189"/>
    </row>
    <row r="24" spans="1:6" x14ac:dyDescent="0.3">
      <c r="A24" s="159" t="s">
        <v>141</v>
      </c>
      <c r="B24" s="91" t="s">
        <v>146</v>
      </c>
      <c r="C24" s="46">
        <f>5+4</f>
        <v>9</v>
      </c>
      <c r="D24" s="47">
        <f t="shared" ca="1" si="5"/>
        <v>10</v>
      </c>
      <c r="E24" s="46">
        <f t="shared" ca="1" si="6"/>
        <v>19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5.69921875" style="174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71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3" t="s">
        <v>100</v>
      </c>
    </row>
    <row r="2" spans="1:30" ht="21" thickTop="1" x14ac:dyDescent="0.3">
      <c r="A2" s="172" t="s">
        <v>114</v>
      </c>
      <c r="B2" s="92">
        <v>11</v>
      </c>
      <c r="C2" s="108">
        <v>14</v>
      </c>
      <c r="D2" s="96">
        <v>15</v>
      </c>
      <c r="E2" s="97">
        <v>0</v>
      </c>
      <c r="F2" s="98" t="s">
        <v>62</v>
      </c>
      <c r="G2" s="99">
        <v>0</v>
      </c>
      <c r="H2" s="138">
        <v>10</v>
      </c>
      <c r="I2" s="101"/>
      <c r="J2" s="180"/>
      <c r="K2" s="181"/>
      <c r="L2" s="179"/>
      <c r="M2" s="140"/>
      <c r="N2" s="141"/>
      <c r="O2" s="170"/>
      <c r="P2" s="164" t="s">
        <v>96</v>
      </c>
      <c r="Q2" s="182"/>
      <c r="R2" s="183" t="s">
        <v>96</v>
      </c>
      <c r="S2" s="103"/>
      <c r="T2" s="104"/>
      <c r="U2" s="93"/>
      <c r="V2" s="94">
        <f t="shared" ref="V2:V7" si="0">SUM(H2:T2)</f>
        <v>10</v>
      </c>
      <c r="W2" s="105"/>
      <c r="X2" s="106"/>
      <c r="Y2" s="147"/>
      <c r="Z2" s="95">
        <v>21</v>
      </c>
      <c r="AA2" s="57">
        <f>SUM(Y2:Z2)-(V2+W2)</f>
        <v>11</v>
      </c>
      <c r="AB2" s="134">
        <f>SMALL(Z2:AA2,1)+X2</f>
        <v>11</v>
      </c>
      <c r="AD2" s="155"/>
    </row>
    <row r="3" spans="1:30" x14ac:dyDescent="0.3">
      <c r="A3" s="172" t="s">
        <v>112</v>
      </c>
      <c r="B3" s="92">
        <v>12</v>
      </c>
      <c r="C3" s="108">
        <v>16</v>
      </c>
      <c r="D3" s="96">
        <v>18</v>
      </c>
      <c r="E3" s="97">
        <v>0</v>
      </c>
      <c r="F3" s="98" t="s">
        <v>62</v>
      </c>
      <c r="G3" s="99">
        <v>0</v>
      </c>
      <c r="H3" s="138" t="s">
        <v>284</v>
      </c>
      <c r="I3" s="139"/>
      <c r="J3" s="180"/>
      <c r="K3" s="181"/>
      <c r="L3" s="179"/>
      <c r="M3" s="140"/>
      <c r="N3" s="141"/>
      <c r="O3" s="170"/>
      <c r="P3" s="164" t="s">
        <v>96</v>
      </c>
      <c r="Q3" s="182"/>
      <c r="R3" s="183" t="s">
        <v>96</v>
      </c>
      <c r="S3" s="144"/>
      <c r="T3" s="145"/>
      <c r="U3" s="93"/>
      <c r="V3" s="94">
        <f t="shared" si="0"/>
        <v>0</v>
      </c>
      <c r="W3" s="146"/>
      <c r="X3" s="106"/>
      <c r="Y3" s="147"/>
      <c r="Z3" s="95">
        <v>27</v>
      </c>
      <c r="AA3" s="57">
        <f t="shared" ref="AA3:AA6" si="1">SUM(Y3:Z3)-(V3+W3)</f>
        <v>27</v>
      </c>
      <c r="AB3" s="134">
        <f t="shared" ref="AB3:AB6" si="2">SMALL(Z3:AA3,1)+X3</f>
        <v>27</v>
      </c>
      <c r="AD3" s="155"/>
    </row>
    <row r="4" spans="1:30" x14ac:dyDescent="0.3">
      <c r="A4" s="172" t="s">
        <v>110</v>
      </c>
      <c r="B4" s="92">
        <v>12</v>
      </c>
      <c r="C4" s="184">
        <v>12</v>
      </c>
      <c r="D4" s="96">
        <v>14</v>
      </c>
      <c r="E4" s="97">
        <v>0</v>
      </c>
      <c r="F4" s="98" t="s">
        <v>62</v>
      </c>
      <c r="G4" s="99">
        <v>0</v>
      </c>
      <c r="H4" s="138">
        <v>12</v>
      </c>
      <c r="I4" s="139">
        <v>3</v>
      </c>
      <c r="J4" s="180"/>
      <c r="K4" s="181"/>
      <c r="L4" s="179"/>
      <c r="M4" s="140"/>
      <c r="N4" s="141"/>
      <c r="O4" s="170"/>
      <c r="P4" s="164" t="s">
        <v>96</v>
      </c>
      <c r="Q4" s="148" t="s">
        <v>96</v>
      </c>
      <c r="R4" s="143"/>
      <c r="S4" s="144"/>
      <c r="T4" s="145">
        <v>4</v>
      </c>
      <c r="U4" s="93"/>
      <c r="V4" s="94">
        <f t="shared" si="0"/>
        <v>19</v>
      </c>
      <c r="W4" s="146"/>
      <c r="X4" s="106"/>
      <c r="Y4" s="147"/>
      <c r="Z4" s="95">
        <v>21</v>
      </c>
      <c r="AA4" s="57">
        <f>SUM(Y4:Z4)-(V4+W4)</f>
        <v>2</v>
      </c>
      <c r="AB4" s="134">
        <f>SMALL(Z4:AA4,1)+X4</f>
        <v>2</v>
      </c>
      <c r="AD4" s="155"/>
    </row>
    <row r="5" spans="1:30" x14ac:dyDescent="0.3">
      <c r="A5" s="172" t="s">
        <v>108</v>
      </c>
      <c r="B5" s="92">
        <v>11</v>
      </c>
      <c r="C5" s="108">
        <v>12</v>
      </c>
      <c r="D5" s="96">
        <v>14</v>
      </c>
      <c r="E5" s="97">
        <v>0</v>
      </c>
      <c r="F5" s="136" t="s">
        <v>62</v>
      </c>
      <c r="G5" s="137">
        <v>0</v>
      </c>
      <c r="H5" s="138"/>
      <c r="I5" s="139"/>
      <c r="J5" s="180"/>
      <c r="K5" s="181"/>
      <c r="L5" s="179"/>
      <c r="M5" s="140"/>
      <c r="N5" s="141"/>
      <c r="O5" s="170"/>
      <c r="P5" s="164" t="s">
        <v>96</v>
      </c>
      <c r="Q5" s="148" t="s">
        <v>96</v>
      </c>
      <c r="R5" s="143"/>
      <c r="S5" s="144"/>
      <c r="T5" s="145"/>
      <c r="U5" s="93"/>
      <c r="V5" s="94">
        <f t="shared" si="0"/>
        <v>0</v>
      </c>
      <c r="W5" s="146"/>
      <c r="X5" s="106"/>
      <c r="Y5" s="147"/>
      <c r="Z5" s="95">
        <v>18</v>
      </c>
      <c r="AA5" s="57">
        <f t="shared" si="1"/>
        <v>18</v>
      </c>
      <c r="AB5" s="134">
        <f t="shared" si="2"/>
        <v>18</v>
      </c>
      <c r="AD5" s="155"/>
    </row>
    <row r="6" spans="1:30" x14ac:dyDescent="0.3">
      <c r="A6" s="173" t="s">
        <v>124</v>
      </c>
      <c r="B6" s="92">
        <v>12</v>
      </c>
      <c r="C6" s="108">
        <v>12</v>
      </c>
      <c r="D6" s="96">
        <v>14</v>
      </c>
      <c r="E6" s="97">
        <v>0</v>
      </c>
      <c r="F6" s="136" t="s">
        <v>62</v>
      </c>
      <c r="G6" s="137">
        <v>0</v>
      </c>
      <c r="H6" s="100"/>
      <c r="I6" s="101"/>
      <c r="J6" s="180">
        <v>11</v>
      </c>
      <c r="K6" s="181"/>
      <c r="L6" s="179"/>
      <c r="M6" s="140"/>
      <c r="N6" s="141"/>
      <c r="O6" s="188" t="s">
        <v>96</v>
      </c>
      <c r="P6" s="164"/>
      <c r="Q6" s="148" t="s">
        <v>96</v>
      </c>
      <c r="R6" s="102"/>
      <c r="S6" s="103"/>
      <c r="T6" s="104">
        <v>8</v>
      </c>
      <c r="U6" s="93"/>
      <c r="V6" s="94">
        <f t="shared" ref="V6" si="3">SUM(H6:T6)</f>
        <v>19</v>
      </c>
      <c r="W6" s="146"/>
      <c r="X6" s="106"/>
      <c r="Y6" s="107">
        <v>4</v>
      </c>
      <c r="Z6" s="95">
        <v>21</v>
      </c>
      <c r="AA6" s="57">
        <f t="shared" si="1"/>
        <v>6</v>
      </c>
      <c r="AB6" s="134">
        <f t="shared" si="2"/>
        <v>6</v>
      </c>
      <c r="AD6" s="155"/>
    </row>
    <row r="7" spans="1:30" x14ac:dyDescent="0.3">
      <c r="A7" s="173" t="s">
        <v>131</v>
      </c>
      <c r="B7" s="317">
        <f>12+2</f>
        <v>14</v>
      </c>
      <c r="C7" s="108">
        <f>13</f>
        <v>13</v>
      </c>
      <c r="D7" s="318">
        <f>15+2</f>
        <v>17</v>
      </c>
      <c r="E7" s="97">
        <v>0</v>
      </c>
      <c r="F7" s="136" t="s">
        <v>62</v>
      </c>
      <c r="G7" s="137">
        <v>0</v>
      </c>
      <c r="H7" s="100">
        <v>11</v>
      </c>
      <c r="I7" s="101">
        <v>15</v>
      </c>
      <c r="J7" s="180">
        <v>11</v>
      </c>
      <c r="K7" s="181"/>
      <c r="L7" s="179"/>
      <c r="M7" s="140"/>
      <c r="N7" s="141"/>
      <c r="O7" s="188" t="s">
        <v>96</v>
      </c>
      <c r="P7" s="164"/>
      <c r="Q7" s="148" t="s">
        <v>96</v>
      </c>
      <c r="R7" s="102"/>
      <c r="S7" s="103"/>
      <c r="T7" s="104"/>
      <c r="U7" s="93"/>
      <c r="V7" s="94">
        <f t="shared" si="0"/>
        <v>37</v>
      </c>
      <c r="W7" s="146"/>
      <c r="X7" s="106">
        <v>4</v>
      </c>
      <c r="Y7" s="107">
        <v>4</v>
      </c>
      <c r="Z7" s="95">
        <v>11</v>
      </c>
      <c r="AA7" s="57">
        <f t="shared" ref="AA7" si="4">SUM(Y7:Z7)-(V7+W7)</f>
        <v>-22</v>
      </c>
      <c r="AB7" s="134">
        <f t="shared" ref="AB7" si="5">SMALL(Z7:AA7,1)+X7</f>
        <v>-18</v>
      </c>
      <c r="AD7" s="133"/>
    </row>
    <row r="8" spans="1:30" x14ac:dyDescent="0.3">
      <c r="A8" s="173" t="s">
        <v>141</v>
      </c>
      <c r="B8" s="92">
        <v>13</v>
      </c>
      <c r="C8" s="108">
        <v>13</v>
      </c>
      <c r="D8" s="96">
        <v>16</v>
      </c>
      <c r="E8" s="97">
        <v>0</v>
      </c>
      <c r="F8" s="136" t="s">
        <v>62</v>
      </c>
      <c r="G8" s="137">
        <v>0</v>
      </c>
      <c r="H8" s="100"/>
      <c r="I8" s="101"/>
      <c r="J8" s="180">
        <v>9</v>
      </c>
      <c r="K8" s="181"/>
      <c r="L8" s="179"/>
      <c r="M8" s="140"/>
      <c r="N8" s="141"/>
      <c r="O8" s="188" t="s">
        <v>96</v>
      </c>
      <c r="P8" s="142"/>
      <c r="Q8" s="148" t="s">
        <v>96</v>
      </c>
      <c r="R8" s="102"/>
      <c r="S8" s="103"/>
      <c r="T8" s="104"/>
      <c r="U8" s="93"/>
      <c r="V8" s="94">
        <f t="shared" ref="V8" si="6">SUM(H8:T8)</f>
        <v>9</v>
      </c>
      <c r="W8" s="146"/>
      <c r="X8" s="106"/>
      <c r="Y8" s="107"/>
      <c r="Z8" s="95">
        <v>8</v>
      </c>
      <c r="AA8" s="57">
        <f t="shared" ref="AA8" si="7">SUM(Y8:Z8)-(V8+W8)</f>
        <v>-1</v>
      </c>
      <c r="AB8" s="134">
        <f t="shared" ref="AB8" si="8">SMALL(Z8:AA8,1)+X8</f>
        <v>-1</v>
      </c>
      <c r="AD8" s="133"/>
    </row>
    <row r="9" spans="1:30" x14ac:dyDescent="0.3">
      <c r="A9" s="173" t="s">
        <v>264</v>
      </c>
      <c r="B9" s="92">
        <v>12</v>
      </c>
      <c r="C9" s="108">
        <v>11</v>
      </c>
      <c r="D9" s="96">
        <v>13</v>
      </c>
      <c r="E9" s="97">
        <v>0</v>
      </c>
      <c r="F9" s="136" t="s">
        <v>62</v>
      </c>
      <c r="G9" s="137">
        <v>0</v>
      </c>
      <c r="H9" s="100"/>
      <c r="I9" s="101"/>
      <c r="J9" s="180"/>
      <c r="K9" s="181"/>
      <c r="L9" s="179"/>
      <c r="M9" s="140"/>
      <c r="N9" s="141"/>
      <c r="O9" s="188" t="s">
        <v>96</v>
      </c>
      <c r="P9" s="142"/>
      <c r="Q9" s="148" t="s">
        <v>96</v>
      </c>
      <c r="R9" s="102"/>
      <c r="S9" s="103"/>
      <c r="T9" s="104"/>
      <c r="U9" s="93"/>
      <c r="V9" s="94">
        <f t="shared" ref="V9" si="9">SUM(H9:T9)</f>
        <v>0</v>
      </c>
      <c r="W9" s="146"/>
      <c r="X9" s="106"/>
      <c r="Y9" s="107"/>
      <c r="Z9" s="95">
        <v>22</v>
      </c>
      <c r="AA9" s="57">
        <f t="shared" ref="AA9" si="10">SUM(Y9:Z9)-(V9+W9)</f>
        <v>22</v>
      </c>
      <c r="AB9" s="134">
        <f t="shared" ref="AB9" si="11">SMALL(Z9:AA9,1)+X9</f>
        <v>22</v>
      </c>
      <c r="AD9" s="133"/>
    </row>
    <row r="10" spans="1:30" x14ac:dyDescent="0.3">
      <c r="A10" s="173" t="s">
        <v>278</v>
      </c>
      <c r="B10" s="92">
        <v>13</v>
      </c>
      <c r="C10" s="108">
        <v>11</v>
      </c>
      <c r="D10" s="96">
        <v>14</v>
      </c>
      <c r="E10" s="97">
        <v>0</v>
      </c>
      <c r="F10" s="136" t="s">
        <v>62</v>
      </c>
      <c r="G10" s="137">
        <v>0</v>
      </c>
      <c r="H10" s="100"/>
      <c r="I10" s="101">
        <v>14</v>
      </c>
      <c r="J10" s="180"/>
      <c r="K10" s="181"/>
      <c r="L10" s="179"/>
      <c r="M10" s="140"/>
      <c r="N10" s="141"/>
      <c r="O10" s="170"/>
      <c r="P10" s="142"/>
      <c r="Q10" s="182"/>
      <c r="R10" s="102"/>
      <c r="S10" s="103"/>
      <c r="T10" s="104"/>
      <c r="U10" s="93"/>
      <c r="V10" s="94">
        <f t="shared" ref="V10" si="12">SUM(H10:T10)</f>
        <v>14</v>
      </c>
      <c r="W10" s="146"/>
      <c r="X10" s="106"/>
      <c r="Y10" s="107"/>
      <c r="Z10" s="95">
        <v>11</v>
      </c>
      <c r="AA10" s="57">
        <f t="shared" ref="AA10" si="13">SUM(Y10:Z10)-(V10+W10)</f>
        <v>-3</v>
      </c>
      <c r="AB10" s="134">
        <f t="shared" ref="AB10" si="14">SMALL(Z10:AA10,1)+X10</f>
        <v>-3</v>
      </c>
      <c r="AD10" s="133"/>
    </row>
    <row r="11" spans="1:30" x14ac:dyDescent="0.3">
      <c r="A11" s="173" t="s">
        <v>278</v>
      </c>
      <c r="B11" s="92">
        <v>13</v>
      </c>
      <c r="C11" s="108">
        <v>11</v>
      </c>
      <c r="D11" s="96">
        <v>14</v>
      </c>
      <c r="E11" s="97">
        <v>0</v>
      </c>
      <c r="F11" s="136" t="s">
        <v>62</v>
      </c>
      <c r="G11" s="137">
        <v>0</v>
      </c>
      <c r="H11" s="100"/>
      <c r="I11" s="101">
        <v>11</v>
      </c>
      <c r="J11" s="180"/>
      <c r="K11" s="181"/>
      <c r="L11" s="179"/>
      <c r="M11" s="140"/>
      <c r="N11" s="141"/>
      <c r="O11" s="170"/>
      <c r="P11" s="142"/>
      <c r="Q11" s="182"/>
      <c r="R11" s="102"/>
      <c r="S11" s="103"/>
      <c r="T11" s="104"/>
      <c r="U11" s="93"/>
      <c r="V11" s="94">
        <f t="shared" ref="V11" si="15">SUM(H11:T11)</f>
        <v>11</v>
      </c>
      <c r="W11" s="146"/>
      <c r="X11" s="106"/>
      <c r="Y11" s="107"/>
      <c r="Z11" s="95">
        <v>11</v>
      </c>
      <c r="AA11" s="57">
        <f t="shared" ref="AA11" si="16">SUM(Y11:Z11)-(V11+W11)</f>
        <v>0</v>
      </c>
      <c r="AB11" s="134">
        <f t="shared" ref="AB11" si="17">SMALL(Z11:AA11,1)+X11</f>
        <v>0</v>
      </c>
      <c r="AD11" s="133"/>
    </row>
    <row r="12" spans="1:30" x14ac:dyDescent="0.3">
      <c r="A12" s="173" t="s">
        <v>121</v>
      </c>
      <c r="B12" s="92">
        <v>17</v>
      </c>
      <c r="C12" s="108">
        <v>14</v>
      </c>
      <c r="D12" s="96">
        <v>17</v>
      </c>
      <c r="E12" s="97">
        <v>0</v>
      </c>
      <c r="F12" s="136" t="s">
        <v>62</v>
      </c>
      <c r="G12" s="137">
        <v>0</v>
      </c>
      <c r="H12" s="100"/>
      <c r="I12" s="101"/>
      <c r="J12" s="180"/>
      <c r="K12" s="181"/>
      <c r="L12" s="179"/>
      <c r="M12" s="140"/>
      <c r="N12" s="141"/>
      <c r="O12" s="170"/>
      <c r="P12" s="142"/>
      <c r="Q12" s="182"/>
      <c r="R12" s="102"/>
      <c r="S12" s="103"/>
      <c r="T12" s="104"/>
      <c r="U12" s="93"/>
      <c r="V12" s="94">
        <f t="shared" ref="V12" si="18">SUM(H12:T12)</f>
        <v>0</v>
      </c>
      <c r="W12" s="146"/>
      <c r="X12" s="106"/>
      <c r="Y12" s="107"/>
      <c r="Z12" s="95">
        <v>16</v>
      </c>
      <c r="AA12" s="57">
        <f t="shared" ref="AA12" si="19">SUM(Y12:Z12)-(V12+W12)</f>
        <v>16</v>
      </c>
      <c r="AB12" s="134">
        <f t="shared" ref="AB12" si="20">SMALL(Z12:AA12,1)+X12</f>
        <v>16</v>
      </c>
      <c r="AD12" s="133"/>
    </row>
  </sheetData>
  <conditionalFormatting sqref="AB2:AB3 AB7">
    <cfRule type="cellIs" dxfId="17" priority="281" stopIfTrue="1" operator="lessThan">
      <formula>0.5</formula>
    </cfRule>
    <cfRule type="cellIs" dxfId="16" priority="282" operator="lessThan">
      <formula>0.5*Z2</formula>
    </cfRule>
  </conditionalFormatting>
  <conditionalFormatting sqref="AB5">
    <cfRule type="cellIs" dxfId="15" priority="87" stopIfTrue="1" operator="lessThan">
      <formula>0.5</formula>
    </cfRule>
    <cfRule type="cellIs" dxfId="14" priority="88" operator="lessThan">
      <formula>0.5*Z5</formula>
    </cfRule>
  </conditionalFormatting>
  <conditionalFormatting sqref="AB4">
    <cfRule type="cellIs" dxfId="13" priority="27" stopIfTrue="1" operator="lessThan">
      <formula>0.5</formula>
    </cfRule>
    <cfRule type="cellIs" dxfId="12" priority="28" operator="lessThan">
      <formula>0.5*Z4</formula>
    </cfRule>
  </conditionalFormatting>
  <conditionalFormatting sqref="AB8">
    <cfRule type="cellIs" dxfId="11" priority="15" stopIfTrue="1" operator="lessThan">
      <formula>0.5</formula>
    </cfRule>
    <cfRule type="cellIs" dxfId="10" priority="16" operator="lessThan">
      <formula>0.5*Z8</formula>
    </cfRule>
  </conditionalFormatting>
  <conditionalFormatting sqref="AB10">
    <cfRule type="cellIs" dxfId="9" priority="11" stopIfTrue="1" operator="lessThan">
      <formula>0.5</formula>
    </cfRule>
    <cfRule type="cellIs" dxfId="8" priority="12" operator="lessThan">
      <formula>0.5*Z10</formula>
    </cfRule>
  </conditionalFormatting>
  <conditionalFormatting sqref="AB6">
    <cfRule type="cellIs" dxfId="7" priority="7" stopIfTrue="1" operator="lessThan">
      <formula>0.5</formula>
    </cfRule>
    <cfRule type="cellIs" dxfId="6" priority="8" operator="lessThan">
      <formula>0.5*Z6</formula>
    </cfRule>
  </conditionalFormatting>
  <conditionalFormatting sqref="AB12">
    <cfRule type="cellIs" dxfId="5" priority="5" stopIfTrue="1" operator="lessThan">
      <formula>0.5</formula>
    </cfRule>
    <cfRule type="cellIs" dxfId="4" priority="6" operator="lessThan">
      <formula>0.5*Z12</formula>
    </cfRule>
  </conditionalFormatting>
  <conditionalFormatting sqref="AB9">
    <cfRule type="cellIs" dxfId="3" priority="3" stopIfTrue="1" operator="lessThan">
      <formula>0.5</formula>
    </cfRule>
    <cfRule type="cellIs" dxfId="2" priority="4" operator="lessThan">
      <formula>0.5*Z9</formula>
    </cfRule>
  </conditionalFormatting>
  <conditionalFormatting sqref="AB11">
    <cfRule type="cellIs" dxfId="1" priority="1" stopIfTrue="1" operator="lessThan">
      <formula>0.5</formula>
    </cfRule>
    <cfRule type="cellIs" dxfId="0" priority="2" operator="lessThan">
      <formula>0.5*Z11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5" t="s">
        <v>11</v>
      </c>
      <c r="I1" s="175" t="s">
        <v>103</v>
      </c>
      <c r="J1" s="175" t="s">
        <v>104</v>
      </c>
      <c r="K1" s="175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5</v>
      </c>
      <c r="G2" s="7">
        <f ca="1">RANDBETWEEN(1,3)+RANDBETWEEN(1,3)+RANDBETWEEN(1,3)+RANDBETWEEN(1,3)+RANDBETWEEN(1,3)</f>
        <v>11</v>
      </c>
      <c r="H2" s="176">
        <f ca="1">RANDBETWEEN(1,3)+RANDBETWEEN(1,3)+RANDBETWEEN(1,3)+RANDBETWEEN(1,3)+RANDBETWEEN(1,3)+RANDBETWEEN(1,3)</f>
        <v>11</v>
      </c>
      <c r="I2" s="176">
        <f ca="1">RANDBETWEEN(1,3)+RANDBETWEEN(1,3)+RANDBETWEEN(1,3)+RANDBETWEEN(1,3)+RANDBETWEEN(1,3)+RANDBETWEEN(1,3)+RANDBETWEEN(1,3)</f>
        <v>17</v>
      </c>
      <c r="J2" s="176">
        <f ca="1">RANDBETWEEN(1,3)+RANDBETWEEN(1,3)+RANDBETWEEN(1,3)+RANDBETWEEN(1,3)+RANDBETWEEN(1,3)+RANDBETWEEN(1,3)+RANDBETWEEN(1,3)+RANDBETWEEN(1,3)</f>
        <v>15</v>
      </c>
      <c r="K2" s="176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16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77">
        <f ca="1">RANDBETWEEN(1,4)+RANDBETWEEN(1,4)+RANDBETWEEN(1,4)+RANDBETWEEN(1,4)+RANDBETWEEN(1,4)+RANDBETWEEN(1,4)</f>
        <v>15</v>
      </c>
      <c r="I3" s="177">
        <f ca="1">RANDBETWEEN(1,4)+RANDBETWEEN(1,4)+RANDBETWEEN(1,4)+RANDBETWEEN(1,4)+RANDBETWEEN(1,4)+RANDBETWEEN(1,4)+RANDBETWEEN(1,4)</f>
        <v>20</v>
      </c>
      <c r="J3" s="177">
        <f ca="1">RANDBETWEEN(1,4)+RANDBETWEEN(1,4)+RANDBETWEEN(1,4)+RANDBETWEEN(1,4)+RANDBETWEEN(1,4)+RANDBETWEEN(1,4)+RANDBETWEEN(1,4)+RANDBETWEEN(1,4)</f>
        <v>26</v>
      </c>
      <c r="K3" s="177">
        <f ca="1">RANDBETWEEN(1,4)+RANDBETWEEN(1,4)+RANDBETWEEN(1,4)+RANDBETWEEN(1,4)+RANDBETWEEN(1,4)+RANDBETWEEN(1,4)+RANDBETWEEN(1,4)+RANDBETWEEN(1,4)+RANDBETWEEN(1,4)</f>
        <v>22</v>
      </c>
      <c r="L3" s="11">
        <f ca="1">RANDBETWEEN(1,4)+RANDBETWEEN(1,4)+RANDBETWEEN(1,4)+RANDBETWEEN(1,4)+RANDBETWEEN(1,4)+RANDBETWEEN(1,4)+RANDBETWEEN(1,4)+RANDBETWEEN(1,4)+RANDBETWEEN(1,4)+RANDBETWEEN(1,4)</f>
        <v>27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10</v>
      </c>
      <c r="E4" s="10">
        <f ca="1">RANDBETWEEN(1,6)+RANDBETWEEN(1,6)+RANDBETWEEN(1,6)</f>
        <v>6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18</v>
      </c>
      <c r="H4" s="177">
        <f ca="1">RANDBETWEEN(1,6)+RANDBETWEEN(1,6)+RANDBETWEEN(1,6)+RANDBETWEEN(1,6)+RANDBETWEEN(1,6)+RANDBETWEEN(1,6)</f>
        <v>24</v>
      </c>
      <c r="I4" s="177">
        <f ca="1">RANDBETWEEN(1,6)+RANDBETWEEN(1,6)+RANDBETWEEN(1,6)+RANDBETWEEN(1,6)+RANDBETWEEN(1,6)+RANDBETWEEN(1,6)+RANDBETWEEN(1,6)</f>
        <v>23</v>
      </c>
      <c r="J4" s="177">
        <f ca="1">RANDBETWEEN(1,6)+RANDBETWEEN(1,6)+RANDBETWEEN(1,6)+RANDBETWEEN(1,6)+RANDBETWEEN(1,6)+RANDBETWEEN(1,6)+RANDBETWEEN(1,6)+RANDBETWEEN(1,6)</f>
        <v>30</v>
      </c>
      <c r="K4" s="177">
        <f ca="1">RANDBETWEEN(1,6)+RANDBETWEEN(1,6)+RANDBETWEEN(1,6)+RANDBETWEEN(1,6)+RANDBETWEEN(1,6)+RANDBETWEEN(1,6)+RANDBETWEEN(1,6)+RANDBETWEEN(1,6)+RANDBETWEEN(1,6)</f>
        <v>40</v>
      </c>
      <c r="L4" s="11">
        <f ca="1">RANDBETWEEN(1,6)+RANDBETWEEN(1,6)+RANDBETWEEN(1,6)+RANDBETWEEN(1,6)+RANDBETWEEN(1,6)+RANDBETWEEN(1,6)+RANDBETWEEN(1,6)+RANDBETWEEN(1,6)+RANDBETWEEN(1,6)+RANDBETWEEN(1,6)</f>
        <v>33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8</v>
      </c>
      <c r="E5" s="10">
        <f ca="1">RANDBETWEEN(1,8)+RANDBETWEEN(1,8)+RANDBETWEEN(1,8)</f>
        <v>16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15</v>
      </c>
      <c r="H5" s="177">
        <f ca="1">RANDBETWEEN(1,8)+RANDBETWEEN(1,8)+RANDBETWEEN(1,8)+RANDBETWEEN(1,8)+RANDBETWEEN(1,8)+RANDBETWEEN(1,8)</f>
        <v>36</v>
      </c>
      <c r="I5" s="177">
        <f ca="1">RANDBETWEEN(1,8)+RANDBETWEEN(1,8)+RANDBETWEEN(1,8)+RANDBETWEEN(1,8)+RANDBETWEEN(1,8)+RANDBETWEEN(1,8)+RANDBETWEEN(1,8)</f>
        <v>31</v>
      </c>
      <c r="J5" s="177">
        <f ca="1">RANDBETWEEN(1,8)+RANDBETWEEN(1,8)+RANDBETWEEN(1,8)+RANDBETWEEN(1,8)+RANDBETWEEN(1,8)+RANDBETWEEN(1,8)+RANDBETWEEN(1,8)+RANDBETWEEN(1,8)</f>
        <v>31</v>
      </c>
      <c r="K5" s="177">
        <f ca="1">RANDBETWEEN(1,8)+RANDBETWEEN(1,8)+RANDBETWEEN(1,8)+RANDBETWEEN(1,8)+RANDBETWEEN(1,8)+RANDBETWEEN(1,8)+RANDBETWEEN(1,8)+RANDBETWEEN(1,8)+RANDBETWEEN(1,8)</f>
        <v>42</v>
      </c>
      <c r="L5" s="11">
        <f ca="1">RANDBETWEEN(1,8)+RANDBETWEEN(1,8)+RANDBETWEEN(1,8)+RANDBETWEEN(1,8)+RANDBETWEEN(1,8)+RANDBETWEEN(1,8)+RANDBETWEEN(1,8)+RANDBETWEEN(1,8)+RANDBETWEEN(1,8)+RANDBETWEEN(1,8)</f>
        <v>36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5</v>
      </c>
      <c r="D6" s="10">
        <f ca="1">RANDBETWEEN(1,10)+RANDBETWEEN(1,10)</f>
        <v>8</v>
      </c>
      <c r="E6" s="10">
        <f ca="1">RANDBETWEEN(1,10)+RANDBETWEEN(1,10)+RANDBETWEEN(1,10)</f>
        <v>16</v>
      </c>
      <c r="F6" s="10">
        <f ca="1">RANDBETWEEN(1,10)+RANDBETWEEN(1,10)+RANDBETWEEN(1,10)+RANDBETWEEN(1,10)</f>
        <v>12</v>
      </c>
      <c r="G6" s="10">
        <f ca="1">RANDBETWEEN(1,10)+RANDBETWEEN(1,10)+RANDBETWEEN(1,10)+RANDBETWEEN(1,10)+RANDBETWEEN(1,10)</f>
        <v>37</v>
      </c>
      <c r="H6" s="177">
        <f ca="1">RANDBETWEEN(1,10)+RANDBETWEEN(1,10)+RANDBETWEEN(1,10)+RANDBETWEEN(1,10)+RANDBETWEEN(1,10)+RANDBETWEEN(1,10)</f>
        <v>34</v>
      </c>
      <c r="I6" s="177">
        <f ca="1">RANDBETWEEN(1,10)+RANDBETWEEN(1,10)+RANDBETWEEN(1,10)+RANDBETWEEN(1,10)+RANDBETWEEN(1,10)+RANDBETWEEN(1,10)+RANDBETWEEN(1,10)</f>
        <v>35</v>
      </c>
      <c r="J6" s="177">
        <f ca="1">RANDBETWEEN(1,10)+RANDBETWEEN(1,10)+RANDBETWEEN(1,10)+RANDBETWEEN(1,10)+RANDBETWEEN(1,10)+RANDBETWEEN(1,10)+RANDBETWEEN(1,10)+RANDBETWEEN(1,10)</f>
        <v>55</v>
      </c>
      <c r="K6" s="177">
        <f ca="1">RANDBETWEEN(1,10)+RANDBETWEEN(1,10)+RANDBETWEEN(1,10)+RANDBETWEEN(1,10)+RANDBETWEEN(1,10)+RANDBETWEEN(1,10)+RANDBETWEEN(1,10)+RANDBETWEEN(1,10)+RANDBETWEEN(1,10)</f>
        <v>70</v>
      </c>
      <c r="L6" s="11">
        <f ca="1">RANDBETWEEN(1,10)+RANDBETWEEN(1,10)+RANDBETWEEN(1,10)+RANDBETWEEN(1,10)+RANDBETWEEN(1,10)+RANDBETWEEN(1,10)+RANDBETWEEN(1,10)+RANDBETWEEN(1,10)+RANDBETWEEN(1,10)+RANDBETWEEN(1,10)</f>
        <v>46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</v>
      </c>
      <c r="D7" s="10">
        <f ca="1">RANDBETWEEN(1,12)+RANDBETWEEN(1,12)</f>
        <v>8</v>
      </c>
      <c r="E7" s="10">
        <f ca="1">RANDBETWEEN(1,12)+RANDBETWEEN(1,12)+RANDBETWEEN(1,12)</f>
        <v>24</v>
      </c>
      <c r="F7" s="10">
        <f ca="1">RANDBETWEEN(1,12)+RANDBETWEEN(1,12)+RANDBETWEEN(1,12)+RANDBETWEEN(1,12)</f>
        <v>38</v>
      </c>
      <c r="G7" s="10">
        <f ca="1">RANDBETWEEN(1,12)+RANDBETWEEN(1,12)+RANDBETWEEN(1,12)+RANDBETWEEN(1,12)+RANDBETWEEN(1,12)</f>
        <v>28</v>
      </c>
      <c r="H7" s="177">
        <f ca="1">RANDBETWEEN(1,12)+RANDBETWEEN(1,12)+RANDBETWEEN(1,12)+RANDBETWEEN(1,12)+RANDBETWEEN(1,12)+RANDBETWEEN(1,12)</f>
        <v>33</v>
      </c>
      <c r="I7" s="177">
        <f ca="1">RANDBETWEEN(1,12)+RANDBETWEEN(1,12)+RANDBETWEEN(1,12)+RANDBETWEEN(1,12)+RANDBETWEEN(1,12)+RANDBETWEEN(1,12)+RANDBETWEEN(1,12)</f>
        <v>57</v>
      </c>
      <c r="J7" s="177">
        <f ca="1">RANDBETWEEN(1,12)+RANDBETWEEN(1,12)+RANDBETWEEN(1,12)+RANDBETWEEN(1,12)+RANDBETWEEN(1,12)+RANDBETWEEN(1,12)+RANDBETWEEN(1,12)+RANDBETWEEN(1,12)</f>
        <v>58</v>
      </c>
      <c r="K7" s="177">
        <f ca="1">RANDBETWEEN(1,12)+RANDBETWEEN(1,12)+RANDBETWEEN(1,12)+RANDBETWEEN(1,12)+RANDBETWEEN(1,12)+RANDBETWEEN(1,12)+RANDBETWEEN(1,12)+RANDBETWEEN(1,12)+RANDBETWEEN(1,12)</f>
        <v>64</v>
      </c>
      <c r="L7" s="11">
        <f ca="1">RANDBETWEEN(1,12)+RANDBETWEEN(1,12)+RANDBETWEEN(1,12)+RANDBETWEEN(1,12)+RANDBETWEEN(1,12)+RANDBETWEEN(1,12)+RANDBETWEEN(1,12)+RANDBETWEEN(1,12)+RANDBETWEEN(1,12)+RANDBETWEEN(1,12)</f>
        <v>60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5</v>
      </c>
      <c r="D8" s="10">
        <f ca="1">RANDBETWEEN(1,20)+RANDBETWEEN(1,20)</f>
        <v>17</v>
      </c>
      <c r="E8" s="10">
        <f ca="1">RANDBETWEEN(1,20)+RANDBETWEEN(1,20)+RANDBETWEEN(1,20)</f>
        <v>32</v>
      </c>
      <c r="F8" s="10">
        <f ca="1">RANDBETWEEN(1,20)+RANDBETWEEN(1,20)+RANDBETWEEN(1,20)+RANDBETWEEN(1,20)</f>
        <v>45</v>
      </c>
      <c r="G8" s="10">
        <f ca="1">RANDBETWEEN(1,20)+RANDBETWEEN(1,20)+RANDBETWEEN(1,20)+RANDBETWEEN(1,20)+RANDBETWEEN(1,20)</f>
        <v>44</v>
      </c>
      <c r="H8" s="177">
        <f ca="1">RANDBETWEEN(1,20)+RANDBETWEEN(1,20)+RANDBETWEEN(1,20)+RANDBETWEEN(1,20)+RANDBETWEEN(1,20)+RANDBETWEEN(1,20)</f>
        <v>61</v>
      </c>
      <c r="I8" s="177">
        <f ca="1">RANDBETWEEN(1,20)+RANDBETWEEN(1,20)+RANDBETWEEN(1,20)+RANDBETWEEN(1,20)+RANDBETWEEN(1,20)+RANDBETWEEN(1,20)+RANDBETWEEN(1,20)</f>
        <v>73</v>
      </c>
      <c r="J8" s="177">
        <f ca="1">RANDBETWEEN(1,20)+RANDBETWEEN(1,20)+RANDBETWEEN(1,20)+RANDBETWEEN(1,20)+RANDBETWEEN(1,20)+RANDBETWEEN(1,20)+RANDBETWEEN(1,20)+RANDBETWEEN(1,20)</f>
        <v>105</v>
      </c>
      <c r="K8" s="177">
        <f ca="1">RANDBETWEEN(1,20)+RANDBETWEEN(1,20)+RANDBETWEEN(1,20)+RANDBETWEEN(1,20)+RANDBETWEEN(1,20)+RANDBETWEEN(1,20)+RANDBETWEEN(1,20)+RANDBETWEEN(1,20)+RANDBETWEEN(1,20)</f>
        <v>111</v>
      </c>
      <c r="L8" s="11">
        <f ca="1">RANDBETWEEN(1,20)+RANDBETWEEN(1,20)+RANDBETWEEN(1,20)+RANDBETWEEN(1,20)+RANDBETWEEN(1,20)+RANDBETWEEN(1,20)+RANDBETWEEN(1,20)+RANDBETWEEN(1,20)+RANDBETWEEN(1,20)+RANDBETWEEN(1,20)</f>
        <v>129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82</v>
      </c>
      <c r="D9" s="13">
        <f ca="1">RANDBETWEEN(1,100)+RANDBETWEEN(1,100)</f>
        <v>129</v>
      </c>
      <c r="E9" s="13">
        <f ca="1">RANDBETWEEN(1,100)+RANDBETWEEN(1,100)+RANDBETWEEN(1,100)</f>
        <v>116</v>
      </c>
      <c r="F9" s="13">
        <f ca="1">RANDBETWEEN(1,100)+RANDBETWEEN(1,100)+RANDBETWEEN(1,100)+RANDBETWEEN(1,100)</f>
        <v>202</v>
      </c>
      <c r="G9" s="13">
        <f ca="1">RANDBETWEEN(1,100)+RANDBETWEEN(1,100)+RANDBETWEEN(1,100)+RANDBETWEEN(1,100)+RANDBETWEEN(1,100)</f>
        <v>314</v>
      </c>
      <c r="H9" s="178">
        <f ca="1">RANDBETWEEN(1,100)+RANDBETWEEN(1,100)+RANDBETWEEN(1,100)+RANDBETWEEN(1,100)+RANDBETWEEN(1,100)+RANDBETWEEN(1,100)</f>
        <v>300</v>
      </c>
      <c r="I9" s="178">
        <f ca="1">RANDBETWEEN(1,100)+RANDBETWEEN(1,100)+RANDBETWEEN(1,100)+RANDBETWEEN(1,100)+RANDBETWEEN(1,100)+RANDBETWEEN(1,100)+RANDBETWEEN(1,100)</f>
        <v>435</v>
      </c>
      <c r="J9" s="178">
        <f ca="1">RANDBETWEEN(1,100)+RANDBETWEEN(1,100)+RANDBETWEEN(1,100)+RANDBETWEEN(1,100)+RANDBETWEEN(1,100)+RANDBETWEEN(1,100)+RANDBETWEEN(1,100)+RANDBETWEEN(1,100)</f>
        <v>411</v>
      </c>
      <c r="K9" s="178">
        <f ca="1">RANDBETWEEN(1,100)+RANDBETWEEN(1,100)+RANDBETWEEN(1,100)+RANDBETWEEN(1,100)+RANDBETWEEN(1,100)+RANDBETWEEN(1,100)+RANDBETWEEN(1,100)+RANDBETWEEN(1,100)+RANDBETWEEN(1,100)</f>
        <v>410</v>
      </c>
      <c r="L9" s="14">
        <f ca="1">RANDBETWEEN(1,100)+RANDBETWEEN(1,100)+RANDBETWEEN(1,100)+RANDBETWEEN(1,100)+RANDBETWEEN(1,100)+RANDBETWEEN(1,100)+RANDBETWEEN(1,100)+RANDBETWEEN(1,100)+RANDBETWEEN(1,100)+RANDBETWEEN(1,100)</f>
        <v>593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2022-09-06T22:46:56Z</dcterms:modified>
</cp:coreProperties>
</file>