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13_ncr:1_{E3B332BB-EDA9-44E0-8FF0-B085043D81E3}" xr6:coauthVersionLast="47" xr6:coauthVersionMax="47" xr10:uidLastSave="{00000000-0000-0000-0000-000000000000}"/>
  <bookViews>
    <workbookView xWindow="-108" yWindow="-108" windowWidth="23256" windowHeight="13176" tabRatio="400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" l="1"/>
  <c r="C11" i="5"/>
  <c r="B11" i="5"/>
  <c r="M5" i="12" l="1"/>
  <c r="J10" i="10"/>
  <c r="K10" i="10" s="1"/>
  <c r="M10" i="10" s="1"/>
  <c r="J11" i="10"/>
  <c r="K11" i="10" s="1"/>
  <c r="M11" i="10" s="1"/>
  <c r="J12" i="10"/>
  <c r="K12" i="10"/>
  <c r="M12" i="10"/>
  <c r="J13" i="10"/>
  <c r="K13" i="10" s="1"/>
  <c r="M13" i="10"/>
  <c r="J14" i="10"/>
  <c r="K14" i="10" s="1"/>
  <c r="M14" i="10"/>
  <c r="J17" i="10"/>
  <c r="K17" i="10" s="1"/>
  <c r="M17" i="10" s="1"/>
  <c r="J18" i="10"/>
  <c r="K18" i="10"/>
  <c r="M18" i="10"/>
  <c r="J19" i="10"/>
  <c r="K19" i="10"/>
  <c r="M19" i="10"/>
  <c r="J20" i="10"/>
  <c r="K20" i="10" s="1"/>
  <c r="M20" i="10"/>
  <c r="J21" i="10"/>
  <c r="K21" i="10" s="1"/>
  <c r="M21" i="10"/>
  <c r="J22" i="10"/>
  <c r="K22" i="10"/>
  <c r="M22" i="10"/>
  <c r="J23" i="10"/>
  <c r="K23" i="10"/>
  <c r="M23" i="10"/>
  <c r="J24" i="10"/>
  <c r="K24" i="10" s="1"/>
  <c r="M24" i="10"/>
  <c r="K8" i="9" l="1"/>
  <c r="N8" i="9" s="1"/>
  <c r="G8" i="9"/>
  <c r="F8" i="9"/>
  <c r="E8" i="9"/>
  <c r="K18" i="9"/>
  <c r="N18" i="9" s="1"/>
  <c r="G18" i="9"/>
  <c r="F18" i="9"/>
  <c r="E18" i="9"/>
  <c r="K21" i="9"/>
  <c r="N21" i="9" s="1"/>
  <c r="G21" i="9"/>
  <c r="F21" i="9"/>
  <c r="E21" i="9"/>
  <c r="J18" i="9" l="1"/>
  <c r="L18" i="9" s="1"/>
  <c r="J8" i="9"/>
  <c r="L8" i="9" s="1"/>
  <c r="J21" i="9"/>
  <c r="L21" i="9" s="1"/>
  <c r="M3" i="12" l="1"/>
  <c r="M2" i="12"/>
  <c r="J9" i="10"/>
  <c r="K9" i="10" s="1"/>
  <c r="M9" i="10" s="1"/>
  <c r="D11" i="5" l="1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K7" i="12"/>
  <c r="F10" i="9" l="1"/>
  <c r="G10" i="9"/>
  <c r="F11" i="9"/>
  <c r="G11" i="9"/>
  <c r="F12" i="9"/>
  <c r="G12" i="9"/>
  <c r="F13" i="9"/>
  <c r="G13" i="9"/>
  <c r="F17" i="9"/>
  <c r="G17" i="9"/>
  <c r="F19" i="9"/>
  <c r="G19" i="9"/>
  <c r="F20" i="9"/>
  <c r="G20" i="9"/>
  <c r="F22" i="9"/>
  <c r="G22" i="9"/>
  <c r="F23" i="9"/>
  <c r="G23" i="9"/>
  <c r="F24" i="9"/>
  <c r="G24" i="9"/>
  <c r="F25" i="9"/>
  <c r="G25" i="9"/>
  <c r="F26" i="9"/>
  <c r="G26" i="9"/>
  <c r="K14" i="9"/>
  <c r="E26" i="9"/>
  <c r="E25" i="9"/>
  <c r="E24" i="9"/>
  <c r="E23" i="9"/>
  <c r="E22" i="9"/>
  <c r="E20" i="9"/>
  <c r="E19" i="9"/>
  <c r="E17" i="9"/>
  <c r="E16" i="9"/>
  <c r="E15" i="9"/>
  <c r="E14" i="9"/>
  <c r="E13" i="9"/>
  <c r="E12" i="9"/>
  <c r="E11" i="9"/>
  <c r="E10" i="9"/>
  <c r="K12" i="9"/>
  <c r="N12" i="9" s="1"/>
  <c r="K24" i="9"/>
  <c r="N24" i="9" s="1"/>
  <c r="K23" i="9"/>
  <c r="N23" i="9" s="1"/>
  <c r="K22" i="9"/>
  <c r="N22" i="9" s="1"/>
  <c r="K20" i="9"/>
  <c r="N20" i="9" s="1"/>
  <c r="K19" i="9"/>
  <c r="N19" i="9" s="1"/>
  <c r="K25" i="9"/>
  <c r="N25" i="9" s="1"/>
  <c r="K5" i="9"/>
  <c r="N5" i="9" s="1"/>
  <c r="E5" i="9"/>
  <c r="K4" i="9"/>
  <c r="N4" i="9" s="1"/>
  <c r="E4" i="9"/>
  <c r="K16" i="9"/>
  <c r="N16" i="9" s="1"/>
  <c r="K6" i="9"/>
  <c r="N6" i="9" s="1"/>
  <c r="E6" i="9"/>
  <c r="E2" i="9"/>
  <c r="E3" i="9"/>
  <c r="E7" i="9"/>
  <c r="E9" i="9"/>
  <c r="M4" i="13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O3" i="12"/>
  <c r="P3" i="12" s="1"/>
  <c r="AI3" i="12" s="1"/>
  <c r="K3" i="12"/>
  <c r="K4" i="12"/>
  <c r="L4" i="12" s="1"/>
  <c r="AP5" i="12"/>
  <c r="AG5" i="12" s="1"/>
  <c r="AE4" i="12"/>
  <c r="AE6" i="12"/>
  <c r="Z3" i="12"/>
  <c r="F2" i="13" s="1"/>
  <c r="X5" i="12"/>
  <c r="AB5" i="12" s="1"/>
  <c r="B3" i="13" s="1"/>
  <c r="X4" i="12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AD4" i="12"/>
  <c r="C4" i="13" s="1"/>
  <c r="Z4" i="12"/>
  <c r="C2" i="13" s="1"/>
  <c r="AB4" i="12"/>
  <c r="C3" i="13" s="1"/>
  <c r="W4" i="12"/>
  <c r="V4" i="12"/>
  <c r="T4" i="12"/>
  <c r="R4" i="12"/>
  <c r="AJ4" i="12" s="1"/>
  <c r="P4" i="12"/>
  <c r="AI4" i="12" s="1"/>
  <c r="N4" i="12"/>
  <c r="AF4" i="12" s="1"/>
  <c r="AH4" i="12" s="1"/>
  <c r="AD5" i="12"/>
  <c r="B4" i="13" s="1"/>
  <c r="Z5" i="12"/>
  <c r="B2" i="13" s="1"/>
  <c r="W5" i="12"/>
  <c r="V5" i="12"/>
  <c r="T5" i="12"/>
  <c r="R5" i="12"/>
  <c r="AJ5" i="12" s="1"/>
  <c r="P5" i="12"/>
  <c r="AI5" i="12" s="1"/>
  <c r="N5" i="12"/>
  <c r="AF5" i="12" s="1"/>
  <c r="AH5" i="12" s="1"/>
  <c r="L5" i="12"/>
  <c r="AP2" i="12"/>
  <c r="AG2" i="12" s="1"/>
  <c r="AD2" i="12"/>
  <c r="G4" i="13" s="1"/>
  <c r="Z2" i="12"/>
  <c r="G2" i="13" s="1"/>
  <c r="X2" i="12"/>
  <c r="AB2" i="12" s="1"/>
  <c r="G3" i="13" s="1"/>
  <c r="W2" i="12"/>
  <c r="V2" i="12"/>
  <c r="T2" i="12"/>
  <c r="R2" i="12"/>
  <c r="AJ2" i="12" s="1"/>
  <c r="P2" i="12"/>
  <c r="AI2" i="12" s="1"/>
  <c r="N2" i="12"/>
  <c r="AF2" i="12" s="1"/>
  <c r="AH2" i="12" s="1"/>
  <c r="L2" i="12"/>
  <c r="G16" i="9" l="1"/>
  <c r="F16" i="9"/>
  <c r="G15" i="9"/>
  <c r="F15" i="9"/>
  <c r="G14" i="9"/>
  <c r="F14" i="9"/>
  <c r="J17" i="9"/>
  <c r="J20" i="9"/>
  <c r="L20" i="9" s="1"/>
  <c r="G5" i="9"/>
  <c r="F5" i="9"/>
  <c r="J5" i="9" s="1"/>
  <c r="L5" i="9" s="1"/>
  <c r="G4" i="9"/>
  <c r="J4" i="9" s="1"/>
  <c r="L4" i="9" s="1"/>
  <c r="F4" i="9"/>
  <c r="G3" i="9"/>
  <c r="F3" i="9"/>
  <c r="G6" i="9"/>
  <c r="G2" i="9"/>
  <c r="F6" i="9"/>
  <c r="J6" i="9" s="1"/>
  <c r="L6" i="9" s="1"/>
  <c r="F2" i="9"/>
  <c r="J23" i="9"/>
  <c r="L23" i="9" s="1"/>
  <c r="J15" i="9"/>
  <c r="J25" i="9"/>
  <c r="L25" i="9" s="1"/>
  <c r="J22" i="9"/>
  <c r="L22" i="9" s="1"/>
  <c r="G7" i="9"/>
  <c r="J7" i="9" s="1"/>
  <c r="F7" i="9"/>
  <c r="G9" i="9"/>
  <c r="F9" i="9"/>
  <c r="J9" i="9" s="1"/>
  <c r="J24" i="9"/>
  <c r="L24" i="9" s="1"/>
  <c r="J26" i="9"/>
  <c r="J16" i="9"/>
  <c r="L16" i="9" s="1"/>
  <c r="J12" i="9"/>
  <c r="L12" i="9" s="1"/>
  <c r="J19" i="9"/>
  <c r="L19" i="9" s="1"/>
  <c r="V11" i="5"/>
  <c r="AA11" i="5" s="1"/>
  <c r="AB11" i="5" s="1"/>
  <c r="V10" i="5"/>
  <c r="AA10" i="5" s="1"/>
  <c r="AB10" i="5" s="1"/>
  <c r="V9" i="5"/>
  <c r="AA9" i="5" s="1"/>
  <c r="AB9" i="5" s="1"/>
  <c r="V8" i="5"/>
  <c r="AA8" i="5" s="1"/>
  <c r="AB8" i="5" s="1"/>
  <c r="V7" i="5"/>
  <c r="AA7" i="5" s="1"/>
  <c r="AB7" i="5" s="1"/>
  <c r="K9" i="9"/>
  <c r="N9" i="9" s="1"/>
  <c r="K7" i="9"/>
  <c r="N7" i="9" s="1"/>
  <c r="L9" i="9" l="1"/>
  <c r="L7" i="9"/>
  <c r="K17" i="9" l="1"/>
  <c r="N17" i="9" s="1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L17" i="9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J13" i="9"/>
  <c r="J10" i="9"/>
  <c r="K15" i="9"/>
  <c r="N15" i="9" s="1"/>
  <c r="N14" i="9"/>
  <c r="J14" i="9"/>
  <c r="K13" i="9"/>
  <c r="N13" i="9" s="1"/>
  <c r="K26" i="9"/>
  <c r="N26" i="9" s="1"/>
  <c r="K11" i="9"/>
  <c r="N11" i="9" s="1"/>
  <c r="J11" i="9"/>
  <c r="K10" i="9"/>
  <c r="N10" i="9" s="1"/>
  <c r="K3" i="9"/>
  <c r="K2" i="9"/>
  <c r="N2" i="9" s="1"/>
  <c r="K28" i="9"/>
  <c r="N28" i="9" s="1"/>
  <c r="J28" i="9"/>
  <c r="V6" i="5"/>
  <c r="AA6" i="5" s="1"/>
  <c r="AB6" i="5" s="1"/>
  <c r="E4" i="1"/>
  <c r="L15" i="9" l="1"/>
  <c r="L14" i="9"/>
  <c r="L13" i="9"/>
  <c r="L26" i="9"/>
  <c r="L11" i="9"/>
  <c r="N3" i="9"/>
  <c r="L10" i="9"/>
  <c r="L28" i="9"/>
  <c r="J29" i="9" l="1"/>
  <c r="J27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6" i="1"/>
  <c r="E3" i="1" l="1"/>
  <c r="E2" i="1"/>
  <c r="K27" i="9" l="1"/>
  <c r="N27" i="9" s="1"/>
  <c r="K29" i="9"/>
  <c r="N29" i="9" s="1"/>
  <c r="L27" i="9" l="1"/>
  <c r="L29" i="9"/>
  <c r="V4" i="5" l="1"/>
  <c r="AA4" i="5" s="1"/>
  <c r="AB4" i="5" s="1"/>
  <c r="V2" i="5" l="1"/>
  <c r="V3" i="5"/>
  <c r="V5" i="5"/>
  <c r="J7" i="10" l="1"/>
  <c r="K7" i="10" s="1"/>
  <c r="M7" i="10" s="1"/>
  <c r="J5" i="10" l="1"/>
  <c r="K5" i="10" s="1"/>
  <c r="M5" i="10" s="1"/>
  <c r="J8" i="10" l="1"/>
  <c r="K8" i="10" s="1"/>
  <c r="M8" i="10" s="1"/>
  <c r="J6" i="10"/>
  <c r="K6" i="10" s="1"/>
  <c r="M6" i="10" s="1"/>
  <c r="M11" i="1" l="1"/>
  <c r="M10" i="1"/>
  <c r="M9" i="1"/>
  <c r="D4" i="7" l="1"/>
  <c r="E4" i="7" s="1"/>
  <c r="D3" i="7"/>
  <c r="E3" i="7" s="1"/>
  <c r="D2" i="7"/>
  <c r="E2" i="7" s="1"/>
  <c r="M35" i="1" l="1"/>
  <c r="I8" i="1" l="1"/>
  <c r="AA3" i="5" l="1"/>
  <c r="AB3" i="5" s="1"/>
  <c r="J3" i="10" l="1"/>
  <c r="K3" i="10" s="1"/>
  <c r="M3" i="10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3" i="1" s="1"/>
  <c r="I10" i="1" l="1"/>
  <c r="M14" i="1" s="1"/>
  <c r="M15" i="1" l="1"/>
  <c r="M16" i="1" l="1"/>
  <c r="AA5" i="5"/>
  <c r="AB5" i="5" s="1"/>
  <c r="J2" i="9"/>
  <c r="L2" i="9" s="1"/>
  <c r="J3" i="9"/>
  <c r="L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4" authorId="0" shapeId="0" xr:uid="{13383E2A-8A87-4E40-BEE2-80A1F8959826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D4" authorId="0" shapeId="0" xr:uid="{ED82467A-470C-4D36-ACA1-9F26C2BF8E08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C11" authorId="0" shapeId="0" xr:uid="{4EBE3A8D-8F34-451A-B4C8-A5453C174D2D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D11" authorId="0" shapeId="0" xr:uid="{2534E49D-C790-42D9-BE5A-BE16A004D292}">
      <text>
        <r>
          <rPr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<sst xmlns="http://schemas.openxmlformats.org/spreadsheetml/2006/main" count="726" uniqueCount="291">
  <si>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</si>
  <si>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</si>
  <si>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</si>
  <si>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</si>
  <si>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</si>
  <si>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</si>
  <si>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</si>
  <si>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</si>
  <si>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</si>
  <si>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</si>
  <si>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</si>
  <si>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</si>
  <si>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</si>
  <si>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</si>
  <si>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</si>
  <si>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</si>
  <si>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</si>
  <si>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</si>
  <si>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</si>
  <si>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</si>
  <si>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</si>
  <si>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</si>
  <si>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</si>
  <si>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</si>
  <si>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</si>
  <si>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</si>
  <si>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</si>
  <si>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</si>
  <si>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</si>
  <si>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</si>
  <si>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</si>
  <si>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</si>
  <si>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</si>
  <si>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</si>
  <si>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</si>
  <si>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</si>
  <si>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</si>
  <si>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</si>
  <si>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</si>
  <si>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</si>
  <si>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</si>
  <si>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</si>
  <si>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</si>
  <si>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</si>
  <si>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</si>
  <si>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</si>
  <si>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</si>
  <si>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</si>
  <si>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</si>
  <si>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</si>
  <si>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</si>
  <si>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</si>
  <si>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</si>
  <si>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</si>
  <si>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</si>
  <si>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</si>
  <si>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</si>
  <si>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</si>
  <si>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</si>
  <si>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</si>
  <si>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</si>
  <si>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</si>
  <si>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</si>
  <si>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</si>
  <si>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</si>
  <si>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</si>
  <si>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</si>
  <si>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</si>
  <si>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</si>
  <si>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</si>
  <si>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</si>
  <si>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</si>
  <si>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</si>
  <si>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</si>
  <si>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</si>
  <si>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</si>
  <si>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</si>
  <si>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</si>
  <si>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</si>
  <si>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</si>
  <si>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</si>
  <si>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</si>
  <si>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</si>
  <si>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</si>
  <si>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</si>
  <si>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</si>
  <si>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</si>
  <si>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</si>
  <si>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</si>
  <si>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</si>
  <si>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</si>
  <si>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</si>
  <si>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</si>
  <si>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</si>
  <si>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</si>
  <si>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</si>
  <si>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</si>
  <si>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</si>
  <si>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</si>
  <si>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</si>
  <si>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</si>
  <si>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</si>
  <si>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</si>
  <si>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</si>
  <si>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</si>
  <si>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</si>
  <si>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</si>
  <si>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Grapple</t>
  </si>
  <si>
    <t>Nihm</t>
  </si>
  <si>
    <t>Ranger</t>
  </si>
  <si>
    <t>Kassuq</t>
  </si>
  <si>
    <t>Hound Archon</t>
  </si>
  <si>
    <t>Baldoor</t>
  </si>
  <si>
    <t>Cleric of Moradin</t>
  </si>
  <si>
    <t>Bite</t>
  </si>
  <si>
    <t>Celestial giant beetle</t>
  </si>
  <si>
    <t>2d4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</si>
  <si>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</si>
  <si>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</si>
  <si>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</si>
  <si>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</si>
  <si>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</si>
  <si>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</si>
  <si>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</si>
  <si>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</si>
  <si>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</si>
  <si>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</si>
  <si>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</si>
  <si>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</si>
  <si>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</si>
  <si>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</si>
  <si>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</si>
  <si>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</si>
  <si>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</si>
  <si>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</si>
  <si>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</si>
  <si>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</si>
  <si>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</si>
  <si>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</si>
  <si>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</si>
  <si>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</si>
  <si>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</si>
  <si>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</si>
  <si>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</si>
  <si>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</si>
  <si>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</si>
  <si>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</si>
  <si>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</si>
  <si>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</si>
  <si>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</si>
  <si>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</si>
  <si>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</si>
  <si>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</si>
  <si>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</si>
  <si>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</si>
  <si>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</si>
  <si>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</si>
  <si>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</si>
  <si>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</si>
  <si>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</si>
  <si>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</si>
  <si>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</si>
  <si>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</si>
  <si>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</si>
  <si>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</si>
  <si>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</si>
  <si>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</si>
  <si>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</si>
  <si>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</si>
  <si>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</si>
  <si>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</si>
  <si>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</si>
  <si>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</si>
  <si>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</si>
  <si>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</si>
  <si>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</si>
  <si>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</si>
  <si>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</si>
  <si>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</si>
  <si>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</si>
  <si>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</si>
  <si>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</si>
  <si>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</si>
  <si>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</si>
  <si>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</si>
  <si>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</si>
  <si>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</si>
  <si>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</si>
  <si>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</si>
  <si>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</si>
  <si>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</si>
  <si>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</si>
  <si>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</si>
  <si>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</si>
  <si>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</si>
  <si>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</si>
  <si>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</si>
  <si>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</si>
  <si>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</si>
  <si>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</si>
  <si>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</si>
  <si>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</si>
  <si>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</si>
  <si>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</si>
  <si>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</si>
  <si>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Craft:  Poisonmaking</t>
  </si>
  <si>
    <t>Least Invocation: Spiderwalk
Least Invocation: See The Unseen; Beguiler level 0 &amp; 1</t>
  </si>
  <si>
    <t>Current Effects</t>
  </si>
  <si>
    <t>Undetectable Alignment</t>
  </si>
  <si>
    <t>Faram</t>
  </si>
  <si>
    <t>PCs</t>
  </si>
  <si>
    <t>30’ - 60’</t>
  </si>
  <si>
    <t>Syd</t>
  </si>
  <si>
    <t>Cringe</t>
  </si>
  <si>
    <t>Eldreth Veluuthra</t>
  </si>
  <si>
    <t>Elf</t>
  </si>
  <si>
    <t>LE</t>
  </si>
  <si>
    <t>Beguiler 6</t>
  </si>
  <si>
    <t>Evermeet</t>
  </si>
  <si>
    <t>Abilities / Feats</t>
  </si>
  <si>
    <t>Armored mage, trapfinding, Cloaked casting (+1 DC), surprise casting, Advanced learning, Silent Spell, Surprise casting (move action), Improved Initiative, Spell Focus (Illusion)</t>
  </si>
  <si>
    <t>Leather +1</t>
  </si>
  <si>
    <t>MW Dagger</t>
  </si>
  <si>
    <t>MW Sling</t>
  </si>
  <si>
    <t>Ranged Touch</t>
  </si>
  <si>
    <t>Bypass Spell Resistance</t>
  </si>
  <si>
    <t>1d4+1</t>
  </si>
  <si>
    <t>varies</t>
  </si>
  <si>
    <t>Invisibility</t>
  </si>
  <si>
    <t>Scarlet</t>
  </si>
  <si>
    <t>Rijtram</t>
  </si>
  <si>
    <t>Lolthalot</t>
  </si>
  <si>
    <t>Stuttgart</t>
  </si>
  <si>
    <t>Dermincense</t>
  </si>
  <si>
    <t>Jaguari</t>
  </si>
  <si>
    <t>of Neverwinter</t>
  </si>
  <si>
    <t>the Ingallant</t>
  </si>
  <si>
    <t>Emo Syd</t>
  </si>
  <si>
    <t>F</t>
  </si>
  <si>
    <t>Xiomara</t>
  </si>
  <si>
    <t>Neverwinter</t>
  </si>
  <si>
    <t>Yevenwood</t>
  </si>
  <si>
    <t>Underdark</t>
  </si>
  <si>
    <t>Rogue</t>
  </si>
  <si>
    <t>Fighter</t>
  </si>
  <si>
    <t>Battle Sorcerer</t>
  </si>
  <si>
    <t>Knight</t>
  </si>
  <si>
    <t>Barbarian</t>
  </si>
  <si>
    <t>Drow</t>
  </si>
  <si>
    <t>Larswood</t>
  </si>
  <si>
    <t>-</t>
  </si>
  <si>
    <t>Light Crossbow +1, MW Dagger</t>
  </si>
  <si>
    <t>Studded Leather +1</t>
  </si>
  <si>
    <t>MW Sling, MW Dagger</t>
  </si>
  <si>
    <t>Fighting Challenge +1, Knight’s Challenge, Mounted Combat, Shield Block +1, Bulwark of Defense</t>
  </si>
  <si>
    <t>MW Chainmail</t>
  </si>
  <si>
    <t>Half-plate</t>
  </si>
  <si>
    <t>Leather</t>
  </si>
  <si>
    <r>
      <t xml:space="preserve">6 / 5
</t>
    </r>
    <r>
      <rPr>
        <sz val="10"/>
        <color rgb="FFFF0000"/>
        <rFont val="Times New Roman"/>
        <family val="1"/>
      </rPr>
      <t>0 / 0</t>
    </r>
  </si>
  <si>
    <r>
      <t xml:space="preserve">Ring of </t>
    </r>
    <r>
      <rPr>
        <i/>
        <sz val="12"/>
        <rFont val="Times New Roman"/>
        <family val="1"/>
      </rPr>
      <t>Undetectable Alignment</t>
    </r>
  </si>
  <si>
    <t>Familiar, Empower Spell</t>
  </si>
  <si>
    <t>Sneak attack +3d6, Trapfinding, Evasion, Trap Sense +1, Uncanny Dodge</t>
  </si>
  <si>
    <t>Power Attack, Cleave, Mounted Combat</t>
  </si>
  <si>
    <t>Rage 1/day, Fast Move +10’, Uncanny Dodge, Trap Sense +1</t>
  </si>
  <si>
    <t>30’ + 40’</t>
  </si>
  <si>
    <t>Unseen Seer</t>
  </si>
  <si>
    <t>Berdusk</t>
  </si>
  <si>
    <r>
      <t xml:space="preserve">Ring of </t>
    </r>
    <r>
      <rPr>
        <i/>
        <sz val="12"/>
        <rFont val="Times New Roman"/>
        <family val="1"/>
      </rPr>
      <t>Undetectable Alignment</t>
    </r>
    <r>
      <rPr>
        <sz val="12"/>
        <rFont val="Times New Roman"/>
        <family val="1"/>
      </rPr>
      <t xml:space="preserve">, Wand of </t>
    </r>
    <r>
      <rPr>
        <i/>
        <sz val="12"/>
        <rFont val="Times New Roman"/>
        <family val="1"/>
      </rPr>
      <t>Cure Moderate Wounds,</t>
    </r>
    <r>
      <rPr>
        <sz val="12"/>
        <rFont val="Times New Roman"/>
        <family val="1"/>
      </rPr>
      <t xml:space="preserve"> Wand of </t>
    </r>
    <r>
      <rPr>
        <i/>
        <sz val="12"/>
        <rFont val="Times New Roman"/>
        <family val="1"/>
      </rPr>
      <t>Magic Missile</t>
    </r>
  </si>
  <si>
    <r>
      <t xml:space="preserve">Ring of </t>
    </r>
    <r>
      <rPr>
        <i/>
        <sz val="12"/>
        <rFont val="Times New Roman"/>
        <family val="1"/>
      </rPr>
      <t>Undetectable Alignment</t>
    </r>
    <r>
      <rPr>
        <sz val="12"/>
        <rFont val="Times New Roman"/>
        <family val="1"/>
      </rPr>
      <t xml:space="preserve">, Potion of </t>
    </r>
    <r>
      <rPr>
        <i/>
        <sz val="12"/>
        <rFont val="Times New Roman"/>
        <family val="1"/>
      </rPr>
      <t>Bull’s Strength</t>
    </r>
    <r>
      <rPr>
        <sz val="12"/>
        <rFont val="Times New Roman"/>
        <family val="1"/>
      </rPr>
      <t xml:space="preserve"> (DRUNK)</t>
    </r>
  </si>
  <si>
    <t>Zodom</t>
  </si>
  <si>
    <t>MW Hand Crossbow</t>
  </si>
  <si>
    <t>1d4</t>
  </si>
  <si>
    <t>MW Heavy Crossbow</t>
  </si>
  <si>
    <t>1d10</t>
  </si>
  <si>
    <t>MW Light Crossbow</t>
  </si>
  <si>
    <t>1d8</t>
  </si>
  <si>
    <r>
      <t xml:space="preserve">6 / 5
</t>
    </r>
    <r>
      <rPr>
        <sz val="10"/>
        <color rgb="FFFF0000"/>
        <rFont val="Times New Roman"/>
        <family val="1"/>
      </rPr>
      <t>0 / 1</t>
    </r>
  </si>
  <si>
    <r>
      <t xml:space="preserve">6 / 6 / 5 / 3
</t>
    </r>
    <r>
      <rPr>
        <sz val="10"/>
        <color rgb="FFFF0000"/>
        <rFont val="Times New Roman"/>
        <family val="1"/>
      </rPr>
      <t>0 / 1 / 1 / 1</t>
    </r>
  </si>
  <si>
    <t>See Invisibility</t>
  </si>
  <si>
    <t>MW Hand Crossbow, MW Heavy Flail</t>
  </si>
  <si>
    <t>MW Heavy Flail</t>
  </si>
  <si>
    <t>MW Greatsword, MW Dagger</t>
  </si>
  <si>
    <t>MW Greatsword</t>
  </si>
  <si>
    <t>2d6+1</t>
  </si>
  <si>
    <t>MW Greatsword, MW Heavy Crossbow, MW Dagger</t>
  </si>
  <si>
    <t>Heavy Crossbow, MW Club</t>
  </si>
  <si>
    <t>MW Club</t>
  </si>
  <si>
    <t>1d6</t>
  </si>
  <si>
    <t>Haste</t>
  </si>
  <si>
    <t>Spiritual Weapon</t>
  </si>
  <si>
    <t>Veluuthra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</si>
</sst>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0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i/>
      <sz val="12"/>
      <name val="Times New Roman"/>
      <family val="1"/>
    </font>
    <font>
      <sz val="12"/>
      <color indexed="8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5" fillId="0" borderId="0"/>
  </cellStyleXfs>
  <cellXfs count="31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4" fillId="0" borderId="62" xfId="2" applyFont="1" applyBorder="1" applyAlignment="1">
      <alignment horizontal="center" vertical="center"/>
    </xf>
    <xf numFmtId="0" fontId="36" fillId="0" borderId="62" xfId="13" applyFont="1" applyBorder="1" applyAlignment="1">
      <alignment horizontal="center" vertical="center"/>
    </xf>
    <xf numFmtId="0" fontId="31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0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Continuous" vertical="center"/>
    </xf>
    <xf numFmtId="0" fontId="38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26" fillId="0" borderId="28" xfId="13" applyFont="1" applyBorder="1" applyAlignment="1">
      <alignment horizontal="right" vertical="center" wrapText="1"/>
    </xf>
    <xf numFmtId="0" fontId="39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5" fillId="0" borderId="65" xfId="13" applyBorder="1" applyAlignment="1">
      <alignment horizontal="center" vertical="center" wrapText="1"/>
    </xf>
    <xf numFmtId="0" fontId="35" fillId="0" borderId="8" xfId="13" applyBorder="1" applyAlignment="1">
      <alignment horizontal="center" vertical="center" wrapText="1"/>
    </xf>
    <xf numFmtId="0" fontId="35" fillId="0" borderId="59" xfId="13" applyBorder="1" applyAlignment="1">
      <alignment horizontal="center" vertical="center" wrapText="1"/>
    </xf>
    <xf numFmtId="164" fontId="35" fillId="0" borderId="66" xfId="13" applyNumberFormat="1" applyBorder="1" applyAlignment="1">
      <alignment horizontal="center" vertical="center" wrapText="1"/>
    </xf>
    <xf numFmtId="0" fontId="35" fillId="0" borderId="66" xfId="13" applyBorder="1" applyAlignment="1">
      <alignment horizontal="center" vertical="center" wrapText="1"/>
    </xf>
    <xf numFmtId="0" fontId="40" fillId="0" borderId="14" xfId="13" applyFont="1" applyBorder="1" applyAlignment="1">
      <alignment horizontal="center" vertical="center" wrapText="1"/>
    </xf>
    <xf numFmtId="0" fontId="41" fillId="0" borderId="28" xfId="13" applyFont="1" applyBorder="1" applyAlignment="1">
      <alignment horizontal="center" vertical="center" wrapText="1"/>
    </xf>
    <xf numFmtId="0" fontId="40" fillId="0" borderId="18" xfId="13" applyFont="1" applyBorder="1" applyAlignment="1">
      <alignment horizontal="center" vertical="center" wrapText="1"/>
    </xf>
    <xf numFmtId="0" fontId="42" fillId="0" borderId="21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43" fillId="0" borderId="59" xfId="13" applyFont="1" applyBorder="1" applyAlignment="1">
      <alignment horizontal="center" vertical="center" wrapText="1"/>
    </xf>
    <xf numFmtId="0" fontId="35" fillId="0" borderId="65" xfId="13" quotePrefix="1" applyBorder="1" applyAlignment="1">
      <alignment horizontal="center" vertical="center" wrapText="1"/>
    </xf>
    <xf numFmtId="0" fontId="35" fillId="0" borderId="67" xfId="13" quotePrefix="1" applyBorder="1" applyAlignment="1">
      <alignment horizontal="center" vertical="center" wrapText="1"/>
    </xf>
    <xf numFmtId="0" fontId="44" fillId="0" borderId="65" xfId="13" applyFont="1" applyBorder="1" applyAlignment="1">
      <alignment horizontal="center" vertical="center" wrapText="1"/>
    </xf>
    <xf numFmtId="0" fontId="44" fillId="0" borderId="66" xfId="13" quotePrefix="1" applyFont="1" applyBorder="1" applyAlignment="1">
      <alignment horizontal="center" vertical="center" wrapText="1"/>
    </xf>
    <xf numFmtId="0" fontId="26" fillId="31" borderId="28" xfId="13" applyFont="1" applyFill="1" applyBorder="1" applyAlignment="1">
      <alignment horizontal="right" vertical="center" wrapText="1"/>
    </xf>
    <xf numFmtId="0" fontId="27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5" fillId="32" borderId="68" xfId="12" applyFont="1" applyFill="1" applyBorder="1" applyAlignment="1">
      <alignment horizontal="centerContinuous" vertical="center"/>
    </xf>
    <xf numFmtId="0" fontId="45" fillId="5" borderId="52" xfId="12" applyFont="1" applyFill="1" applyBorder="1" applyAlignment="1">
      <alignment horizontal="center" vertical="center"/>
    </xf>
    <xf numFmtId="0" fontId="45" fillId="32" borderId="52" xfId="12" applyFont="1" applyFill="1" applyBorder="1" applyAlignment="1">
      <alignment horizontal="center" vertical="center"/>
    </xf>
    <xf numFmtId="0" fontId="45" fillId="32" borderId="52" xfId="12" applyFont="1" applyFill="1" applyBorder="1" applyAlignment="1">
      <alignment horizontal="center" vertical="center" wrapText="1"/>
    </xf>
    <xf numFmtId="0" fontId="37" fillId="9" borderId="53" xfId="12" applyFont="1" applyFill="1" applyBorder="1" applyAlignment="1">
      <alignment horizontal="center" vertical="center" wrapText="1"/>
    </xf>
    <xf numFmtId="0" fontId="45" fillId="32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5" fillId="28" borderId="70" xfId="12" applyFont="1" applyFill="1" applyBorder="1" applyAlignment="1">
      <alignment horizontal="center" vertical="center" wrapText="1"/>
    </xf>
    <xf numFmtId="0" fontId="46" fillId="0" borderId="37" xfId="12" applyFont="1" applyBorder="1" applyAlignment="1">
      <alignment vertical="center"/>
    </xf>
    <xf numFmtId="0" fontId="39" fillId="0" borderId="30" xfId="12" applyFont="1" applyBorder="1" applyAlignment="1">
      <alignment horizontal="center" vertical="center"/>
    </xf>
    <xf numFmtId="0" fontId="47" fillId="0" borderId="30" xfId="12" applyFont="1" applyBorder="1" applyAlignment="1">
      <alignment horizontal="center" vertical="center" wrapText="1"/>
    </xf>
    <xf numFmtId="0" fontId="39" fillId="0" borderId="30" xfId="12" applyFont="1" applyBorder="1" applyAlignment="1">
      <alignment horizontal="center" vertical="center" wrapText="1"/>
    </xf>
    <xf numFmtId="1" fontId="39" fillId="0" borderId="30" xfId="12" applyNumberFormat="1" applyFont="1" applyBorder="1" applyAlignment="1">
      <alignment horizontal="center" vertical="center" wrapText="1"/>
    </xf>
    <xf numFmtId="0" fontId="48" fillId="9" borderId="61" xfId="12" applyFont="1" applyFill="1" applyBorder="1" applyAlignment="1">
      <alignment horizontal="center" vertical="center"/>
    </xf>
    <xf numFmtId="0" fontId="39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9" fillId="0" borderId="72" xfId="12" quotePrefix="1" applyFont="1" applyBorder="1" applyAlignment="1">
      <alignment horizontal="center" vertical="center"/>
    </xf>
    <xf numFmtId="0" fontId="49" fillId="0" borderId="37" xfId="12" applyFont="1" applyBorder="1" applyAlignment="1">
      <alignment vertical="center"/>
    </xf>
    <xf numFmtId="0" fontId="30" fillId="0" borderId="61" xfId="12" applyFont="1" applyBorder="1" applyAlignment="1">
      <alignment horizontal="center" vertical="center"/>
    </xf>
    <xf numFmtId="0" fontId="47" fillId="0" borderId="73" xfId="12" applyFont="1" applyBorder="1" applyAlignment="1">
      <alignment vertical="center"/>
    </xf>
    <xf numFmtId="0" fontId="39" fillId="0" borderId="32" xfId="12" applyFont="1" applyBorder="1" applyAlignment="1">
      <alignment horizontal="center" vertical="center"/>
    </xf>
    <xf numFmtId="0" fontId="37" fillId="0" borderId="32" xfId="12" applyFont="1" applyBorder="1" applyAlignment="1">
      <alignment horizontal="center" vertical="center" wrapText="1"/>
    </xf>
    <xf numFmtId="0" fontId="39" fillId="0" borderId="32" xfId="12" applyFont="1" applyBorder="1" applyAlignment="1">
      <alignment horizontal="center" vertical="center" wrapText="1"/>
    </xf>
    <xf numFmtId="1" fontId="39" fillId="0" borderId="32" xfId="12" applyNumberFormat="1" applyFont="1" applyBorder="1" applyAlignment="1">
      <alignment horizontal="center" vertical="center" wrapText="1"/>
    </xf>
    <xf numFmtId="0" fontId="39" fillId="0" borderId="74" xfId="12" quotePrefix="1" applyFont="1" applyBorder="1" applyAlignment="1">
      <alignment horizontal="center" vertical="center"/>
    </xf>
    <xf numFmtId="0" fontId="32" fillId="0" borderId="37" xfId="12" applyFont="1" applyBorder="1" applyAlignment="1">
      <alignment vertical="center"/>
    </xf>
    <xf numFmtId="49" fontId="50" fillId="0" borderId="30" xfId="12" applyNumberFormat="1" applyFont="1" applyBorder="1" applyAlignment="1">
      <alignment horizontal="center" vertical="center"/>
    </xf>
    <xf numFmtId="0" fontId="50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39" fillId="0" borderId="61" xfId="12" applyFont="1" applyBorder="1" applyAlignment="1">
      <alignment horizontal="center" vertical="center"/>
    </xf>
    <xf numFmtId="49" fontId="39" fillId="0" borderId="61" xfId="12" applyNumberFormat="1" applyFont="1" applyBorder="1" applyAlignment="1">
      <alignment horizontal="center" vertical="center"/>
    </xf>
    <xf numFmtId="0" fontId="51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2" fillId="0" borderId="30" xfId="12" applyNumberFormat="1" applyFont="1" applyBorder="1" applyAlignment="1">
      <alignment horizontal="center" vertical="center"/>
    </xf>
    <xf numFmtId="0" fontId="52" fillId="0" borderId="61" xfId="12" applyFont="1" applyBorder="1" applyAlignment="1">
      <alignment horizontal="center" vertical="center"/>
    </xf>
    <xf numFmtId="0" fontId="53" fillId="0" borderId="0" xfId="12" applyFont="1" applyAlignment="1">
      <alignment vertical="center"/>
    </xf>
    <xf numFmtId="0" fontId="34" fillId="0" borderId="37" xfId="12" applyFont="1" applyBorder="1" applyAlignment="1">
      <alignment vertical="center"/>
    </xf>
    <xf numFmtId="49" fontId="54" fillId="0" borderId="30" xfId="12" applyNumberFormat="1" applyFont="1" applyBorder="1" applyAlignment="1">
      <alignment horizontal="center" vertical="center"/>
    </xf>
    <xf numFmtId="0" fontId="54" fillId="0" borderId="61" xfId="12" applyFont="1" applyBorder="1" applyAlignment="1">
      <alignment horizontal="center" vertical="center"/>
    </xf>
    <xf numFmtId="0" fontId="34" fillId="0" borderId="61" xfId="12" applyFont="1" applyBorder="1" applyAlignment="1">
      <alignment horizontal="center" vertical="center"/>
    </xf>
    <xf numFmtId="0" fontId="55" fillId="0" borderId="0" xfId="12" applyFont="1" applyAlignment="1">
      <alignment vertical="center"/>
    </xf>
    <xf numFmtId="0" fontId="28" fillId="0" borderId="37" xfId="12" applyFont="1" applyBorder="1" applyAlignment="1">
      <alignment vertical="center"/>
    </xf>
    <xf numFmtId="49" fontId="56" fillId="0" borderId="30" xfId="12" applyNumberFormat="1" applyFont="1" applyBorder="1" applyAlignment="1">
      <alignment horizontal="center" vertical="center"/>
    </xf>
    <xf numFmtId="0" fontId="56" fillId="0" borderId="61" xfId="12" applyFont="1" applyBorder="1" applyAlignment="1">
      <alignment horizontal="center" vertical="center"/>
    </xf>
    <xf numFmtId="0" fontId="28" fillId="0" borderId="61" xfId="12" applyFont="1" applyBorder="1" applyAlignment="1">
      <alignment horizontal="center" vertical="center"/>
    </xf>
    <xf numFmtId="0" fontId="57" fillId="0" borderId="0" xfId="12" applyFont="1" applyAlignment="1">
      <alignment vertical="center"/>
    </xf>
    <xf numFmtId="0" fontId="31" fillId="0" borderId="37" xfId="12" applyFont="1" applyBorder="1" applyAlignment="1">
      <alignment vertical="center"/>
    </xf>
    <xf numFmtId="49" fontId="58" fillId="0" borderId="30" xfId="12" applyNumberFormat="1" applyFont="1" applyBorder="1" applyAlignment="1">
      <alignment horizontal="center" vertical="center"/>
    </xf>
    <xf numFmtId="0" fontId="58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59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60" fillId="0" borderId="30" xfId="12" applyNumberFormat="1" applyFont="1" applyBorder="1" applyAlignment="1">
      <alignment horizontal="center" vertical="center"/>
    </xf>
    <xf numFmtId="0" fontId="60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30" fillId="0" borderId="39" xfId="12" applyFont="1" applyBorder="1" applyAlignment="1">
      <alignment vertical="center"/>
    </xf>
    <xf numFmtId="0" fontId="39" fillId="0" borderId="75" xfId="12" applyFont="1" applyBorder="1" applyAlignment="1">
      <alignment horizontal="center" vertical="center"/>
    </xf>
    <xf numFmtId="49" fontId="52" fillId="0" borderId="75" xfId="12" applyNumberFormat="1" applyFont="1" applyBorder="1" applyAlignment="1">
      <alignment horizontal="center" vertical="center"/>
    </xf>
    <xf numFmtId="0" fontId="52" fillId="0" borderId="76" xfId="12" applyFont="1" applyBorder="1" applyAlignment="1">
      <alignment horizontal="center" vertical="center"/>
    </xf>
    <xf numFmtId="0" fontId="30" fillId="0" borderId="76" xfId="12" applyFont="1" applyBorder="1" applyAlignment="1">
      <alignment horizontal="center" vertical="center"/>
    </xf>
    <xf numFmtId="49" fontId="39" fillId="0" borderId="76" xfId="12" applyNumberFormat="1" applyFont="1" applyBorder="1" applyAlignment="1">
      <alignment horizontal="center" vertical="center"/>
    </xf>
    <xf numFmtId="0" fontId="48" fillId="9" borderId="75" xfId="12" applyFont="1" applyFill="1" applyBorder="1" applyAlignment="1">
      <alignment horizontal="center" vertical="center"/>
    </xf>
    <xf numFmtId="0" fontId="39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4" fillId="0" borderId="64" xfId="13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4" fillId="13" borderId="65" xfId="13" applyFont="1" applyFill="1" applyBorder="1" applyAlignment="1">
      <alignment horizontal="center" vertical="center" wrapText="1"/>
    </xf>
    <xf numFmtId="0" fontId="3" fillId="13" borderId="8" xfId="13" applyFont="1" applyFill="1" applyBorder="1" applyAlignment="1">
      <alignment horizontal="center" vertical="center" wrapText="1"/>
    </xf>
    <xf numFmtId="0" fontId="44" fillId="0" borderId="65" xfId="13" quotePrefix="1" applyFont="1" applyBorder="1" applyAlignment="1">
      <alignment horizontal="center" vertical="center" wrapText="1"/>
    </xf>
    <xf numFmtId="49" fontId="44" fillId="13" borderId="64" xfId="13" applyNumberFormat="1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35" fillId="6" borderId="65" xfId="13" applyFill="1" applyBorder="1" applyAlignment="1">
      <alignment horizontal="center" vertical="center" wrapText="1"/>
    </xf>
    <xf numFmtId="0" fontId="35" fillId="6" borderId="8" xfId="13" applyFill="1" applyBorder="1" applyAlignment="1">
      <alignment horizontal="center" vertical="center" wrapText="1"/>
    </xf>
    <xf numFmtId="0" fontId="39" fillId="13" borderId="30" xfId="12" applyFont="1" applyFill="1" applyBorder="1" applyAlignment="1">
      <alignment horizontal="center" vertical="center"/>
    </xf>
    <xf numFmtId="0" fontId="39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6" fillId="6" borderId="28" xfId="13" applyFont="1" applyFill="1" applyBorder="1" applyAlignment="1">
      <alignment horizontal="right" vertical="center" wrapText="1"/>
    </xf>
    <xf numFmtId="0" fontId="23" fillId="7" borderId="25" xfId="0" applyFont="1" applyFill="1" applyBorder="1" applyAlignment="1">
      <alignment horizontal="right" vertical="center"/>
    </xf>
    <xf numFmtId="0" fontId="4" fillId="6" borderId="8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84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3333FF"/>
      <color rgb="FF99FF99"/>
      <color rgb="FF0033CC"/>
      <color rgb="FF008000"/>
      <color rgb="FF9900FF"/>
      <color rgb="FFCC99FF"/>
      <color rgb="FFFF00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21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14</c:v>
                </c:pt>
                <c:pt idx="4">
                  <c:v>9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37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25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26</c:v>
                </c:pt>
                <c:pt idx="4">
                  <c:v>28</c:v>
                </c:pt>
                <c:pt idx="5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>
                  <c:v>13</c:v>
                </c:pt>
                <c:pt idx="3">
                  <c:v>26</c:v>
                </c:pt>
                <c:pt idx="4">
                  <c:v>37</c:v>
                </c:pt>
                <c:pt idx="5">
                  <c:v>60</c:v>
                </c:pt>
                <c:pt idx="6">
                  <c:v>39</c:v>
                </c:pt>
                <c:pt idx="7">
                  <c:v>56</c:v>
                </c:pt>
                <c:pt idx="8">
                  <c:v>64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31</c:v>
                </c:pt>
                <c:pt idx="3">
                  <c:v>47</c:v>
                </c:pt>
                <c:pt idx="4">
                  <c:v>63</c:v>
                </c:pt>
                <c:pt idx="5">
                  <c:v>55</c:v>
                </c:pt>
                <c:pt idx="6">
                  <c:v>60</c:v>
                </c:pt>
                <c:pt idx="7">
                  <c:v>113</c:v>
                </c:pt>
                <c:pt idx="8">
                  <c:v>87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9</c:v>
                </c:pt>
                <c:pt idx="5">
                  <c:v>13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14</c:v>
                </c:pt>
                <c:pt idx="2">
                  <c:v>14</c:v>
                </c:pt>
                <c:pt idx="3">
                  <c:v>23</c:v>
                </c:pt>
                <c:pt idx="4">
                  <c:v>26</c:v>
                </c:pt>
                <c:pt idx="5">
                  <c:v>26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9</c:v>
                </c:pt>
                <c:pt idx="3">
                  <c:v>17</c:v>
                </c:pt>
                <c:pt idx="4">
                  <c:v>28</c:v>
                </c:pt>
                <c:pt idx="5">
                  <c:v>37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25</c:v>
                </c:pt>
                <c:pt idx="4">
                  <c:v>33</c:v>
                </c:pt>
                <c:pt idx="5">
                  <c:v>60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30</c:v>
                </c:pt>
                <c:pt idx="3">
                  <c:v>36</c:v>
                </c:pt>
                <c:pt idx="4">
                  <c:v>32</c:v>
                </c:pt>
                <c:pt idx="5">
                  <c:v>39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35</c:v>
                </c:pt>
                <c:pt idx="4">
                  <c:v>50</c:v>
                </c:pt>
                <c:pt idx="5">
                  <c:v>56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14</c:v>
                </c:pt>
                <c:pt idx="1">
                  <c:v>21</c:v>
                </c:pt>
                <c:pt idx="2">
                  <c:v>37</c:v>
                </c:pt>
                <c:pt idx="3">
                  <c:v>38</c:v>
                </c:pt>
                <c:pt idx="4">
                  <c:v>50</c:v>
                </c:pt>
                <c:pt idx="5">
                  <c:v>64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38</c:v>
                </c:pt>
                <c:pt idx="3">
                  <c:v>42</c:v>
                </c:pt>
                <c:pt idx="4">
                  <c:v>48</c:v>
                </c:pt>
                <c:pt idx="5">
                  <c:v>68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21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14</c:v>
                </c:pt>
                <c:pt idx="4">
                  <c:v>9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37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25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26</c:v>
                </c:pt>
                <c:pt idx="4">
                  <c:v>28</c:v>
                </c:pt>
                <c:pt idx="5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>
                  <c:v>13</c:v>
                </c:pt>
                <c:pt idx="3">
                  <c:v>26</c:v>
                </c:pt>
                <c:pt idx="4">
                  <c:v>37</c:v>
                </c:pt>
                <c:pt idx="5">
                  <c:v>60</c:v>
                </c:pt>
                <c:pt idx="6">
                  <c:v>39</c:v>
                </c:pt>
                <c:pt idx="7">
                  <c:v>56</c:v>
                </c:pt>
                <c:pt idx="8">
                  <c:v>64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31</c:v>
                </c:pt>
                <c:pt idx="3">
                  <c:v>47</c:v>
                </c:pt>
                <c:pt idx="4">
                  <c:v>63</c:v>
                </c:pt>
                <c:pt idx="5">
                  <c:v>55</c:v>
                </c:pt>
                <c:pt idx="6">
                  <c:v>60</c:v>
                </c:pt>
                <c:pt idx="7">
                  <c:v>113</c:v>
                </c:pt>
                <c:pt idx="8">
                  <c:v>87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16.69921875" style="43" bestFit="1" customWidth="1"/>
    <col min="11" max="11" width="4.19921875" style="43" customWidth="1"/>
    <col min="12" max="12" width="14.59765625" style="43" customWidth="1"/>
    <col min="13" max="13" width="7.3984375" style="43" bestFit="1" customWidth="1"/>
    <col min="14" max="14" width="22.1992187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2" t="s">
        <v>290</v>
      </c>
      <c r="B2" s="112">
        <v>2</v>
      </c>
      <c r="C2" s="44">
        <v>4</v>
      </c>
      <c r="D2" s="45">
        <v>20</v>
      </c>
      <c r="E2" s="44">
        <f>SUM(C2:D2)</f>
        <v>24</v>
      </c>
      <c r="F2" s="44" t="s">
        <v>264</v>
      </c>
      <c r="H2" s="71" t="s">
        <v>0</v>
      </c>
      <c r="I2" s="72" t="s">
        <v>21</v>
      </c>
      <c r="J2" s="73" t="s">
        <v>22</v>
      </c>
      <c r="L2" s="120" t="s">
        <v>0</v>
      </c>
      <c r="M2" s="121" t="s">
        <v>82</v>
      </c>
      <c r="N2" s="122" t="s">
        <v>64</v>
      </c>
    </row>
    <row r="3" spans="1:14" x14ac:dyDescent="0.3">
      <c r="A3" s="70" t="s">
        <v>210</v>
      </c>
      <c r="B3" s="70">
        <v>1</v>
      </c>
      <c r="C3" s="44">
        <v>6</v>
      </c>
      <c r="D3" s="45">
        <v>6</v>
      </c>
      <c r="E3" s="44">
        <f>SUM(C3:D3)</f>
        <v>12</v>
      </c>
      <c r="F3" s="44" t="s">
        <v>211</v>
      </c>
      <c r="H3" s="74" t="s">
        <v>112</v>
      </c>
      <c r="I3" s="70">
        <v>3</v>
      </c>
      <c r="J3" s="75" t="s">
        <v>113</v>
      </c>
      <c r="L3" s="123" t="s">
        <v>229</v>
      </c>
      <c r="M3" s="112">
        <v>5</v>
      </c>
      <c r="N3" s="124" t="s">
        <v>243</v>
      </c>
    </row>
    <row r="4" spans="1:14" x14ac:dyDescent="0.3">
      <c r="A4" s="64" t="s">
        <v>209</v>
      </c>
      <c r="B4" s="64">
        <v>1</v>
      </c>
      <c r="C4" s="44">
        <v>5</v>
      </c>
      <c r="D4" s="45">
        <v>2</v>
      </c>
      <c r="E4" s="44">
        <f>SUM(C4:D4)</f>
        <v>7</v>
      </c>
      <c r="F4" s="44" t="s">
        <v>5</v>
      </c>
      <c r="H4" s="74" t="s">
        <v>110</v>
      </c>
      <c r="I4" s="70">
        <v>3</v>
      </c>
      <c r="J4" s="75" t="s">
        <v>111</v>
      </c>
      <c r="L4" s="123" t="s">
        <v>230</v>
      </c>
      <c r="M4" s="112">
        <v>4</v>
      </c>
      <c r="N4" s="124" t="s">
        <v>244</v>
      </c>
    </row>
    <row r="5" spans="1:14" x14ac:dyDescent="0.3">
      <c r="B5" s="43"/>
      <c r="C5" s="43"/>
      <c r="E5" s="43"/>
      <c r="F5" s="43"/>
      <c r="H5" s="303" t="s">
        <v>209</v>
      </c>
      <c r="I5" s="64">
        <v>8</v>
      </c>
      <c r="J5" s="304" t="s">
        <v>265</v>
      </c>
      <c r="L5" s="123" t="s">
        <v>269</v>
      </c>
      <c r="M5" s="112">
        <v>3</v>
      </c>
      <c r="N5" s="124" t="s">
        <v>245</v>
      </c>
    </row>
    <row r="6" spans="1:14" ht="16.2" thickBot="1" x14ac:dyDescent="0.35">
      <c r="D6" s="45">
        <f t="shared" ref="D6" ca="1" si="0">RANDBETWEEN(1,20)</f>
        <v>12</v>
      </c>
      <c r="H6" s="163" t="s">
        <v>108</v>
      </c>
      <c r="I6" s="164">
        <v>3</v>
      </c>
      <c r="J6" s="165" t="s">
        <v>109</v>
      </c>
      <c r="L6" s="123" t="s">
        <v>239</v>
      </c>
      <c r="M6" s="112">
        <v>3</v>
      </c>
      <c r="N6" s="124" t="s">
        <v>246</v>
      </c>
    </row>
    <row r="7" spans="1:14" x14ac:dyDescent="0.3">
      <c r="B7" s="43"/>
      <c r="C7" s="43"/>
      <c r="D7" s="43"/>
      <c r="E7" s="43"/>
      <c r="F7" s="43"/>
      <c r="H7" s="76" t="s">
        <v>23</v>
      </c>
      <c r="I7" s="77">
        <f>SUM(I3:I6)</f>
        <v>17</v>
      </c>
      <c r="J7" s="75"/>
      <c r="L7" s="123" t="s">
        <v>231</v>
      </c>
      <c r="M7" s="112">
        <v>3</v>
      </c>
      <c r="N7" s="124" t="s">
        <v>247</v>
      </c>
    </row>
    <row r="8" spans="1:14" ht="16.2" thickBot="1" x14ac:dyDescent="0.35">
      <c r="B8" s="43"/>
      <c r="C8" s="43"/>
      <c r="D8" s="43"/>
      <c r="E8" s="43"/>
      <c r="F8" s="43"/>
      <c r="H8" s="76" t="s">
        <v>24</v>
      </c>
      <c r="I8" s="77">
        <f>COUNT(I3:I6)</f>
        <v>4</v>
      </c>
      <c r="J8" s="78"/>
      <c r="L8" s="125" t="s">
        <v>212</v>
      </c>
      <c r="M8" s="126">
        <v>3</v>
      </c>
      <c r="N8" s="127" t="s">
        <v>217</v>
      </c>
    </row>
    <row r="9" spans="1:14" x14ac:dyDescent="0.3">
      <c r="B9" s="43"/>
      <c r="C9" s="43"/>
      <c r="D9" s="43"/>
      <c r="E9" s="43"/>
      <c r="F9" s="43"/>
      <c r="H9" s="76" t="s">
        <v>26</v>
      </c>
      <c r="I9" s="79">
        <f>I7/4</f>
        <v>4.25</v>
      </c>
      <c r="J9" s="75" t="s">
        <v>27</v>
      </c>
      <c r="L9" s="128" t="s">
        <v>23</v>
      </c>
      <c r="M9" s="129">
        <f>SUM(M6:M8)</f>
        <v>9</v>
      </c>
      <c r="N9" s="124"/>
    </row>
    <row r="10" spans="1:14" ht="16.2" thickBot="1" x14ac:dyDescent="0.35">
      <c r="B10" s="43"/>
      <c r="C10" s="43"/>
      <c r="D10" s="43"/>
      <c r="E10" s="43"/>
      <c r="F10" s="43"/>
      <c r="H10" s="80" t="s">
        <v>28</v>
      </c>
      <c r="I10" s="81">
        <f>I9*2</f>
        <v>8.5</v>
      </c>
      <c r="J10" s="82" t="s">
        <v>29</v>
      </c>
      <c r="L10" s="128" t="s">
        <v>95</v>
      </c>
      <c r="M10" s="129">
        <f>AVERAGE(M6:M8)</f>
        <v>3</v>
      </c>
      <c r="N10" s="124"/>
    </row>
    <row r="11" spans="1:14" ht="16.8" thickTop="1" thickBot="1" x14ac:dyDescent="0.35">
      <c r="B11" s="43"/>
      <c r="C11" s="43"/>
      <c r="D11" s="43"/>
      <c r="E11" s="43"/>
      <c r="F11" s="43"/>
      <c r="H11" s="83"/>
      <c r="I11" s="83"/>
      <c r="J11" s="83"/>
      <c r="L11" s="130" t="s">
        <v>24</v>
      </c>
      <c r="M11" s="157">
        <f>COUNT(M6:M8)</f>
        <v>3</v>
      </c>
      <c r="N11" s="131"/>
    </row>
    <row r="12" spans="1:14" ht="16.2" thickTop="1" x14ac:dyDescent="0.3">
      <c r="B12" s="43"/>
      <c r="C12" s="43"/>
      <c r="D12" s="43"/>
      <c r="E12" s="43"/>
      <c r="F12" s="43"/>
      <c r="H12" s="83"/>
      <c r="I12" s="83"/>
    </row>
    <row r="13" spans="1:14" x14ac:dyDescent="0.3">
      <c r="B13" s="43"/>
      <c r="C13" s="43"/>
      <c r="D13" s="43"/>
      <c r="E13" s="43"/>
      <c r="F13" s="43"/>
      <c r="H13" s="83"/>
      <c r="I13" s="83"/>
      <c r="J13" s="83"/>
      <c r="L13" s="84" t="s">
        <v>30</v>
      </c>
      <c r="M13" s="85">
        <f>I9</f>
        <v>4.25</v>
      </c>
      <c r="N13" s="83"/>
    </row>
    <row r="14" spans="1:14" x14ac:dyDescent="0.3">
      <c r="B14" s="43"/>
      <c r="C14" s="43"/>
      <c r="D14" s="43"/>
      <c r="E14" s="43"/>
      <c r="F14" s="43"/>
      <c r="H14" s="83"/>
      <c r="I14" s="83"/>
      <c r="J14" s="83"/>
      <c r="L14" s="84" t="s">
        <v>31</v>
      </c>
      <c r="M14" s="85">
        <f>I10</f>
        <v>8.5</v>
      </c>
      <c r="N14" s="83"/>
    </row>
    <row r="15" spans="1:14" x14ac:dyDescent="0.3">
      <c r="H15" s="83"/>
      <c r="I15" s="83"/>
      <c r="J15" s="83"/>
      <c r="L15" s="84" t="s">
        <v>32</v>
      </c>
      <c r="M15" s="85">
        <f>I7</f>
        <v>17</v>
      </c>
      <c r="N15" s="83"/>
    </row>
    <row r="16" spans="1:14" x14ac:dyDescent="0.3">
      <c r="H16" s="83"/>
      <c r="I16" s="83"/>
      <c r="J16" s="83"/>
      <c r="L16" s="86" t="s">
        <v>33</v>
      </c>
      <c r="M16" s="85">
        <f>M9</f>
        <v>9</v>
      </c>
      <c r="N16" s="83"/>
    </row>
    <row r="17" spans="8:14" x14ac:dyDescent="0.3">
      <c r="H17" s="83"/>
      <c r="I17" s="83"/>
      <c r="J17" s="83"/>
    </row>
    <row r="18" spans="8:14" x14ac:dyDescent="0.3">
      <c r="H18" s="83"/>
      <c r="I18" s="83"/>
      <c r="J18" s="83"/>
    </row>
    <row r="19" spans="8:14" x14ac:dyDescent="0.3">
      <c r="H19" s="83"/>
      <c r="I19" s="83"/>
      <c r="J19" s="83"/>
    </row>
    <row r="20" spans="8:14" x14ac:dyDescent="0.3">
      <c r="H20" s="83"/>
      <c r="I20" s="83"/>
      <c r="J20" s="83"/>
    </row>
    <row r="21" spans="8:14" x14ac:dyDescent="0.3">
      <c r="H21" s="83"/>
      <c r="I21" s="83"/>
      <c r="J21" s="83"/>
    </row>
    <row r="31" spans="8:14" x14ac:dyDescent="0.3">
      <c r="L31" s="84"/>
      <c r="M31" s="85"/>
      <c r="N31" s="83"/>
    </row>
    <row r="32" spans="8:14" x14ac:dyDescent="0.3">
      <c r="L32" s="84"/>
      <c r="M32" s="85"/>
      <c r="N32" s="83"/>
    </row>
    <row r="33" spans="12:14" x14ac:dyDescent="0.3">
      <c r="L33" s="84"/>
      <c r="M33" s="85"/>
      <c r="N33" s="83"/>
    </row>
    <row r="34" spans="12:14" x14ac:dyDescent="0.3">
      <c r="N34" s="83"/>
    </row>
    <row r="35" spans="12:14" x14ac:dyDescent="0.3">
      <c r="L35" s="86" t="s">
        <v>33</v>
      </c>
      <c r="M35" s="85">
        <f>M27</f>
        <v>0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6">
    <cfRule type="cellIs" dxfId="843" priority="1438" operator="greaterThan">
      <formula>$M$15</formula>
    </cfRule>
    <cfRule type="cellIs" dxfId="842" priority="1439" operator="between">
      <formula>$M$14</formula>
      <formula>$M$15</formula>
    </cfRule>
    <cfRule type="cellIs" dxfId="841" priority="1440" operator="between">
      <formula>$M$13</formula>
      <formula>$M$14</formula>
    </cfRule>
    <cfRule type="cellIs" dxfId="840" priority="1441" operator="lessThan">
      <formula>$M$13</formula>
    </cfRule>
  </conditionalFormatting>
  <conditionalFormatting sqref="M35">
    <cfRule type="cellIs" dxfId="839" priority="1" operator="greaterThan">
      <formula>$M$15</formula>
    </cfRule>
    <cfRule type="cellIs" dxfId="838" priority="2" operator="between">
      <formula>$M$14</formula>
      <formula>$M$15</formula>
    </cfRule>
    <cfRule type="cellIs" dxfId="837" priority="3" operator="between">
      <formula>$M$13</formula>
      <formula>$M$14</formula>
    </cfRule>
    <cfRule type="cellIs" dxfId="836" priority="4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7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3" sqref="G3"/>
    </sheetView>
  </sheetViews>
  <sheetFormatPr defaultColWidth="8.5" defaultRowHeight="16.2" x14ac:dyDescent="0.3"/>
  <cols>
    <col min="1" max="1" width="12" style="226" customWidth="1"/>
    <col min="2" max="2" width="16.296875" style="226" customWidth="1"/>
    <col min="3" max="3" width="8.796875" style="297" bestFit="1" customWidth="1"/>
    <col min="4" max="4" width="5.296875" style="202" bestFit="1" customWidth="1"/>
    <col min="5" max="5" width="9.5" style="202" bestFit="1" customWidth="1"/>
    <col min="6" max="6" width="5" style="227" bestFit="1" customWidth="1"/>
    <col min="7" max="7" width="4" style="227" bestFit="1" customWidth="1"/>
    <col min="8" max="8" width="4.296875" style="227" bestFit="1" customWidth="1"/>
    <col min="9" max="9" width="10.19921875" style="227" bestFit="1" customWidth="1"/>
    <col min="10" max="10" width="10.8984375" style="227" bestFit="1" customWidth="1"/>
    <col min="11" max="11" width="3.69921875" style="227" bestFit="1" customWidth="1"/>
    <col min="12" max="12" width="3.19921875" style="227" customWidth="1"/>
    <col min="13" max="13" width="4.59765625" style="227" customWidth="1"/>
    <col min="14" max="14" width="3.19921875" style="227" customWidth="1"/>
    <col min="15" max="15" width="4.8984375" style="227" bestFit="1" customWidth="1"/>
    <col min="16" max="16" width="3.19921875" style="227" customWidth="1"/>
    <col min="17" max="17" width="3.69921875" style="227" bestFit="1" customWidth="1"/>
    <col min="18" max="18" width="3.19921875" style="227" customWidth="1"/>
    <col min="19" max="19" width="4.59765625" style="227" customWidth="1"/>
    <col min="20" max="20" width="3.19921875" style="227" customWidth="1"/>
    <col min="21" max="21" width="4.796875" style="227" customWidth="1"/>
    <col min="22" max="22" width="3.19921875" style="227" customWidth="1"/>
    <col min="23" max="23" width="4.3984375" style="227" bestFit="1" customWidth="1"/>
    <col min="24" max="24" width="4.296875" style="227" bestFit="1" customWidth="1"/>
    <col min="25" max="25" width="5" style="227" bestFit="1" customWidth="1"/>
    <col min="26" max="26" width="3.296875" style="227" customWidth="1"/>
    <col min="27" max="27" width="4.19921875" style="227" bestFit="1" customWidth="1"/>
    <col min="28" max="28" width="3.296875" style="227" customWidth="1"/>
    <col min="29" max="29" width="4.296875" style="227" bestFit="1" customWidth="1"/>
    <col min="30" max="30" width="3.296875" style="227" customWidth="1"/>
    <col min="31" max="31" width="5.3984375" style="227" bestFit="1" customWidth="1"/>
    <col min="32" max="32" width="5.5" style="227" bestFit="1" customWidth="1"/>
    <col min="33" max="33" width="3.69921875" style="202" bestFit="1" customWidth="1"/>
    <col min="34" max="34" width="6.796875" style="202" bestFit="1" customWidth="1"/>
    <col min="35" max="35" width="4" style="227" bestFit="1" customWidth="1"/>
    <col min="36" max="36" width="11.59765625" style="227" bestFit="1" customWidth="1"/>
    <col min="37" max="37" width="44.796875" style="227" bestFit="1" customWidth="1"/>
    <col min="38" max="38" width="26.8984375" style="227" customWidth="1"/>
    <col min="39" max="39" width="20.59765625" style="227" bestFit="1" customWidth="1"/>
    <col min="40" max="40" width="29.3984375" style="227" bestFit="1" customWidth="1"/>
    <col min="41" max="41" width="11.8984375" style="227" customWidth="1"/>
    <col min="42" max="42" width="12.796875" style="227" bestFit="1" customWidth="1"/>
    <col min="43" max="43" width="27.3984375" style="227" bestFit="1" customWidth="1"/>
    <col min="44" max="44" width="20.69921875" style="202" bestFit="1" customWidth="1"/>
    <col min="45" max="45" width="31" style="202" bestFit="1" customWidth="1"/>
    <col min="46" max="46" width="30.69921875" style="202" bestFit="1" customWidth="1"/>
    <col min="47" max="47" width="31.5" style="202" customWidth="1"/>
    <col min="48" max="48" width="13" style="202" bestFit="1" customWidth="1"/>
    <col min="49" max="16384" width="8.5" style="227"/>
  </cols>
  <sheetData>
    <row r="1" spans="1:44" ht="17.399999999999999" thickBot="1" x14ac:dyDescent="0.35">
      <c r="A1" s="185" t="s">
        <v>121</v>
      </c>
      <c r="B1" s="185" t="s">
        <v>122</v>
      </c>
      <c r="C1" s="295" t="s">
        <v>1</v>
      </c>
      <c r="D1" s="295" t="s">
        <v>123</v>
      </c>
      <c r="E1" s="295" t="s">
        <v>124</v>
      </c>
      <c r="F1" s="186" t="s">
        <v>21</v>
      </c>
      <c r="G1" s="186" t="s">
        <v>125</v>
      </c>
      <c r="H1" s="186" t="s">
        <v>126</v>
      </c>
      <c r="I1" s="186" t="s">
        <v>127</v>
      </c>
      <c r="J1" s="187" t="s">
        <v>204</v>
      </c>
      <c r="K1" s="188" t="s">
        <v>128</v>
      </c>
      <c r="L1" s="189" t="s">
        <v>129</v>
      </c>
      <c r="M1" s="190" t="s">
        <v>130</v>
      </c>
      <c r="N1" s="189" t="s">
        <v>131</v>
      </c>
      <c r="O1" s="191" t="s">
        <v>132</v>
      </c>
      <c r="P1" s="189" t="s">
        <v>133</v>
      </c>
      <c r="Q1" s="192" t="s">
        <v>134</v>
      </c>
      <c r="R1" s="189" t="s">
        <v>135</v>
      </c>
      <c r="S1" s="193" t="s">
        <v>136</v>
      </c>
      <c r="T1" s="189" t="s">
        <v>137</v>
      </c>
      <c r="U1" s="194" t="s">
        <v>138</v>
      </c>
      <c r="V1" s="189" t="s">
        <v>139</v>
      </c>
      <c r="W1" s="195" t="s">
        <v>140</v>
      </c>
      <c r="X1" s="190" t="s">
        <v>141</v>
      </c>
      <c r="Y1" s="196" t="s">
        <v>142</v>
      </c>
      <c r="Z1" s="197" t="s">
        <v>40</v>
      </c>
      <c r="AA1" s="198" t="s">
        <v>143</v>
      </c>
      <c r="AB1" s="197" t="s">
        <v>41</v>
      </c>
      <c r="AC1" s="199" t="s">
        <v>144</v>
      </c>
      <c r="AD1" s="197" t="s">
        <v>42</v>
      </c>
      <c r="AE1" s="188" t="s">
        <v>36</v>
      </c>
      <c r="AF1" s="200" t="s">
        <v>44</v>
      </c>
      <c r="AG1" s="200" t="s">
        <v>145</v>
      </c>
      <c r="AH1" s="200" t="s">
        <v>45</v>
      </c>
      <c r="AI1" s="191" t="s">
        <v>146</v>
      </c>
      <c r="AJ1" s="191" t="s">
        <v>147</v>
      </c>
      <c r="AK1" s="201" t="s">
        <v>219</v>
      </c>
      <c r="AL1" s="186" t="s">
        <v>148</v>
      </c>
      <c r="AM1" s="186" t="s">
        <v>149</v>
      </c>
      <c r="AN1" s="186" t="s">
        <v>150</v>
      </c>
      <c r="AO1" s="186" t="s">
        <v>151</v>
      </c>
      <c r="AP1" s="186" t="s">
        <v>152</v>
      </c>
      <c r="AQ1" s="187" t="s">
        <v>153</v>
      </c>
      <c r="AR1" s="187" t="s">
        <v>207</v>
      </c>
    </row>
    <row r="2" spans="1:44" s="202" customFormat="1" ht="39.6" x14ac:dyDescent="0.3">
      <c r="A2" s="312" t="s">
        <v>237</v>
      </c>
      <c r="B2" s="312" t="s">
        <v>213</v>
      </c>
      <c r="C2" s="205" t="s">
        <v>214</v>
      </c>
      <c r="D2" s="205" t="s">
        <v>215</v>
      </c>
      <c r="E2" s="205" t="s">
        <v>217</v>
      </c>
      <c r="F2" s="204">
        <v>3</v>
      </c>
      <c r="G2" s="205" t="s">
        <v>154</v>
      </c>
      <c r="H2" s="205">
        <v>100</v>
      </c>
      <c r="I2" s="206" t="s">
        <v>216</v>
      </c>
      <c r="J2" s="209" t="s">
        <v>218</v>
      </c>
      <c r="K2" s="210">
        <v>8</v>
      </c>
      <c r="L2" s="211">
        <f t="shared" ref="L2:L7" si="0">IF(K2&gt;9.9,CONCATENATE("+",ROUNDDOWN((K2-10) / 2,0)),ROUNDUP((K2-10) / 2,0))</f>
        <v>-1</v>
      </c>
      <c r="M2" s="306">
        <f>16+4</f>
        <v>20</v>
      </c>
      <c r="N2" s="211" t="str">
        <f t="shared" ref="N2:N7" si="1">IF(M2&gt;9.9,CONCATENATE("+",ROUNDDOWN((M2-10) / 2,0)),ROUNDUP((M2-10) / 2,0))</f>
        <v>+5</v>
      </c>
      <c r="O2" s="211">
        <v>9</v>
      </c>
      <c r="P2" s="211">
        <f t="shared" ref="P2:P7" si="2">IF(O2&gt;9.9,CONCATENATE("+",ROUNDDOWN((O2-10) / 2,0)),ROUNDUP((O2-10) / 2,0))</f>
        <v>-1</v>
      </c>
      <c r="Q2" s="211">
        <v>15</v>
      </c>
      <c r="R2" s="211" t="str">
        <f t="shared" ref="R2:R7" si="3">IF(Q2&gt;9.9,CONCATENATE("+",ROUNDDOWN((Q2-10) / 2,0)),ROUNDUP((Q2-10) / 2,0))</f>
        <v>+2</v>
      </c>
      <c r="S2" s="211">
        <v>10</v>
      </c>
      <c r="T2" s="211" t="str">
        <f t="shared" ref="T2:T7" si="4">IF(S2&gt;9.9,CONCATENATE("+",ROUNDDOWN((S2-10) / 2,0)),ROUNDUP((S2-10) / 2,0))</f>
        <v>+0</v>
      </c>
      <c r="U2" s="212">
        <v>17</v>
      </c>
      <c r="V2" s="212" t="str">
        <f t="shared" ref="V2:V7" si="5">IF(U2&gt;9.9,CONCATENATE("+",ROUNDDOWN((U2-10) / 2,0)),ROUNDUP((U2-10) / 2,0))</f>
        <v>+3</v>
      </c>
      <c r="W2" s="213">
        <f t="shared" ref="W2:W7" si="6">AVERAGE(K2,M2,O2,Q2,S2,U2)</f>
        <v>13.166666666666666</v>
      </c>
      <c r="X2" s="214">
        <f>IF(M2&gt;9.9,CONCATENATE("+",ROUNDDOWN((M2-10) / 2,0)),ROUNDUP((M2-10) / 2,0))+4</f>
        <v>9</v>
      </c>
      <c r="Y2" s="215">
        <v>1</v>
      </c>
      <c r="Z2" s="216">
        <f t="shared" ref="Z2:Z7" si="7">IF(O2&gt;9.9,(ROUNDDOWN((O2-10) / 2,0)),ROUNDUP((O2-10) / 2,0))+Y2</f>
        <v>0</v>
      </c>
      <c r="AA2" s="217">
        <v>1</v>
      </c>
      <c r="AB2" s="218">
        <f t="shared" ref="AB2:AB7" si="8">AA2+X2</f>
        <v>10</v>
      </c>
      <c r="AC2" s="219">
        <v>3</v>
      </c>
      <c r="AD2" s="220">
        <f t="shared" ref="AD2:AD7" si="9">IF(S2&gt;9.9,(ROUNDDOWN((S2-10) / 2,0)),ROUNDUP((S2-10) / 2,0))+AC2</f>
        <v>3</v>
      </c>
      <c r="AE2" s="221">
        <v>3</v>
      </c>
      <c r="AF2" s="212">
        <f t="shared" ref="AF2:AF7" si="10">10+N2</f>
        <v>15</v>
      </c>
      <c r="AG2" s="212">
        <f t="shared" ref="AG2:AG7" si="11">10+AP2</f>
        <v>13</v>
      </c>
      <c r="AH2" s="212">
        <f t="shared" ref="AH2:AH7" si="12">AF2+AP2</f>
        <v>18</v>
      </c>
      <c r="AI2" s="221">
        <f t="shared" ref="AI2:AI7" si="13">(F2*6*0.75)+(P2+F2)</f>
        <v>15.5</v>
      </c>
      <c r="AJ2" s="222">
        <f>(6+R2)*F2+3</f>
        <v>27</v>
      </c>
      <c r="AK2" s="224" t="s">
        <v>220</v>
      </c>
      <c r="AL2" s="223" t="s">
        <v>206</v>
      </c>
      <c r="AM2" s="296" t="s">
        <v>277</v>
      </c>
      <c r="AN2" s="207" t="s">
        <v>253</v>
      </c>
      <c r="AO2" s="205" t="s">
        <v>221</v>
      </c>
      <c r="AP2" s="208">
        <f>2+1</f>
        <v>3</v>
      </c>
      <c r="AQ2" s="209" t="s">
        <v>259</v>
      </c>
      <c r="AR2" s="209" t="s">
        <v>208</v>
      </c>
    </row>
    <row r="3" spans="1:44" s="202" customFormat="1" ht="31.2" x14ac:dyDescent="0.3">
      <c r="A3" s="225" t="s">
        <v>231</v>
      </c>
      <c r="B3" s="225" t="s">
        <v>236</v>
      </c>
      <c r="C3" s="205" t="s">
        <v>214</v>
      </c>
      <c r="D3" s="205" t="s">
        <v>248</v>
      </c>
      <c r="E3" s="205" t="s">
        <v>247</v>
      </c>
      <c r="F3" s="204">
        <v>3</v>
      </c>
      <c r="G3" s="205" t="s">
        <v>154</v>
      </c>
      <c r="H3" s="205">
        <v>203</v>
      </c>
      <c r="I3" s="206" t="s">
        <v>216</v>
      </c>
      <c r="J3" s="209" t="s">
        <v>242</v>
      </c>
      <c r="K3" s="305">
        <f>16+4</f>
        <v>20</v>
      </c>
      <c r="L3" s="211" t="str">
        <f t="shared" si="0"/>
        <v>+5</v>
      </c>
      <c r="M3" s="211">
        <f>8</f>
        <v>8</v>
      </c>
      <c r="N3" s="211">
        <f t="shared" si="1"/>
        <v>-1</v>
      </c>
      <c r="O3" s="306">
        <f>17+4</f>
        <v>21</v>
      </c>
      <c r="P3" s="211" t="str">
        <f t="shared" si="2"/>
        <v>+5</v>
      </c>
      <c r="Q3" s="211">
        <v>9</v>
      </c>
      <c r="R3" s="211">
        <f t="shared" si="3"/>
        <v>-1</v>
      </c>
      <c r="S3" s="211">
        <v>8</v>
      </c>
      <c r="T3" s="211">
        <f t="shared" si="4"/>
        <v>-1</v>
      </c>
      <c r="U3" s="212">
        <v>6</v>
      </c>
      <c r="V3" s="212">
        <f t="shared" si="5"/>
        <v>-2</v>
      </c>
      <c r="W3" s="213">
        <f t="shared" si="6"/>
        <v>12</v>
      </c>
      <c r="X3" s="214">
        <f>IF(M3&gt;9.9,CONCATENATE("+",ROUNDDOWN((M3-10) / 2,0)),ROUNDUP((M3-10) / 2,0))</f>
        <v>-1</v>
      </c>
      <c r="Y3" s="215">
        <v>3</v>
      </c>
      <c r="Z3" s="216">
        <f t="shared" si="7"/>
        <v>8</v>
      </c>
      <c r="AA3" s="217">
        <v>1</v>
      </c>
      <c r="AB3" s="218">
        <f t="shared" si="8"/>
        <v>0</v>
      </c>
      <c r="AC3" s="219">
        <v>1</v>
      </c>
      <c r="AD3" s="220">
        <f t="shared" si="9"/>
        <v>0</v>
      </c>
      <c r="AE3" s="221">
        <v>1</v>
      </c>
      <c r="AF3" s="212">
        <f t="shared" si="10"/>
        <v>9</v>
      </c>
      <c r="AG3" s="212">
        <f t="shared" si="11"/>
        <v>12</v>
      </c>
      <c r="AH3" s="212">
        <f t="shared" si="12"/>
        <v>11</v>
      </c>
      <c r="AI3" s="221">
        <f t="shared" si="13"/>
        <v>21.5</v>
      </c>
      <c r="AJ3" s="222">
        <f>(6+R3)*F3+3</f>
        <v>18</v>
      </c>
      <c r="AK3" s="224" t="s">
        <v>263</v>
      </c>
      <c r="AL3" s="299" t="s">
        <v>250</v>
      </c>
      <c r="AM3" s="302" t="s">
        <v>250</v>
      </c>
      <c r="AN3" s="207" t="s">
        <v>285</v>
      </c>
      <c r="AO3" s="205" t="s">
        <v>257</v>
      </c>
      <c r="AP3" s="208">
        <v>2</v>
      </c>
      <c r="AQ3" s="209" t="s">
        <v>259</v>
      </c>
      <c r="AR3" s="209" t="s">
        <v>208</v>
      </c>
    </row>
    <row r="4" spans="1:44" s="202" customFormat="1" ht="46.8" x14ac:dyDescent="0.3">
      <c r="A4" s="203" t="s">
        <v>230</v>
      </c>
      <c r="B4" s="203" t="s">
        <v>234</v>
      </c>
      <c r="C4" s="205" t="s">
        <v>214</v>
      </c>
      <c r="D4" s="205" t="s">
        <v>215</v>
      </c>
      <c r="E4" s="205" t="s">
        <v>244</v>
      </c>
      <c r="F4" s="204">
        <v>4</v>
      </c>
      <c r="G4" s="205" t="s">
        <v>154</v>
      </c>
      <c r="H4" s="205">
        <v>81</v>
      </c>
      <c r="I4" s="206" t="s">
        <v>216</v>
      </c>
      <c r="J4" s="209" t="s">
        <v>249</v>
      </c>
      <c r="K4" s="305">
        <f>14+4</f>
        <v>18</v>
      </c>
      <c r="L4" s="211" t="str">
        <f t="shared" si="0"/>
        <v>+4</v>
      </c>
      <c r="M4" s="211">
        <v>13</v>
      </c>
      <c r="N4" s="211" t="str">
        <f t="shared" si="1"/>
        <v>+1</v>
      </c>
      <c r="O4" s="211">
        <v>14</v>
      </c>
      <c r="P4" s="211" t="str">
        <f t="shared" si="2"/>
        <v>+2</v>
      </c>
      <c r="Q4" s="211">
        <v>8</v>
      </c>
      <c r="R4" s="211">
        <f t="shared" si="3"/>
        <v>-1</v>
      </c>
      <c r="S4" s="211">
        <v>9</v>
      </c>
      <c r="T4" s="211">
        <f t="shared" si="4"/>
        <v>-1</v>
      </c>
      <c r="U4" s="212">
        <v>8</v>
      </c>
      <c r="V4" s="212">
        <f t="shared" si="5"/>
        <v>-1</v>
      </c>
      <c r="W4" s="213">
        <f t="shared" si="6"/>
        <v>11.666666666666666</v>
      </c>
      <c r="X4" s="214" t="str">
        <f>IF(M4&gt;9.9,CONCATENATE("+",ROUNDDOWN((M4-10) / 2,0)),ROUNDUP((M4-10) / 2,0))</f>
        <v>+1</v>
      </c>
      <c r="Y4" s="215">
        <v>4</v>
      </c>
      <c r="Z4" s="216">
        <f t="shared" si="7"/>
        <v>6</v>
      </c>
      <c r="AA4" s="217">
        <v>1</v>
      </c>
      <c r="AB4" s="218">
        <f t="shared" si="8"/>
        <v>2</v>
      </c>
      <c r="AC4" s="219">
        <v>1</v>
      </c>
      <c r="AD4" s="220">
        <f t="shared" si="9"/>
        <v>0</v>
      </c>
      <c r="AE4" s="221">
        <f>F4</f>
        <v>4</v>
      </c>
      <c r="AF4" s="212">
        <f t="shared" si="10"/>
        <v>11</v>
      </c>
      <c r="AG4" s="212">
        <f t="shared" si="11"/>
        <v>15</v>
      </c>
      <c r="AH4" s="212">
        <f t="shared" si="12"/>
        <v>16</v>
      </c>
      <c r="AI4" s="221">
        <f t="shared" si="13"/>
        <v>24</v>
      </c>
      <c r="AJ4" s="222">
        <f>(2+R4)*F4+3</f>
        <v>7</v>
      </c>
      <c r="AK4" s="224" t="s">
        <v>262</v>
      </c>
      <c r="AL4" s="299" t="s">
        <v>250</v>
      </c>
      <c r="AM4" s="302" t="s">
        <v>250</v>
      </c>
      <c r="AN4" s="207" t="s">
        <v>281</v>
      </c>
      <c r="AO4" s="205" t="s">
        <v>255</v>
      </c>
      <c r="AP4" s="208">
        <v>5</v>
      </c>
      <c r="AQ4" s="209" t="s">
        <v>268</v>
      </c>
      <c r="AR4" s="209" t="s">
        <v>208</v>
      </c>
    </row>
    <row r="5" spans="1:44" s="202" customFormat="1" ht="62.4" x14ac:dyDescent="0.3">
      <c r="A5" s="312" t="s">
        <v>229</v>
      </c>
      <c r="B5" s="312" t="s">
        <v>233</v>
      </c>
      <c r="C5" s="205" t="s">
        <v>214</v>
      </c>
      <c r="D5" s="205" t="s">
        <v>215</v>
      </c>
      <c r="E5" s="205" t="s">
        <v>243</v>
      </c>
      <c r="F5" s="204">
        <v>5</v>
      </c>
      <c r="G5" s="205" t="s">
        <v>238</v>
      </c>
      <c r="H5" s="205">
        <v>244</v>
      </c>
      <c r="I5" s="206" t="s">
        <v>216</v>
      </c>
      <c r="J5" s="209" t="s">
        <v>266</v>
      </c>
      <c r="K5" s="210">
        <v>8</v>
      </c>
      <c r="L5" s="211">
        <f t="shared" si="0"/>
        <v>-1</v>
      </c>
      <c r="M5" s="306">
        <f>16+4</f>
        <v>20</v>
      </c>
      <c r="N5" s="211" t="str">
        <f t="shared" si="1"/>
        <v>+5</v>
      </c>
      <c r="O5" s="211">
        <v>9</v>
      </c>
      <c r="P5" s="211">
        <f t="shared" si="2"/>
        <v>-1</v>
      </c>
      <c r="Q5" s="211">
        <v>13</v>
      </c>
      <c r="R5" s="211" t="str">
        <f t="shared" si="3"/>
        <v>+1</v>
      </c>
      <c r="S5" s="211">
        <v>10</v>
      </c>
      <c r="T5" s="211" t="str">
        <f t="shared" si="4"/>
        <v>+0</v>
      </c>
      <c r="U5" s="212">
        <v>16</v>
      </c>
      <c r="V5" s="212" t="str">
        <f t="shared" si="5"/>
        <v>+3</v>
      </c>
      <c r="W5" s="213">
        <f t="shared" si="6"/>
        <v>12.666666666666666</v>
      </c>
      <c r="X5" s="214" t="str">
        <f>IF(M5&gt;9.9,CONCATENATE("+",ROUNDDOWN((M5-10) / 2,0)),ROUNDUP((M5-10) / 2,0))</f>
        <v>+5</v>
      </c>
      <c r="Y5" s="215">
        <v>1</v>
      </c>
      <c r="Z5" s="216">
        <f t="shared" si="7"/>
        <v>0</v>
      </c>
      <c r="AA5" s="217">
        <v>4</v>
      </c>
      <c r="AB5" s="218">
        <f t="shared" si="8"/>
        <v>9</v>
      </c>
      <c r="AC5" s="219">
        <v>1</v>
      </c>
      <c r="AD5" s="220">
        <f t="shared" si="9"/>
        <v>1</v>
      </c>
      <c r="AE5" s="221">
        <v>1</v>
      </c>
      <c r="AF5" s="212">
        <f t="shared" si="10"/>
        <v>15</v>
      </c>
      <c r="AG5" s="212">
        <f t="shared" si="11"/>
        <v>14</v>
      </c>
      <c r="AH5" s="212">
        <f t="shared" si="12"/>
        <v>19</v>
      </c>
      <c r="AI5" s="221">
        <f t="shared" si="13"/>
        <v>26.5</v>
      </c>
      <c r="AJ5" s="222">
        <f>(8+R5)*F5+3</f>
        <v>48</v>
      </c>
      <c r="AK5" s="224" t="s">
        <v>261</v>
      </c>
      <c r="AL5" s="299" t="s">
        <v>250</v>
      </c>
      <c r="AM5" s="302" t="s">
        <v>250</v>
      </c>
      <c r="AN5" s="207" t="s">
        <v>251</v>
      </c>
      <c r="AO5" s="205" t="s">
        <v>252</v>
      </c>
      <c r="AP5" s="208">
        <f>3+1</f>
        <v>4</v>
      </c>
      <c r="AQ5" s="209" t="s">
        <v>267</v>
      </c>
      <c r="AR5" s="209" t="s">
        <v>208</v>
      </c>
    </row>
    <row r="6" spans="1:44" ht="31.2" x14ac:dyDescent="0.3">
      <c r="A6" s="225" t="s">
        <v>239</v>
      </c>
      <c r="B6" s="225" t="s">
        <v>232</v>
      </c>
      <c r="C6" s="205" t="s">
        <v>214</v>
      </c>
      <c r="D6" s="205" t="s">
        <v>215</v>
      </c>
      <c r="E6" s="205" t="s">
        <v>246</v>
      </c>
      <c r="F6" s="204">
        <v>3</v>
      </c>
      <c r="G6" s="205" t="s">
        <v>238</v>
      </c>
      <c r="H6" s="205">
        <v>295</v>
      </c>
      <c r="I6" s="206" t="s">
        <v>216</v>
      </c>
      <c r="J6" s="209" t="s">
        <v>241</v>
      </c>
      <c r="K6" s="210">
        <v>14</v>
      </c>
      <c r="L6" s="211" t="str">
        <f t="shared" si="0"/>
        <v>+2</v>
      </c>
      <c r="M6" s="211">
        <v>10</v>
      </c>
      <c r="N6" s="211" t="str">
        <f t="shared" si="1"/>
        <v>+0</v>
      </c>
      <c r="O6" s="211">
        <v>14</v>
      </c>
      <c r="P6" s="211" t="str">
        <f t="shared" si="2"/>
        <v>+2</v>
      </c>
      <c r="Q6" s="211">
        <v>8</v>
      </c>
      <c r="R6" s="211">
        <f t="shared" si="3"/>
        <v>-1</v>
      </c>
      <c r="S6" s="211">
        <v>13</v>
      </c>
      <c r="T6" s="211" t="str">
        <f t="shared" si="4"/>
        <v>+1</v>
      </c>
      <c r="U6" s="212">
        <v>16</v>
      </c>
      <c r="V6" s="212" t="str">
        <f t="shared" si="5"/>
        <v>+3</v>
      </c>
      <c r="W6" s="213">
        <f t="shared" si="6"/>
        <v>12.5</v>
      </c>
      <c r="X6" s="214" t="str">
        <f>IF(M6&gt;9.9,CONCATENATE("+",ROUNDDOWN((M6-10) / 2,0)),ROUNDUP((M6-10) / 2,0))</f>
        <v>+0</v>
      </c>
      <c r="Y6" s="215">
        <v>1</v>
      </c>
      <c r="Z6" s="216">
        <f t="shared" si="7"/>
        <v>3</v>
      </c>
      <c r="AA6" s="217">
        <v>1</v>
      </c>
      <c r="AB6" s="218">
        <f t="shared" si="8"/>
        <v>1</v>
      </c>
      <c r="AC6" s="219">
        <v>3</v>
      </c>
      <c r="AD6" s="220">
        <f t="shared" si="9"/>
        <v>4</v>
      </c>
      <c r="AE6" s="221">
        <f>F6</f>
        <v>3</v>
      </c>
      <c r="AF6" s="212">
        <f t="shared" si="10"/>
        <v>10</v>
      </c>
      <c r="AG6" s="212">
        <f t="shared" si="11"/>
        <v>17</v>
      </c>
      <c r="AH6" s="212">
        <f t="shared" si="12"/>
        <v>17</v>
      </c>
      <c r="AI6" s="221">
        <f t="shared" si="13"/>
        <v>18.5</v>
      </c>
      <c r="AJ6" s="222">
        <f>(2+R6)*F6+3</f>
        <v>6</v>
      </c>
      <c r="AK6" s="224" t="s">
        <v>254</v>
      </c>
      <c r="AL6" s="299" t="s">
        <v>250</v>
      </c>
      <c r="AM6" s="302" t="s">
        <v>250</v>
      </c>
      <c r="AN6" s="207" t="s">
        <v>284</v>
      </c>
      <c r="AO6" s="205" t="s">
        <v>256</v>
      </c>
      <c r="AP6" s="208">
        <v>7</v>
      </c>
      <c r="AQ6" s="209" t="s">
        <v>259</v>
      </c>
      <c r="AR6" s="209" t="s">
        <v>208</v>
      </c>
    </row>
    <row r="7" spans="1:44" ht="31.2" x14ac:dyDescent="0.3">
      <c r="A7" s="312" t="s">
        <v>269</v>
      </c>
      <c r="B7" s="312" t="s">
        <v>235</v>
      </c>
      <c r="C7" s="205" t="s">
        <v>214</v>
      </c>
      <c r="D7" s="205" t="s">
        <v>215</v>
      </c>
      <c r="E7" s="205" t="s">
        <v>245</v>
      </c>
      <c r="F7" s="204">
        <v>3</v>
      </c>
      <c r="G7" s="205" t="s">
        <v>154</v>
      </c>
      <c r="H7" s="205">
        <v>136</v>
      </c>
      <c r="I7" s="206" t="s">
        <v>216</v>
      </c>
      <c r="J7" s="209" t="s">
        <v>240</v>
      </c>
      <c r="K7" s="305">
        <f>10+4</f>
        <v>14</v>
      </c>
      <c r="L7" s="211" t="str">
        <f t="shared" si="0"/>
        <v>+2</v>
      </c>
      <c r="M7" s="211">
        <v>15</v>
      </c>
      <c r="N7" s="211" t="str">
        <f t="shared" si="1"/>
        <v>+2</v>
      </c>
      <c r="O7" s="211">
        <v>10</v>
      </c>
      <c r="P7" s="211" t="str">
        <f t="shared" si="2"/>
        <v>+0</v>
      </c>
      <c r="Q7" s="211">
        <v>16</v>
      </c>
      <c r="R7" s="211" t="str">
        <f t="shared" si="3"/>
        <v>+3</v>
      </c>
      <c r="S7" s="211">
        <v>8</v>
      </c>
      <c r="T7" s="211">
        <f t="shared" si="4"/>
        <v>-1</v>
      </c>
      <c r="U7" s="212">
        <v>13</v>
      </c>
      <c r="V7" s="212" t="str">
        <f t="shared" si="5"/>
        <v>+1</v>
      </c>
      <c r="W7" s="213">
        <f t="shared" si="6"/>
        <v>12.666666666666666</v>
      </c>
      <c r="X7" s="214" t="str">
        <f>IF(M7&gt;9.9,CONCATENATE("+",ROUNDDOWN((M7-10) / 2,0)),ROUNDUP((M7-10) / 2,0))</f>
        <v>+2</v>
      </c>
      <c r="Y7" s="215">
        <v>1</v>
      </c>
      <c r="Z7" s="216">
        <f t="shared" si="7"/>
        <v>1</v>
      </c>
      <c r="AA7" s="217">
        <v>1</v>
      </c>
      <c r="AB7" s="218">
        <f t="shared" si="8"/>
        <v>3</v>
      </c>
      <c r="AC7" s="219">
        <v>3</v>
      </c>
      <c r="AD7" s="220">
        <f t="shared" si="9"/>
        <v>2</v>
      </c>
      <c r="AE7" s="221">
        <v>2</v>
      </c>
      <c r="AF7" s="212">
        <f t="shared" si="10"/>
        <v>12</v>
      </c>
      <c r="AG7" s="212">
        <f t="shared" si="11"/>
        <v>10</v>
      </c>
      <c r="AH7" s="212">
        <f t="shared" si="12"/>
        <v>12</v>
      </c>
      <c r="AI7" s="221">
        <f t="shared" si="13"/>
        <v>16.5</v>
      </c>
      <c r="AJ7" s="222">
        <f>(4+R7)*F7+3</f>
        <v>24</v>
      </c>
      <c r="AK7" s="224" t="s">
        <v>260</v>
      </c>
      <c r="AL7" s="301" t="s">
        <v>258</v>
      </c>
      <c r="AM7" s="296" t="s">
        <v>276</v>
      </c>
      <c r="AN7" s="207" t="s">
        <v>279</v>
      </c>
      <c r="AO7" s="300" t="s">
        <v>250</v>
      </c>
      <c r="AP7" s="208">
        <v>0</v>
      </c>
      <c r="AQ7" s="209" t="s">
        <v>259</v>
      </c>
      <c r="AR7" s="209" t="s">
        <v>208</v>
      </c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91" bestFit="1" customWidth="1"/>
    <col min="2" max="2" width="7.3984375" style="291" bestFit="1" customWidth="1"/>
    <col min="3" max="3" width="8.19921875" style="291" bestFit="1" customWidth="1"/>
    <col min="4" max="4" width="7.296875" style="291" bestFit="1" customWidth="1"/>
    <col min="5" max="5" width="9" style="291" bestFit="1" customWidth="1"/>
    <col min="6" max="6" width="9.5" style="291" bestFit="1" customWidth="1"/>
    <col min="7" max="7" width="9.296875" style="291" bestFit="1" customWidth="1"/>
    <col min="8" max="13" width="0.59765625" style="291" customWidth="1"/>
    <col min="14" max="14" width="11.59765625" style="293" hidden="1" customWidth="1"/>
    <col min="15" max="15" width="6.5" style="293" hidden="1" customWidth="1"/>
    <col min="16" max="16" width="9.19921875" style="293" bestFit="1" customWidth="1"/>
    <col min="17" max="17" width="6.69921875" style="293" bestFit="1" customWidth="1"/>
    <col min="18" max="18" width="5.8984375" style="293" bestFit="1" customWidth="1"/>
    <col min="19" max="19" width="4.69921875" style="293" bestFit="1" customWidth="1"/>
    <col min="20" max="20" width="6.8984375" style="293" bestFit="1" customWidth="1"/>
    <col min="21" max="21" width="6.19921875" style="291" bestFit="1" customWidth="1"/>
    <col min="22" max="22" width="2" style="243" customWidth="1"/>
    <col min="23" max="23" width="10.3984375" style="243" bestFit="1" customWidth="1"/>
    <col min="24" max="16384" width="13" style="243"/>
  </cols>
  <sheetData>
    <row r="1" spans="1:23" s="234" customFormat="1" ht="34.799999999999997" thickTop="1" thickBot="1" x14ac:dyDescent="0.35">
      <c r="A1" s="228" t="s">
        <v>156</v>
      </c>
      <c r="B1" s="229" t="s">
        <v>229</v>
      </c>
      <c r="C1" s="229" t="s">
        <v>230</v>
      </c>
      <c r="D1" s="229" t="s">
        <v>269</v>
      </c>
      <c r="E1" s="229" t="s">
        <v>239</v>
      </c>
      <c r="F1" s="229" t="s">
        <v>231</v>
      </c>
      <c r="G1" s="229" t="s">
        <v>237</v>
      </c>
      <c r="H1" s="229"/>
      <c r="I1" s="229"/>
      <c r="J1" s="229"/>
      <c r="K1" s="229"/>
      <c r="L1" s="229"/>
      <c r="M1" s="229"/>
      <c r="N1" s="230" t="s">
        <v>157</v>
      </c>
      <c r="O1" s="230" t="s">
        <v>158</v>
      </c>
      <c r="P1" s="231" t="s">
        <v>159</v>
      </c>
      <c r="Q1" s="231" t="s">
        <v>160</v>
      </c>
      <c r="R1" s="231" t="s">
        <v>25</v>
      </c>
      <c r="S1" s="232" t="s">
        <v>3</v>
      </c>
      <c r="T1" s="230" t="s">
        <v>99</v>
      </c>
      <c r="U1" s="233" t="s">
        <v>85</v>
      </c>
      <c r="W1" s="235" t="s">
        <v>161</v>
      </c>
    </row>
    <row r="2" spans="1:23" s="234" customFormat="1" ht="17.399999999999999" thickBot="1" x14ac:dyDescent="0.35">
      <c r="A2" s="236" t="s">
        <v>40</v>
      </c>
      <c r="B2" s="237">
        <f>VLOOKUP(B$1,Members!$A$2:$AD$13,26,FALSE)</f>
        <v>0</v>
      </c>
      <c r="C2" s="237">
        <f>VLOOKUP(C$1,Members!$A$2:$AD$13,26,FALSE)</f>
        <v>6</v>
      </c>
      <c r="D2" s="237">
        <f>VLOOKUP(D$1,Members!$A$2:$AD$13,26,FALSE)</f>
        <v>1</v>
      </c>
      <c r="E2" s="237">
        <f>VLOOKUP(E$1,Members!$A$2:$AD$13,26,FALSE)</f>
        <v>3</v>
      </c>
      <c r="F2" s="237">
        <f>VLOOKUP(F$1,Members!$A$2:$AD$13,26,FALSE)</f>
        <v>8</v>
      </c>
      <c r="G2" s="237">
        <f>VLOOKUP(G$1,Members!$A$2:$AD$13,26,FALSE)</f>
        <v>0</v>
      </c>
      <c r="H2" s="307" t="e">
        <f>VLOOKUP(H$1,Members!$A$2:$AD$13,26,FALSE)</f>
        <v>#N/A</v>
      </c>
      <c r="I2" s="307" t="e">
        <f>VLOOKUP(I$1,Members!$A$2:$AD$13,26,FALSE)</f>
        <v>#N/A</v>
      </c>
      <c r="J2" s="307" t="e">
        <f>VLOOKUP(J$1,Members!$A$2:$AD$13,26,FALSE)</f>
        <v>#N/A</v>
      </c>
      <c r="K2" s="307" t="e">
        <f>VLOOKUP(K$1,Members!$A$2:$AD$13,26,FALSE)</f>
        <v>#N/A</v>
      </c>
      <c r="L2" s="307" t="e">
        <f>VLOOKUP(L$1,Members!$A$2:$AD$13,26,FALSE)</f>
        <v>#N/A</v>
      </c>
      <c r="M2" s="307" t="e">
        <f>VLOOKUP(M$1,Members!$A$2:$AD$13,26,FALSE)</f>
        <v>#N/A</v>
      </c>
      <c r="N2" s="237" t="s">
        <v>133</v>
      </c>
      <c r="O2" s="237">
        <f>INDEX(Members!$L$2:$V$15,MATCH($W$2,Members!$A$2:$A$15,0),MATCH(N2,Members!$L$1:$V$1,0))</f>
        <v>-1</v>
      </c>
      <c r="P2" s="238" t="str">
        <f t="shared" ref="P2:P49" si="0">CONCATENATE(LEFT(N2,3)," (",O2,")")</f>
        <v>Con (-1)</v>
      </c>
      <c r="Q2" s="239">
        <v>0</v>
      </c>
      <c r="R2" s="240">
        <f t="shared" ref="R2:R49" si="1">O2+HLOOKUP($W$2,$B$1:$M$49,MATCH(A2,$A$1:$A$49,0),FALSE)</f>
        <v>-1</v>
      </c>
      <c r="S2" s="241">
        <f t="shared" ref="S2:S49" ca="1" si="2">RANDBETWEEN(1,20)</f>
        <v>8</v>
      </c>
      <c r="T2" s="240">
        <f t="shared" ref="T2:T49" ca="1" si="3">SUM(R2:S2)</f>
        <v>7</v>
      </c>
      <c r="U2" s="242"/>
      <c r="V2" s="243"/>
      <c r="W2" s="244" t="s">
        <v>229</v>
      </c>
    </row>
    <row r="3" spans="1:23" s="234" customFormat="1" ht="17.399999999999999" thickTop="1" x14ac:dyDescent="0.3">
      <c r="A3" s="245" t="s">
        <v>41</v>
      </c>
      <c r="B3" s="237">
        <f>VLOOKUP(B$1,Members!$A$2:$AD$13,28,FALSE)</f>
        <v>9</v>
      </c>
      <c r="C3" s="237">
        <f>VLOOKUP(C$1,Members!$A$2:$AD$13,28,FALSE)</f>
        <v>2</v>
      </c>
      <c r="D3" s="237">
        <f>VLOOKUP(D$1,Members!$A$2:$AD$13,28,FALSE)</f>
        <v>3</v>
      </c>
      <c r="E3" s="237">
        <f>VLOOKUP(E$1,Members!$A$2:$AD$13,28,FALSE)</f>
        <v>1</v>
      </c>
      <c r="F3" s="237">
        <f>VLOOKUP(F$1,Members!$A$2:$AD$13,28,FALSE)</f>
        <v>0</v>
      </c>
      <c r="G3" s="237">
        <f>VLOOKUP(G$1,Members!$A$2:$AD$13,28,FALSE)</f>
        <v>10</v>
      </c>
      <c r="H3" s="307" t="e">
        <f>VLOOKUP(H$1,Members!$A$2:$AD$13,28,FALSE)</f>
        <v>#N/A</v>
      </c>
      <c r="I3" s="307" t="e">
        <f>VLOOKUP(I$1,Members!$A$2:$AD$13,28,FALSE)</f>
        <v>#N/A</v>
      </c>
      <c r="J3" s="307" t="e">
        <f>VLOOKUP(J$1,Members!$A$2:$AD$13,28,FALSE)</f>
        <v>#N/A</v>
      </c>
      <c r="K3" s="307" t="e">
        <f>VLOOKUP(K$1,Members!$A$2:$AD$13,28,FALSE)</f>
        <v>#N/A</v>
      </c>
      <c r="L3" s="307" t="e">
        <f>VLOOKUP(L$1,Members!$A$2:$AD$13,28,FALSE)</f>
        <v>#N/A</v>
      </c>
      <c r="M3" s="307" t="e">
        <f>VLOOKUP(M$1,Members!$A$2:$AD$13,28,FALSE)</f>
        <v>#N/A</v>
      </c>
      <c r="N3" s="237" t="s">
        <v>131</v>
      </c>
      <c r="O3" s="237" t="str">
        <f>INDEX(Members!$L$2:$V$15,MATCH($W$2,Members!$A$2:$A$15,0),MATCH(N3,Members!$L$1:$V$1,0))</f>
        <v>+5</v>
      </c>
      <c r="P3" s="246" t="str">
        <f t="shared" si="0"/>
        <v>Dex (+5)</v>
      </c>
      <c r="Q3" s="239">
        <v>0</v>
      </c>
      <c r="R3" s="240">
        <f t="shared" si="1"/>
        <v>14</v>
      </c>
      <c r="S3" s="241">
        <f t="shared" ca="1" si="2"/>
        <v>9</v>
      </c>
      <c r="T3" s="240">
        <f t="shared" ca="1" si="3"/>
        <v>23</v>
      </c>
      <c r="U3" s="242"/>
      <c r="V3" s="243"/>
    </row>
    <row r="4" spans="1:23" s="234" customFormat="1" ht="16.8" x14ac:dyDescent="0.3">
      <c r="A4" s="247" t="s">
        <v>42</v>
      </c>
      <c r="B4" s="248">
        <f>VLOOKUP(B$1,Members!$A$2:$AD$13,30,FALSE)</f>
        <v>1</v>
      </c>
      <c r="C4" s="248">
        <f>VLOOKUP(C$1,Members!$A$2:$AD$13,30,FALSE)</f>
        <v>0</v>
      </c>
      <c r="D4" s="248">
        <f>VLOOKUP(D$1,Members!$A$2:$AD$13,30,FALSE)</f>
        <v>2</v>
      </c>
      <c r="E4" s="248">
        <f>VLOOKUP(E$1,Members!$A$2:$AD$13,30,FALSE)</f>
        <v>4</v>
      </c>
      <c r="F4" s="248">
        <f>VLOOKUP(F$1,Members!$A$2:$AD$13,30,FALSE)</f>
        <v>0</v>
      </c>
      <c r="G4" s="248">
        <f>VLOOKUP(G$1,Members!$A$2:$AD$13,30,FALSE)</f>
        <v>3</v>
      </c>
      <c r="H4" s="308" t="e">
        <f>VLOOKUP(H$1,Members!$A$2:$AD$13,30,FALSE)</f>
        <v>#N/A</v>
      </c>
      <c r="I4" s="308" t="e">
        <f>VLOOKUP(I$1,Members!$A$2:$AD$13,30,FALSE)</f>
        <v>#N/A</v>
      </c>
      <c r="J4" s="308" t="e">
        <f>VLOOKUP(J$1,Members!$A$2:$AD$13,30,FALSE)</f>
        <v>#N/A</v>
      </c>
      <c r="K4" s="308" t="e">
        <f>VLOOKUP(K$1,Members!$A$2:$AD$13,30,FALSE)</f>
        <v>#N/A</v>
      </c>
      <c r="L4" s="308" t="e">
        <f>VLOOKUP(L$1,Members!$A$2:$AD$13,30,FALSE)</f>
        <v>#N/A</v>
      </c>
      <c r="M4" s="308" t="e">
        <f>VLOOKUP(M$1,Members!$A$2:$AD$13,30,FALSE)</f>
        <v>#N/A</v>
      </c>
      <c r="N4" s="248" t="s">
        <v>137</v>
      </c>
      <c r="O4" s="248" t="str">
        <f>INDEX(Members!$L$2:$V$15,MATCH($W$2,Members!$A$2:$A$15,0),MATCH(N4,Members!$L$1:$V$1,0))</f>
        <v>+0</v>
      </c>
      <c r="P4" s="249" t="str">
        <f t="shared" si="0"/>
        <v>Wis (+0)</v>
      </c>
      <c r="Q4" s="250">
        <v>0</v>
      </c>
      <c r="R4" s="251">
        <f t="shared" si="1"/>
        <v>1</v>
      </c>
      <c r="S4" s="241">
        <f t="shared" ca="1" si="2"/>
        <v>4</v>
      </c>
      <c r="T4" s="251">
        <f t="shared" ca="1" si="3"/>
        <v>5</v>
      </c>
      <c r="U4" s="252"/>
      <c r="V4" s="243"/>
    </row>
    <row r="5" spans="1:23" s="259" customFormat="1" ht="16.8" x14ac:dyDescent="0.3">
      <c r="A5" s="253" t="s">
        <v>162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54" t="s">
        <v>135</v>
      </c>
      <c r="O5" s="255" t="str">
        <f>INDEX(Members!$L$2:$V$15,MATCH($W$2,Members!$A$2:$A$15,0),MATCH(N5,Members!$L$1:$V$1,0))</f>
        <v>+1</v>
      </c>
      <c r="P5" s="256" t="str">
        <f t="shared" si="0"/>
        <v>Int (+1)</v>
      </c>
      <c r="Q5" s="257" t="s">
        <v>163</v>
      </c>
      <c r="R5" s="258">
        <f t="shared" si="1"/>
        <v>1</v>
      </c>
      <c r="S5" s="241">
        <f t="shared" ca="1" si="2"/>
        <v>12</v>
      </c>
      <c r="T5" s="258">
        <f t="shared" ca="1" si="3"/>
        <v>13</v>
      </c>
      <c r="U5" s="242"/>
      <c r="V5" s="243"/>
    </row>
    <row r="6" spans="1:23" s="263" customFormat="1" ht="16.8" x14ac:dyDescent="0.3">
      <c r="A6" s="260" t="s">
        <v>164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61" t="s">
        <v>131</v>
      </c>
      <c r="O6" s="262" t="str">
        <f>INDEX(Members!$L$2:$V$15,MATCH($W$2,Members!$A$2:$A$15,0),MATCH(N6,Members!$L$1:$V$1,0))</f>
        <v>+5</v>
      </c>
      <c r="P6" s="246" t="str">
        <f t="shared" si="0"/>
        <v>Dex (+5)</v>
      </c>
      <c r="Q6" s="258" t="s">
        <v>163</v>
      </c>
      <c r="R6" s="258">
        <f t="shared" si="1"/>
        <v>5</v>
      </c>
      <c r="S6" s="241">
        <f t="shared" ca="1" si="2"/>
        <v>1</v>
      </c>
      <c r="T6" s="258">
        <f t="shared" ca="1" si="3"/>
        <v>6</v>
      </c>
      <c r="U6" s="242"/>
      <c r="V6" s="243"/>
    </row>
    <row r="7" spans="1:23" s="268" customFormat="1" ht="16.8" x14ac:dyDescent="0.3">
      <c r="A7" s="264" t="s">
        <v>165</v>
      </c>
      <c r="B7" s="237">
        <v>8</v>
      </c>
      <c r="C7" s="237"/>
      <c r="D7" s="237"/>
      <c r="E7" s="237"/>
      <c r="F7" s="237"/>
      <c r="G7" s="237">
        <v>8</v>
      </c>
      <c r="H7" s="237"/>
      <c r="I7" s="237"/>
      <c r="J7" s="237"/>
      <c r="K7" s="237"/>
      <c r="L7" s="237"/>
      <c r="M7" s="237"/>
      <c r="N7" s="265" t="s">
        <v>139</v>
      </c>
      <c r="O7" s="266" t="str">
        <f>INDEX(Members!$L$2:$V$15,MATCH($W$2,Members!$A$2:$A$15,0),MATCH(N7,Members!$L$1:$V$1,0))</f>
        <v>+3</v>
      </c>
      <c r="P7" s="267" t="str">
        <f t="shared" si="0"/>
        <v>Cha (+3)</v>
      </c>
      <c r="Q7" s="258" t="s">
        <v>163</v>
      </c>
      <c r="R7" s="258">
        <f t="shared" si="1"/>
        <v>11</v>
      </c>
      <c r="S7" s="241">
        <f t="shared" ca="1" si="2"/>
        <v>11</v>
      </c>
      <c r="T7" s="258">
        <f t="shared" ca="1" si="3"/>
        <v>22</v>
      </c>
      <c r="U7" s="242"/>
      <c r="V7" s="243"/>
    </row>
    <row r="8" spans="1:23" s="273" customFormat="1" ht="16.8" x14ac:dyDescent="0.3">
      <c r="A8" s="269" t="s">
        <v>166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70" t="s">
        <v>129</v>
      </c>
      <c r="O8" s="271">
        <f>INDEX(Members!$L$2:$V$15,MATCH($W$2,Members!$A$2:$A$15,0),MATCH(N8,Members!$L$1:$V$1,0))</f>
        <v>-1</v>
      </c>
      <c r="P8" s="272" t="str">
        <f t="shared" si="0"/>
        <v>Str (-1)</v>
      </c>
      <c r="Q8" s="258" t="s">
        <v>163</v>
      </c>
      <c r="R8" s="258">
        <f t="shared" si="1"/>
        <v>-1</v>
      </c>
      <c r="S8" s="241">
        <f t="shared" ca="1" si="2"/>
        <v>14</v>
      </c>
      <c r="T8" s="258">
        <f t="shared" ca="1" si="3"/>
        <v>13</v>
      </c>
      <c r="U8" s="242"/>
      <c r="V8" s="243"/>
    </row>
    <row r="9" spans="1:23" s="273" customFormat="1" ht="16.8" x14ac:dyDescent="0.3">
      <c r="A9" s="274" t="s">
        <v>167</v>
      </c>
      <c r="B9" s="237">
        <v>8</v>
      </c>
      <c r="C9" s="237"/>
      <c r="D9" s="237"/>
      <c r="E9" s="237"/>
      <c r="F9" s="237"/>
      <c r="G9" s="237">
        <v>8</v>
      </c>
      <c r="H9" s="237"/>
      <c r="I9" s="237"/>
      <c r="J9" s="237"/>
      <c r="K9" s="237"/>
      <c r="L9" s="237"/>
      <c r="M9" s="237"/>
      <c r="N9" s="275" t="s">
        <v>133</v>
      </c>
      <c r="O9" s="276">
        <f>INDEX(Members!$L$2:$V$15,MATCH($W$2,Members!$A$2:$A$15,0),MATCH(N9,Members!$L$1:$V$1,0))</f>
        <v>-1</v>
      </c>
      <c r="P9" s="277" t="str">
        <f t="shared" si="0"/>
        <v>Con (-1)</v>
      </c>
      <c r="Q9" s="258" t="s">
        <v>163</v>
      </c>
      <c r="R9" s="258">
        <f t="shared" si="1"/>
        <v>7</v>
      </c>
      <c r="S9" s="241">
        <f t="shared" ca="1" si="2"/>
        <v>13</v>
      </c>
      <c r="T9" s="258">
        <f t="shared" ca="1" si="3"/>
        <v>20</v>
      </c>
      <c r="U9" s="242"/>
      <c r="V9" s="243"/>
    </row>
    <row r="10" spans="1:23" s="259" customFormat="1" ht="16.8" x14ac:dyDescent="0.3">
      <c r="A10" s="253" t="s">
        <v>205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54" t="s">
        <v>135</v>
      </c>
      <c r="O10" s="255" t="str">
        <f>INDEX(Members!$L$2:$V$15,MATCH($W$2,Members!$A$2:$A$15,0),MATCH(N10,Members!$L$1:$V$1,0))</f>
        <v>+1</v>
      </c>
      <c r="P10" s="256" t="str">
        <f t="shared" si="0"/>
        <v>Int (+1)</v>
      </c>
      <c r="Q10" s="258" t="s">
        <v>163</v>
      </c>
      <c r="R10" s="258">
        <f t="shared" si="1"/>
        <v>1</v>
      </c>
      <c r="S10" s="241">
        <f t="shared" ca="1" si="2"/>
        <v>5</v>
      </c>
      <c r="T10" s="258">
        <f t="shared" ca="1" si="3"/>
        <v>6</v>
      </c>
      <c r="U10" s="242"/>
      <c r="V10" s="243"/>
    </row>
    <row r="11" spans="1:23" s="278" customFormat="1" ht="16.8" x14ac:dyDescent="0.3">
      <c r="A11" s="253" t="s">
        <v>168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54" t="s">
        <v>135</v>
      </c>
      <c r="O11" s="255" t="str">
        <f>INDEX(Members!$L$2:$V$15,MATCH($W$2,Members!$A$2:$A$15,0),MATCH(N11,Members!$L$1:$V$1,0))</f>
        <v>+1</v>
      </c>
      <c r="P11" s="256" t="str">
        <f t="shared" si="0"/>
        <v>Int (+1)</v>
      </c>
      <c r="Q11" s="258" t="s">
        <v>163</v>
      </c>
      <c r="R11" s="258">
        <f t="shared" si="1"/>
        <v>1</v>
      </c>
      <c r="S11" s="241">
        <f t="shared" ca="1" si="2"/>
        <v>8</v>
      </c>
      <c r="T11" s="258">
        <f t="shared" ca="1" si="3"/>
        <v>9</v>
      </c>
      <c r="U11" s="242"/>
    </row>
    <row r="12" spans="1:23" s="263" customFormat="1" ht="16.8" x14ac:dyDescent="0.3">
      <c r="A12" s="264" t="s">
        <v>169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65" t="s">
        <v>139</v>
      </c>
      <c r="O12" s="266" t="str">
        <f>INDEX(Members!$L$2:$V$15,MATCH($W$2,Members!$A$2:$A$15,0),MATCH(N12,Members!$L$1:$V$1,0))</f>
        <v>+3</v>
      </c>
      <c r="P12" s="267" t="str">
        <f t="shared" si="0"/>
        <v>Cha (+3)</v>
      </c>
      <c r="Q12" s="258" t="s">
        <v>163</v>
      </c>
      <c r="R12" s="258">
        <f t="shared" si="1"/>
        <v>3</v>
      </c>
      <c r="S12" s="241">
        <f t="shared" ca="1" si="2"/>
        <v>19</v>
      </c>
      <c r="T12" s="258">
        <f t="shared" ca="1" si="3"/>
        <v>22</v>
      </c>
      <c r="U12" s="242"/>
    </row>
    <row r="13" spans="1:23" s="263" customFormat="1" ht="16.8" x14ac:dyDescent="0.3">
      <c r="A13" s="253" t="s">
        <v>119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54" t="s">
        <v>135</v>
      </c>
      <c r="O13" s="255" t="str">
        <f>INDEX(Members!$L$2:$V$15,MATCH($W$2,Members!$A$2:$A$15,0),MATCH(N13,Members!$L$1:$V$1,0))</f>
        <v>+1</v>
      </c>
      <c r="P13" s="256" t="str">
        <f t="shared" si="0"/>
        <v>Int (+1)</v>
      </c>
      <c r="Q13" s="258" t="s">
        <v>163</v>
      </c>
      <c r="R13" s="258">
        <f t="shared" si="1"/>
        <v>1</v>
      </c>
      <c r="S13" s="241">
        <f t="shared" ca="1" si="2"/>
        <v>9</v>
      </c>
      <c r="T13" s="258">
        <f t="shared" ca="1" si="3"/>
        <v>10</v>
      </c>
      <c r="U13" s="242"/>
    </row>
    <row r="14" spans="1:23" s="263" customFormat="1" ht="16.8" x14ac:dyDescent="0.3">
      <c r="A14" s="264" t="s">
        <v>170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65" t="s">
        <v>139</v>
      </c>
      <c r="O14" s="266" t="str">
        <f>INDEX(Members!$L$2:$V$15,MATCH($W$2,Members!$A$2:$A$15,0),MATCH(N14,Members!$L$1:$V$1,0))</f>
        <v>+3</v>
      </c>
      <c r="P14" s="267" t="str">
        <f t="shared" si="0"/>
        <v>Cha (+3)</v>
      </c>
      <c r="Q14" s="258" t="s">
        <v>163</v>
      </c>
      <c r="R14" s="258">
        <f t="shared" si="1"/>
        <v>3</v>
      </c>
      <c r="S14" s="241">
        <f t="shared" ca="1" si="2"/>
        <v>19</v>
      </c>
      <c r="T14" s="258">
        <f t="shared" ca="1" si="3"/>
        <v>22</v>
      </c>
      <c r="U14" s="242"/>
    </row>
    <row r="15" spans="1:23" s="263" customFormat="1" ht="16.8" x14ac:dyDescent="0.3">
      <c r="A15" s="260" t="s">
        <v>171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61" t="s">
        <v>131</v>
      </c>
      <c r="O15" s="262" t="str">
        <f>INDEX(Members!$L$2:$V$15,MATCH($W$2,Members!$A$2:$A$15,0),MATCH(N15,Members!$L$1:$V$1,0))</f>
        <v>+5</v>
      </c>
      <c r="P15" s="246" t="str">
        <f t="shared" si="0"/>
        <v>Dex (+5)</v>
      </c>
      <c r="Q15" s="258" t="s">
        <v>163</v>
      </c>
      <c r="R15" s="258">
        <f t="shared" si="1"/>
        <v>5</v>
      </c>
      <c r="S15" s="241">
        <f t="shared" ca="1" si="2"/>
        <v>16</v>
      </c>
      <c r="T15" s="258">
        <f t="shared" ca="1" si="3"/>
        <v>21</v>
      </c>
      <c r="U15" s="242"/>
    </row>
    <row r="16" spans="1:23" s="263" customFormat="1" ht="16.8" x14ac:dyDescent="0.3">
      <c r="A16" s="253" t="s">
        <v>172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54" t="s">
        <v>135</v>
      </c>
      <c r="O16" s="255" t="str">
        <f>INDEX(Members!$L$2:$V$15,MATCH($W$2,Members!$A$2:$A$15,0),MATCH(N16,Members!$L$1:$V$1,0))</f>
        <v>+1</v>
      </c>
      <c r="P16" s="256" t="str">
        <f t="shared" si="0"/>
        <v>Int (+1)</v>
      </c>
      <c r="Q16" s="258" t="s">
        <v>163</v>
      </c>
      <c r="R16" s="258">
        <f t="shared" si="1"/>
        <v>1</v>
      </c>
      <c r="S16" s="241">
        <f t="shared" ca="1" si="2"/>
        <v>10</v>
      </c>
      <c r="T16" s="258">
        <f t="shared" ca="1" si="3"/>
        <v>11</v>
      </c>
      <c r="U16" s="242"/>
    </row>
    <row r="17" spans="1:21" s="263" customFormat="1" ht="16.8" x14ac:dyDescent="0.3">
      <c r="A17" s="264" t="s">
        <v>173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65" t="s">
        <v>139</v>
      </c>
      <c r="O17" s="266" t="str">
        <f>INDEX(Members!$L$2:$V$15,MATCH($W$2,Members!$A$2:$A$15,0),MATCH(N17,Members!$L$1:$V$1,0))</f>
        <v>+3</v>
      </c>
      <c r="P17" s="267" t="str">
        <f t="shared" si="0"/>
        <v>Cha (+3)</v>
      </c>
      <c r="Q17" s="258" t="s">
        <v>163</v>
      </c>
      <c r="R17" s="258">
        <f t="shared" si="1"/>
        <v>3</v>
      </c>
      <c r="S17" s="241">
        <f t="shared" ca="1" si="2"/>
        <v>5</v>
      </c>
      <c r="T17" s="258">
        <f t="shared" ca="1" si="3"/>
        <v>8</v>
      </c>
      <c r="U17" s="242"/>
    </row>
    <row r="18" spans="1:21" s="263" customFormat="1" ht="16.8" x14ac:dyDescent="0.3">
      <c r="A18" s="264" t="s">
        <v>174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65" t="s">
        <v>139</v>
      </c>
      <c r="O18" s="266" t="str">
        <f>INDEX(Members!$L$2:$V$15,MATCH($W$2,Members!$A$2:$A$15,0),MATCH(N18,Members!$L$1:$V$1,0))</f>
        <v>+3</v>
      </c>
      <c r="P18" s="267" t="str">
        <f t="shared" si="0"/>
        <v>Cha (+3)</v>
      </c>
      <c r="Q18" s="258" t="s">
        <v>163</v>
      </c>
      <c r="R18" s="258">
        <f t="shared" si="1"/>
        <v>3</v>
      </c>
      <c r="S18" s="241">
        <f t="shared" ca="1" si="2"/>
        <v>20</v>
      </c>
      <c r="T18" s="258">
        <f t="shared" ca="1" si="3"/>
        <v>23</v>
      </c>
      <c r="U18" s="242"/>
    </row>
    <row r="19" spans="1:21" s="263" customFormat="1" ht="16.8" x14ac:dyDescent="0.3">
      <c r="A19" s="279" t="s">
        <v>175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80" t="s">
        <v>137</v>
      </c>
      <c r="O19" s="281" t="str">
        <f>INDEX(Members!$L$2:$V$15,MATCH($W$2,Members!$A$2:$A$15,0),MATCH(N19,Members!$L$1:$V$1,0))</f>
        <v>+0</v>
      </c>
      <c r="P19" s="282" t="str">
        <f t="shared" si="0"/>
        <v>Wis (+0)</v>
      </c>
      <c r="Q19" s="258" t="s">
        <v>163</v>
      </c>
      <c r="R19" s="258">
        <f t="shared" si="1"/>
        <v>0</v>
      </c>
      <c r="S19" s="241">
        <f t="shared" ca="1" si="2"/>
        <v>8</v>
      </c>
      <c r="T19" s="258">
        <f t="shared" ca="1" si="3"/>
        <v>8</v>
      </c>
      <c r="U19" s="242"/>
    </row>
    <row r="20" spans="1:21" s="263" customFormat="1" ht="16.8" x14ac:dyDescent="0.3">
      <c r="A20" s="260" t="s">
        <v>176</v>
      </c>
      <c r="B20" s="237">
        <v>5</v>
      </c>
      <c r="C20" s="237"/>
      <c r="D20" s="237"/>
      <c r="E20" s="237"/>
      <c r="F20" s="237"/>
      <c r="G20" s="237">
        <v>5</v>
      </c>
      <c r="H20" s="237"/>
      <c r="I20" s="237"/>
      <c r="J20" s="237"/>
      <c r="K20" s="237"/>
      <c r="L20" s="237"/>
      <c r="M20" s="237"/>
      <c r="N20" s="261" t="s">
        <v>131</v>
      </c>
      <c r="O20" s="262" t="str">
        <f>INDEX(Members!$L$2:$V$15,MATCH($W$2,Members!$A$2:$A$15,0),MATCH(N20,Members!$L$1:$V$1,0))</f>
        <v>+5</v>
      </c>
      <c r="P20" s="246" t="str">
        <f t="shared" si="0"/>
        <v>Dex (+5)</v>
      </c>
      <c r="Q20" s="258" t="s">
        <v>163</v>
      </c>
      <c r="R20" s="258">
        <f t="shared" si="1"/>
        <v>10</v>
      </c>
      <c r="S20" s="241">
        <f t="shared" ca="1" si="2"/>
        <v>8</v>
      </c>
      <c r="T20" s="258">
        <f t="shared" ca="1" si="3"/>
        <v>18</v>
      </c>
      <c r="U20" s="242"/>
    </row>
    <row r="21" spans="1:21" s="263" customFormat="1" ht="16.8" x14ac:dyDescent="0.3">
      <c r="A21" s="264" t="s">
        <v>177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65" t="s">
        <v>139</v>
      </c>
      <c r="O21" s="266" t="str">
        <f>INDEX(Members!$L$2:$V$15,MATCH($W$2,Members!$A$2:$A$15,0),MATCH(N21,Members!$L$1:$V$1,0))</f>
        <v>+3</v>
      </c>
      <c r="P21" s="267" t="str">
        <f t="shared" si="0"/>
        <v>Cha (+3)</v>
      </c>
      <c r="Q21" s="258" t="s">
        <v>163</v>
      </c>
      <c r="R21" s="258">
        <f t="shared" si="1"/>
        <v>3</v>
      </c>
      <c r="S21" s="241">
        <f t="shared" ca="1" si="2"/>
        <v>11</v>
      </c>
      <c r="T21" s="258">
        <f t="shared" ca="1" si="3"/>
        <v>14</v>
      </c>
      <c r="U21" s="242"/>
    </row>
    <row r="22" spans="1:21" s="263" customFormat="1" ht="16.8" x14ac:dyDescent="0.3">
      <c r="A22" s="269" t="s">
        <v>178</v>
      </c>
      <c r="B22" s="237">
        <v>5</v>
      </c>
      <c r="C22" s="237"/>
      <c r="D22" s="237"/>
      <c r="E22" s="237"/>
      <c r="F22" s="237"/>
      <c r="G22" s="237">
        <v>5</v>
      </c>
      <c r="H22" s="237"/>
      <c r="I22" s="237"/>
      <c r="J22" s="237"/>
      <c r="K22" s="237"/>
      <c r="L22" s="237"/>
      <c r="M22" s="237"/>
      <c r="N22" s="270" t="s">
        <v>129</v>
      </c>
      <c r="O22" s="271">
        <f>INDEX(Members!$L$2:$V$15,MATCH($W$2,Members!$A$2:$A$15,0),MATCH(N22,Members!$L$1:$V$1,0))</f>
        <v>-1</v>
      </c>
      <c r="P22" s="272" t="str">
        <f t="shared" si="0"/>
        <v>Str (-1)</v>
      </c>
      <c r="Q22" s="258" t="s">
        <v>163</v>
      </c>
      <c r="R22" s="258">
        <f t="shared" si="1"/>
        <v>4</v>
      </c>
      <c r="S22" s="241">
        <f t="shared" ca="1" si="2"/>
        <v>13</v>
      </c>
      <c r="T22" s="258">
        <f t="shared" ca="1" si="3"/>
        <v>17</v>
      </c>
      <c r="U22" s="242"/>
    </row>
    <row r="23" spans="1:21" s="263" customFormat="1" ht="16.8" x14ac:dyDescent="0.3">
      <c r="A23" s="253" t="s">
        <v>179</v>
      </c>
      <c r="B23" s="237">
        <v>2</v>
      </c>
      <c r="C23" s="237"/>
      <c r="D23" s="237"/>
      <c r="E23" s="237"/>
      <c r="F23" s="237"/>
      <c r="G23" s="237">
        <v>2</v>
      </c>
      <c r="H23" s="237"/>
      <c r="I23" s="237"/>
      <c r="J23" s="237"/>
      <c r="K23" s="237"/>
      <c r="L23" s="237"/>
      <c r="M23" s="237"/>
      <c r="N23" s="254" t="s">
        <v>135</v>
      </c>
      <c r="O23" s="255" t="str">
        <f>INDEX(Members!$L$2:$V$15,MATCH($W$2,Members!$A$2:$A$15,0),MATCH(N23,Members!$L$1:$V$1,0))</f>
        <v>+1</v>
      </c>
      <c r="P23" s="256" t="str">
        <f t="shared" si="0"/>
        <v>Int (+1)</v>
      </c>
      <c r="Q23" s="258" t="s">
        <v>163</v>
      </c>
      <c r="R23" s="258">
        <f t="shared" si="1"/>
        <v>3</v>
      </c>
      <c r="S23" s="241">
        <f t="shared" ca="1" si="2"/>
        <v>9</v>
      </c>
      <c r="T23" s="258">
        <f t="shared" ca="1" si="3"/>
        <v>12</v>
      </c>
      <c r="U23" s="242"/>
    </row>
    <row r="24" spans="1:21" s="263" customFormat="1" ht="16.8" x14ac:dyDescent="0.3">
      <c r="A24" s="253" t="s">
        <v>180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54" t="s">
        <v>135</v>
      </c>
      <c r="O24" s="255" t="str">
        <f>INDEX(Members!$L$2:$V$15,MATCH($W$2,Members!$A$2:$A$15,0),MATCH(N24,Members!$L$1:$V$1,0))</f>
        <v>+1</v>
      </c>
      <c r="P24" s="256" t="str">
        <f t="shared" si="0"/>
        <v>Int (+1)</v>
      </c>
      <c r="Q24" s="258" t="s">
        <v>163</v>
      </c>
      <c r="R24" s="258">
        <f t="shared" si="1"/>
        <v>1</v>
      </c>
      <c r="S24" s="241">
        <f t="shared" ca="1" si="2"/>
        <v>6</v>
      </c>
      <c r="T24" s="258">
        <f t="shared" ref="T24:T32" ca="1" si="4">SUM(R24:S24)</f>
        <v>7</v>
      </c>
      <c r="U24" s="242"/>
    </row>
    <row r="25" spans="1:21" s="263" customFormat="1" ht="16.8" x14ac:dyDescent="0.3">
      <c r="A25" s="253" t="s">
        <v>181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54" t="s">
        <v>135</v>
      </c>
      <c r="O25" s="255" t="str">
        <f>INDEX(Members!$L$2:$V$15,MATCH($W$2,Members!$A$2:$A$15,0),MATCH(N25,Members!$L$1:$V$1,0))</f>
        <v>+1</v>
      </c>
      <c r="P25" s="256" t="str">
        <f t="shared" si="0"/>
        <v>Int (+1)</v>
      </c>
      <c r="Q25" s="258" t="s">
        <v>163</v>
      </c>
      <c r="R25" s="258">
        <f t="shared" si="1"/>
        <v>1</v>
      </c>
      <c r="S25" s="241">
        <f t="shared" ca="1" si="2"/>
        <v>2</v>
      </c>
      <c r="T25" s="258">
        <f t="shared" ca="1" si="4"/>
        <v>3</v>
      </c>
      <c r="U25" s="242"/>
    </row>
    <row r="26" spans="1:21" s="263" customFormat="1" ht="16.8" x14ac:dyDescent="0.3">
      <c r="A26" s="253" t="s">
        <v>182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54" t="s">
        <v>135</v>
      </c>
      <c r="O26" s="255" t="str">
        <f>INDEX(Members!$L$2:$V$15,MATCH($W$2,Members!$A$2:$A$15,0),MATCH(N26,Members!$L$1:$V$1,0))</f>
        <v>+1</v>
      </c>
      <c r="P26" s="256" t="str">
        <f t="shared" si="0"/>
        <v>Int (+1)</v>
      </c>
      <c r="Q26" s="258" t="s">
        <v>163</v>
      </c>
      <c r="R26" s="258">
        <f t="shared" si="1"/>
        <v>1</v>
      </c>
      <c r="S26" s="241">
        <f t="shared" ca="1" si="2"/>
        <v>6</v>
      </c>
      <c r="T26" s="258">
        <f t="shared" ca="1" si="4"/>
        <v>7</v>
      </c>
      <c r="U26" s="242"/>
    </row>
    <row r="27" spans="1:21" s="263" customFormat="1" ht="16.8" x14ac:dyDescent="0.3">
      <c r="A27" s="253" t="s">
        <v>183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54" t="s">
        <v>135</v>
      </c>
      <c r="O27" s="255" t="str">
        <f>INDEX(Members!$L$2:$V$15,MATCH($W$2,Members!$A$2:$A$15,0),MATCH(N27,Members!$L$1:$V$1,0))</f>
        <v>+1</v>
      </c>
      <c r="P27" s="256" t="str">
        <f t="shared" si="0"/>
        <v>Int (+1)</v>
      </c>
      <c r="Q27" s="258" t="s">
        <v>163</v>
      </c>
      <c r="R27" s="258">
        <f t="shared" si="1"/>
        <v>1</v>
      </c>
      <c r="S27" s="241">
        <f t="shared" ca="1" si="2"/>
        <v>14</v>
      </c>
      <c r="T27" s="258">
        <f t="shared" ca="1" si="4"/>
        <v>15</v>
      </c>
      <c r="U27" s="242"/>
    </row>
    <row r="28" spans="1:21" s="263" customFormat="1" ht="16.8" x14ac:dyDescent="0.3">
      <c r="A28" s="253" t="s">
        <v>184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54" t="s">
        <v>135</v>
      </c>
      <c r="O28" s="255" t="str">
        <f>INDEX(Members!$L$2:$V$15,MATCH($W$2,Members!$A$2:$A$15,0),MATCH(N28,Members!$L$1:$V$1,0))</f>
        <v>+1</v>
      </c>
      <c r="P28" s="256" t="str">
        <f t="shared" si="0"/>
        <v>Int (+1)</v>
      </c>
      <c r="Q28" s="258" t="s">
        <v>163</v>
      </c>
      <c r="R28" s="258">
        <f t="shared" si="1"/>
        <v>1</v>
      </c>
      <c r="S28" s="241">
        <f t="shared" ca="1" si="2"/>
        <v>9</v>
      </c>
      <c r="T28" s="258">
        <f t="shared" ca="1" si="4"/>
        <v>10</v>
      </c>
      <c r="U28" s="242"/>
    </row>
    <row r="29" spans="1:21" s="263" customFormat="1" ht="16.8" x14ac:dyDescent="0.3">
      <c r="A29" s="253" t="s">
        <v>185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54" t="s">
        <v>135</v>
      </c>
      <c r="O29" s="255" t="str">
        <f>INDEX(Members!$L$2:$V$15,MATCH($W$2,Members!$A$2:$A$15,0),MATCH(N29,Members!$L$1:$V$1,0))</f>
        <v>+1</v>
      </c>
      <c r="P29" s="256" t="str">
        <f t="shared" si="0"/>
        <v>Int (+1)</v>
      </c>
      <c r="Q29" s="258" t="s">
        <v>163</v>
      </c>
      <c r="R29" s="258">
        <f t="shared" si="1"/>
        <v>1</v>
      </c>
      <c r="S29" s="241">
        <f t="shared" ca="1" si="2"/>
        <v>8</v>
      </c>
      <c r="T29" s="258">
        <f t="shared" ca="1" si="4"/>
        <v>9</v>
      </c>
      <c r="U29" s="242"/>
    </row>
    <row r="30" spans="1:21" s="263" customFormat="1" ht="16.8" x14ac:dyDescent="0.3">
      <c r="A30" s="253" t="s">
        <v>186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54" t="s">
        <v>135</v>
      </c>
      <c r="O30" s="255" t="str">
        <f>INDEX(Members!$L$2:$V$15,MATCH($W$2,Members!$A$2:$A$15,0),MATCH(N30,Members!$L$1:$V$1,0))</f>
        <v>+1</v>
      </c>
      <c r="P30" s="256" t="str">
        <f t="shared" si="0"/>
        <v>Int (+1)</v>
      </c>
      <c r="Q30" s="258" t="s">
        <v>163</v>
      </c>
      <c r="R30" s="258">
        <f t="shared" si="1"/>
        <v>1</v>
      </c>
      <c r="S30" s="241">
        <f t="shared" ca="1" si="2"/>
        <v>19</v>
      </c>
      <c r="T30" s="258">
        <f t="shared" ca="1" si="4"/>
        <v>20</v>
      </c>
      <c r="U30" s="242"/>
    </row>
    <row r="31" spans="1:21" s="263" customFormat="1" ht="16.8" x14ac:dyDescent="0.3">
      <c r="A31" s="253" t="s">
        <v>187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54" t="s">
        <v>135</v>
      </c>
      <c r="O31" s="255" t="str">
        <f>INDEX(Members!$L$2:$V$15,MATCH($W$2,Members!$A$2:$A$15,0),MATCH(N31,Members!$L$1:$V$1,0))</f>
        <v>+1</v>
      </c>
      <c r="P31" s="256" t="str">
        <f t="shared" si="0"/>
        <v>Int (+1)</v>
      </c>
      <c r="Q31" s="258" t="s">
        <v>163</v>
      </c>
      <c r="R31" s="258">
        <f t="shared" si="1"/>
        <v>1</v>
      </c>
      <c r="S31" s="241">
        <f t="shared" ca="1" si="2"/>
        <v>4</v>
      </c>
      <c r="T31" s="258">
        <f t="shared" ca="1" si="4"/>
        <v>5</v>
      </c>
      <c r="U31" s="242"/>
    </row>
    <row r="32" spans="1:21" s="263" customFormat="1" ht="16.8" x14ac:dyDescent="0.3">
      <c r="A32" s="253" t="s">
        <v>188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54" t="s">
        <v>135</v>
      </c>
      <c r="O32" s="255" t="str">
        <f>INDEX(Members!$L$2:$V$15,MATCH($W$2,Members!$A$2:$A$15,0),MATCH(N32,Members!$L$1:$V$1,0))</f>
        <v>+1</v>
      </c>
      <c r="P32" s="256" t="str">
        <f t="shared" si="0"/>
        <v>Int (+1)</v>
      </c>
      <c r="Q32" s="258" t="s">
        <v>163</v>
      </c>
      <c r="R32" s="258">
        <f t="shared" si="1"/>
        <v>1</v>
      </c>
      <c r="S32" s="241">
        <f t="shared" ca="1" si="2"/>
        <v>11</v>
      </c>
      <c r="T32" s="258">
        <f t="shared" ca="1" si="4"/>
        <v>12</v>
      </c>
      <c r="U32" s="242"/>
    </row>
    <row r="33" spans="1:21" s="263" customFormat="1" ht="16.8" x14ac:dyDescent="0.3">
      <c r="A33" s="279" t="s">
        <v>189</v>
      </c>
      <c r="B33" s="237">
        <v>2</v>
      </c>
      <c r="C33" s="237"/>
      <c r="D33" s="237"/>
      <c r="E33" s="237"/>
      <c r="F33" s="237"/>
      <c r="G33" s="237">
        <v>2</v>
      </c>
      <c r="H33" s="237"/>
      <c r="I33" s="237"/>
      <c r="J33" s="237"/>
      <c r="K33" s="237"/>
      <c r="L33" s="237"/>
      <c r="M33" s="237"/>
      <c r="N33" s="280" t="s">
        <v>137</v>
      </c>
      <c r="O33" s="281" t="str">
        <f>INDEX(Members!$L$2:$V$15,MATCH($W$2,Members!$A$2:$A$15,0),MATCH(N33,Members!$L$1:$V$1,0))</f>
        <v>+0</v>
      </c>
      <c r="P33" s="282" t="str">
        <f t="shared" si="0"/>
        <v>Wis (+0)</v>
      </c>
      <c r="Q33" s="258" t="s">
        <v>163</v>
      </c>
      <c r="R33" s="258">
        <f t="shared" si="1"/>
        <v>2</v>
      </c>
      <c r="S33" s="241">
        <f t="shared" ca="1" si="2"/>
        <v>18</v>
      </c>
      <c r="T33" s="258">
        <f t="shared" ca="1" si="3"/>
        <v>20</v>
      </c>
      <c r="U33" s="242"/>
    </row>
    <row r="34" spans="1:21" s="263" customFormat="1" ht="16.8" x14ac:dyDescent="0.3">
      <c r="A34" s="260" t="s">
        <v>190</v>
      </c>
      <c r="B34" s="237">
        <v>5</v>
      </c>
      <c r="C34" s="237"/>
      <c r="D34" s="237"/>
      <c r="E34" s="237"/>
      <c r="F34" s="237"/>
      <c r="G34" s="237">
        <v>5</v>
      </c>
      <c r="H34" s="237"/>
      <c r="I34" s="237"/>
      <c r="J34" s="237"/>
      <c r="K34" s="237"/>
      <c r="L34" s="237"/>
      <c r="M34" s="237"/>
      <c r="N34" s="261" t="s">
        <v>131</v>
      </c>
      <c r="O34" s="262" t="str">
        <f>INDEX(Members!$L$2:$V$15,MATCH($W$2,Members!$A$2:$A$15,0),MATCH(N34,Members!$L$1:$V$1,0))</f>
        <v>+5</v>
      </c>
      <c r="P34" s="246" t="str">
        <f t="shared" si="0"/>
        <v>Dex (+5)</v>
      </c>
      <c r="Q34" s="258" t="s">
        <v>163</v>
      </c>
      <c r="R34" s="258">
        <f t="shared" si="1"/>
        <v>10</v>
      </c>
      <c r="S34" s="241">
        <f t="shared" ca="1" si="2"/>
        <v>13</v>
      </c>
      <c r="T34" s="258">
        <f t="shared" ca="1" si="3"/>
        <v>23</v>
      </c>
      <c r="U34" s="242"/>
    </row>
    <row r="35" spans="1:21" s="263" customFormat="1" ht="16.8" x14ac:dyDescent="0.3">
      <c r="A35" s="260" t="s">
        <v>191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61" t="s">
        <v>131</v>
      </c>
      <c r="O35" s="262" t="str">
        <f>INDEX(Members!$L$2:$V$15,MATCH($W$2,Members!$A$2:$A$15,0),MATCH(N35,Members!$L$1:$V$1,0))</f>
        <v>+5</v>
      </c>
      <c r="P35" s="246" t="str">
        <f t="shared" si="0"/>
        <v>Dex (+5)</v>
      </c>
      <c r="Q35" s="258" t="s">
        <v>163</v>
      </c>
      <c r="R35" s="258">
        <f t="shared" si="1"/>
        <v>5</v>
      </c>
      <c r="S35" s="241">
        <f t="shared" ca="1" si="2"/>
        <v>3</v>
      </c>
      <c r="T35" s="258">
        <f t="shared" ca="1" si="3"/>
        <v>8</v>
      </c>
      <c r="U35" s="242"/>
    </row>
    <row r="36" spans="1:21" ht="16.8" x14ac:dyDescent="0.3">
      <c r="A36" s="264" t="s">
        <v>192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65" t="s">
        <v>139</v>
      </c>
      <c r="O36" s="266" t="str">
        <f>INDEX(Members!$L$2:$V$15,MATCH($W$2,Members!$A$2:$A$15,0),MATCH(N36,Members!$L$1:$V$1,0))</f>
        <v>+3</v>
      </c>
      <c r="P36" s="267" t="str">
        <f t="shared" si="0"/>
        <v>Cha (+3)</v>
      </c>
      <c r="Q36" s="258" t="s">
        <v>163</v>
      </c>
      <c r="R36" s="258">
        <f t="shared" si="1"/>
        <v>3</v>
      </c>
      <c r="S36" s="241">
        <f t="shared" ca="1" si="2"/>
        <v>11</v>
      </c>
      <c r="T36" s="258">
        <f t="shared" ca="1" si="3"/>
        <v>14</v>
      </c>
      <c r="U36" s="242"/>
    </row>
    <row r="37" spans="1:21" ht="16.8" x14ac:dyDescent="0.3">
      <c r="A37" s="264" t="s">
        <v>193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80" t="s">
        <v>137</v>
      </c>
      <c r="O37" s="281" t="str">
        <f>INDEX(Members!$L$2:$V$15,MATCH($W$2,Members!$A$2:$A$15,0),MATCH(N37,Members!$L$1:$V$1,0))</f>
        <v>+0</v>
      </c>
      <c r="P37" s="282" t="str">
        <f t="shared" si="0"/>
        <v>Wis (+0)</v>
      </c>
      <c r="Q37" s="258" t="s">
        <v>163</v>
      </c>
      <c r="R37" s="258">
        <f t="shared" si="1"/>
        <v>0</v>
      </c>
      <c r="S37" s="241">
        <f t="shared" ca="1" si="2"/>
        <v>7</v>
      </c>
      <c r="T37" s="258">
        <f t="shared" ca="1" si="3"/>
        <v>7</v>
      </c>
      <c r="U37" s="242"/>
    </row>
    <row r="38" spans="1:21" ht="16.8" x14ac:dyDescent="0.3">
      <c r="A38" s="260" t="s">
        <v>194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61" t="s">
        <v>131</v>
      </c>
      <c r="O38" s="262" t="str">
        <f>INDEX(Members!$L$2:$V$15,MATCH($W$2,Members!$A$2:$A$15,0),MATCH(N38,Members!$L$1:$V$1,0))</f>
        <v>+5</v>
      </c>
      <c r="P38" s="246" t="str">
        <f t="shared" si="0"/>
        <v>Dex (+5)</v>
      </c>
      <c r="Q38" s="258" t="s">
        <v>163</v>
      </c>
      <c r="R38" s="258">
        <f t="shared" si="1"/>
        <v>5</v>
      </c>
      <c r="S38" s="241">
        <f t="shared" ca="1" si="2"/>
        <v>11</v>
      </c>
      <c r="T38" s="258">
        <f t="shared" ca="1" si="3"/>
        <v>16</v>
      </c>
      <c r="U38" s="242"/>
    </row>
    <row r="39" spans="1:21" ht="16.8" x14ac:dyDescent="0.3">
      <c r="A39" s="253" t="s">
        <v>195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54" t="s">
        <v>135</v>
      </c>
      <c r="O39" s="255" t="str">
        <f>INDEX(Members!$L$2:$V$15,MATCH($W$2,Members!$A$2:$A$15,0),MATCH(N39,Members!$L$1:$V$1,0))</f>
        <v>+1</v>
      </c>
      <c r="P39" s="256" t="str">
        <f t="shared" si="0"/>
        <v>Int (+1)</v>
      </c>
      <c r="Q39" s="258" t="s">
        <v>163</v>
      </c>
      <c r="R39" s="258">
        <f t="shared" si="1"/>
        <v>1</v>
      </c>
      <c r="S39" s="241">
        <f t="shared" ca="1" si="2"/>
        <v>2</v>
      </c>
      <c r="T39" s="258">
        <f t="shared" ca="1" si="3"/>
        <v>3</v>
      </c>
      <c r="U39" s="242"/>
    </row>
    <row r="40" spans="1:21" ht="16.8" x14ac:dyDescent="0.3">
      <c r="A40" s="279" t="s">
        <v>196</v>
      </c>
      <c r="B40" s="237">
        <v>5</v>
      </c>
      <c r="C40" s="237"/>
      <c r="D40" s="237"/>
      <c r="E40" s="237"/>
      <c r="F40" s="237"/>
      <c r="G40" s="237">
        <v>5</v>
      </c>
      <c r="H40" s="237"/>
      <c r="I40" s="237"/>
      <c r="J40" s="237"/>
      <c r="K40" s="237"/>
      <c r="L40" s="237"/>
      <c r="M40" s="237"/>
      <c r="N40" s="280" t="s">
        <v>137</v>
      </c>
      <c r="O40" s="281" t="str">
        <f>INDEX(Members!$L$2:$V$15,MATCH($W$2,Members!$A$2:$A$15,0),MATCH(N40,Members!$L$1:$V$1,0))</f>
        <v>+0</v>
      </c>
      <c r="P40" s="282" t="str">
        <f t="shared" si="0"/>
        <v>Wis (+0)</v>
      </c>
      <c r="Q40" s="258" t="s">
        <v>163</v>
      </c>
      <c r="R40" s="258">
        <f t="shared" si="1"/>
        <v>5</v>
      </c>
      <c r="S40" s="241">
        <f t="shared" ca="1" si="2"/>
        <v>2</v>
      </c>
      <c r="T40" s="258">
        <f t="shared" ca="1" si="3"/>
        <v>7</v>
      </c>
      <c r="U40" s="242"/>
    </row>
    <row r="41" spans="1:21" ht="16.8" x14ac:dyDescent="0.3">
      <c r="A41" s="260" t="s">
        <v>197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61" t="s">
        <v>131</v>
      </c>
      <c r="O41" s="262" t="str">
        <f>INDEX(Members!$L$2:$V$15,MATCH($W$2,Members!$A$2:$A$15,0),MATCH(N41,Members!$L$1:$V$1,0))</f>
        <v>+5</v>
      </c>
      <c r="P41" s="246" t="str">
        <f t="shared" si="0"/>
        <v>Dex (+5)</v>
      </c>
      <c r="Q41" s="258" t="s">
        <v>163</v>
      </c>
      <c r="R41" s="258">
        <f t="shared" si="1"/>
        <v>5</v>
      </c>
      <c r="S41" s="241">
        <f t="shared" ca="1" si="2"/>
        <v>15</v>
      </c>
      <c r="T41" s="258">
        <f t="shared" ca="1" si="3"/>
        <v>20</v>
      </c>
      <c r="U41" s="242"/>
    </row>
    <row r="42" spans="1:21" ht="16.8" x14ac:dyDescent="0.3">
      <c r="A42" s="253" t="s">
        <v>198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54" t="s">
        <v>135</v>
      </c>
      <c r="O42" s="255" t="str">
        <f>INDEX(Members!$L$2:$V$15,MATCH($W$2,Members!$A$2:$A$15,0),MATCH(N42,Members!$L$1:$V$1,0))</f>
        <v>+1</v>
      </c>
      <c r="P42" s="256" t="str">
        <f t="shared" si="0"/>
        <v>Int (+1)</v>
      </c>
      <c r="Q42" s="258" t="s">
        <v>163</v>
      </c>
      <c r="R42" s="258">
        <f t="shared" si="1"/>
        <v>1</v>
      </c>
      <c r="S42" s="241">
        <f t="shared" ca="1" si="2"/>
        <v>5</v>
      </c>
      <c r="T42" s="258">
        <f t="shared" ca="1" si="3"/>
        <v>6</v>
      </c>
      <c r="U42" s="242"/>
    </row>
    <row r="43" spans="1:21" ht="16.8" x14ac:dyDescent="0.3">
      <c r="A43" s="253" t="s">
        <v>199</v>
      </c>
      <c r="B43" s="237">
        <v>5</v>
      </c>
      <c r="C43" s="237"/>
      <c r="D43" s="237"/>
      <c r="E43" s="237"/>
      <c r="F43" s="237"/>
      <c r="G43" s="237">
        <v>5</v>
      </c>
      <c r="H43" s="237"/>
      <c r="I43" s="237"/>
      <c r="J43" s="237"/>
      <c r="K43" s="237"/>
      <c r="L43" s="237"/>
      <c r="M43" s="237"/>
      <c r="N43" s="254" t="s">
        <v>135</v>
      </c>
      <c r="O43" s="255" t="str">
        <f>INDEX(Members!$L$2:$V$15,MATCH($W$2,Members!$A$2:$A$15,0),MATCH(N43,Members!$L$1:$V$1,0))</f>
        <v>+1</v>
      </c>
      <c r="P43" s="256" t="str">
        <f t="shared" si="0"/>
        <v>Int (+1)</v>
      </c>
      <c r="Q43" s="258" t="s">
        <v>163</v>
      </c>
      <c r="R43" s="258">
        <f t="shared" si="1"/>
        <v>6</v>
      </c>
      <c r="S43" s="241">
        <f t="shared" ca="1" si="2"/>
        <v>5</v>
      </c>
      <c r="T43" s="258">
        <f t="shared" ca="1" si="3"/>
        <v>11</v>
      </c>
      <c r="U43" s="242"/>
    </row>
    <row r="44" spans="1:21" ht="16.8" x14ac:dyDescent="0.3">
      <c r="A44" s="279" t="s">
        <v>200</v>
      </c>
      <c r="B44" s="237">
        <v>2</v>
      </c>
      <c r="C44" s="237"/>
      <c r="D44" s="237"/>
      <c r="E44" s="237"/>
      <c r="F44" s="237"/>
      <c r="G44" s="237">
        <v>2</v>
      </c>
      <c r="H44" s="237"/>
      <c r="I44" s="237"/>
      <c r="J44" s="237"/>
      <c r="K44" s="237"/>
      <c r="L44" s="237"/>
      <c r="M44" s="237"/>
      <c r="N44" s="280" t="s">
        <v>137</v>
      </c>
      <c r="O44" s="281" t="str">
        <f>INDEX(Members!$L$2:$V$15,MATCH($W$2,Members!$A$2:$A$15,0),MATCH(N44,Members!$L$1:$V$1,0))</f>
        <v>+0</v>
      </c>
      <c r="P44" s="282" t="str">
        <f t="shared" si="0"/>
        <v>Wis (+0)</v>
      </c>
      <c r="Q44" s="258" t="s">
        <v>163</v>
      </c>
      <c r="R44" s="258">
        <f t="shared" si="1"/>
        <v>2</v>
      </c>
      <c r="S44" s="241">
        <f t="shared" ca="1" si="2"/>
        <v>9</v>
      </c>
      <c r="T44" s="258">
        <f t="shared" ca="1" si="3"/>
        <v>11</v>
      </c>
      <c r="U44" s="242"/>
    </row>
    <row r="45" spans="1:21" ht="16.8" x14ac:dyDescent="0.3">
      <c r="A45" s="279" t="s">
        <v>120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80" t="s">
        <v>137</v>
      </c>
      <c r="O45" s="281" t="str">
        <f>INDEX(Members!$L$2:$V$15,MATCH($W$2,Members!$A$2:$A$15,0),MATCH(N45,Members!$L$1:$V$1,0))</f>
        <v>+0</v>
      </c>
      <c r="P45" s="282" t="str">
        <f t="shared" si="0"/>
        <v>Wis (+0)</v>
      </c>
      <c r="Q45" s="258" t="s">
        <v>163</v>
      </c>
      <c r="R45" s="258">
        <f t="shared" si="1"/>
        <v>0</v>
      </c>
      <c r="S45" s="241">
        <f t="shared" ca="1" si="2"/>
        <v>18</v>
      </c>
      <c r="T45" s="258">
        <f t="shared" ca="1" si="3"/>
        <v>18</v>
      </c>
      <c r="U45" s="242"/>
    </row>
    <row r="46" spans="1:21" ht="16.8" x14ac:dyDescent="0.3">
      <c r="A46" s="269" t="s">
        <v>201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70" t="s">
        <v>129</v>
      </c>
      <c r="O46" s="271">
        <f>INDEX(Members!$L$2:$V$15,MATCH($W$2,Members!$A$2:$A$15,0),MATCH(N46,Members!$L$1:$V$1,0))</f>
        <v>-1</v>
      </c>
      <c r="P46" s="272" t="str">
        <f t="shared" si="0"/>
        <v>Str (-1)</v>
      </c>
      <c r="Q46" s="258" t="s">
        <v>163</v>
      </c>
      <c r="R46" s="258">
        <f t="shared" si="1"/>
        <v>-1</v>
      </c>
      <c r="S46" s="241">
        <f t="shared" ca="1" si="2"/>
        <v>6</v>
      </c>
      <c r="T46" s="258">
        <f t="shared" ca="1" si="3"/>
        <v>5</v>
      </c>
      <c r="U46" s="242"/>
    </row>
    <row r="47" spans="1:21" ht="16.8" x14ac:dyDescent="0.3">
      <c r="A47" s="260" t="s">
        <v>202</v>
      </c>
      <c r="B47" s="237">
        <v>5</v>
      </c>
      <c r="C47" s="237"/>
      <c r="D47" s="237"/>
      <c r="E47" s="237"/>
      <c r="F47" s="237"/>
      <c r="G47" s="237">
        <v>5</v>
      </c>
      <c r="H47" s="237"/>
      <c r="I47" s="237"/>
      <c r="J47" s="237"/>
      <c r="K47" s="237"/>
      <c r="L47" s="237"/>
      <c r="M47" s="237"/>
      <c r="N47" s="261" t="s">
        <v>131</v>
      </c>
      <c r="O47" s="262" t="str">
        <f>INDEX(Members!$L$2:$V$15,MATCH($W$2,Members!$A$2:$A$15,0),MATCH(N47,Members!$L$1:$V$1,0))</f>
        <v>+5</v>
      </c>
      <c r="P47" s="246" t="str">
        <f t="shared" si="0"/>
        <v>Dex (+5)</v>
      </c>
      <c r="Q47" s="258" t="s">
        <v>163</v>
      </c>
      <c r="R47" s="258">
        <f t="shared" si="1"/>
        <v>10</v>
      </c>
      <c r="S47" s="241">
        <f t="shared" ca="1" si="2"/>
        <v>17</v>
      </c>
      <c r="T47" s="258">
        <f t="shared" ca="1" si="3"/>
        <v>27</v>
      </c>
      <c r="U47" s="242"/>
    </row>
    <row r="48" spans="1:21" ht="16.8" x14ac:dyDescent="0.3">
      <c r="A48" s="264" t="s">
        <v>118</v>
      </c>
      <c r="B48" s="237">
        <v>8</v>
      </c>
      <c r="C48" s="237"/>
      <c r="D48" s="237"/>
      <c r="E48" s="237"/>
      <c r="F48" s="237"/>
      <c r="G48" s="237">
        <v>8</v>
      </c>
      <c r="H48" s="237"/>
      <c r="I48" s="237"/>
      <c r="J48" s="237"/>
      <c r="K48" s="237"/>
      <c r="L48" s="237"/>
      <c r="M48" s="237"/>
      <c r="N48" s="265" t="s">
        <v>139</v>
      </c>
      <c r="O48" s="266" t="str">
        <f>INDEX(Members!$L$2:$V$15,MATCH($W$2,Members!$A$2:$A$15,0),MATCH(N48,Members!$L$1:$V$1,0))</f>
        <v>+3</v>
      </c>
      <c r="P48" s="267" t="str">
        <f t="shared" si="0"/>
        <v>Cha (+3)</v>
      </c>
      <c r="Q48" s="258" t="s">
        <v>163</v>
      </c>
      <c r="R48" s="258">
        <f t="shared" si="1"/>
        <v>11</v>
      </c>
      <c r="S48" s="241">
        <f t="shared" ca="1" si="2"/>
        <v>14</v>
      </c>
      <c r="T48" s="258">
        <f t="shared" ca="1" si="3"/>
        <v>25</v>
      </c>
      <c r="U48" s="242"/>
    </row>
    <row r="49" spans="1:21" ht="17.399999999999999" thickBot="1" x14ac:dyDescent="0.35">
      <c r="A49" s="283" t="s">
        <v>203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5" t="s">
        <v>131</v>
      </c>
      <c r="O49" s="286" t="str">
        <f>INDEX(Members!$L$2:$V$15,MATCH($W$2,Members!$A$2:$A$15,0),MATCH(N49,Members!$L$1:$V$1,0))</f>
        <v>+5</v>
      </c>
      <c r="P49" s="287" t="str">
        <f t="shared" si="0"/>
        <v>Dex (+5)</v>
      </c>
      <c r="Q49" s="288" t="s">
        <v>163</v>
      </c>
      <c r="R49" s="288">
        <f t="shared" si="1"/>
        <v>5</v>
      </c>
      <c r="S49" s="289">
        <f t="shared" ca="1" si="2"/>
        <v>4</v>
      </c>
      <c r="T49" s="288">
        <f t="shared" ca="1" si="3"/>
        <v>9</v>
      </c>
      <c r="U49" s="290"/>
    </row>
    <row r="50" spans="1:21" ht="16.2" thickTop="1" x14ac:dyDescent="0.3">
      <c r="A50" s="291" t="s">
        <v>25</v>
      </c>
      <c r="B50" s="292">
        <f>SUM(B5:B49)</f>
        <v>60</v>
      </c>
      <c r="C50" s="292">
        <f>SUM(C5:C49)</f>
        <v>0</v>
      </c>
      <c r="D50" s="292">
        <f>SUM(D5:D49)</f>
        <v>0</v>
      </c>
      <c r="E50" s="292">
        <f t="shared" ref="E50:G50" si="5">SUM(E5:E49)</f>
        <v>0</v>
      </c>
      <c r="F50" s="292">
        <f t="shared" si="5"/>
        <v>0</v>
      </c>
      <c r="G50" s="292">
        <f t="shared" si="5"/>
        <v>60</v>
      </c>
      <c r="H50" s="292">
        <f>SUM(H5:H49)</f>
        <v>0</v>
      </c>
      <c r="I50" s="292">
        <f t="shared" ref="I50:M50" si="6">SUM(I5:I49)</f>
        <v>0</v>
      </c>
      <c r="J50" s="292">
        <f t="shared" si="6"/>
        <v>0</v>
      </c>
      <c r="K50" s="292">
        <f t="shared" si="6"/>
        <v>0</v>
      </c>
      <c r="L50" s="292">
        <f t="shared" si="6"/>
        <v>0</v>
      </c>
      <c r="M50" s="292">
        <f t="shared" si="6"/>
        <v>0</v>
      </c>
      <c r="P50" s="292"/>
      <c r="Q50" s="294"/>
    </row>
    <row r="51" spans="1:21" x14ac:dyDescent="0.3">
      <c r="A51" s="291" t="s">
        <v>155</v>
      </c>
      <c r="B51" s="292">
        <v>60</v>
      </c>
      <c r="C51" s="292">
        <v>0</v>
      </c>
      <c r="D51" s="292">
        <v>0</v>
      </c>
      <c r="E51" s="292">
        <v>0</v>
      </c>
      <c r="F51" s="292">
        <v>0</v>
      </c>
      <c r="G51" s="292">
        <v>0</v>
      </c>
      <c r="H51" s="292">
        <v>0</v>
      </c>
      <c r="I51" s="292">
        <v>0</v>
      </c>
      <c r="J51" s="292">
        <v>0</v>
      </c>
      <c r="K51" s="292">
        <v>0</v>
      </c>
      <c r="L51" s="292">
        <v>0</v>
      </c>
      <c r="M51" s="292">
        <v>0</v>
      </c>
      <c r="P51" s="292"/>
    </row>
    <row r="52" spans="1:21" x14ac:dyDescent="0.3">
      <c r="B52" s="234"/>
      <c r="P52" s="292"/>
    </row>
    <row r="53" spans="1:21" x14ac:dyDescent="0.3">
      <c r="P53" s="292"/>
    </row>
    <row r="54" spans="1:21" x14ac:dyDescent="0.3">
      <c r="P54" s="292"/>
    </row>
    <row r="55" spans="1:21" x14ac:dyDescent="0.3">
      <c r="P55" s="292"/>
    </row>
    <row r="56" spans="1:21" x14ac:dyDescent="0.3">
      <c r="P56" s="292"/>
    </row>
    <row r="57" spans="1:21" x14ac:dyDescent="0.3">
      <c r="P57" s="292"/>
    </row>
    <row r="58" spans="1:21" x14ac:dyDescent="0.3">
      <c r="P58" s="292"/>
    </row>
    <row r="59" spans="1:21" x14ac:dyDescent="0.3">
      <c r="P59" s="292"/>
    </row>
    <row r="60" spans="1:21" x14ac:dyDescent="0.3">
      <c r="P60" s="292"/>
    </row>
    <row r="61" spans="1:21" x14ac:dyDescent="0.3">
      <c r="P61" s="292"/>
    </row>
  </sheetData>
  <conditionalFormatting sqref="B1:M1">
    <cfRule type="cellIs" dxfId="835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4.8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7" t="s">
        <v>79</v>
      </c>
      <c r="P1" s="68">
        <v>3</v>
      </c>
      <c r="Q1" s="148" t="s">
        <v>98</v>
      </c>
      <c r="R1" s="146">
        <v>0.41666666666666669</v>
      </c>
      <c r="S1" s="149" t="s">
        <v>97</v>
      </c>
      <c r="T1" s="146">
        <f>R1+((P1)/(24*60*10))</f>
        <v>0.416875</v>
      </c>
    </row>
    <row r="2" spans="1:20" ht="16.8" x14ac:dyDescent="0.3">
      <c r="A2" s="133" t="s">
        <v>112</v>
      </c>
      <c r="B2" s="57" t="s">
        <v>289</v>
      </c>
      <c r="C2" s="57">
        <v>6</v>
      </c>
      <c r="D2" s="57">
        <v>3</v>
      </c>
      <c r="E2" s="58" t="s">
        <v>117</v>
      </c>
      <c r="F2" s="58" t="s">
        <v>80</v>
      </c>
      <c r="G2" s="58" t="s">
        <v>80</v>
      </c>
      <c r="H2" s="58" t="s">
        <v>80</v>
      </c>
      <c r="I2" s="57"/>
      <c r="J2" s="57">
        <f t="shared" ref="J2:J14" si="0">IF($E2="þ",$D2,IF($F2="þ",($D2*10),IF($G2="þ",($D2*100),IF($H2="þ",($D2*600),$I2))))</f>
        <v>3</v>
      </c>
      <c r="K2" s="57">
        <f t="shared" ref="K2:K5" si="1">J2+C2</f>
        <v>9</v>
      </c>
      <c r="L2" s="58" t="s">
        <v>117</v>
      </c>
      <c r="M2" s="166" t="str">
        <f t="shared" ref="M2:M9" si="2">IF(C2="","",IF(K2&lt;=$P$1,"þ","q"))</f>
        <v>q</v>
      </c>
    </row>
    <row r="3" spans="1:20" ht="16.8" x14ac:dyDescent="0.3">
      <c r="A3" s="133" t="s">
        <v>112</v>
      </c>
      <c r="B3" s="57"/>
      <c r="C3" s="57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2" t="s">
        <v>108</v>
      </c>
      <c r="B4" s="57"/>
      <c r="C4" s="57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62" t="s">
        <v>108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69"/>
    </row>
    <row r="6" spans="1:20" ht="16.8" x14ac:dyDescent="0.3">
      <c r="A6" s="162" t="s">
        <v>108</v>
      </c>
      <c r="B6" s="57"/>
      <c r="C6" s="57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69"/>
    </row>
    <row r="7" spans="1:20" ht="16.8" x14ac:dyDescent="0.3">
      <c r="A7" s="162" t="s">
        <v>108</v>
      </c>
      <c r="B7" s="57"/>
      <c r="C7" s="57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69"/>
    </row>
    <row r="8" spans="1:20" ht="16.8" x14ac:dyDescent="0.3">
      <c r="A8" s="63" t="s">
        <v>209</v>
      </c>
      <c r="B8" s="57" t="s">
        <v>228</v>
      </c>
      <c r="C8" s="57">
        <v>1</v>
      </c>
      <c r="D8" s="57">
        <v>6</v>
      </c>
      <c r="E8" s="58" t="s">
        <v>80</v>
      </c>
      <c r="F8" s="58" t="s">
        <v>117</v>
      </c>
      <c r="G8" s="58" t="s">
        <v>80</v>
      </c>
      <c r="H8" s="58" t="s">
        <v>80</v>
      </c>
      <c r="I8" s="57"/>
      <c r="J8" s="57">
        <f t="shared" si="0"/>
        <v>60</v>
      </c>
      <c r="K8" s="57">
        <f t="shared" si="5"/>
        <v>61</v>
      </c>
      <c r="L8" s="58" t="s">
        <v>117</v>
      </c>
      <c r="M8" s="59" t="str">
        <f t="shared" ref="M8" si="8">IF(C8="","",IF(K8&lt;=$P$1,"þ","q"))</f>
        <v>q</v>
      </c>
      <c r="O8" s="69"/>
    </row>
    <row r="9" spans="1:20" ht="16.8" x14ac:dyDescent="0.3">
      <c r="A9" s="63" t="s">
        <v>209</v>
      </c>
      <c r="B9" s="57" t="s">
        <v>278</v>
      </c>
      <c r="C9" s="57">
        <v>4</v>
      </c>
      <c r="D9" s="57">
        <v>6</v>
      </c>
      <c r="E9" s="58" t="s">
        <v>80</v>
      </c>
      <c r="F9" s="58" t="s">
        <v>80</v>
      </c>
      <c r="G9" s="58" t="s">
        <v>117</v>
      </c>
      <c r="H9" s="58" t="s">
        <v>80</v>
      </c>
      <c r="I9" s="57"/>
      <c r="J9" s="57">
        <f t="shared" si="0"/>
        <v>600</v>
      </c>
      <c r="K9" s="57">
        <f t="shared" ref="K9" si="9">J9+C9</f>
        <v>604</v>
      </c>
      <c r="L9" s="58" t="s">
        <v>117</v>
      </c>
      <c r="M9" s="59" t="str">
        <f t="shared" si="2"/>
        <v>q</v>
      </c>
      <c r="O9" s="69"/>
    </row>
    <row r="10" spans="1:20" ht="16.8" x14ac:dyDescent="0.3">
      <c r="A10" s="63" t="s">
        <v>209</v>
      </c>
      <c r="B10" s="57" t="s">
        <v>288</v>
      </c>
      <c r="C10" s="57">
        <v>5</v>
      </c>
      <c r="D10" s="57">
        <v>6</v>
      </c>
      <c r="E10" s="58" t="s">
        <v>117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6</v>
      </c>
      <c r="K10" s="57">
        <f t="shared" ref="K10:K14" si="10">J10+C10</f>
        <v>11</v>
      </c>
      <c r="L10" s="58" t="s">
        <v>117</v>
      </c>
      <c r="M10" s="59" t="str">
        <f t="shared" ref="M10:M14" si="11">IF(C10="","",IF(K10&lt;=$P$1,"þ","q"))</f>
        <v>q</v>
      </c>
      <c r="O10" s="69"/>
    </row>
    <row r="11" spans="1:20" ht="16.8" x14ac:dyDescent="0.3">
      <c r="A11" s="62" t="s">
        <v>110</v>
      </c>
      <c r="B11" s="57"/>
      <c r="C11" s="57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si="10"/>
        <v>0</v>
      </c>
      <c r="L11" s="58" t="s">
        <v>117</v>
      </c>
      <c r="M11" s="59" t="str">
        <f t="shared" si="11"/>
        <v/>
      </c>
      <c r="O11" s="69"/>
    </row>
    <row r="12" spans="1:20" ht="16.8" x14ac:dyDescent="0.3">
      <c r="A12" s="62" t="s">
        <v>110</v>
      </c>
      <c r="B12" s="57"/>
      <c r="C12" s="57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si="10"/>
        <v>0</v>
      </c>
      <c r="L12" s="58" t="s">
        <v>80</v>
      </c>
      <c r="M12" s="59" t="str">
        <f t="shared" si="11"/>
        <v/>
      </c>
      <c r="O12" s="69"/>
    </row>
    <row r="13" spans="1:20" ht="16.8" x14ac:dyDescent="0.3">
      <c r="A13" s="62" t="s">
        <v>110</v>
      </c>
      <c r="B13" s="57"/>
      <c r="C13" s="57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si="10"/>
        <v>0</v>
      </c>
      <c r="L13" s="58" t="s">
        <v>80</v>
      </c>
      <c r="M13" s="59" t="str">
        <f t="shared" si="11"/>
        <v/>
      </c>
      <c r="O13" s="69"/>
    </row>
    <row r="14" spans="1:20" ht="16.8" x14ac:dyDescent="0.3">
      <c r="A14" s="62" t="s">
        <v>110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0"/>
        <v>0</v>
      </c>
      <c r="L14" s="58" t="s">
        <v>80</v>
      </c>
      <c r="M14" s="59" t="str">
        <f t="shared" si="11"/>
        <v/>
      </c>
      <c r="O14" s="43"/>
    </row>
    <row r="15" spans="1:20" x14ac:dyDescent="0.3">
      <c r="O15" s="158"/>
    </row>
    <row r="16" spans="1:20" ht="31.2" x14ac:dyDescent="0.3">
      <c r="A16" s="55" t="s">
        <v>71</v>
      </c>
      <c r="B16" s="55" t="s">
        <v>72</v>
      </c>
      <c r="C16" s="55" t="s">
        <v>73</v>
      </c>
      <c r="D16" s="55" t="s">
        <v>74</v>
      </c>
      <c r="E16" s="55" t="s">
        <v>93</v>
      </c>
      <c r="F16" s="55" t="s">
        <v>92</v>
      </c>
      <c r="G16" s="55" t="s">
        <v>91</v>
      </c>
      <c r="H16" s="55" t="s">
        <v>90</v>
      </c>
      <c r="I16" s="55" t="s">
        <v>94</v>
      </c>
      <c r="J16" s="55" t="s">
        <v>75</v>
      </c>
      <c r="K16" s="55" t="s">
        <v>76</v>
      </c>
      <c r="L16" s="55" t="s">
        <v>77</v>
      </c>
      <c r="M16" s="55" t="s">
        <v>78</v>
      </c>
    </row>
    <row r="17" spans="1:13" ht="16.8" x14ac:dyDescent="0.3">
      <c r="A17" s="61" t="s">
        <v>212</v>
      </c>
      <c r="B17" s="57" t="s">
        <v>228</v>
      </c>
      <c r="C17" s="57">
        <v>1</v>
      </c>
      <c r="D17" s="57">
        <v>3</v>
      </c>
      <c r="E17" s="58" t="s">
        <v>80</v>
      </c>
      <c r="F17" s="58" t="s">
        <v>117</v>
      </c>
      <c r="G17" s="58" t="s">
        <v>80</v>
      </c>
      <c r="H17" s="58" t="s">
        <v>80</v>
      </c>
      <c r="I17" s="57"/>
      <c r="J17" s="57">
        <f t="shared" ref="J17:J24" si="12">IF($E17="þ",$D17,IF($F17="þ",($D17*10),IF($G17="þ",($D17*100),IF($H17="þ",($D17*600),$I17))))</f>
        <v>30</v>
      </c>
      <c r="K17" s="57">
        <f t="shared" ref="K17:K24" si="13">J17+C17</f>
        <v>31</v>
      </c>
      <c r="L17" s="58" t="s">
        <v>117</v>
      </c>
      <c r="M17" s="59" t="str">
        <f t="shared" ref="M17:M24" si="14">IF(C17="","",IF(K17&lt;=$P$1,"þ","q"))</f>
        <v>q</v>
      </c>
    </row>
    <row r="18" spans="1:13" ht="16.8" x14ac:dyDescent="0.3">
      <c r="A18" s="61" t="s">
        <v>212</v>
      </c>
      <c r="B18" s="57"/>
      <c r="C18" s="57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12"/>
        <v>0</v>
      </c>
      <c r="K18" s="57">
        <f t="shared" si="13"/>
        <v>0</v>
      </c>
      <c r="L18" s="58" t="s">
        <v>80</v>
      </c>
      <c r="M18" s="59" t="str">
        <f t="shared" si="14"/>
        <v/>
      </c>
    </row>
    <row r="19" spans="1:13" ht="16.8" x14ac:dyDescent="0.3">
      <c r="A19" s="61" t="s">
        <v>212</v>
      </c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si="12"/>
        <v>0</v>
      </c>
      <c r="K19" s="57">
        <f t="shared" si="13"/>
        <v>0</v>
      </c>
      <c r="L19" s="58" t="s">
        <v>80</v>
      </c>
      <c r="M19" s="59" t="str">
        <f t="shared" si="14"/>
        <v/>
      </c>
    </row>
    <row r="20" spans="1:13" ht="16.8" x14ac:dyDescent="0.3">
      <c r="A20" s="61" t="s">
        <v>212</v>
      </c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2"/>
        <v>0</v>
      </c>
      <c r="K20" s="57">
        <f t="shared" si="13"/>
        <v>0</v>
      </c>
      <c r="L20" s="58" t="s">
        <v>80</v>
      </c>
      <c r="M20" s="59" t="str">
        <f t="shared" si="14"/>
        <v/>
      </c>
    </row>
    <row r="21" spans="1:13" ht="16.8" x14ac:dyDescent="0.3">
      <c r="A21" s="61" t="s">
        <v>212</v>
      </c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2"/>
        <v>0</v>
      </c>
      <c r="K21" s="57">
        <f t="shared" si="13"/>
        <v>0</v>
      </c>
      <c r="L21" s="58" t="s">
        <v>80</v>
      </c>
      <c r="M21" s="59" t="str">
        <f t="shared" si="14"/>
        <v/>
      </c>
    </row>
    <row r="22" spans="1:13" ht="16.8" x14ac:dyDescent="0.3">
      <c r="A22" s="61" t="s">
        <v>212</v>
      </c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2"/>
        <v>0</v>
      </c>
      <c r="K22" s="57">
        <f t="shared" si="13"/>
        <v>0</v>
      </c>
      <c r="L22" s="58" t="s">
        <v>80</v>
      </c>
      <c r="M22" s="59" t="str">
        <f t="shared" si="14"/>
        <v/>
      </c>
    </row>
    <row r="23" spans="1:13" ht="16.8" x14ac:dyDescent="0.3">
      <c r="A23" s="61" t="s">
        <v>212</v>
      </c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2"/>
        <v>0</v>
      </c>
      <c r="K23" s="57">
        <f t="shared" si="13"/>
        <v>0</v>
      </c>
      <c r="L23" s="58" t="s">
        <v>80</v>
      </c>
      <c r="M23" s="59" t="str">
        <f t="shared" si="14"/>
        <v/>
      </c>
    </row>
    <row r="24" spans="1:13" ht="16.8" x14ac:dyDescent="0.3">
      <c r="A24" s="61" t="s">
        <v>212</v>
      </c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2"/>
        <v>0</v>
      </c>
      <c r="K24" s="57">
        <f t="shared" si="13"/>
        <v>0</v>
      </c>
      <c r="L24" s="58" t="s">
        <v>80</v>
      </c>
      <c r="M24" s="59" t="str">
        <f t="shared" si="14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1:M24 E16:H24 L16:M20">
    <cfRule type="cellIs" dxfId="834" priority="3427" stopIfTrue="1" operator="equal">
      <formula>"þ"</formula>
    </cfRule>
  </conditionalFormatting>
  <conditionalFormatting sqref="K4 K2 K22:K23 K16:K20">
    <cfRule type="cellIs" dxfId="833" priority="3426" operator="lessThan">
      <formula>$P$1</formula>
    </cfRule>
  </conditionalFormatting>
  <conditionalFormatting sqref="L14:M14">
    <cfRule type="cellIs" dxfId="832" priority="3425" stopIfTrue="1" operator="equal">
      <formula>"þ"</formula>
    </cfRule>
  </conditionalFormatting>
  <conditionalFormatting sqref="P1">
    <cfRule type="cellIs" dxfId="831" priority="3409" operator="equal">
      <formula>0</formula>
    </cfRule>
  </conditionalFormatting>
  <conditionalFormatting sqref="H2">
    <cfRule type="cellIs" dxfId="830" priority="3323" stopIfTrue="1" operator="equal">
      <formula>"þ"</formula>
    </cfRule>
  </conditionalFormatting>
  <conditionalFormatting sqref="H2">
    <cfRule type="cellIs" dxfId="829" priority="3322" stopIfTrue="1" operator="equal">
      <formula>"þ"</formula>
    </cfRule>
  </conditionalFormatting>
  <conditionalFormatting sqref="T1">
    <cfRule type="cellIs" dxfId="828" priority="3005" operator="equal">
      <formula>0</formula>
    </cfRule>
  </conditionalFormatting>
  <conditionalFormatting sqref="R1">
    <cfRule type="cellIs" dxfId="827" priority="3007" operator="equal">
      <formula>0</formula>
    </cfRule>
  </conditionalFormatting>
  <conditionalFormatting sqref="M3">
    <cfRule type="cellIs" dxfId="826" priority="2616" stopIfTrue="1" operator="equal">
      <formula>"þ"</formula>
    </cfRule>
  </conditionalFormatting>
  <conditionalFormatting sqref="K3">
    <cfRule type="cellIs" dxfId="825" priority="2615" operator="lessThan">
      <formula>$P$1</formula>
    </cfRule>
  </conditionalFormatting>
  <conditionalFormatting sqref="K21:K22">
    <cfRule type="cellIs" dxfId="824" priority="2541" operator="lessThan">
      <formula>$P$1</formula>
    </cfRule>
  </conditionalFormatting>
  <conditionalFormatting sqref="K21:K22">
    <cfRule type="cellIs" dxfId="823" priority="2539" operator="lessThan">
      <formula>$P$1</formula>
    </cfRule>
  </conditionalFormatting>
  <conditionalFormatting sqref="K21:K22">
    <cfRule type="cellIs" dxfId="822" priority="2537" operator="lessThan">
      <formula>$P$1</formula>
    </cfRule>
  </conditionalFormatting>
  <conditionalFormatting sqref="K21:K22">
    <cfRule type="cellIs" dxfId="821" priority="2535" operator="lessThan">
      <formula>$P$1</formula>
    </cfRule>
  </conditionalFormatting>
  <conditionalFormatting sqref="E21:E22 H21:H22">
    <cfRule type="cellIs" dxfId="820" priority="2534" stopIfTrue="1" operator="equal">
      <formula>"þ"</formula>
    </cfRule>
  </conditionalFormatting>
  <conditionalFormatting sqref="E21:E22 H21:H22">
    <cfRule type="cellIs" dxfId="819" priority="2533" stopIfTrue="1" operator="equal">
      <formula>"þ"</formula>
    </cfRule>
  </conditionalFormatting>
  <conditionalFormatting sqref="G21:G22">
    <cfRule type="cellIs" dxfId="818" priority="2532" stopIfTrue="1" operator="equal">
      <formula>"þ"</formula>
    </cfRule>
  </conditionalFormatting>
  <conditionalFormatting sqref="G21:G22">
    <cfRule type="cellIs" dxfId="817" priority="2531" stopIfTrue="1" operator="equal">
      <formula>"þ"</formula>
    </cfRule>
  </conditionalFormatting>
  <conditionalFormatting sqref="E21:E22">
    <cfRule type="cellIs" dxfId="816" priority="2530" stopIfTrue="1" operator="equal">
      <formula>"þ"</formula>
    </cfRule>
  </conditionalFormatting>
  <conditionalFormatting sqref="E21:E22">
    <cfRule type="cellIs" dxfId="815" priority="2529" stopIfTrue="1" operator="equal">
      <formula>"þ"</formula>
    </cfRule>
  </conditionalFormatting>
  <conditionalFormatting sqref="E21:E22">
    <cfRule type="cellIs" dxfId="814" priority="2522" stopIfTrue="1" operator="equal">
      <formula>"þ"</formula>
    </cfRule>
  </conditionalFormatting>
  <conditionalFormatting sqref="E21:E22">
    <cfRule type="cellIs" dxfId="813" priority="2521" stopIfTrue="1" operator="equal">
      <formula>"þ"</formula>
    </cfRule>
  </conditionalFormatting>
  <conditionalFormatting sqref="E21:E22">
    <cfRule type="cellIs" dxfId="812" priority="2229" stopIfTrue="1" operator="equal">
      <formula>"þ"</formula>
    </cfRule>
  </conditionalFormatting>
  <conditionalFormatting sqref="E21:E22">
    <cfRule type="cellIs" dxfId="811" priority="2228" stopIfTrue="1" operator="equal">
      <formula>"þ"</formula>
    </cfRule>
  </conditionalFormatting>
  <conditionalFormatting sqref="E21:E22">
    <cfRule type="cellIs" dxfId="810" priority="2227" stopIfTrue="1" operator="equal">
      <formula>"þ"</formula>
    </cfRule>
  </conditionalFormatting>
  <conditionalFormatting sqref="E21:E22">
    <cfRule type="cellIs" dxfId="809" priority="2226" stopIfTrue="1" operator="equal">
      <formula>"þ"</formula>
    </cfRule>
  </conditionalFormatting>
  <conditionalFormatting sqref="H3">
    <cfRule type="cellIs" dxfId="808" priority="2211" stopIfTrue="1" operator="equal">
      <formula>"þ"</formula>
    </cfRule>
  </conditionalFormatting>
  <conditionalFormatting sqref="G4">
    <cfRule type="cellIs" dxfId="807" priority="2008" stopIfTrue="1" operator="equal">
      <formula>"þ"</formula>
    </cfRule>
  </conditionalFormatting>
  <conditionalFormatting sqref="G4">
    <cfRule type="cellIs" dxfId="806" priority="2007" stopIfTrue="1" operator="equal">
      <formula>"þ"</formula>
    </cfRule>
  </conditionalFormatting>
  <conditionalFormatting sqref="G4">
    <cfRule type="cellIs" dxfId="805" priority="2006" stopIfTrue="1" operator="equal">
      <formula>"þ"</formula>
    </cfRule>
  </conditionalFormatting>
  <conditionalFormatting sqref="G4">
    <cfRule type="cellIs" dxfId="804" priority="2005" stopIfTrue="1" operator="equal">
      <formula>"þ"</formula>
    </cfRule>
  </conditionalFormatting>
  <conditionalFormatting sqref="G4">
    <cfRule type="cellIs" dxfId="803" priority="2009" stopIfTrue="1" operator="equal">
      <formula>"þ"</formula>
    </cfRule>
  </conditionalFormatting>
  <conditionalFormatting sqref="H4">
    <cfRule type="cellIs" dxfId="802" priority="2004" stopIfTrue="1" operator="equal">
      <formula>"þ"</formula>
    </cfRule>
  </conditionalFormatting>
  <conditionalFormatting sqref="H4">
    <cfRule type="cellIs" dxfId="801" priority="2003" stopIfTrue="1" operator="equal">
      <formula>"þ"</formula>
    </cfRule>
  </conditionalFormatting>
  <conditionalFormatting sqref="G4">
    <cfRule type="cellIs" dxfId="800" priority="2002" stopIfTrue="1" operator="equal">
      <formula>"þ"</formula>
    </cfRule>
  </conditionalFormatting>
  <conditionalFormatting sqref="G4">
    <cfRule type="cellIs" dxfId="799" priority="2001" stopIfTrue="1" operator="equal">
      <formula>"þ"</formula>
    </cfRule>
  </conditionalFormatting>
  <conditionalFormatting sqref="G4">
    <cfRule type="cellIs" dxfId="798" priority="2000" stopIfTrue="1" operator="equal">
      <formula>"þ"</formula>
    </cfRule>
  </conditionalFormatting>
  <conditionalFormatting sqref="E4">
    <cfRule type="cellIs" dxfId="797" priority="2020" stopIfTrue="1" operator="equal">
      <formula>"þ"</formula>
    </cfRule>
  </conditionalFormatting>
  <conditionalFormatting sqref="E4">
    <cfRule type="cellIs" dxfId="796" priority="2019" stopIfTrue="1" operator="equal">
      <formula>"þ"</formula>
    </cfRule>
  </conditionalFormatting>
  <conditionalFormatting sqref="E4">
    <cfRule type="cellIs" dxfId="795" priority="2018" stopIfTrue="1" operator="equal">
      <formula>"þ"</formula>
    </cfRule>
  </conditionalFormatting>
  <conditionalFormatting sqref="E4">
    <cfRule type="cellIs" dxfId="794" priority="2017" stopIfTrue="1" operator="equal">
      <formula>"þ"</formula>
    </cfRule>
  </conditionalFormatting>
  <conditionalFormatting sqref="G4">
    <cfRule type="cellIs" dxfId="793" priority="2010" stopIfTrue="1" operator="equal">
      <formula>"þ"</formula>
    </cfRule>
  </conditionalFormatting>
  <conditionalFormatting sqref="G4">
    <cfRule type="cellIs" dxfId="792" priority="1999" stopIfTrue="1" operator="equal">
      <formula>"þ"</formula>
    </cfRule>
  </conditionalFormatting>
  <conditionalFormatting sqref="G4">
    <cfRule type="cellIs" dxfId="791" priority="1998" stopIfTrue="1" operator="equal">
      <formula>"þ"</formula>
    </cfRule>
  </conditionalFormatting>
  <conditionalFormatting sqref="G4">
    <cfRule type="cellIs" dxfId="790" priority="1997" stopIfTrue="1" operator="equal">
      <formula>"þ"</formula>
    </cfRule>
  </conditionalFormatting>
  <conditionalFormatting sqref="H4">
    <cfRule type="cellIs" dxfId="789" priority="1996" stopIfTrue="1" operator="equal">
      <formula>"þ"</formula>
    </cfRule>
  </conditionalFormatting>
  <conditionalFormatting sqref="H4">
    <cfRule type="cellIs" dxfId="788" priority="1995" stopIfTrue="1" operator="equal">
      <formula>"þ"</formula>
    </cfRule>
  </conditionalFormatting>
  <conditionalFormatting sqref="H4">
    <cfRule type="cellIs" dxfId="787" priority="1994" stopIfTrue="1" operator="equal">
      <formula>"þ"</formula>
    </cfRule>
  </conditionalFormatting>
  <conditionalFormatting sqref="H4">
    <cfRule type="cellIs" dxfId="786" priority="1993" stopIfTrue="1" operator="equal">
      <formula>"þ"</formula>
    </cfRule>
  </conditionalFormatting>
  <conditionalFormatting sqref="H4">
    <cfRule type="cellIs" dxfId="785" priority="1992" stopIfTrue="1" operator="equal">
      <formula>"þ"</formula>
    </cfRule>
  </conditionalFormatting>
  <conditionalFormatting sqref="H4">
    <cfRule type="cellIs" dxfId="784" priority="1991" stopIfTrue="1" operator="equal">
      <formula>"þ"</formula>
    </cfRule>
  </conditionalFormatting>
  <conditionalFormatting sqref="H10:H11">
    <cfRule type="cellIs" dxfId="783" priority="1937" stopIfTrue="1" operator="equal">
      <formula>"þ"</formula>
    </cfRule>
  </conditionalFormatting>
  <conditionalFormatting sqref="H10:H11">
    <cfRule type="cellIs" dxfId="782" priority="1936" stopIfTrue="1" operator="equal">
      <formula>"þ"</formula>
    </cfRule>
  </conditionalFormatting>
  <conditionalFormatting sqref="M10:M11">
    <cfRule type="cellIs" dxfId="781" priority="1940" stopIfTrue="1" operator="equal">
      <formula>"þ"</formula>
    </cfRule>
  </conditionalFormatting>
  <conditionalFormatting sqref="M10:M11">
    <cfRule type="cellIs" dxfId="780" priority="1939" stopIfTrue="1" operator="equal">
      <formula>"þ"</formula>
    </cfRule>
  </conditionalFormatting>
  <conditionalFormatting sqref="K10:K11">
    <cfRule type="cellIs" dxfId="779" priority="1938" operator="lessThan">
      <formula>$P$1</formula>
    </cfRule>
  </conditionalFormatting>
  <conditionalFormatting sqref="M9:M11">
    <cfRule type="cellIs" dxfId="778" priority="1602" stopIfTrue="1" operator="equal">
      <formula>"þ"</formula>
    </cfRule>
  </conditionalFormatting>
  <conditionalFormatting sqref="M9:M11">
    <cfRule type="cellIs" dxfId="777" priority="1601" stopIfTrue="1" operator="equal">
      <formula>"þ"</formula>
    </cfRule>
  </conditionalFormatting>
  <conditionalFormatting sqref="K9:K11">
    <cfRule type="cellIs" dxfId="776" priority="1598" operator="lessThan">
      <formula>$P$1</formula>
    </cfRule>
  </conditionalFormatting>
  <conditionalFormatting sqref="M11:M12">
    <cfRule type="cellIs" dxfId="775" priority="1503" stopIfTrue="1" operator="equal">
      <formula>"þ"</formula>
    </cfRule>
  </conditionalFormatting>
  <conditionalFormatting sqref="M11:M12">
    <cfRule type="cellIs" dxfId="774" priority="1502" stopIfTrue="1" operator="equal">
      <formula>"þ"</formula>
    </cfRule>
  </conditionalFormatting>
  <conditionalFormatting sqref="K11:K12">
    <cfRule type="cellIs" dxfId="773" priority="1501" operator="lessThan">
      <formula>$P$1</formula>
    </cfRule>
  </conditionalFormatting>
  <conditionalFormatting sqref="F11:F12">
    <cfRule type="cellIs" dxfId="772" priority="1493" stopIfTrue="1" operator="equal">
      <formula>"þ"</formula>
    </cfRule>
  </conditionalFormatting>
  <conditionalFormatting sqref="F11:F12">
    <cfRule type="cellIs" dxfId="771" priority="1492" stopIfTrue="1" operator="equal">
      <formula>"þ"</formula>
    </cfRule>
  </conditionalFormatting>
  <conditionalFormatting sqref="G11:G12">
    <cfRule type="cellIs" dxfId="770" priority="1489" stopIfTrue="1" operator="equal">
      <formula>"þ"</formula>
    </cfRule>
  </conditionalFormatting>
  <conditionalFormatting sqref="G11:G12">
    <cfRule type="cellIs" dxfId="769" priority="1488" stopIfTrue="1" operator="equal">
      <formula>"þ"</formula>
    </cfRule>
  </conditionalFormatting>
  <conditionalFormatting sqref="G9:H9">
    <cfRule type="cellIs" dxfId="768" priority="1391" stopIfTrue="1" operator="equal">
      <formula>"þ"</formula>
    </cfRule>
  </conditionalFormatting>
  <conditionalFormatting sqref="G9:H9">
    <cfRule type="cellIs" dxfId="767" priority="1390" stopIfTrue="1" operator="equal">
      <formula>"þ"</formula>
    </cfRule>
  </conditionalFormatting>
  <conditionalFormatting sqref="G9:H9">
    <cfRule type="cellIs" dxfId="766" priority="1389" stopIfTrue="1" operator="equal">
      <formula>"þ"</formula>
    </cfRule>
  </conditionalFormatting>
  <conditionalFormatting sqref="G9:H9">
    <cfRule type="cellIs" dxfId="765" priority="1388" stopIfTrue="1" operator="equal">
      <formula>"þ"</formula>
    </cfRule>
  </conditionalFormatting>
  <conditionalFormatting sqref="G9:H9">
    <cfRule type="cellIs" dxfId="764" priority="1387" stopIfTrue="1" operator="equal">
      <formula>"þ"</formula>
    </cfRule>
  </conditionalFormatting>
  <conditionalFormatting sqref="G9:H9">
    <cfRule type="cellIs" dxfId="763" priority="1386" stopIfTrue="1" operator="equal">
      <formula>"þ"</formula>
    </cfRule>
  </conditionalFormatting>
  <conditionalFormatting sqref="G9:H9">
    <cfRule type="cellIs" dxfId="762" priority="1385" stopIfTrue="1" operator="equal">
      <formula>"þ"</formula>
    </cfRule>
  </conditionalFormatting>
  <conditionalFormatting sqref="G9:H9">
    <cfRule type="cellIs" dxfId="761" priority="1384" stopIfTrue="1" operator="equal">
      <formula>"þ"</formula>
    </cfRule>
  </conditionalFormatting>
  <conditionalFormatting sqref="E11:E12">
    <cfRule type="cellIs" dxfId="760" priority="1376" stopIfTrue="1" operator="equal">
      <formula>"þ"</formula>
    </cfRule>
  </conditionalFormatting>
  <conditionalFormatting sqref="E11:E12">
    <cfRule type="cellIs" dxfId="759" priority="1375" stopIfTrue="1" operator="equal">
      <formula>"þ"</formula>
    </cfRule>
  </conditionalFormatting>
  <conditionalFormatting sqref="M12:M13">
    <cfRule type="cellIs" dxfId="758" priority="1366" stopIfTrue="1" operator="equal">
      <formula>"þ"</formula>
    </cfRule>
  </conditionalFormatting>
  <conditionalFormatting sqref="M12:M13">
    <cfRule type="cellIs" dxfId="757" priority="1365" stopIfTrue="1" operator="equal">
      <formula>"þ"</formula>
    </cfRule>
  </conditionalFormatting>
  <conditionalFormatting sqref="K12:K13">
    <cfRule type="cellIs" dxfId="756" priority="1364" operator="lessThan">
      <formula>$P$1</formula>
    </cfRule>
  </conditionalFormatting>
  <conditionalFormatting sqref="H12:H13">
    <cfRule type="cellIs" dxfId="755" priority="1363" stopIfTrue="1" operator="equal">
      <formula>"þ"</formula>
    </cfRule>
  </conditionalFormatting>
  <conditionalFormatting sqref="H12:H13">
    <cfRule type="cellIs" dxfId="754" priority="1362" stopIfTrue="1" operator="equal">
      <formula>"þ"</formula>
    </cfRule>
  </conditionalFormatting>
  <conditionalFormatting sqref="E12:E13">
    <cfRule type="cellIs" dxfId="753" priority="1357" stopIfTrue="1" operator="equal">
      <formula>"þ"</formula>
    </cfRule>
  </conditionalFormatting>
  <conditionalFormatting sqref="E12:E13">
    <cfRule type="cellIs" dxfId="752" priority="1356" stopIfTrue="1" operator="equal">
      <formula>"þ"</formula>
    </cfRule>
  </conditionalFormatting>
  <conditionalFormatting sqref="F12:F13">
    <cfRule type="cellIs" dxfId="751" priority="1353" stopIfTrue="1" operator="equal">
      <formula>"þ"</formula>
    </cfRule>
  </conditionalFormatting>
  <conditionalFormatting sqref="F12:F13">
    <cfRule type="cellIs" dxfId="750" priority="1352" stopIfTrue="1" operator="equal">
      <formula>"þ"</formula>
    </cfRule>
  </conditionalFormatting>
  <conditionalFormatting sqref="M2">
    <cfRule type="cellIs" dxfId="749" priority="1305" stopIfTrue="1" operator="equal">
      <formula>"þ"</formula>
    </cfRule>
  </conditionalFormatting>
  <conditionalFormatting sqref="E11">
    <cfRule type="cellIs" dxfId="748" priority="1302" stopIfTrue="1" operator="equal">
      <formula>"þ"</formula>
    </cfRule>
  </conditionalFormatting>
  <conditionalFormatting sqref="E11">
    <cfRule type="cellIs" dxfId="747" priority="1301" stopIfTrue="1" operator="equal">
      <formula>"þ"</formula>
    </cfRule>
  </conditionalFormatting>
  <conditionalFormatting sqref="E4">
    <cfRule type="cellIs" dxfId="746" priority="1252" stopIfTrue="1" operator="equal">
      <formula>"þ"</formula>
    </cfRule>
  </conditionalFormatting>
  <conditionalFormatting sqref="E3">
    <cfRule type="cellIs" dxfId="745" priority="1247" stopIfTrue="1" operator="equal">
      <formula>"þ"</formula>
    </cfRule>
  </conditionalFormatting>
  <conditionalFormatting sqref="L3">
    <cfRule type="cellIs" dxfId="744" priority="1246" stopIfTrue="1" operator="equal">
      <formula>"þ"</formula>
    </cfRule>
  </conditionalFormatting>
  <conditionalFormatting sqref="L3">
    <cfRule type="cellIs" dxfId="743" priority="1245" stopIfTrue="1" operator="equal">
      <formula>"þ"</formula>
    </cfRule>
  </conditionalFormatting>
  <conditionalFormatting sqref="M6">
    <cfRule type="cellIs" dxfId="742" priority="1244" stopIfTrue="1" operator="equal">
      <formula>"þ"</formula>
    </cfRule>
  </conditionalFormatting>
  <conditionalFormatting sqref="K6">
    <cfRule type="cellIs" dxfId="741" priority="1243" operator="lessThan">
      <formula>$P$1</formula>
    </cfRule>
  </conditionalFormatting>
  <conditionalFormatting sqref="G6">
    <cfRule type="cellIs" dxfId="740" priority="1240" stopIfTrue="1" operator="equal">
      <formula>"þ"</formula>
    </cfRule>
  </conditionalFormatting>
  <conditionalFormatting sqref="G6">
    <cfRule type="cellIs" dxfId="739" priority="1239" stopIfTrue="1" operator="equal">
      <formula>"þ"</formula>
    </cfRule>
  </conditionalFormatting>
  <conditionalFormatting sqref="G6">
    <cfRule type="cellIs" dxfId="738" priority="1238" stopIfTrue="1" operator="equal">
      <formula>"þ"</formula>
    </cfRule>
  </conditionalFormatting>
  <conditionalFormatting sqref="G6">
    <cfRule type="cellIs" dxfId="737" priority="1237" stopIfTrue="1" operator="equal">
      <formula>"þ"</formula>
    </cfRule>
  </conditionalFormatting>
  <conditionalFormatting sqref="G6">
    <cfRule type="cellIs" dxfId="736" priority="1241" stopIfTrue="1" operator="equal">
      <formula>"þ"</formula>
    </cfRule>
  </conditionalFormatting>
  <conditionalFormatting sqref="H6">
    <cfRule type="cellIs" dxfId="735" priority="1236" stopIfTrue="1" operator="equal">
      <formula>"þ"</formula>
    </cfRule>
  </conditionalFormatting>
  <conditionalFormatting sqref="H6">
    <cfRule type="cellIs" dxfId="734" priority="1235" stopIfTrue="1" operator="equal">
      <formula>"þ"</formula>
    </cfRule>
  </conditionalFormatting>
  <conditionalFormatting sqref="G6">
    <cfRule type="cellIs" dxfId="733" priority="1234" stopIfTrue="1" operator="equal">
      <formula>"þ"</formula>
    </cfRule>
  </conditionalFormatting>
  <conditionalFormatting sqref="G6">
    <cfRule type="cellIs" dxfId="732" priority="1233" stopIfTrue="1" operator="equal">
      <formula>"þ"</formula>
    </cfRule>
  </conditionalFormatting>
  <conditionalFormatting sqref="G6">
    <cfRule type="cellIs" dxfId="731" priority="1232" stopIfTrue="1" operator="equal">
      <formula>"þ"</formula>
    </cfRule>
  </conditionalFormatting>
  <conditionalFormatting sqref="G6">
    <cfRule type="cellIs" dxfId="730" priority="1242" stopIfTrue="1" operator="equal">
      <formula>"þ"</formula>
    </cfRule>
  </conditionalFormatting>
  <conditionalFormatting sqref="G6">
    <cfRule type="cellIs" dxfId="729" priority="1231" stopIfTrue="1" operator="equal">
      <formula>"þ"</formula>
    </cfRule>
  </conditionalFormatting>
  <conditionalFormatting sqref="G6">
    <cfRule type="cellIs" dxfId="728" priority="1230" stopIfTrue="1" operator="equal">
      <formula>"þ"</formula>
    </cfRule>
  </conditionalFormatting>
  <conditionalFormatting sqref="G6">
    <cfRule type="cellIs" dxfId="727" priority="1229" stopIfTrue="1" operator="equal">
      <formula>"þ"</formula>
    </cfRule>
  </conditionalFormatting>
  <conditionalFormatting sqref="H6">
    <cfRule type="cellIs" dxfId="726" priority="1228" stopIfTrue="1" operator="equal">
      <formula>"þ"</formula>
    </cfRule>
  </conditionalFormatting>
  <conditionalFormatting sqref="H6">
    <cfRule type="cellIs" dxfId="725" priority="1227" stopIfTrue="1" operator="equal">
      <formula>"þ"</formula>
    </cfRule>
  </conditionalFormatting>
  <conditionalFormatting sqref="H6">
    <cfRule type="cellIs" dxfId="724" priority="1226" stopIfTrue="1" operator="equal">
      <formula>"þ"</formula>
    </cfRule>
  </conditionalFormatting>
  <conditionalFormatting sqref="H6">
    <cfRule type="cellIs" dxfId="723" priority="1225" stopIfTrue="1" operator="equal">
      <formula>"þ"</formula>
    </cfRule>
  </conditionalFormatting>
  <conditionalFormatting sqref="H6">
    <cfRule type="cellIs" dxfId="722" priority="1224" stopIfTrue="1" operator="equal">
      <formula>"þ"</formula>
    </cfRule>
  </conditionalFormatting>
  <conditionalFormatting sqref="H6">
    <cfRule type="cellIs" dxfId="721" priority="1223" stopIfTrue="1" operator="equal">
      <formula>"þ"</formula>
    </cfRule>
  </conditionalFormatting>
  <conditionalFormatting sqref="E6">
    <cfRule type="cellIs" dxfId="720" priority="1222" stopIfTrue="1" operator="equal">
      <formula>"þ"</formula>
    </cfRule>
  </conditionalFormatting>
  <conditionalFormatting sqref="E6">
    <cfRule type="cellIs" dxfId="719" priority="1221" stopIfTrue="1" operator="equal">
      <formula>"þ"</formula>
    </cfRule>
  </conditionalFormatting>
  <conditionalFormatting sqref="E6">
    <cfRule type="cellIs" dxfId="718" priority="1220" stopIfTrue="1" operator="equal">
      <formula>"þ"</formula>
    </cfRule>
  </conditionalFormatting>
  <conditionalFormatting sqref="E6">
    <cfRule type="cellIs" dxfId="717" priority="1219" stopIfTrue="1" operator="equal">
      <formula>"þ"</formula>
    </cfRule>
  </conditionalFormatting>
  <conditionalFormatting sqref="E6">
    <cfRule type="cellIs" dxfId="716" priority="1218" stopIfTrue="1" operator="equal">
      <formula>"þ"</formula>
    </cfRule>
  </conditionalFormatting>
  <conditionalFormatting sqref="E6">
    <cfRule type="cellIs" dxfId="715" priority="1217" stopIfTrue="1" operator="equal">
      <formula>"þ"</formula>
    </cfRule>
  </conditionalFormatting>
  <conditionalFormatting sqref="E6">
    <cfRule type="cellIs" dxfId="714" priority="1216" stopIfTrue="1" operator="equal">
      <formula>"þ"</formula>
    </cfRule>
  </conditionalFormatting>
  <conditionalFormatting sqref="E6">
    <cfRule type="cellIs" dxfId="713" priority="1215" stopIfTrue="1" operator="equal">
      <formula>"þ"</formula>
    </cfRule>
  </conditionalFormatting>
  <conditionalFormatting sqref="F6">
    <cfRule type="cellIs" dxfId="712" priority="1212" stopIfTrue="1" operator="equal">
      <formula>"þ"</formula>
    </cfRule>
  </conditionalFormatting>
  <conditionalFormatting sqref="F6">
    <cfRule type="cellIs" dxfId="711" priority="1211" stopIfTrue="1" operator="equal">
      <formula>"þ"</formula>
    </cfRule>
  </conditionalFormatting>
  <conditionalFormatting sqref="F6">
    <cfRule type="cellIs" dxfId="710" priority="1210" stopIfTrue="1" operator="equal">
      <formula>"þ"</formula>
    </cfRule>
  </conditionalFormatting>
  <conditionalFormatting sqref="F6">
    <cfRule type="cellIs" dxfId="709" priority="1209" stopIfTrue="1" operator="equal">
      <formula>"þ"</formula>
    </cfRule>
  </conditionalFormatting>
  <conditionalFormatting sqref="F6">
    <cfRule type="cellIs" dxfId="708" priority="1208" stopIfTrue="1" operator="equal">
      <formula>"þ"</formula>
    </cfRule>
  </conditionalFormatting>
  <conditionalFormatting sqref="F6">
    <cfRule type="cellIs" dxfId="707" priority="1207" stopIfTrue="1" operator="equal">
      <formula>"þ"</formula>
    </cfRule>
  </conditionalFormatting>
  <conditionalFormatting sqref="F6">
    <cfRule type="cellIs" dxfId="706" priority="1206" stopIfTrue="1" operator="equal">
      <formula>"þ"</formula>
    </cfRule>
  </conditionalFormatting>
  <conditionalFormatting sqref="F6">
    <cfRule type="cellIs" dxfId="705" priority="1205" stopIfTrue="1" operator="equal">
      <formula>"þ"</formula>
    </cfRule>
  </conditionalFormatting>
  <conditionalFormatting sqref="M8:M10">
    <cfRule type="cellIs" dxfId="704" priority="1200" stopIfTrue="1" operator="equal">
      <formula>"þ"</formula>
    </cfRule>
  </conditionalFormatting>
  <conditionalFormatting sqref="K8:K10">
    <cfRule type="cellIs" dxfId="703" priority="1199" operator="lessThan">
      <formula>$P$1</formula>
    </cfRule>
  </conditionalFormatting>
  <conditionalFormatting sqref="H8:H10">
    <cfRule type="cellIs" dxfId="702" priority="1192" stopIfTrue="1" operator="equal">
      <formula>"þ"</formula>
    </cfRule>
  </conditionalFormatting>
  <conditionalFormatting sqref="H8:H10">
    <cfRule type="cellIs" dxfId="701" priority="1191" stopIfTrue="1" operator="equal">
      <formula>"þ"</formula>
    </cfRule>
  </conditionalFormatting>
  <conditionalFormatting sqref="H8:H10">
    <cfRule type="cellIs" dxfId="700" priority="1184" stopIfTrue="1" operator="equal">
      <formula>"þ"</formula>
    </cfRule>
  </conditionalFormatting>
  <conditionalFormatting sqref="H8:H10">
    <cfRule type="cellIs" dxfId="699" priority="1183" stopIfTrue="1" operator="equal">
      <formula>"þ"</formula>
    </cfRule>
  </conditionalFormatting>
  <conditionalFormatting sqref="H8:H10">
    <cfRule type="cellIs" dxfId="698" priority="1182" stopIfTrue="1" operator="equal">
      <formula>"þ"</formula>
    </cfRule>
  </conditionalFormatting>
  <conditionalFormatting sqref="H8:H10">
    <cfRule type="cellIs" dxfId="697" priority="1181" stopIfTrue="1" operator="equal">
      <formula>"þ"</formula>
    </cfRule>
  </conditionalFormatting>
  <conditionalFormatting sqref="H8:H10">
    <cfRule type="cellIs" dxfId="696" priority="1180" stopIfTrue="1" operator="equal">
      <formula>"þ"</formula>
    </cfRule>
  </conditionalFormatting>
  <conditionalFormatting sqref="H8:H10">
    <cfRule type="cellIs" dxfId="695" priority="1179" stopIfTrue="1" operator="equal">
      <formula>"þ"</formula>
    </cfRule>
  </conditionalFormatting>
  <conditionalFormatting sqref="E8:E9">
    <cfRule type="cellIs" dxfId="694" priority="1178" stopIfTrue="1" operator="equal">
      <formula>"þ"</formula>
    </cfRule>
  </conditionalFormatting>
  <conditionalFormatting sqref="E8:E9">
    <cfRule type="cellIs" dxfId="693" priority="1177" stopIfTrue="1" operator="equal">
      <formula>"þ"</formula>
    </cfRule>
  </conditionalFormatting>
  <conditionalFormatting sqref="E8:E9">
    <cfRule type="cellIs" dxfId="692" priority="1176" stopIfTrue="1" operator="equal">
      <formula>"þ"</formula>
    </cfRule>
  </conditionalFormatting>
  <conditionalFormatting sqref="E8:E9">
    <cfRule type="cellIs" dxfId="691" priority="1175" stopIfTrue="1" operator="equal">
      <formula>"þ"</formula>
    </cfRule>
  </conditionalFormatting>
  <conditionalFormatting sqref="E8:E9">
    <cfRule type="cellIs" dxfId="690" priority="1174" stopIfTrue="1" operator="equal">
      <formula>"þ"</formula>
    </cfRule>
  </conditionalFormatting>
  <conditionalFormatting sqref="E8:E9">
    <cfRule type="cellIs" dxfId="689" priority="1173" stopIfTrue="1" operator="equal">
      <formula>"þ"</formula>
    </cfRule>
  </conditionalFormatting>
  <conditionalFormatting sqref="E8:E9">
    <cfRule type="cellIs" dxfId="688" priority="1172" stopIfTrue="1" operator="equal">
      <formula>"þ"</formula>
    </cfRule>
  </conditionalFormatting>
  <conditionalFormatting sqref="E8:E9">
    <cfRule type="cellIs" dxfId="687" priority="1171" stopIfTrue="1" operator="equal">
      <formula>"þ"</formula>
    </cfRule>
  </conditionalFormatting>
  <conditionalFormatting sqref="G2">
    <cfRule type="cellIs" dxfId="686" priority="1138" stopIfTrue="1" operator="equal">
      <formula>"þ"</formula>
    </cfRule>
  </conditionalFormatting>
  <conditionalFormatting sqref="G2">
    <cfRule type="cellIs" dxfId="685" priority="1137" stopIfTrue="1" operator="equal">
      <formula>"þ"</formula>
    </cfRule>
  </conditionalFormatting>
  <conditionalFormatting sqref="E2">
    <cfRule type="cellIs" dxfId="684" priority="1134" stopIfTrue="1" operator="equal">
      <formula>"þ"</formula>
    </cfRule>
  </conditionalFormatting>
  <conditionalFormatting sqref="F2">
    <cfRule type="cellIs" dxfId="683" priority="1133" stopIfTrue="1" operator="equal">
      <formula>"þ"</formula>
    </cfRule>
  </conditionalFormatting>
  <conditionalFormatting sqref="F10:F11">
    <cfRule type="cellIs" dxfId="682" priority="1132" stopIfTrue="1" operator="equal">
      <formula>"þ"</formula>
    </cfRule>
  </conditionalFormatting>
  <conditionalFormatting sqref="F10:F11">
    <cfRule type="cellIs" dxfId="681" priority="1131" stopIfTrue="1" operator="equal">
      <formula>"þ"</formula>
    </cfRule>
  </conditionalFormatting>
  <conditionalFormatting sqref="H11:H12">
    <cfRule type="cellIs" dxfId="680" priority="1125" stopIfTrue="1" operator="equal">
      <formula>"þ"</formula>
    </cfRule>
  </conditionalFormatting>
  <conditionalFormatting sqref="H11:H12">
    <cfRule type="cellIs" dxfId="679" priority="1124" stopIfTrue="1" operator="equal">
      <formula>"þ"</formula>
    </cfRule>
  </conditionalFormatting>
  <conditionalFormatting sqref="F3">
    <cfRule type="cellIs" dxfId="678" priority="1123" stopIfTrue="1" operator="equal">
      <formula>"þ"</formula>
    </cfRule>
  </conditionalFormatting>
  <conditionalFormatting sqref="M8:M10">
    <cfRule type="cellIs" dxfId="677" priority="1122" stopIfTrue="1" operator="equal">
      <formula>"þ"</formula>
    </cfRule>
  </conditionalFormatting>
  <conditionalFormatting sqref="M8:M10">
    <cfRule type="cellIs" dxfId="676" priority="1121" stopIfTrue="1" operator="equal">
      <formula>"þ"</formula>
    </cfRule>
  </conditionalFormatting>
  <conditionalFormatting sqref="K8:K10">
    <cfRule type="cellIs" dxfId="675" priority="1120" operator="lessThan">
      <formula>$P$1</formula>
    </cfRule>
  </conditionalFormatting>
  <conditionalFormatting sqref="H8:H10">
    <cfRule type="cellIs" dxfId="674" priority="1119" stopIfTrue="1" operator="equal">
      <formula>"þ"</formula>
    </cfRule>
  </conditionalFormatting>
  <conditionalFormatting sqref="H8:H10">
    <cfRule type="cellIs" dxfId="673" priority="1118" stopIfTrue="1" operator="equal">
      <formula>"þ"</formula>
    </cfRule>
  </conditionalFormatting>
  <conditionalFormatting sqref="M6">
    <cfRule type="cellIs" dxfId="672" priority="1115" stopIfTrue="1" operator="equal">
      <formula>"þ"</formula>
    </cfRule>
  </conditionalFormatting>
  <conditionalFormatting sqref="K6">
    <cfRule type="cellIs" dxfId="671" priority="1114" operator="lessThan">
      <formula>$P$1</formula>
    </cfRule>
  </conditionalFormatting>
  <conditionalFormatting sqref="G6">
    <cfRule type="cellIs" dxfId="670" priority="1111" stopIfTrue="1" operator="equal">
      <formula>"þ"</formula>
    </cfRule>
  </conditionalFormatting>
  <conditionalFormatting sqref="G6">
    <cfRule type="cellIs" dxfId="669" priority="1110" stopIfTrue="1" operator="equal">
      <formula>"þ"</formula>
    </cfRule>
  </conditionalFormatting>
  <conditionalFormatting sqref="G6">
    <cfRule type="cellIs" dxfId="668" priority="1109" stopIfTrue="1" operator="equal">
      <formula>"þ"</formula>
    </cfRule>
  </conditionalFormatting>
  <conditionalFormatting sqref="G6">
    <cfRule type="cellIs" dxfId="667" priority="1108" stopIfTrue="1" operator="equal">
      <formula>"þ"</formula>
    </cfRule>
  </conditionalFormatting>
  <conditionalFormatting sqref="G6">
    <cfRule type="cellIs" dxfId="666" priority="1112" stopIfTrue="1" operator="equal">
      <formula>"þ"</formula>
    </cfRule>
  </conditionalFormatting>
  <conditionalFormatting sqref="H6">
    <cfRule type="cellIs" dxfId="665" priority="1107" stopIfTrue="1" operator="equal">
      <formula>"þ"</formula>
    </cfRule>
  </conditionalFormatting>
  <conditionalFormatting sqref="H6">
    <cfRule type="cellIs" dxfId="664" priority="1106" stopIfTrue="1" operator="equal">
      <formula>"þ"</formula>
    </cfRule>
  </conditionalFormatting>
  <conditionalFormatting sqref="G6">
    <cfRule type="cellIs" dxfId="663" priority="1105" stopIfTrue="1" operator="equal">
      <formula>"þ"</formula>
    </cfRule>
  </conditionalFormatting>
  <conditionalFormatting sqref="G6">
    <cfRule type="cellIs" dxfId="662" priority="1104" stopIfTrue="1" operator="equal">
      <formula>"þ"</formula>
    </cfRule>
  </conditionalFormatting>
  <conditionalFormatting sqref="G6">
    <cfRule type="cellIs" dxfId="661" priority="1103" stopIfTrue="1" operator="equal">
      <formula>"þ"</formula>
    </cfRule>
  </conditionalFormatting>
  <conditionalFormatting sqref="G6">
    <cfRule type="cellIs" dxfId="660" priority="1113" stopIfTrue="1" operator="equal">
      <formula>"þ"</formula>
    </cfRule>
  </conditionalFormatting>
  <conditionalFormatting sqref="G6">
    <cfRule type="cellIs" dxfId="659" priority="1102" stopIfTrue="1" operator="equal">
      <formula>"þ"</formula>
    </cfRule>
  </conditionalFormatting>
  <conditionalFormatting sqref="G6">
    <cfRule type="cellIs" dxfId="658" priority="1101" stopIfTrue="1" operator="equal">
      <formula>"þ"</formula>
    </cfRule>
  </conditionalFormatting>
  <conditionalFormatting sqref="G6">
    <cfRule type="cellIs" dxfId="657" priority="1100" stopIfTrue="1" operator="equal">
      <formula>"þ"</formula>
    </cfRule>
  </conditionalFormatting>
  <conditionalFormatting sqref="H6">
    <cfRule type="cellIs" dxfId="656" priority="1099" stopIfTrue="1" operator="equal">
      <formula>"þ"</formula>
    </cfRule>
  </conditionalFormatting>
  <conditionalFormatting sqref="H6">
    <cfRule type="cellIs" dxfId="655" priority="1098" stopIfTrue="1" operator="equal">
      <formula>"þ"</formula>
    </cfRule>
  </conditionalFormatting>
  <conditionalFormatting sqref="H6">
    <cfRule type="cellIs" dxfId="654" priority="1097" stopIfTrue="1" operator="equal">
      <formula>"þ"</formula>
    </cfRule>
  </conditionalFormatting>
  <conditionalFormatting sqref="H6">
    <cfRule type="cellIs" dxfId="653" priority="1096" stopIfTrue="1" operator="equal">
      <formula>"þ"</formula>
    </cfRule>
  </conditionalFormatting>
  <conditionalFormatting sqref="H6">
    <cfRule type="cellIs" dxfId="652" priority="1095" stopIfTrue="1" operator="equal">
      <formula>"þ"</formula>
    </cfRule>
  </conditionalFormatting>
  <conditionalFormatting sqref="H6">
    <cfRule type="cellIs" dxfId="651" priority="1094" stopIfTrue="1" operator="equal">
      <formula>"þ"</formula>
    </cfRule>
  </conditionalFormatting>
  <conditionalFormatting sqref="E6">
    <cfRule type="cellIs" dxfId="650" priority="1093" stopIfTrue="1" operator="equal">
      <formula>"þ"</formula>
    </cfRule>
  </conditionalFormatting>
  <conditionalFormatting sqref="E6">
    <cfRule type="cellIs" dxfId="649" priority="1092" stopIfTrue="1" operator="equal">
      <formula>"þ"</formula>
    </cfRule>
  </conditionalFormatting>
  <conditionalFormatting sqref="E6">
    <cfRule type="cellIs" dxfId="648" priority="1091" stopIfTrue="1" operator="equal">
      <formula>"þ"</formula>
    </cfRule>
  </conditionalFormatting>
  <conditionalFormatting sqref="E6">
    <cfRule type="cellIs" dxfId="647" priority="1090" stopIfTrue="1" operator="equal">
      <formula>"þ"</formula>
    </cfRule>
  </conditionalFormatting>
  <conditionalFormatting sqref="E6">
    <cfRule type="cellIs" dxfId="646" priority="1089" stopIfTrue="1" operator="equal">
      <formula>"þ"</formula>
    </cfRule>
  </conditionalFormatting>
  <conditionalFormatting sqref="E6">
    <cfRule type="cellIs" dxfId="645" priority="1088" stopIfTrue="1" operator="equal">
      <formula>"þ"</formula>
    </cfRule>
  </conditionalFormatting>
  <conditionalFormatting sqref="E6">
    <cfRule type="cellIs" dxfId="644" priority="1087" stopIfTrue="1" operator="equal">
      <formula>"þ"</formula>
    </cfRule>
  </conditionalFormatting>
  <conditionalFormatting sqref="E6">
    <cfRule type="cellIs" dxfId="643" priority="1086" stopIfTrue="1" operator="equal">
      <formula>"þ"</formula>
    </cfRule>
  </conditionalFormatting>
  <conditionalFormatting sqref="F6">
    <cfRule type="cellIs" dxfId="642" priority="1083" stopIfTrue="1" operator="equal">
      <formula>"þ"</formula>
    </cfRule>
  </conditionalFormatting>
  <conditionalFormatting sqref="F6">
    <cfRule type="cellIs" dxfId="641" priority="1082" stopIfTrue="1" operator="equal">
      <formula>"þ"</formula>
    </cfRule>
  </conditionalFormatting>
  <conditionalFormatting sqref="F6">
    <cfRule type="cellIs" dxfId="640" priority="1081" stopIfTrue="1" operator="equal">
      <formula>"þ"</formula>
    </cfRule>
  </conditionalFormatting>
  <conditionalFormatting sqref="F6">
    <cfRule type="cellIs" dxfId="639" priority="1080" stopIfTrue="1" operator="equal">
      <formula>"þ"</formula>
    </cfRule>
  </conditionalFormatting>
  <conditionalFormatting sqref="F6">
    <cfRule type="cellIs" dxfId="638" priority="1079" stopIfTrue="1" operator="equal">
      <formula>"þ"</formula>
    </cfRule>
  </conditionalFormatting>
  <conditionalFormatting sqref="F6">
    <cfRule type="cellIs" dxfId="637" priority="1078" stopIfTrue="1" operator="equal">
      <formula>"þ"</formula>
    </cfRule>
  </conditionalFormatting>
  <conditionalFormatting sqref="F6">
    <cfRule type="cellIs" dxfId="636" priority="1077" stopIfTrue="1" operator="equal">
      <formula>"þ"</formula>
    </cfRule>
  </conditionalFormatting>
  <conditionalFormatting sqref="F6">
    <cfRule type="cellIs" dxfId="635" priority="1076" stopIfTrue="1" operator="equal">
      <formula>"þ"</formula>
    </cfRule>
  </conditionalFormatting>
  <conditionalFormatting sqref="E8:E9">
    <cfRule type="cellIs" dxfId="634" priority="1073" stopIfTrue="1" operator="equal">
      <formula>"þ"</formula>
    </cfRule>
  </conditionalFormatting>
  <conditionalFormatting sqref="E8:E9">
    <cfRule type="cellIs" dxfId="633" priority="1072" stopIfTrue="1" operator="equal">
      <formula>"þ"</formula>
    </cfRule>
  </conditionalFormatting>
  <conditionalFormatting sqref="M5">
    <cfRule type="cellIs" dxfId="632" priority="1069" stopIfTrue="1" operator="equal">
      <formula>"þ"</formula>
    </cfRule>
  </conditionalFormatting>
  <conditionalFormatting sqref="K5">
    <cfRule type="cellIs" dxfId="631" priority="1068" operator="lessThan">
      <formula>$P$1</formula>
    </cfRule>
  </conditionalFormatting>
  <conditionalFormatting sqref="H5">
    <cfRule type="cellIs" dxfId="630" priority="1061" stopIfTrue="1" operator="equal">
      <formula>"þ"</formula>
    </cfRule>
  </conditionalFormatting>
  <conditionalFormatting sqref="H5">
    <cfRule type="cellIs" dxfId="629" priority="1060" stopIfTrue="1" operator="equal">
      <formula>"þ"</formula>
    </cfRule>
  </conditionalFormatting>
  <conditionalFormatting sqref="H5">
    <cfRule type="cellIs" dxfId="628" priority="1053" stopIfTrue="1" operator="equal">
      <formula>"þ"</formula>
    </cfRule>
  </conditionalFormatting>
  <conditionalFormatting sqref="H5">
    <cfRule type="cellIs" dxfId="627" priority="1052" stopIfTrue="1" operator="equal">
      <formula>"þ"</formula>
    </cfRule>
  </conditionalFormatting>
  <conditionalFormatting sqref="H5">
    <cfRule type="cellIs" dxfId="626" priority="1051" stopIfTrue="1" operator="equal">
      <formula>"þ"</formula>
    </cfRule>
  </conditionalFormatting>
  <conditionalFormatting sqref="H5">
    <cfRule type="cellIs" dxfId="625" priority="1050" stopIfTrue="1" operator="equal">
      <formula>"þ"</formula>
    </cfRule>
  </conditionalFormatting>
  <conditionalFormatting sqref="H5">
    <cfRule type="cellIs" dxfId="624" priority="1049" stopIfTrue="1" operator="equal">
      <formula>"þ"</formula>
    </cfRule>
  </conditionalFormatting>
  <conditionalFormatting sqref="H5">
    <cfRule type="cellIs" dxfId="623" priority="1048" stopIfTrue="1" operator="equal">
      <formula>"þ"</formula>
    </cfRule>
  </conditionalFormatting>
  <conditionalFormatting sqref="M5">
    <cfRule type="cellIs" dxfId="622" priority="1029" stopIfTrue="1" operator="equal">
      <formula>"þ"</formula>
    </cfRule>
  </conditionalFormatting>
  <conditionalFormatting sqref="K5">
    <cfRule type="cellIs" dxfId="621" priority="1028" operator="lessThan">
      <formula>$P$1</formula>
    </cfRule>
  </conditionalFormatting>
  <conditionalFormatting sqref="H5">
    <cfRule type="cellIs" dxfId="620" priority="1021" stopIfTrue="1" operator="equal">
      <formula>"þ"</formula>
    </cfRule>
  </conditionalFormatting>
  <conditionalFormatting sqref="H5">
    <cfRule type="cellIs" dxfId="619" priority="1020" stopIfTrue="1" operator="equal">
      <formula>"þ"</formula>
    </cfRule>
  </conditionalFormatting>
  <conditionalFormatting sqref="H5">
    <cfRule type="cellIs" dxfId="618" priority="1013" stopIfTrue="1" operator="equal">
      <formula>"þ"</formula>
    </cfRule>
  </conditionalFormatting>
  <conditionalFormatting sqref="H5">
    <cfRule type="cellIs" dxfId="617" priority="1012" stopIfTrue="1" operator="equal">
      <formula>"þ"</formula>
    </cfRule>
  </conditionalFormatting>
  <conditionalFormatting sqref="H5">
    <cfRule type="cellIs" dxfId="616" priority="1011" stopIfTrue="1" operator="equal">
      <formula>"þ"</formula>
    </cfRule>
  </conditionalFormatting>
  <conditionalFormatting sqref="H5">
    <cfRule type="cellIs" dxfId="615" priority="1010" stopIfTrue="1" operator="equal">
      <formula>"þ"</formula>
    </cfRule>
  </conditionalFormatting>
  <conditionalFormatting sqref="H5">
    <cfRule type="cellIs" dxfId="614" priority="1009" stopIfTrue="1" operator="equal">
      <formula>"þ"</formula>
    </cfRule>
  </conditionalFormatting>
  <conditionalFormatting sqref="H5">
    <cfRule type="cellIs" dxfId="613" priority="1008" stopIfTrue="1" operator="equal">
      <formula>"þ"</formula>
    </cfRule>
  </conditionalFormatting>
  <conditionalFormatting sqref="M9:M11">
    <cfRule type="cellIs" dxfId="612" priority="986" stopIfTrue="1" operator="equal">
      <formula>"þ"</formula>
    </cfRule>
  </conditionalFormatting>
  <conditionalFormatting sqref="M9:M11">
    <cfRule type="cellIs" dxfId="611" priority="985" stopIfTrue="1" operator="equal">
      <formula>"þ"</formula>
    </cfRule>
  </conditionalFormatting>
  <conditionalFormatting sqref="K9:K11">
    <cfRule type="cellIs" dxfId="610" priority="984" operator="lessThan">
      <formula>$P$1</formula>
    </cfRule>
  </conditionalFormatting>
  <conditionalFormatting sqref="M7">
    <cfRule type="cellIs" dxfId="609" priority="953" stopIfTrue="1" operator="equal">
      <formula>"þ"</formula>
    </cfRule>
  </conditionalFormatting>
  <conditionalFormatting sqref="K7">
    <cfRule type="cellIs" dxfId="608" priority="952" operator="lessThan">
      <formula>$P$1</formula>
    </cfRule>
  </conditionalFormatting>
  <conditionalFormatting sqref="G7">
    <cfRule type="cellIs" dxfId="607" priority="949" stopIfTrue="1" operator="equal">
      <formula>"þ"</formula>
    </cfRule>
  </conditionalFormatting>
  <conditionalFormatting sqref="G7">
    <cfRule type="cellIs" dxfId="606" priority="948" stopIfTrue="1" operator="equal">
      <formula>"þ"</formula>
    </cfRule>
  </conditionalFormatting>
  <conditionalFormatting sqref="G7">
    <cfRule type="cellIs" dxfId="605" priority="947" stopIfTrue="1" operator="equal">
      <formula>"þ"</formula>
    </cfRule>
  </conditionalFormatting>
  <conditionalFormatting sqref="G7">
    <cfRule type="cellIs" dxfId="604" priority="946" stopIfTrue="1" operator="equal">
      <formula>"þ"</formula>
    </cfRule>
  </conditionalFormatting>
  <conditionalFormatting sqref="G7">
    <cfRule type="cellIs" dxfId="603" priority="950" stopIfTrue="1" operator="equal">
      <formula>"þ"</formula>
    </cfRule>
  </conditionalFormatting>
  <conditionalFormatting sqref="H7">
    <cfRule type="cellIs" dxfId="602" priority="945" stopIfTrue="1" operator="equal">
      <formula>"þ"</formula>
    </cfRule>
  </conditionalFormatting>
  <conditionalFormatting sqref="H7">
    <cfRule type="cellIs" dxfId="601" priority="944" stopIfTrue="1" operator="equal">
      <formula>"þ"</formula>
    </cfRule>
  </conditionalFormatting>
  <conditionalFormatting sqref="G7">
    <cfRule type="cellIs" dxfId="600" priority="943" stopIfTrue="1" operator="equal">
      <formula>"þ"</formula>
    </cfRule>
  </conditionalFormatting>
  <conditionalFormatting sqref="G7">
    <cfRule type="cellIs" dxfId="599" priority="942" stopIfTrue="1" operator="equal">
      <formula>"þ"</formula>
    </cfRule>
  </conditionalFormatting>
  <conditionalFormatting sqref="G7">
    <cfRule type="cellIs" dxfId="598" priority="941" stopIfTrue="1" operator="equal">
      <formula>"þ"</formula>
    </cfRule>
  </conditionalFormatting>
  <conditionalFormatting sqref="G7">
    <cfRule type="cellIs" dxfId="597" priority="951" stopIfTrue="1" operator="equal">
      <formula>"þ"</formula>
    </cfRule>
  </conditionalFormatting>
  <conditionalFormatting sqref="G7">
    <cfRule type="cellIs" dxfId="596" priority="940" stopIfTrue="1" operator="equal">
      <formula>"þ"</formula>
    </cfRule>
  </conditionalFormatting>
  <conditionalFormatting sqref="G7">
    <cfRule type="cellIs" dxfId="595" priority="939" stopIfTrue="1" operator="equal">
      <formula>"þ"</formula>
    </cfRule>
  </conditionalFormatting>
  <conditionalFormatting sqref="G7">
    <cfRule type="cellIs" dxfId="594" priority="938" stopIfTrue="1" operator="equal">
      <formula>"þ"</formula>
    </cfRule>
  </conditionalFormatting>
  <conditionalFormatting sqref="H7">
    <cfRule type="cellIs" dxfId="593" priority="937" stopIfTrue="1" operator="equal">
      <formula>"þ"</formula>
    </cfRule>
  </conditionalFormatting>
  <conditionalFormatting sqref="H7">
    <cfRule type="cellIs" dxfId="592" priority="936" stopIfTrue="1" operator="equal">
      <formula>"þ"</formula>
    </cfRule>
  </conditionalFormatting>
  <conditionalFormatting sqref="H7">
    <cfRule type="cellIs" dxfId="591" priority="935" stopIfTrue="1" operator="equal">
      <formula>"þ"</formula>
    </cfRule>
  </conditionalFormatting>
  <conditionalFormatting sqref="H7">
    <cfRule type="cellIs" dxfId="590" priority="934" stopIfTrue="1" operator="equal">
      <formula>"þ"</formula>
    </cfRule>
  </conditionalFormatting>
  <conditionalFormatting sqref="H7">
    <cfRule type="cellIs" dxfId="589" priority="933" stopIfTrue="1" operator="equal">
      <formula>"þ"</formula>
    </cfRule>
  </conditionalFormatting>
  <conditionalFormatting sqref="H7">
    <cfRule type="cellIs" dxfId="588" priority="932" stopIfTrue="1" operator="equal">
      <formula>"þ"</formula>
    </cfRule>
  </conditionalFormatting>
  <conditionalFormatting sqref="E7">
    <cfRule type="cellIs" dxfId="587" priority="931" stopIfTrue="1" operator="equal">
      <formula>"þ"</formula>
    </cfRule>
  </conditionalFormatting>
  <conditionalFormatting sqref="E7">
    <cfRule type="cellIs" dxfId="586" priority="930" stopIfTrue="1" operator="equal">
      <formula>"þ"</formula>
    </cfRule>
  </conditionalFormatting>
  <conditionalFormatting sqref="E7">
    <cfRule type="cellIs" dxfId="585" priority="929" stopIfTrue="1" operator="equal">
      <formula>"þ"</formula>
    </cfRule>
  </conditionalFormatting>
  <conditionalFormatting sqref="E7">
    <cfRule type="cellIs" dxfId="584" priority="928" stopIfTrue="1" operator="equal">
      <formula>"þ"</formula>
    </cfRule>
  </conditionalFormatting>
  <conditionalFormatting sqref="E7">
    <cfRule type="cellIs" dxfId="583" priority="927" stopIfTrue="1" operator="equal">
      <formula>"þ"</formula>
    </cfRule>
  </conditionalFormatting>
  <conditionalFormatting sqref="E7">
    <cfRule type="cellIs" dxfId="582" priority="926" stopIfTrue="1" operator="equal">
      <formula>"þ"</formula>
    </cfRule>
  </conditionalFormatting>
  <conditionalFormatting sqref="E7">
    <cfRule type="cellIs" dxfId="581" priority="925" stopIfTrue="1" operator="equal">
      <formula>"þ"</formula>
    </cfRule>
  </conditionalFormatting>
  <conditionalFormatting sqref="E7">
    <cfRule type="cellIs" dxfId="580" priority="924" stopIfTrue="1" operator="equal">
      <formula>"þ"</formula>
    </cfRule>
  </conditionalFormatting>
  <conditionalFormatting sqref="F7">
    <cfRule type="cellIs" dxfId="579" priority="921" stopIfTrue="1" operator="equal">
      <formula>"þ"</formula>
    </cfRule>
  </conditionalFormatting>
  <conditionalFormatting sqref="F7">
    <cfRule type="cellIs" dxfId="578" priority="920" stopIfTrue="1" operator="equal">
      <formula>"þ"</formula>
    </cfRule>
  </conditionalFormatting>
  <conditionalFormatting sqref="F7">
    <cfRule type="cellIs" dxfId="577" priority="919" stopIfTrue="1" operator="equal">
      <formula>"þ"</formula>
    </cfRule>
  </conditionalFormatting>
  <conditionalFormatting sqref="F7">
    <cfRule type="cellIs" dxfId="576" priority="918" stopIfTrue="1" operator="equal">
      <formula>"þ"</formula>
    </cfRule>
  </conditionalFormatting>
  <conditionalFormatting sqref="F7">
    <cfRule type="cellIs" dxfId="575" priority="917" stopIfTrue="1" operator="equal">
      <formula>"þ"</formula>
    </cfRule>
  </conditionalFormatting>
  <conditionalFormatting sqref="F7">
    <cfRule type="cellIs" dxfId="574" priority="916" stopIfTrue="1" operator="equal">
      <formula>"þ"</formula>
    </cfRule>
  </conditionalFormatting>
  <conditionalFormatting sqref="F7">
    <cfRule type="cellIs" dxfId="573" priority="915" stopIfTrue="1" operator="equal">
      <formula>"þ"</formula>
    </cfRule>
  </conditionalFormatting>
  <conditionalFormatting sqref="F7">
    <cfRule type="cellIs" dxfId="572" priority="914" stopIfTrue="1" operator="equal">
      <formula>"þ"</formula>
    </cfRule>
  </conditionalFormatting>
  <conditionalFormatting sqref="M7">
    <cfRule type="cellIs" dxfId="571" priority="913" stopIfTrue="1" operator="equal">
      <formula>"þ"</formula>
    </cfRule>
  </conditionalFormatting>
  <conditionalFormatting sqref="K7">
    <cfRule type="cellIs" dxfId="570" priority="912" operator="lessThan">
      <formula>$P$1</formula>
    </cfRule>
  </conditionalFormatting>
  <conditionalFormatting sqref="G7">
    <cfRule type="cellIs" dxfId="569" priority="909" stopIfTrue="1" operator="equal">
      <formula>"þ"</formula>
    </cfRule>
  </conditionalFormatting>
  <conditionalFormatting sqref="G7">
    <cfRule type="cellIs" dxfId="568" priority="908" stopIfTrue="1" operator="equal">
      <formula>"þ"</formula>
    </cfRule>
  </conditionalFormatting>
  <conditionalFormatting sqref="G7">
    <cfRule type="cellIs" dxfId="567" priority="907" stopIfTrue="1" operator="equal">
      <formula>"þ"</formula>
    </cfRule>
  </conditionalFormatting>
  <conditionalFormatting sqref="G7">
    <cfRule type="cellIs" dxfId="566" priority="906" stopIfTrue="1" operator="equal">
      <formula>"þ"</formula>
    </cfRule>
  </conditionalFormatting>
  <conditionalFormatting sqref="G7">
    <cfRule type="cellIs" dxfId="565" priority="910" stopIfTrue="1" operator="equal">
      <formula>"þ"</formula>
    </cfRule>
  </conditionalFormatting>
  <conditionalFormatting sqref="H7">
    <cfRule type="cellIs" dxfId="564" priority="905" stopIfTrue="1" operator="equal">
      <formula>"þ"</formula>
    </cfRule>
  </conditionalFormatting>
  <conditionalFormatting sqref="H7">
    <cfRule type="cellIs" dxfId="563" priority="904" stopIfTrue="1" operator="equal">
      <formula>"þ"</formula>
    </cfRule>
  </conditionalFormatting>
  <conditionalFormatting sqref="G7">
    <cfRule type="cellIs" dxfId="562" priority="903" stopIfTrue="1" operator="equal">
      <formula>"þ"</formula>
    </cfRule>
  </conditionalFormatting>
  <conditionalFormatting sqref="G7">
    <cfRule type="cellIs" dxfId="561" priority="902" stopIfTrue="1" operator="equal">
      <formula>"þ"</formula>
    </cfRule>
  </conditionalFormatting>
  <conditionalFormatting sqref="G7">
    <cfRule type="cellIs" dxfId="560" priority="901" stopIfTrue="1" operator="equal">
      <formula>"þ"</formula>
    </cfRule>
  </conditionalFormatting>
  <conditionalFormatting sqref="G7">
    <cfRule type="cellIs" dxfId="559" priority="911" stopIfTrue="1" operator="equal">
      <formula>"þ"</formula>
    </cfRule>
  </conditionalFormatting>
  <conditionalFormatting sqref="G7">
    <cfRule type="cellIs" dxfId="558" priority="900" stopIfTrue="1" operator="equal">
      <formula>"þ"</formula>
    </cfRule>
  </conditionalFormatting>
  <conditionalFormatting sqref="G7">
    <cfRule type="cellIs" dxfId="557" priority="899" stopIfTrue="1" operator="equal">
      <formula>"þ"</formula>
    </cfRule>
  </conditionalFormatting>
  <conditionalFormatting sqref="G7">
    <cfRule type="cellIs" dxfId="556" priority="898" stopIfTrue="1" operator="equal">
      <formula>"þ"</formula>
    </cfRule>
  </conditionalFormatting>
  <conditionalFormatting sqref="H7">
    <cfRule type="cellIs" dxfId="555" priority="897" stopIfTrue="1" operator="equal">
      <formula>"þ"</formula>
    </cfRule>
  </conditionalFormatting>
  <conditionalFormatting sqref="H7">
    <cfRule type="cellIs" dxfId="554" priority="896" stopIfTrue="1" operator="equal">
      <formula>"þ"</formula>
    </cfRule>
  </conditionalFormatting>
  <conditionalFormatting sqref="H7">
    <cfRule type="cellIs" dxfId="553" priority="895" stopIfTrue="1" operator="equal">
      <formula>"þ"</formula>
    </cfRule>
  </conditionalFormatting>
  <conditionalFormatting sqref="H7">
    <cfRule type="cellIs" dxfId="552" priority="894" stopIfTrue="1" operator="equal">
      <formula>"þ"</formula>
    </cfRule>
  </conditionalFormatting>
  <conditionalFormatting sqref="H7">
    <cfRule type="cellIs" dxfId="551" priority="893" stopIfTrue="1" operator="equal">
      <formula>"þ"</formula>
    </cfRule>
  </conditionalFormatting>
  <conditionalFormatting sqref="H7">
    <cfRule type="cellIs" dxfId="550" priority="892" stopIfTrue="1" operator="equal">
      <formula>"þ"</formula>
    </cfRule>
  </conditionalFormatting>
  <conditionalFormatting sqref="E7">
    <cfRule type="cellIs" dxfId="549" priority="891" stopIfTrue="1" operator="equal">
      <formula>"þ"</formula>
    </cfRule>
  </conditionalFormatting>
  <conditionalFormatting sqref="E7">
    <cfRule type="cellIs" dxfId="548" priority="890" stopIfTrue="1" operator="equal">
      <formula>"þ"</formula>
    </cfRule>
  </conditionalFormatting>
  <conditionalFormatting sqref="E7">
    <cfRule type="cellIs" dxfId="547" priority="889" stopIfTrue="1" operator="equal">
      <formula>"þ"</formula>
    </cfRule>
  </conditionalFormatting>
  <conditionalFormatting sqref="E7">
    <cfRule type="cellIs" dxfId="546" priority="888" stopIfTrue="1" operator="equal">
      <formula>"þ"</formula>
    </cfRule>
  </conditionalFormatting>
  <conditionalFormatting sqref="E7">
    <cfRule type="cellIs" dxfId="545" priority="887" stopIfTrue="1" operator="equal">
      <formula>"þ"</formula>
    </cfRule>
  </conditionalFormatting>
  <conditionalFormatting sqref="E7">
    <cfRule type="cellIs" dxfId="544" priority="886" stopIfTrue="1" operator="equal">
      <formula>"þ"</formula>
    </cfRule>
  </conditionalFormatting>
  <conditionalFormatting sqref="E7">
    <cfRule type="cellIs" dxfId="543" priority="885" stopIfTrue="1" operator="equal">
      <formula>"þ"</formula>
    </cfRule>
  </conditionalFormatting>
  <conditionalFormatting sqref="E7">
    <cfRule type="cellIs" dxfId="542" priority="884" stopIfTrue="1" operator="equal">
      <formula>"þ"</formula>
    </cfRule>
  </conditionalFormatting>
  <conditionalFormatting sqref="F7">
    <cfRule type="cellIs" dxfId="541" priority="881" stopIfTrue="1" operator="equal">
      <formula>"þ"</formula>
    </cfRule>
  </conditionalFormatting>
  <conditionalFormatting sqref="F7">
    <cfRule type="cellIs" dxfId="540" priority="880" stopIfTrue="1" operator="equal">
      <formula>"þ"</formula>
    </cfRule>
  </conditionalFormatting>
  <conditionalFormatting sqref="F7">
    <cfRule type="cellIs" dxfId="539" priority="879" stopIfTrue="1" operator="equal">
      <formula>"þ"</formula>
    </cfRule>
  </conditionalFormatting>
  <conditionalFormatting sqref="F7">
    <cfRule type="cellIs" dxfId="538" priority="878" stopIfTrue="1" operator="equal">
      <formula>"þ"</formula>
    </cfRule>
  </conditionalFormatting>
  <conditionalFormatting sqref="F7">
    <cfRule type="cellIs" dxfId="537" priority="877" stopIfTrue="1" operator="equal">
      <formula>"þ"</formula>
    </cfRule>
  </conditionalFormatting>
  <conditionalFormatting sqref="F7">
    <cfRule type="cellIs" dxfId="536" priority="876" stopIfTrue="1" operator="equal">
      <formula>"þ"</formula>
    </cfRule>
  </conditionalFormatting>
  <conditionalFormatting sqref="F7">
    <cfRule type="cellIs" dxfId="535" priority="875" stopIfTrue="1" operator="equal">
      <formula>"þ"</formula>
    </cfRule>
  </conditionalFormatting>
  <conditionalFormatting sqref="F7">
    <cfRule type="cellIs" dxfId="534" priority="874" stopIfTrue="1" operator="equal">
      <formula>"þ"</formula>
    </cfRule>
  </conditionalFormatting>
  <conditionalFormatting sqref="G9:G11">
    <cfRule type="cellIs" dxfId="533" priority="873" stopIfTrue="1" operator="equal">
      <formula>"þ"</formula>
    </cfRule>
  </conditionalFormatting>
  <conditionalFormatting sqref="G9:G11">
    <cfRule type="cellIs" dxfId="532" priority="872" stopIfTrue="1" operator="equal">
      <formula>"þ"</formula>
    </cfRule>
  </conditionalFormatting>
  <conditionalFormatting sqref="G9:G11">
    <cfRule type="cellIs" dxfId="531" priority="871" stopIfTrue="1" operator="equal">
      <formula>"þ"</formula>
    </cfRule>
  </conditionalFormatting>
  <conditionalFormatting sqref="G9:G11">
    <cfRule type="cellIs" dxfId="530" priority="870" stopIfTrue="1" operator="equal">
      <formula>"þ"</formula>
    </cfRule>
  </conditionalFormatting>
  <conditionalFormatting sqref="G9:G11">
    <cfRule type="cellIs" dxfId="529" priority="869" stopIfTrue="1" operator="equal">
      <formula>"þ"</formula>
    </cfRule>
  </conditionalFormatting>
  <conditionalFormatting sqref="G9:G11">
    <cfRule type="cellIs" dxfId="528" priority="868" stopIfTrue="1" operator="equal">
      <formula>"þ"</formula>
    </cfRule>
  </conditionalFormatting>
  <conditionalFormatting sqref="G9:G11">
    <cfRule type="cellIs" dxfId="527" priority="867" stopIfTrue="1" operator="equal">
      <formula>"þ"</formula>
    </cfRule>
  </conditionalFormatting>
  <conditionalFormatting sqref="G9:G11">
    <cfRule type="cellIs" dxfId="526" priority="866" stopIfTrue="1" operator="equal">
      <formula>"þ"</formula>
    </cfRule>
  </conditionalFormatting>
  <conditionalFormatting sqref="G9:G11">
    <cfRule type="cellIs" dxfId="525" priority="865" stopIfTrue="1" operator="equal">
      <formula>"þ"</formula>
    </cfRule>
  </conditionalFormatting>
  <conditionalFormatting sqref="G9:G11">
    <cfRule type="cellIs" dxfId="524" priority="864" stopIfTrue="1" operator="equal">
      <formula>"þ"</formula>
    </cfRule>
  </conditionalFormatting>
  <conditionalFormatting sqref="G9:G11">
    <cfRule type="cellIs" dxfId="523" priority="863" stopIfTrue="1" operator="equal">
      <formula>"þ"</formula>
    </cfRule>
  </conditionalFormatting>
  <conditionalFormatting sqref="G9:G11">
    <cfRule type="cellIs" dxfId="522" priority="862" stopIfTrue="1" operator="equal">
      <formula>"þ"</formula>
    </cfRule>
  </conditionalFormatting>
  <conditionalFormatting sqref="F4">
    <cfRule type="cellIs" dxfId="521" priority="733" stopIfTrue="1" operator="equal">
      <formula>"þ"</formula>
    </cfRule>
  </conditionalFormatting>
  <conditionalFormatting sqref="L4">
    <cfRule type="cellIs" dxfId="520" priority="732" stopIfTrue="1" operator="equal">
      <formula>"þ"</formula>
    </cfRule>
  </conditionalFormatting>
  <conditionalFormatting sqref="L4">
    <cfRule type="cellIs" dxfId="519" priority="731" stopIfTrue="1" operator="equal">
      <formula>"þ"</formula>
    </cfRule>
  </conditionalFormatting>
  <conditionalFormatting sqref="G9:G11">
    <cfRule type="cellIs" dxfId="518" priority="722" stopIfTrue="1" operator="equal">
      <formula>"þ"</formula>
    </cfRule>
  </conditionalFormatting>
  <conditionalFormatting sqref="G9:G11">
    <cfRule type="cellIs" dxfId="517" priority="721" stopIfTrue="1" operator="equal">
      <formula>"þ"</formula>
    </cfRule>
  </conditionalFormatting>
  <conditionalFormatting sqref="G9:G11">
    <cfRule type="cellIs" dxfId="516" priority="720" stopIfTrue="1" operator="equal">
      <formula>"þ"</formula>
    </cfRule>
  </conditionalFormatting>
  <conditionalFormatting sqref="G9:G11">
    <cfRule type="cellIs" dxfId="515" priority="719" stopIfTrue="1" operator="equal">
      <formula>"þ"</formula>
    </cfRule>
  </conditionalFormatting>
  <conditionalFormatting sqref="G9:G11">
    <cfRule type="cellIs" dxfId="514" priority="718" stopIfTrue="1" operator="equal">
      <formula>"þ"</formula>
    </cfRule>
  </conditionalFormatting>
  <conditionalFormatting sqref="G9:G11">
    <cfRule type="cellIs" dxfId="513" priority="717" stopIfTrue="1" operator="equal">
      <formula>"þ"</formula>
    </cfRule>
  </conditionalFormatting>
  <conditionalFormatting sqref="G9:G11">
    <cfRule type="cellIs" dxfId="512" priority="716" stopIfTrue="1" operator="equal">
      <formula>"þ"</formula>
    </cfRule>
  </conditionalFormatting>
  <conditionalFormatting sqref="G9:G11">
    <cfRule type="cellIs" dxfId="511" priority="715" stopIfTrue="1" operator="equal">
      <formula>"þ"</formula>
    </cfRule>
  </conditionalFormatting>
  <conditionalFormatting sqref="G9:G11">
    <cfRule type="cellIs" dxfId="510" priority="714" stopIfTrue="1" operator="equal">
      <formula>"þ"</formula>
    </cfRule>
  </conditionalFormatting>
  <conditionalFormatting sqref="G9:G11">
    <cfRule type="cellIs" dxfId="509" priority="713" stopIfTrue="1" operator="equal">
      <formula>"þ"</formula>
    </cfRule>
  </conditionalFormatting>
  <conditionalFormatting sqref="G9:G11">
    <cfRule type="cellIs" dxfId="508" priority="712" stopIfTrue="1" operator="equal">
      <formula>"þ"</formula>
    </cfRule>
  </conditionalFormatting>
  <conditionalFormatting sqref="G9:G11">
    <cfRule type="cellIs" dxfId="507" priority="711" stopIfTrue="1" operator="equal">
      <formula>"þ"</formula>
    </cfRule>
  </conditionalFormatting>
  <conditionalFormatting sqref="G9:G11">
    <cfRule type="cellIs" dxfId="506" priority="710" stopIfTrue="1" operator="equal">
      <formula>"þ"</formula>
    </cfRule>
  </conditionalFormatting>
  <conditionalFormatting sqref="G9:G11">
    <cfRule type="cellIs" dxfId="505" priority="709" stopIfTrue="1" operator="equal">
      <formula>"þ"</formula>
    </cfRule>
  </conditionalFormatting>
  <conditionalFormatting sqref="G9:G11">
    <cfRule type="cellIs" dxfId="504" priority="708" stopIfTrue="1" operator="equal">
      <formula>"þ"</formula>
    </cfRule>
  </conditionalFormatting>
  <conditionalFormatting sqref="G9:G11">
    <cfRule type="cellIs" dxfId="503" priority="707" stopIfTrue="1" operator="equal">
      <formula>"þ"</formula>
    </cfRule>
  </conditionalFormatting>
  <conditionalFormatting sqref="G9:G11">
    <cfRule type="cellIs" dxfId="502" priority="706" stopIfTrue="1" operator="equal">
      <formula>"þ"</formula>
    </cfRule>
  </conditionalFormatting>
  <conditionalFormatting sqref="G9:G11">
    <cfRule type="cellIs" dxfId="501" priority="705" stopIfTrue="1" operator="equal">
      <formula>"þ"</formula>
    </cfRule>
  </conditionalFormatting>
  <conditionalFormatting sqref="G9:G11">
    <cfRule type="cellIs" dxfId="500" priority="704" stopIfTrue="1" operator="equal">
      <formula>"þ"</formula>
    </cfRule>
  </conditionalFormatting>
  <conditionalFormatting sqref="G9:G11">
    <cfRule type="cellIs" dxfId="499" priority="703" stopIfTrue="1" operator="equal">
      <formula>"þ"</formula>
    </cfRule>
  </conditionalFormatting>
  <conditionalFormatting sqref="G9:G11">
    <cfRule type="cellIs" dxfId="498" priority="702" stopIfTrue="1" operator="equal">
      <formula>"þ"</formula>
    </cfRule>
  </conditionalFormatting>
  <conditionalFormatting sqref="G9:G11">
    <cfRule type="cellIs" dxfId="497" priority="701" stopIfTrue="1" operator="equal">
      <formula>"þ"</formula>
    </cfRule>
  </conditionalFormatting>
  <conditionalFormatting sqref="G9:G11">
    <cfRule type="cellIs" dxfId="496" priority="700" stopIfTrue="1" operator="equal">
      <formula>"þ"</formula>
    </cfRule>
  </conditionalFormatting>
  <conditionalFormatting sqref="G9:G11">
    <cfRule type="cellIs" dxfId="495" priority="699" stopIfTrue="1" operator="equal">
      <formula>"þ"</formula>
    </cfRule>
  </conditionalFormatting>
  <conditionalFormatting sqref="G9:G11">
    <cfRule type="cellIs" dxfId="494" priority="698" stopIfTrue="1" operator="equal">
      <formula>"þ"</formula>
    </cfRule>
  </conditionalFormatting>
  <conditionalFormatting sqref="G9:G11">
    <cfRule type="cellIs" dxfId="493" priority="697" stopIfTrue="1" operator="equal">
      <formula>"þ"</formula>
    </cfRule>
  </conditionalFormatting>
  <conditionalFormatting sqref="G9:G11">
    <cfRule type="cellIs" dxfId="492" priority="696" stopIfTrue="1" operator="equal">
      <formula>"þ"</formula>
    </cfRule>
  </conditionalFormatting>
  <conditionalFormatting sqref="G9:G11">
    <cfRule type="cellIs" dxfId="491" priority="695" stopIfTrue="1" operator="equal">
      <formula>"þ"</formula>
    </cfRule>
  </conditionalFormatting>
  <conditionalFormatting sqref="G9:G11">
    <cfRule type="cellIs" dxfId="490" priority="694" stopIfTrue="1" operator="equal">
      <formula>"þ"</formula>
    </cfRule>
  </conditionalFormatting>
  <conditionalFormatting sqref="G9:G11">
    <cfRule type="cellIs" dxfId="489" priority="693" stopIfTrue="1" operator="equal">
      <formula>"þ"</formula>
    </cfRule>
  </conditionalFormatting>
  <conditionalFormatting sqref="G9:G11">
    <cfRule type="cellIs" dxfId="488" priority="692" stopIfTrue="1" operator="equal">
      <formula>"þ"</formula>
    </cfRule>
  </conditionalFormatting>
  <conditionalFormatting sqref="G9:G11">
    <cfRule type="cellIs" dxfId="487" priority="691" stopIfTrue="1" operator="equal">
      <formula>"þ"</formula>
    </cfRule>
  </conditionalFormatting>
  <conditionalFormatting sqref="G9:G11">
    <cfRule type="cellIs" dxfId="486" priority="690" stopIfTrue="1" operator="equal">
      <formula>"þ"</formula>
    </cfRule>
  </conditionalFormatting>
  <conditionalFormatting sqref="G9:G11">
    <cfRule type="cellIs" dxfId="485" priority="689" stopIfTrue="1" operator="equal">
      <formula>"þ"</formula>
    </cfRule>
  </conditionalFormatting>
  <conditionalFormatting sqref="G9:G11">
    <cfRule type="cellIs" dxfId="484" priority="688" stopIfTrue="1" operator="equal">
      <formula>"þ"</formula>
    </cfRule>
  </conditionalFormatting>
  <conditionalFormatting sqref="G9:G11">
    <cfRule type="cellIs" dxfId="483" priority="687" stopIfTrue="1" operator="equal">
      <formula>"þ"</formula>
    </cfRule>
  </conditionalFormatting>
  <conditionalFormatting sqref="G9:G11">
    <cfRule type="cellIs" dxfId="482" priority="686" stopIfTrue="1" operator="equal">
      <formula>"þ"</formula>
    </cfRule>
  </conditionalFormatting>
  <conditionalFormatting sqref="G9:G11">
    <cfRule type="cellIs" dxfId="481" priority="685" stopIfTrue="1" operator="equal">
      <formula>"þ"</formula>
    </cfRule>
  </conditionalFormatting>
  <conditionalFormatting sqref="F10:F11">
    <cfRule type="cellIs" dxfId="480" priority="682" stopIfTrue="1" operator="equal">
      <formula>"þ"</formula>
    </cfRule>
  </conditionalFormatting>
  <conditionalFormatting sqref="F10:F11">
    <cfRule type="cellIs" dxfId="479" priority="681" stopIfTrue="1" operator="equal">
      <formula>"þ"</formula>
    </cfRule>
  </conditionalFormatting>
  <conditionalFormatting sqref="E11">
    <cfRule type="cellIs" dxfId="478" priority="680" stopIfTrue="1" operator="equal">
      <formula>"þ"</formula>
    </cfRule>
  </conditionalFormatting>
  <conditionalFormatting sqref="E11">
    <cfRule type="cellIs" dxfId="477" priority="679" stopIfTrue="1" operator="equal">
      <formula>"þ"</formula>
    </cfRule>
  </conditionalFormatting>
  <conditionalFormatting sqref="L11:L12">
    <cfRule type="cellIs" dxfId="476" priority="676" stopIfTrue="1" operator="equal">
      <formula>"þ"</formula>
    </cfRule>
  </conditionalFormatting>
  <conditionalFormatting sqref="L11:L12">
    <cfRule type="cellIs" dxfId="475" priority="675" stopIfTrue="1" operator="equal">
      <formula>"þ"</formula>
    </cfRule>
  </conditionalFormatting>
  <conditionalFormatting sqref="G12:G13">
    <cfRule type="cellIs" dxfId="474" priority="674" stopIfTrue="1" operator="equal">
      <formula>"þ"</formula>
    </cfRule>
  </conditionalFormatting>
  <conditionalFormatting sqref="G12:G13">
    <cfRule type="cellIs" dxfId="473" priority="673" stopIfTrue="1" operator="equal">
      <formula>"þ"</formula>
    </cfRule>
  </conditionalFormatting>
  <conditionalFormatting sqref="M13:M14">
    <cfRule type="cellIs" dxfId="472" priority="650" stopIfTrue="1" operator="equal">
      <formula>"þ"</formula>
    </cfRule>
  </conditionalFormatting>
  <conditionalFormatting sqref="M13:M14">
    <cfRule type="cellIs" dxfId="471" priority="649" stopIfTrue="1" operator="equal">
      <formula>"þ"</formula>
    </cfRule>
  </conditionalFormatting>
  <conditionalFormatting sqref="K13:K14">
    <cfRule type="cellIs" dxfId="470" priority="648" operator="lessThan">
      <formula>$P$1</formula>
    </cfRule>
  </conditionalFormatting>
  <conditionalFormatting sqref="H13:H14">
    <cfRule type="cellIs" dxfId="469" priority="647" stopIfTrue="1" operator="equal">
      <formula>"þ"</formula>
    </cfRule>
  </conditionalFormatting>
  <conditionalFormatting sqref="H13:H14">
    <cfRule type="cellIs" dxfId="468" priority="646" stopIfTrue="1" operator="equal">
      <formula>"þ"</formula>
    </cfRule>
  </conditionalFormatting>
  <conditionalFormatting sqref="F13:F14">
    <cfRule type="cellIs" dxfId="467" priority="637" stopIfTrue="1" operator="equal">
      <formula>"þ"</formula>
    </cfRule>
  </conditionalFormatting>
  <conditionalFormatting sqref="F13:F14">
    <cfRule type="cellIs" dxfId="466" priority="636" stopIfTrue="1" operator="equal">
      <formula>"þ"</formula>
    </cfRule>
  </conditionalFormatting>
  <conditionalFormatting sqref="E13:E14">
    <cfRule type="cellIs" dxfId="465" priority="635" stopIfTrue="1" operator="equal">
      <formula>"þ"</formula>
    </cfRule>
  </conditionalFormatting>
  <conditionalFormatting sqref="E13:E14">
    <cfRule type="cellIs" dxfId="464" priority="634" stopIfTrue="1" operator="equal">
      <formula>"þ"</formula>
    </cfRule>
  </conditionalFormatting>
  <conditionalFormatting sqref="G13:G14">
    <cfRule type="cellIs" dxfId="463" priority="633" stopIfTrue="1" operator="equal">
      <formula>"þ"</formula>
    </cfRule>
  </conditionalFormatting>
  <conditionalFormatting sqref="G13:G14">
    <cfRule type="cellIs" dxfId="462" priority="632" stopIfTrue="1" operator="equal">
      <formula>"þ"</formula>
    </cfRule>
  </conditionalFormatting>
  <conditionalFormatting sqref="G3">
    <cfRule type="cellIs" dxfId="461" priority="631" stopIfTrue="1" operator="equal">
      <formula>"þ"</formula>
    </cfRule>
  </conditionalFormatting>
  <conditionalFormatting sqref="L2">
    <cfRule type="cellIs" dxfId="460" priority="626" stopIfTrue="1" operator="equal">
      <formula>"þ"</formula>
    </cfRule>
  </conditionalFormatting>
  <conditionalFormatting sqref="L2">
    <cfRule type="cellIs" dxfId="459" priority="625" stopIfTrue="1" operator="equal">
      <formula>"þ"</formula>
    </cfRule>
  </conditionalFormatting>
  <conditionalFormatting sqref="L12:L13">
    <cfRule type="cellIs" dxfId="458" priority="565" stopIfTrue="1" operator="equal">
      <formula>"þ"</formula>
    </cfRule>
  </conditionalFormatting>
  <conditionalFormatting sqref="L12:L13">
    <cfRule type="cellIs" dxfId="457" priority="564" stopIfTrue="1" operator="equal">
      <formula>"þ"</formula>
    </cfRule>
  </conditionalFormatting>
  <conditionalFormatting sqref="L8:L11">
    <cfRule type="cellIs" dxfId="456" priority="513" stopIfTrue="1" operator="equal">
      <formula>"þ"</formula>
    </cfRule>
  </conditionalFormatting>
  <conditionalFormatting sqref="L8:L11">
    <cfRule type="cellIs" dxfId="455" priority="512" stopIfTrue="1" operator="equal">
      <formula>"þ"</formula>
    </cfRule>
  </conditionalFormatting>
  <conditionalFormatting sqref="L8:L11">
    <cfRule type="cellIs" dxfId="454" priority="511" stopIfTrue="1" operator="equal">
      <formula>"þ"</formula>
    </cfRule>
  </conditionalFormatting>
  <conditionalFormatting sqref="L8:L11">
    <cfRule type="cellIs" dxfId="453" priority="510" stopIfTrue="1" operator="equal">
      <formula>"þ"</formula>
    </cfRule>
  </conditionalFormatting>
  <conditionalFormatting sqref="L13:L14">
    <cfRule type="cellIs" dxfId="452" priority="509" stopIfTrue="1" operator="equal">
      <formula>"þ"</formula>
    </cfRule>
  </conditionalFormatting>
  <conditionalFormatting sqref="L13:L14">
    <cfRule type="cellIs" dxfId="451" priority="508" stopIfTrue="1" operator="equal">
      <formula>"þ"</formula>
    </cfRule>
  </conditionalFormatting>
  <conditionalFormatting sqref="F5">
    <cfRule type="cellIs" dxfId="450" priority="494" stopIfTrue="1" operator="equal">
      <formula>"þ"</formula>
    </cfRule>
  </conditionalFormatting>
  <conditionalFormatting sqref="F5">
    <cfRule type="cellIs" dxfId="449" priority="493" stopIfTrue="1" operator="equal">
      <formula>"þ"</formula>
    </cfRule>
  </conditionalFormatting>
  <conditionalFormatting sqref="F5">
    <cfRule type="cellIs" dxfId="448" priority="492" stopIfTrue="1" operator="equal">
      <formula>"þ"</formula>
    </cfRule>
  </conditionalFormatting>
  <conditionalFormatting sqref="F5">
    <cfRule type="cellIs" dxfId="447" priority="491" stopIfTrue="1" operator="equal">
      <formula>"þ"</formula>
    </cfRule>
  </conditionalFormatting>
  <conditionalFormatting sqref="F5">
    <cfRule type="cellIs" dxfId="446" priority="490" stopIfTrue="1" operator="equal">
      <formula>"þ"</formula>
    </cfRule>
  </conditionalFormatting>
  <conditionalFormatting sqref="F5">
    <cfRule type="cellIs" dxfId="445" priority="489" stopIfTrue="1" operator="equal">
      <formula>"þ"</formula>
    </cfRule>
  </conditionalFormatting>
  <conditionalFormatting sqref="F5">
    <cfRule type="cellIs" dxfId="444" priority="488" stopIfTrue="1" operator="equal">
      <formula>"þ"</formula>
    </cfRule>
  </conditionalFormatting>
  <conditionalFormatting sqref="F5">
    <cfRule type="cellIs" dxfId="443" priority="487" stopIfTrue="1" operator="equal">
      <formula>"þ"</formula>
    </cfRule>
  </conditionalFormatting>
  <conditionalFormatting sqref="F5">
    <cfRule type="cellIs" dxfId="442" priority="486" stopIfTrue="1" operator="equal">
      <formula>"þ"</formula>
    </cfRule>
  </conditionalFormatting>
  <conditionalFormatting sqref="F5">
    <cfRule type="cellIs" dxfId="441" priority="485" stopIfTrue="1" operator="equal">
      <formula>"þ"</formula>
    </cfRule>
  </conditionalFormatting>
  <conditionalFormatting sqref="F5">
    <cfRule type="cellIs" dxfId="440" priority="484" stopIfTrue="1" operator="equal">
      <formula>"þ"</formula>
    </cfRule>
  </conditionalFormatting>
  <conditionalFormatting sqref="F5">
    <cfRule type="cellIs" dxfId="439" priority="483" stopIfTrue="1" operator="equal">
      <formula>"þ"</formula>
    </cfRule>
  </conditionalFormatting>
  <conditionalFormatting sqref="F5">
    <cfRule type="cellIs" dxfId="438" priority="482" stopIfTrue="1" operator="equal">
      <formula>"þ"</formula>
    </cfRule>
  </conditionalFormatting>
  <conditionalFormatting sqref="F5">
    <cfRule type="cellIs" dxfId="437" priority="481" stopIfTrue="1" operator="equal">
      <formula>"þ"</formula>
    </cfRule>
  </conditionalFormatting>
  <conditionalFormatting sqref="F5">
    <cfRule type="cellIs" dxfId="436" priority="480" stopIfTrue="1" operator="equal">
      <formula>"þ"</formula>
    </cfRule>
  </conditionalFormatting>
  <conditionalFormatting sqref="F5">
    <cfRule type="cellIs" dxfId="435" priority="479" stopIfTrue="1" operator="equal">
      <formula>"þ"</formula>
    </cfRule>
  </conditionalFormatting>
  <conditionalFormatting sqref="E5">
    <cfRule type="cellIs" dxfId="434" priority="478" stopIfTrue="1" operator="equal">
      <formula>"þ"</formula>
    </cfRule>
  </conditionalFormatting>
  <conditionalFormatting sqref="E5">
    <cfRule type="cellIs" dxfId="433" priority="477" stopIfTrue="1" operator="equal">
      <formula>"þ"</formula>
    </cfRule>
  </conditionalFormatting>
  <conditionalFormatting sqref="E5">
    <cfRule type="cellIs" dxfId="432" priority="476" stopIfTrue="1" operator="equal">
      <formula>"þ"</formula>
    </cfRule>
  </conditionalFormatting>
  <conditionalFormatting sqref="E5">
    <cfRule type="cellIs" dxfId="431" priority="475" stopIfTrue="1" operator="equal">
      <formula>"þ"</formula>
    </cfRule>
  </conditionalFormatting>
  <conditionalFormatting sqref="E5">
    <cfRule type="cellIs" dxfId="430" priority="474" stopIfTrue="1" operator="equal">
      <formula>"þ"</formula>
    </cfRule>
  </conditionalFormatting>
  <conditionalFormatting sqref="E5">
    <cfRule type="cellIs" dxfId="429" priority="473" stopIfTrue="1" operator="equal">
      <formula>"þ"</formula>
    </cfRule>
  </conditionalFormatting>
  <conditionalFormatting sqref="E5">
    <cfRule type="cellIs" dxfId="428" priority="472" stopIfTrue="1" operator="equal">
      <formula>"þ"</formula>
    </cfRule>
  </conditionalFormatting>
  <conditionalFormatting sqref="E5">
    <cfRule type="cellIs" dxfId="427" priority="471" stopIfTrue="1" operator="equal">
      <formula>"þ"</formula>
    </cfRule>
  </conditionalFormatting>
  <conditionalFormatting sqref="E5">
    <cfRule type="cellIs" dxfId="426" priority="470" stopIfTrue="1" operator="equal">
      <formula>"þ"</formula>
    </cfRule>
  </conditionalFormatting>
  <conditionalFormatting sqref="E5">
    <cfRule type="cellIs" dxfId="425" priority="469" stopIfTrue="1" operator="equal">
      <formula>"þ"</formula>
    </cfRule>
  </conditionalFormatting>
  <conditionalFormatting sqref="E5">
    <cfRule type="cellIs" dxfId="424" priority="468" stopIfTrue="1" operator="equal">
      <formula>"þ"</formula>
    </cfRule>
  </conditionalFormatting>
  <conditionalFormatting sqref="E5">
    <cfRule type="cellIs" dxfId="423" priority="467" stopIfTrue="1" operator="equal">
      <formula>"þ"</formula>
    </cfRule>
  </conditionalFormatting>
  <conditionalFormatting sqref="E5">
    <cfRule type="cellIs" dxfId="422" priority="466" stopIfTrue="1" operator="equal">
      <formula>"þ"</formula>
    </cfRule>
  </conditionalFormatting>
  <conditionalFormatting sqref="E5">
    <cfRule type="cellIs" dxfId="421" priority="465" stopIfTrue="1" operator="equal">
      <formula>"þ"</formula>
    </cfRule>
  </conditionalFormatting>
  <conditionalFormatting sqref="E5">
    <cfRule type="cellIs" dxfId="420" priority="464" stopIfTrue="1" operator="equal">
      <formula>"þ"</formula>
    </cfRule>
  </conditionalFormatting>
  <conditionalFormatting sqref="E5">
    <cfRule type="cellIs" dxfId="419" priority="463" stopIfTrue="1" operator="equal">
      <formula>"þ"</formula>
    </cfRule>
  </conditionalFormatting>
  <conditionalFormatting sqref="G5">
    <cfRule type="cellIs" dxfId="418" priority="462" stopIfTrue="1" operator="equal">
      <formula>"þ"</formula>
    </cfRule>
  </conditionalFormatting>
  <conditionalFormatting sqref="G5">
    <cfRule type="cellIs" dxfId="417" priority="461" stopIfTrue="1" operator="equal">
      <formula>"þ"</formula>
    </cfRule>
  </conditionalFormatting>
  <conditionalFormatting sqref="G5">
    <cfRule type="cellIs" dxfId="416" priority="460" stopIfTrue="1" operator="equal">
      <formula>"þ"</formula>
    </cfRule>
  </conditionalFormatting>
  <conditionalFormatting sqref="G5">
    <cfRule type="cellIs" dxfId="415" priority="459" stopIfTrue="1" operator="equal">
      <formula>"þ"</formula>
    </cfRule>
  </conditionalFormatting>
  <conditionalFormatting sqref="G5">
    <cfRule type="cellIs" dxfId="414" priority="458" stopIfTrue="1" operator="equal">
      <formula>"þ"</formula>
    </cfRule>
  </conditionalFormatting>
  <conditionalFormatting sqref="G5">
    <cfRule type="cellIs" dxfId="413" priority="457" stopIfTrue="1" operator="equal">
      <formula>"þ"</formula>
    </cfRule>
  </conditionalFormatting>
  <conditionalFormatting sqref="G5">
    <cfRule type="cellIs" dxfId="412" priority="456" stopIfTrue="1" operator="equal">
      <formula>"þ"</formula>
    </cfRule>
  </conditionalFormatting>
  <conditionalFormatting sqref="G5">
    <cfRule type="cellIs" dxfId="411" priority="455" stopIfTrue="1" operator="equal">
      <formula>"þ"</formula>
    </cfRule>
  </conditionalFormatting>
  <conditionalFormatting sqref="G5">
    <cfRule type="cellIs" dxfId="410" priority="454" stopIfTrue="1" operator="equal">
      <formula>"þ"</formula>
    </cfRule>
  </conditionalFormatting>
  <conditionalFormatting sqref="G5">
    <cfRule type="cellIs" dxfId="409" priority="453" stopIfTrue="1" operator="equal">
      <formula>"þ"</formula>
    </cfRule>
  </conditionalFormatting>
  <conditionalFormatting sqref="G5">
    <cfRule type="cellIs" dxfId="408" priority="452" stopIfTrue="1" operator="equal">
      <formula>"þ"</formula>
    </cfRule>
  </conditionalFormatting>
  <conditionalFormatting sqref="G5">
    <cfRule type="cellIs" dxfId="407" priority="451" stopIfTrue="1" operator="equal">
      <formula>"þ"</formula>
    </cfRule>
  </conditionalFormatting>
  <conditionalFormatting sqref="G5">
    <cfRule type="cellIs" dxfId="406" priority="450" stopIfTrue="1" operator="equal">
      <formula>"þ"</formula>
    </cfRule>
  </conditionalFormatting>
  <conditionalFormatting sqref="G5">
    <cfRule type="cellIs" dxfId="405" priority="449" stopIfTrue="1" operator="equal">
      <formula>"þ"</formula>
    </cfRule>
  </conditionalFormatting>
  <conditionalFormatting sqref="G5">
    <cfRule type="cellIs" dxfId="404" priority="448" stopIfTrue="1" operator="equal">
      <formula>"þ"</formula>
    </cfRule>
  </conditionalFormatting>
  <conditionalFormatting sqref="G5">
    <cfRule type="cellIs" dxfId="403" priority="447" stopIfTrue="1" operator="equal">
      <formula>"þ"</formula>
    </cfRule>
  </conditionalFormatting>
  <conditionalFormatting sqref="G3">
    <cfRule type="cellIs" dxfId="402" priority="442" stopIfTrue="1" operator="equal">
      <formula>"þ"</formula>
    </cfRule>
  </conditionalFormatting>
  <conditionalFormatting sqref="F3">
    <cfRule type="cellIs" dxfId="401" priority="441" stopIfTrue="1" operator="equal">
      <formula>"þ"</formula>
    </cfRule>
  </conditionalFormatting>
  <conditionalFormatting sqref="L5 L7">
    <cfRule type="cellIs" dxfId="400" priority="440" stopIfTrue="1" operator="equal">
      <formula>"þ"</formula>
    </cfRule>
  </conditionalFormatting>
  <conditionalFormatting sqref="L5 L7">
    <cfRule type="cellIs" dxfId="399" priority="439" stopIfTrue="1" operator="equal">
      <formula>"þ"</formula>
    </cfRule>
  </conditionalFormatting>
  <conditionalFormatting sqref="G10:G11">
    <cfRule type="cellIs" dxfId="398" priority="438" stopIfTrue="1" operator="equal">
      <formula>"þ"</formula>
    </cfRule>
  </conditionalFormatting>
  <conditionalFormatting sqref="G10:G11">
    <cfRule type="cellIs" dxfId="397" priority="437" stopIfTrue="1" operator="equal">
      <formula>"þ"</formula>
    </cfRule>
  </conditionalFormatting>
  <conditionalFormatting sqref="G10:G11">
    <cfRule type="cellIs" dxfId="396" priority="436" stopIfTrue="1" operator="equal">
      <formula>"þ"</formula>
    </cfRule>
  </conditionalFormatting>
  <conditionalFormatting sqref="G10:G11">
    <cfRule type="cellIs" dxfId="395" priority="435" stopIfTrue="1" operator="equal">
      <formula>"þ"</formula>
    </cfRule>
  </conditionalFormatting>
  <conditionalFormatting sqref="L10:L11">
    <cfRule type="cellIs" dxfId="394" priority="434" stopIfTrue="1" operator="equal">
      <formula>"þ"</formula>
    </cfRule>
  </conditionalFormatting>
  <conditionalFormatting sqref="L10:L11">
    <cfRule type="cellIs" dxfId="393" priority="433" stopIfTrue="1" operator="equal">
      <formula>"þ"</formula>
    </cfRule>
  </conditionalFormatting>
  <conditionalFormatting sqref="L6">
    <cfRule type="cellIs" dxfId="392" priority="426" stopIfTrue="1" operator="equal">
      <formula>"þ"</formula>
    </cfRule>
  </conditionalFormatting>
  <conditionalFormatting sqref="L6">
    <cfRule type="cellIs" dxfId="391" priority="425" stopIfTrue="1" operator="equal">
      <formula>"þ"</formula>
    </cfRule>
  </conditionalFormatting>
  <conditionalFormatting sqref="F21:F22">
    <cfRule type="cellIs" dxfId="390" priority="402" stopIfTrue="1" operator="equal">
      <formula>"þ"</formula>
    </cfRule>
  </conditionalFormatting>
  <conditionalFormatting sqref="F21:F22">
    <cfRule type="cellIs" dxfId="389" priority="401" stopIfTrue="1" operator="equal">
      <formula>"þ"</formula>
    </cfRule>
  </conditionalFormatting>
  <conditionalFormatting sqref="F21:F22">
    <cfRule type="cellIs" dxfId="388" priority="400" stopIfTrue="1" operator="equal">
      <formula>"þ"</formula>
    </cfRule>
  </conditionalFormatting>
  <conditionalFormatting sqref="F21:F22">
    <cfRule type="cellIs" dxfId="387" priority="397" stopIfTrue="1" operator="equal">
      <formula>"þ"</formula>
    </cfRule>
  </conditionalFormatting>
  <conditionalFormatting sqref="F21:F22">
    <cfRule type="cellIs" dxfId="386" priority="396" stopIfTrue="1" operator="equal">
      <formula>"þ"</formula>
    </cfRule>
  </conditionalFormatting>
  <conditionalFormatting sqref="F21:F22">
    <cfRule type="cellIs" dxfId="385" priority="395" stopIfTrue="1" operator="equal">
      <formula>"þ"</formula>
    </cfRule>
  </conditionalFormatting>
  <conditionalFormatting sqref="F21:F22">
    <cfRule type="cellIs" dxfId="384" priority="394" stopIfTrue="1" operator="equal">
      <formula>"þ"</formula>
    </cfRule>
  </conditionalFormatting>
  <conditionalFormatting sqref="F21:F22">
    <cfRule type="cellIs" dxfId="383" priority="398" stopIfTrue="1" operator="equal">
      <formula>"þ"</formula>
    </cfRule>
  </conditionalFormatting>
  <conditionalFormatting sqref="F21:F22">
    <cfRule type="cellIs" dxfId="382" priority="393" stopIfTrue="1" operator="equal">
      <formula>"þ"</formula>
    </cfRule>
  </conditionalFormatting>
  <conditionalFormatting sqref="F21:F22">
    <cfRule type="cellIs" dxfId="381" priority="392" stopIfTrue="1" operator="equal">
      <formula>"þ"</formula>
    </cfRule>
  </conditionalFormatting>
  <conditionalFormatting sqref="F21:F22">
    <cfRule type="cellIs" dxfId="380" priority="391" stopIfTrue="1" operator="equal">
      <formula>"þ"</formula>
    </cfRule>
  </conditionalFormatting>
  <conditionalFormatting sqref="F21:F22">
    <cfRule type="cellIs" dxfId="379" priority="399" stopIfTrue="1" operator="equal">
      <formula>"þ"</formula>
    </cfRule>
  </conditionalFormatting>
  <conditionalFormatting sqref="F21:F22">
    <cfRule type="cellIs" dxfId="378" priority="390" stopIfTrue="1" operator="equal">
      <formula>"þ"</formula>
    </cfRule>
  </conditionalFormatting>
  <conditionalFormatting sqref="F21:F22">
    <cfRule type="cellIs" dxfId="377" priority="389" stopIfTrue="1" operator="equal">
      <formula>"þ"</formula>
    </cfRule>
  </conditionalFormatting>
  <conditionalFormatting sqref="F21:F22">
    <cfRule type="cellIs" dxfId="376" priority="388" stopIfTrue="1" operator="equal">
      <formula>"þ"</formula>
    </cfRule>
  </conditionalFormatting>
  <conditionalFormatting sqref="G22:G23">
    <cfRule type="cellIs" dxfId="375" priority="387" stopIfTrue="1" operator="equal">
      <formula>"þ"</formula>
    </cfRule>
  </conditionalFormatting>
  <conditionalFormatting sqref="G22:G23">
    <cfRule type="cellIs" dxfId="374" priority="386" stopIfTrue="1" operator="equal">
      <formula>"þ"</formula>
    </cfRule>
  </conditionalFormatting>
  <conditionalFormatting sqref="G22:G23">
    <cfRule type="cellIs" dxfId="373" priority="383" stopIfTrue="1" operator="equal">
      <formula>"þ"</formula>
    </cfRule>
  </conditionalFormatting>
  <conditionalFormatting sqref="G22:G23">
    <cfRule type="cellIs" dxfId="372" priority="382" stopIfTrue="1" operator="equal">
      <formula>"þ"</formula>
    </cfRule>
  </conditionalFormatting>
  <conditionalFormatting sqref="G22:G23">
    <cfRule type="cellIs" dxfId="371" priority="381" stopIfTrue="1" operator="equal">
      <formula>"þ"</formula>
    </cfRule>
  </conditionalFormatting>
  <conditionalFormatting sqref="G22:G23">
    <cfRule type="cellIs" dxfId="370" priority="380" stopIfTrue="1" operator="equal">
      <formula>"þ"</formula>
    </cfRule>
  </conditionalFormatting>
  <conditionalFormatting sqref="G22:G23">
    <cfRule type="cellIs" dxfId="369" priority="384" stopIfTrue="1" operator="equal">
      <formula>"þ"</formula>
    </cfRule>
  </conditionalFormatting>
  <conditionalFormatting sqref="G22:G23">
    <cfRule type="cellIs" dxfId="368" priority="379" stopIfTrue="1" operator="equal">
      <formula>"þ"</formula>
    </cfRule>
  </conditionalFormatting>
  <conditionalFormatting sqref="G22:G23">
    <cfRule type="cellIs" dxfId="367" priority="378" stopIfTrue="1" operator="equal">
      <formula>"þ"</formula>
    </cfRule>
  </conditionalFormatting>
  <conditionalFormatting sqref="G22:G23">
    <cfRule type="cellIs" dxfId="366" priority="377" stopIfTrue="1" operator="equal">
      <formula>"þ"</formula>
    </cfRule>
  </conditionalFormatting>
  <conditionalFormatting sqref="G22:G23">
    <cfRule type="cellIs" dxfId="365" priority="385" stopIfTrue="1" operator="equal">
      <formula>"þ"</formula>
    </cfRule>
  </conditionalFormatting>
  <conditionalFormatting sqref="G22:G23">
    <cfRule type="cellIs" dxfId="364" priority="376" stopIfTrue="1" operator="equal">
      <formula>"þ"</formula>
    </cfRule>
  </conditionalFormatting>
  <conditionalFormatting sqref="G22:G23">
    <cfRule type="cellIs" dxfId="363" priority="375" stopIfTrue="1" operator="equal">
      <formula>"þ"</formula>
    </cfRule>
  </conditionalFormatting>
  <conditionalFormatting sqref="G22:G23">
    <cfRule type="cellIs" dxfId="362" priority="374" stopIfTrue="1" operator="equal">
      <formula>"þ"</formula>
    </cfRule>
  </conditionalFormatting>
  <conditionalFormatting sqref="L21:L24">
    <cfRule type="cellIs" dxfId="361" priority="373" stopIfTrue="1" operator="equal">
      <formula>"þ"</formula>
    </cfRule>
  </conditionalFormatting>
  <conditionalFormatting sqref="L21:L24">
    <cfRule type="cellIs" dxfId="360" priority="370" stopIfTrue="1" operator="equal">
      <formula>"þ"</formula>
    </cfRule>
  </conditionalFormatting>
  <conditionalFormatting sqref="L21:L24">
    <cfRule type="cellIs" dxfId="359" priority="372" stopIfTrue="1" operator="equal">
      <formula>"þ"</formula>
    </cfRule>
  </conditionalFormatting>
  <conditionalFormatting sqref="L21:L24">
    <cfRule type="cellIs" dxfId="358" priority="371" stopIfTrue="1" operator="equal">
      <formula>"þ"</formula>
    </cfRule>
  </conditionalFormatting>
  <conditionalFormatting sqref="L21:L24">
    <cfRule type="cellIs" dxfId="357" priority="369" stopIfTrue="1" operator="equal">
      <formula>"þ"</formula>
    </cfRule>
  </conditionalFormatting>
  <conditionalFormatting sqref="L21:L24">
    <cfRule type="cellIs" dxfId="356" priority="366" stopIfTrue="1" operator="equal">
      <formula>"þ"</formula>
    </cfRule>
  </conditionalFormatting>
  <conditionalFormatting sqref="L21:L24">
    <cfRule type="cellIs" dxfId="355" priority="368" stopIfTrue="1" operator="equal">
      <formula>"þ"</formula>
    </cfRule>
  </conditionalFormatting>
  <conditionalFormatting sqref="L21:L24">
    <cfRule type="cellIs" dxfId="354" priority="367" stopIfTrue="1" operator="equal">
      <formula>"þ"</formula>
    </cfRule>
  </conditionalFormatting>
  <conditionalFormatting sqref="L20:M20 E20:H20">
    <cfRule type="cellIs" dxfId="353" priority="308" stopIfTrue="1" operator="equal">
      <formula>"þ"</formula>
    </cfRule>
  </conditionalFormatting>
  <conditionalFormatting sqref="K20:K21">
    <cfRule type="cellIs" dxfId="352" priority="307" operator="lessThan">
      <formula>$P$1</formula>
    </cfRule>
  </conditionalFormatting>
  <conditionalFormatting sqref="E18:E19 G18:H19 M18:M19">
    <cfRule type="cellIs" dxfId="351" priority="306" stopIfTrue="1" operator="equal">
      <formula>"þ"</formula>
    </cfRule>
  </conditionalFormatting>
  <conditionalFormatting sqref="K18:K19">
    <cfRule type="cellIs" dxfId="350" priority="305" operator="lessThan">
      <formula>$P$1</formula>
    </cfRule>
  </conditionalFormatting>
  <conditionalFormatting sqref="K18:K19">
    <cfRule type="cellIs" dxfId="349" priority="304" operator="lessThan">
      <formula>$P$1</formula>
    </cfRule>
  </conditionalFormatting>
  <conditionalFormatting sqref="K18:K19">
    <cfRule type="cellIs" dxfId="348" priority="303" operator="lessThan">
      <formula>$P$1</formula>
    </cfRule>
  </conditionalFormatting>
  <conditionalFormatting sqref="K18:K19">
    <cfRule type="cellIs" dxfId="347" priority="302" operator="lessThan">
      <formula>$P$1</formula>
    </cfRule>
  </conditionalFormatting>
  <conditionalFormatting sqref="E18:E19 H18:H19">
    <cfRule type="cellIs" dxfId="346" priority="301" stopIfTrue="1" operator="equal">
      <formula>"þ"</formula>
    </cfRule>
  </conditionalFormatting>
  <conditionalFormatting sqref="E18:E19 H18:H19">
    <cfRule type="cellIs" dxfId="345" priority="300" stopIfTrue="1" operator="equal">
      <formula>"þ"</formula>
    </cfRule>
  </conditionalFormatting>
  <conditionalFormatting sqref="G18:G19">
    <cfRule type="cellIs" dxfId="344" priority="299" stopIfTrue="1" operator="equal">
      <formula>"þ"</formula>
    </cfRule>
  </conditionalFormatting>
  <conditionalFormatting sqref="G18:G19">
    <cfRule type="cellIs" dxfId="343" priority="298" stopIfTrue="1" operator="equal">
      <formula>"þ"</formula>
    </cfRule>
  </conditionalFormatting>
  <conditionalFormatting sqref="E18:E19">
    <cfRule type="cellIs" dxfId="342" priority="297" stopIfTrue="1" operator="equal">
      <formula>"þ"</formula>
    </cfRule>
  </conditionalFormatting>
  <conditionalFormatting sqref="E18:E19">
    <cfRule type="cellIs" dxfId="341" priority="296" stopIfTrue="1" operator="equal">
      <formula>"þ"</formula>
    </cfRule>
  </conditionalFormatting>
  <conditionalFormatting sqref="E18:E19">
    <cfRule type="cellIs" dxfId="340" priority="295" stopIfTrue="1" operator="equal">
      <formula>"þ"</formula>
    </cfRule>
  </conditionalFormatting>
  <conditionalFormatting sqref="E18:E19">
    <cfRule type="cellIs" dxfId="339" priority="294" stopIfTrue="1" operator="equal">
      <formula>"þ"</formula>
    </cfRule>
  </conditionalFormatting>
  <conditionalFormatting sqref="E18:E19">
    <cfRule type="cellIs" dxfId="338" priority="293" stopIfTrue="1" operator="equal">
      <formula>"þ"</formula>
    </cfRule>
  </conditionalFormatting>
  <conditionalFormatting sqref="E18:E19">
    <cfRule type="cellIs" dxfId="337" priority="292" stopIfTrue="1" operator="equal">
      <formula>"þ"</formula>
    </cfRule>
  </conditionalFormatting>
  <conditionalFormatting sqref="E18:E19">
    <cfRule type="cellIs" dxfId="336" priority="291" stopIfTrue="1" operator="equal">
      <formula>"þ"</formula>
    </cfRule>
  </conditionalFormatting>
  <conditionalFormatting sqref="E18:E19">
    <cfRule type="cellIs" dxfId="335" priority="290" stopIfTrue="1" operator="equal">
      <formula>"þ"</formula>
    </cfRule>
  </conditionalFormatting>
  <conditionalFormatting sqref="E18:E19">
    <cfRule type="cellIs" dxfId="334" priority="289" stopIfTrue="1" operator="equal">
      <formula>"þ"</formula>
    </cfRule>
  </conditionalFormatting>
  <conditionalFormatting sqref="E18:E19">
    <cfRule type="cellIs" dxfId="333" priority="288" stopIfTrue="1" operator="equal">
      <formula>"þ"</formula>
    </cfRule>
  </conditionalFormatting>
  <conditionalFormatting sqref="L18:L19">
    <cfRule type="cellIs" dxfId="332" priority="283" stopIfTrue="1" operator="equal">
      <formula>"þ"</formula>
    </cfRule>
  </conditionalFormatting>
  <conditionalFormatting sqref="L18:L19">
    <cfRule type="cellIs" dxfId="331" priority="280" stopIfTrue="1" operator="equal">
      <formula>"þ"</formula>
    </cfRule>
  </conditionalFormatting>
  <conditionalFormatting sqref="L18:L19">
    <cfRule type="cellIs" dxfId="330" priority="282" stopIfTrue="1" operator="equal">
      <formula>"þ"</formula>
    </cfRule>
  </conditionalFormatting>
  <conditionalFormatting sqref="L18:L19">
    <cfRule type="cellIs" dxfId="329" priority="281" stopIfTrue="1" operator="equal">
      <formula>"þ"</formula>
    </cfRule>
  </conditionalFormatting>
  <conditionalFormatting sqref="K18:K19">
    <cfRule type="cellIs" dxfId="328" priority="287" operator="lessThan">
      <formula>$P$1</formula>
    </cfRule>
  </conditionalFormatting>
  <conditionalFormatting sqref="K18:K19">
    <cfRule type="cellIs" dxfId="327" priority="286" operator="lessThan">
      <formula>$P$1</formula>
    </cfRule>
  </conditionalFormatting>
  <conditionalFormatting sqref="K18:K19">
    <cfRule type="cellIs" dxfId="326" priority="285" operator="lessThan">
      <formula>$P$1</formula>
    </cfRule>
  </conditionalFormatting>
  <conditionalFormatting sqref="K18:K19">
    <cfRule type="cellIs" dxfId="325" priority="284" operator="lessThan">
      <formula>$P$1</formula>
    </cfRule>
  </conditionalFormatting>
  <conditionalFormatting sqref="G18:G19">
    <cfRule type="cellIs" dxfId="324" priority="273" stopIfTrue="1" operator="equal">
      <formula>"þ"</formula>
    </cfRule>
  </conditionalFormatting>
  <conditionalFormatting sqref="G18:G19">
    <cfRule type="cellIs" dxfId="323" priority="272" stopIfTrue="1" operator="equal">
      <formula>"þ"</formula>
    </cfRule>
  </conditionalFormatting>
  <conditionalFormatting sqref="G18:G19">
    <cfRule type="cellIs" dxfId="322" priority="271" stopIfTrue="1" operator="equal">
      <formula>"þ"</formula>
    </cfRule>
  </conditionalFormatting>
  <conditionalFormatting sqref="G18:G19">
    <cfRule type="cellIs" dxfId="321" priority="270" stopIfTrue="1" operator="equal">
      <formula>"þ"</formula>
    </cfRule>
  </conditionalFormatting>
  <conditionalFormatting sqref="G18:G19">
    <cfRule type="cellIs" dxfId="320" priority="274" stopIfTrue="1" operator="equal">
      <formula>"þ"</formula>
    </cfRule>
  </conditionalFormatting>
  <conditionalFormatting sqref="H18:H19">
    <cfRule type="cellIs" dxfId="319" priority="269" stopIfTrue="1" operator="equal">
      <formula>"þ"</formula>
    </cfRule>
  </conditionalFormatting>
  <conditionalFormatting sqref="H18:H19">
    <cfRule type="cellIs" dxfId="318" priority="268" stopIfTrue="1" operator="equal">
      <formula>"þ"</formula>
    </cfRule>
  </conditionalFormatting>
  <conditionalFormatting sqref="G18:G19">
    <cfRule type="cellIs" dxfId="317" priority="267" stopIfTrue="1" operator="equal">
      <formula>"þ"</formula>
    </cfRule>
  </conditionalFormatting>
  <conditionalFormatting sqref="G18:G19">
    <cfRule type="cellIs" dxfId="316" priority="266" stopIfTrue="1" operator="equal">
      <formula>"þ"</formula>
    </cfRule>
  </conditionalFormatting>
  <conditionalFormatting sqref="G18:G19">
    <cfRule type="cellIs" dxfId="315" priority="265" stopIfTrue="1" operator="equal">
      <formula>"þ"</formula>
    </cfRule>
  </conditionalFormatting>
  <conditionalFormatting sqref="E18:E19">
    <cfRule type="cellIs" dxfId="314" priority="279" stopIfTrue="1" operator="equal">
      <formula>"þ"</formula>
    </cfRule>
  </conditionalFormatting>
  <conditionalFormatting sqref="E18:E19">
    <cfRule type="cellIs" dxfId="313" priority="278" stopIfTrue="1" operator="equal">
      <formula>"þ"</formula>
    </cfRule>
  </conditionalFormatting>
  <conditionalFormatting sqref="E18:E19">
    <cfRule type="cellIs" dxfId="312" priority="277" stopIfTrue="1" operator="equal">
      <formula>"þ"</formula>
    </cfRule>
  </conditionalFormatting>
  <conditionalFormatting sqref="E18:E19">
    <cfRule type="cellIs" dxfId="311" priority="276" stopIfTrue="1" operator="equal">
      <formula>"þ"</formula>
    </cfRule>
  </conditionalFormatting>
  <conditionalFormatting sqref="G18:G19">
    <cfRule type="cellIs" dxfId="310" priority="275" stopIfTrue="1" operator="equal">
      <formula>"þ"</formula>
    </cfRule>
  </conditionalFormatting>
  <conditionalFormatting sqref="G18:G19">
    <cfRule type="cellIs" dxfId="309" priority="264" stopIfTrue="1" operator="equal">
      <formula>"þ"</formula>
    </cfRule>
  </conditionalFormatting>
  <conditionalFormatting sqref="G18:G19">
    <cfRule type="cellIs" dxfId="308" priority="263" stopIfTrue="1" operator="equal">
      <formula>"þ"</formula>
    </cfRule>
  </conditionalFormatting>
  <conditionalFormatting sqref="G18:G19">
    <cfRule type="cellIs" dxfId="307" priority="262" stopIfTrue="1" operator="equal">
      <formula>"þ"</formula>
    </cfRule>
  </conditionalFormatting>
  <conditionalFormatting sqref="H18:H19">
    <cfRule type="cellIs" dxfId="306" priority="261" stopIfTrue="1" operator="equal">
      <formula>"þ"</formula>
    </cfRule>
  </conditionalFormatting>
  <conditionalFormatting sqref="H18:H19">
    <cfRule type="cellIs" dxfId="305" priority="260" stopIfTrue="1" operator="equal">
      <formula>"þ"</formula>
    </cfRule>
  </conditionalFormatting>
  <conditionalFormatting sqref="H18:H19">
    <cfRule type="cellIs" dxfId="304" priority="259" stopIfTrue="1" operator="equal">
      <formula>"þ"</formula>
    </cfRule>
  </conditionalFormatting>
  <conditionalFormatting sqref="H18:H19">
    <cfRule type="cellIs" dxfId="303" priority="258" stopIfTrue="1" operator="equal">
      <formula>"þ"</formula>
    </cfRule>
  </conditionalFormatting>
  <conditionalFormatting sqref="H18:H19">
    <cfRule type="cellIs" dxfId="302" priority="257" stopIfTrue="1" operator="equal">
      <formula>"þ"</formula>
    </cfRule>
  </conditionalFormatting>
  <conditionalFormatting sqref="H18:H19">
    <cfRule type="cellIs" dxfId="301" priority="256" stopIfTrue="1" operator="equal">
      <formula>"þ"</formula>
    </cfRule>
  </conditionalFormatting>
  <conditionalFormatting sqref="F18:F19">
    <cfRule type="cellIs" dxfId="300" priority="255" stopIfTrue="1" operator="equal">
      <formula>"þ"</formula>
    </cfRule>
  </conditionalFormatting>
  <conditionalFormatting sqref="F18:F19">
    <cfRule type="cellIs" dxfId="299" priority="254" stopIfTrue="1" operator="equal">
      <formula>"þ"</formula>
    </cfRule>
  </conditionalFormatting>
  <conditionalFormatting sqref="L18:L19">
    <cfRule type="cellIs" dxfId="298" priority="253" stopIfTrue="1" operator="equal">
      <formula>"þ"</formula>
    </cfRule>
  </conditionalFormatting>
  <conditionalFormatting sqref="L18:L19">
    <cfRule type="cellIs" dxfId="297" priority="250" stopIfTrue="1" operator="equal">
      <formula>"þ"</formula>
    </cfRule>
  </conditionalFormatting>
  <conditionalFormatting sqref="L18:L19">
    <cfRule type="cellIs" dxfId="296" priority="252" stopIfTrue="1" operator="equal">
      <formula>"þ"</formula>
    </cfRule>
  </conditionalFormatting>
  <conditionalFormatting sqref="L18:L19">
    <cfRule type="cellIs" dxfId="295" priority="251" stopIfTrue="1" operator="equal">
      <formula>"þ"</formula>
    </cfRule>
  </conditionalFormatting>
  <conditionalFormatting sqref="K23:K24">
    <cfRule type="cellIs" dxfId="294" priority="249" operator="lessThan">
      <formula>$P$1</formula>
    </cfRule>
  </conditionalFormatting>
  <conditionalFormatting sqref="K22:K23">
    <cfRule type="cellIs" dxfId="293" priority="248" operator="lessThan">
      <formula>$P$1</formula>
    </cfRule>
  </conditionalFormatting>
  <conditionalFormatting sqref="K22:K23">
    <cfRule type="cellIs" dxfId="292" priority="247" operator="lessThan">
      <formula>$P$1</formula>
    </cfRule>
  </conditionalFormatting>
  <conditionalFormatting sqref="K22:K23">
    <cfRule type="cellIs" dxfId="291" priority="246" operator="lessThan">
      <formula>$P$1</formula>
    </cfRule>
  </conditionalFormatting>
  <conditionalFormatting sqref="K22:K23">
    <cfRule type="cellIs" dxfId="290" priority="245" operator="lessThan">
      <formula>$P$1</formula>
    </cfRule>
  </conditionalFormatting>
  <conditionalFormatting sqref="E22:E23 H22:H23">
    <cfRule type="cellIs" dxfId="289" priority="244" stopIfTrue="1" operator="equal">
      <formula>"þ"</formula>
    </cfRule>
  </conditionalFormatting>
  <conditionalFormatting sqref="E22:E23 H22:H23">
    <cfRule type="cellIs" dxfId="288" priority="243" stopIfTrue="1" operator="equal">
      <formula>"þ"</formula>
    </cfRule>
  </conditionalFormatting>
  <conditionalFormatting sqref="G22:G23">
    <cfRule type="cellIs" dxfId="287" priority="242" stopIfTrue="1" operator="equal">
      <formula>"þ"</formula>
    </cfRule>
  </conditionalFormatting>
  <conditionalFormatting sqref="G22:G23">
    <cfRule type="cellIs" dxfId="286" priority="241" stopIfTrue="1" operator="equal">
      <formula>"þ"</formula>
    </cfRule>
  </conditionalFormatting>
  <conditionalFormatting sqref="E22:E23">
    <cfRule type="cellIs" dxfId="285" priority="240" stopIfTrue="1" operator="equal">
      <formula>"þ"</formula>
    </cfRule>
  </conditionalFormatting>
  <conditionalFormatting sqref="E22:E23">
    <cfRule type="cellIs" dxfId="284" priority="239" stopIfTrue="1" operator="equal">
      <formula>"þ"</formula>
    </cfRule>
  </conditionalFormatting>
  <conditionalFormatting sqref="E22:E23">
    <cfRule type="cellIs" dxfId="283" priority="238" stopIfTrue="1" operator="equal">
      <formula>"þ"</formula>
    </cfRule>
  </conditionalFormatting>
  <conditionalFormatting sqref="E22:E23">
    <cfRule type="cellIs" dxfId="282" priority="237" stopIfTrue="1" operator="equal">
      <formula>"þ"</formula>
    </cfRule>
  </conditionalFormatting>
  <conditionalFormatting sqref="E22:E23">
    <cfRule type="cellIs" dxfId="281" priority="236" stopIfTrue="1" operator="equal">
      <formula>"þ"</formula>
    </cfRule>
  </conditionalFormatting>
  <conditionalFormatting sqref="E22:E23">
    <cfRule type="cellIs" dxfId="280" priority="235" stopIfTrue="1" operator="equal">
      <formula>"þ"</formula>
    </cfRule>
  </conditionalFormatting>
  <conditionalFormatting sqref="E22:E23">
    <cfRule type="cellIs" dxfId="279" priority="234" stopIfTrue="1" operator="equal">
      <formula>"þ"</formula>
    </cfRule>
  </conditionalFormatting>
  <conditionalFormatting sqref="E22:E23">
    <cfRule type="cellIs" dxfId="278" priority="233" stopIfTrue="1" operator="equal">
      <formula>"þ"</formula>
    </cfRule>
  </conditionalFormatting>
  <conditionalFormatting sqref="F22:F23">
    <cfRule type="cellIs" dxfId="277" priority="232" stopIfTrue="1" operator="equal">
      <formula>"þ"</formula>
    </cfRule>
  </conditionalFormatting>
  <conditionalFormatting sqref="F22:F23">
    <cfRule type="cellIs" dxfId="276" priority="231" stopIfTrue="1" operator="equal">
      <formula>"þ"</formula>
    </cfRule>
  </conditionalFormatting>
  <conditionalFormatting sqref="F22:F23">
    <cfRule type="cellIs" dxfId="275" priority="230" stopIfTrue="1" operator="equal">
      <formula>"þ"</formula>
    </cfRule>
  </conditionalFormatting>
  <conditionalFormatting sqref="F22:F23">
    <cfRule type="cellIs" dxfId="274" priority="227" stopIfTrue="1" operator="equal">
      <formula>"þ"</formula>
    </cfRule>
  </conditionalFormatting>
  <conditionalFormatting sqref="F22:F23">
    <cfRule type="cellIs" dxfId="273" priority="226" stopIfTrue="1" operator="equal">
      <formula>"þ"</formula>
    </cfRule>
  </conditionalFormatting>
  <conditionalFormatting sqref="F22:F23">
    <cfRule type="cellIs" dxfId="272" priority="225" stopIfTrue="1" operator="equal">
      <formula>"þ"</formula>
    </cfRule>
  </conditionalFormatting>
  <conditionalFormatting sqref="F22:F23">
    <cfRule type="cellIs" dxfId="271" priority="224" stopIfTrue="1" operator="equal">
      <formula>"þ"</formula>
    </cfRule>
  </conditionalFormatting>
  <conditionalFormatting sqref="F22:F23">
    <cfRule type="cellIs" dxfId="270" priority="228" stopIfTrue="1" operator="equal">
      <formula>"þ"</formula>
    </cfRule>
  </conditionalFormatting>
  <conditionalFormatting sqref="F22:F23">
    <cfRule type="cellIs" dxfId="269" priority="223" stopIfTrue="1" operator="equal">
      <formula>"þ"</formula>
    </cfRule>
  </conditionalFormatting>
  <conditionalFormatting sqref="F22:F23">
    <cfRule type="cellIs" dxfId="268" priority="222" stopIfTrue="1" operator="equal">
      <formula>"þ"</formula>
    </cfRule>
  </conditionalFormatting>
  <conditionalFormatting sqref="F22:F23">
    <cfRule type="cellIs" dxfId="267" priority="221" stopIfTrue="1" operator="equal">
      <formula>"þ"</formula>
    </cfRule>
  </conditionalFormatting>
  <conditionalFormatting sqref="F22:F23">
    <cfRule type="cellIs" dxfId="266" priority="229" stopIfTrue="1" operator="equal">
      <formula>"þ"</formula>
    </cfRule>
  </conditionalFormatting>
  <conditionalFormatting sqref="F22:F23">
    <cfRule type="cellIs" dxfId="265" priority="220" stopIfTrue="1" operator="equal">
      <formula>"þ"</formula>
    </cfRule>
  </conditionalFormatting>
  <conditionalFormatting sqref="F22:F23">
    <cfRule type="cellIs" dxfId="264" priority="219" stopIfTrue="1" operator="equal">
      <formula>"þ"</formula>
    </cfRule>
  </conditionalFormatting>
  <conditionalFormatting sqref="F22:F23">
    <cfRule type="cellIs" dxfId="263" priority="218" stopIfTrue="1" operator="equal">
      <formula>"þ"</formula>
    </cfRule>
  </conditionalFormatting>
  <conditionalFormatting sqref="G23:G24">
    <cfRule type="cellIs" dxfId="262" priority="217" stopIfTrue="1" operator="equal">
      <formula>"þ"</formula>
    </cfRule>
  </conditionalFormatting>
  <conditionalFormatting sqref="G23:G24">
    <cfRule type="cellIs" dxfId="261" priority="216" stopIfTrue="1" operator="equal">
      <formula>"þ"</formula>
    </cfRule>
  </conditionalFormatting>
  <conditionalFormatting sqref="G23:G24">
    <cfRule type="cellIs" dxfId="260" priority="213" stopIfTrue="1" operator="equal">
      <formula>"þ"</formula>
    </cfRule>
  </conditionalFormatting>
  <conditionalFormatting sqref="G23:G24">
    <cfRule type="cellIs" dxfId="259" priority="212" stopIfTrue="1" operator="equal">
      <formula>"þ"</formula>
    </cfRule>
  </conditionalFormatting>
  <conditionalFormatting sqref="G23:G24">
    <cfRule type="cellIs" dxfId="258" priority="211" stopIfTrue="1" operator="equal">
      <formula>"þ"</formula>
    </cfRule>
  </conditionalFormatting>
  <conditionalFormatting sqref="G23:G24">
    <cfRule type="cellIs" dxfId="257" priority="210" stopIfTrue="1" operator="equal">
      <formula>"þ"</formula>
    </cfRule>
  </conditionalFormatting>
  <conditionalFormatting sqref="G23:G24">
    <cfRule type="cellIs" dxfId="256" priority="214" stopIfTrue="1" operator="equal">
      <formula>"þ"</formula>
    </cfRule>
  </conditionalFormatting>
  <conditionalFormatting sqref="G23:G24">
    <cfRule type="cellIs" dxfId="255" priority="209" stopIfTrue="1" operator="equal">
      <formula>"þ"</formula>
    </cfRule>
  </conditionalFormatting>
  <conditionalFormatting sqref="G23:G24">
    <cfRule type="cellIs" dxfId="254" priority="208" stopIfTrue="1" operator="equal">
      <formula>"þ"</formula>
    </cfRule>
  </conditionalFormatting>
  <conditionalFormatting sqref="G23:G24">
    <cfRule type="cellIs" dxfId="253" priority="207" stopIfTrue="1" operator="equal">
      <formula>"þ"</formula>
    </cfRule>
  </conditionalFormatting>
  <conditionalFormatting sqref="G23:G24">
    <cfRule type="cellIs" dxfId="252" priority="215" stopIfTrue="1" operator="equal">
      <formula>"þ"</formula>
    </cfRule>
  </conditionalFormatting>
  <conditionalFormatting sqref="G23:G24">
    <cfRule type="cellIs" dxfId="251" priority="206" stopIfTrue="1" operator="equal">
      <formula>"þ"</formula>
    </cfRule>
  </conditionalFormatting>
  <conditionalFormatting sqref="G23:G24">
    <cfRule type="cellIs" dxfId="250" priority="205" stopIfTrue="1" operator="equal">
      <formula>"þ"</formula>
    </cfRule>
  </conditionalFormatting>
  <conditionalFormatting sqref="G23:G24">
    <cfRule type="cellIs" dxfId="249" priority="204" stopIfTrue="1" operator="equal">
      <formula>"þ"</formula>
    </cfRule>
  </conditionalFormatting>
  <conditionalFormatting sqref="L21:M21 E21:H21">
    <cfRule type="cellIs" dxfId="248" priority="203" stopIfTrue="1" operator="equal">
      <formula>"þ"</formula>
    </cfRule>
  </conditionalFormatting>
  <conditionalFormatting sqref="K21:K22">
    <cfRule type="cellIs" dxfId="247" priority="202" operator="lessThan">
      <formula>$P$1</formula>
    </cfRule>
  </conditionalFormatting>
  <conditionalFormatting sqref="G21:G22">
    <cfRule type="cellIs" dxfId="246" priority="201" stopIfTrue="1" operator="equal">
      <formula>"þ"</formula>
    </cfRule>
  </conditionalFormatting>
  <conditionalFormatting sqref="G21:G22">
    <cfRule type="cellIs" dxfId="245" priority="200" stopIfTrue="1" operator="equal">
      <formula>"þ"</formula>
    </cfRule>
  </conditionalFormatting>
  <conditionalFormatting sqref="F21:F22">
    <cfRule type="cellIs" dxfId="244" priority="199" stopIfTrue="1" operator="equal">
      <formula>"þ"</formula>
    </cfRule>
  </conditionalFormatting>
  <conditionalFormatting sqref="F21:F22">
    <cfRule type="cellIs" dxfId="243" priority="198" stopIfTrue="1" operator="equal">
      <formula>"þ"</formula>
    </cfRule>
  </conditionalFormatting>
  <conditionalFormatting sqref="G8:G10">
    <cfRule type="cellIs" dxfId="242" priority="197" stopIfTrue="1" operator="equal">
      <formula>"þ"</formula>
    </cfRule>
  </conditionalFormatting>
  <conditionalFormatting sqref="G8:G10">
    <cfRule type="cellIs" dxfId="241" priority="196" stopIfTrue="1" operator="equal">
      <formula>"þ"</formula>
    </cfRule>
  </conditionalFormatting>
  <conditionalFormatting sqref="G8:G10">
    <cfRule type="cellIs" dxfId="240" priority="195" stopIfTrue="1" operator="equal">
      <formula>"þ"</formula>
    </cfRule>
  </conditionalFormatting>
  <conditionalFormatting sqref="G8:G10">
    <cfRule type="cellIs" dxfId="239" priority="194" stopIfTrue="1" operator="equal">
      <formula>"þ"</formula>
    </cfRule>
  </conditionalFormatting>
  <conditionalFormatting sqref="G8:G10">
    <cfRule type="cellIs" dxfId="238" priority="193" stopIfTrue="1" operator="equal">
      <formula>"þ"</formula>
    </cfRule>
  </conditionalFormatting>
  <conditionalFormatting sqref="G8:G10">
    <cfRule type="cellIs" dxfId="237" priority="192" stopIfTrue="1" operator="equal">
      <formula>"þ"</formula>
    </cfRule>
  </conditionalFormatting>
  <conditionalFormatting sqref="G8:G10">
    <cfRule type="cellIs" dxfId="236" priority="191" stopIfTrue="1" operator="equal">
      <formula>"þ"</formula>
    </cfRule>
  </conditionalFormatting>
  <conditionalFormatting sqref="G8:G10">
    <cfRule type="cellIs" dxfId="235" priority="190" stopIfTrue="1" operator="equal">
      <formula>"þ"</formula>
    </cfRule>
  </conditionalFormatting>
  <conditionalFormatting sqref="F9:F11">
    <cfRule type="cellIs" dxfId="234" priority="189" stopIfTrue="1" operator="equal">
      <formula>"þ"</formula>
    </cfRule>
  </conditionalFormatting>
  <conditionalFormatting sqref="F9:F11">
    <cfRule type="cellIs" dxfId="233" priority="188" stopIfTrue="1" operator="equal">
      <formula>"þ"</formula>
    </cfRule>
  </conditionalFormatting>
  <conditionalFormatting sqref="F9:F11">
    <cfRule type="cellIs" dxfId="232" priority="187" stopIfTrue="1" operator="equal">
      <formula>"þ"</formula>
    </cfRule>
  </conditionalFormatting>
  <conditionalFormatting sqref="F9:F11">
    <cfRule type="cellIs" dxfId="231" priority="186" stopIfTrue="1" operator="equal">
      <formula>"þ"</formula>
    </cfRule>
  </conditionalFormatting>
  <conditionalFormatting sqref="F9:F11">
    <cfRule type="cellIs" dxfId="230" priority="185" stopIfTrue="1" operator="equal">
      <formula>"þ"</formula>
    </cfRule>
  </conditionalFormatting>
  <conditionalFormatting sqref="F9:F11">
    <cfRule type="cellIs" dxfId="229" priority="184" stopIfTrue="1" operator="equal">
      <formula>"þ"</formula>
    </cfRule>
  </conditionalFormatting>
  <conditionalFormatting sqref="F9:F11">
    <cfRule type="cellIs" dxfId="228" priority="183" stopIfTrue="1" operator="equal">
      <formula>"þ"</formula>
    </cfRule>
  </conditionalFormatting>
  <conditionalFormatting sqref="F9:F11">
    <cfRule type="cellIs" dxfId="227" priority="182" stopIfTrue="1" operator="equal">
      <formula>"þ"</formula>
    </cfRule>
  </conditionalFormatting>
  <conditionalFormatting sqref="E9 E11">
    <cfRule type="cellIs" dxfId="226" priority="181" stopIfTrue="1" operator="equal">
      <formula>"þ"</formula>
    </cfRule>
  </conditionalFormatting>
  <conditionalFormatting sqref="E9 E11">
    <cfRule type="cellIs" dxfId="225" priority="180" stopIfTrue="1" operator="equal">
      <formula>"þ"</formula>
    </cfRule>
  </conditionalFormatting>
  <conditionalFormatting sqref="E9 E11">
    <cfRule type="cellIs" dxfId="224" priority="179" stopIfTrue="1" operator="equal">
      <formula>"þ"</formula>
    </cfRule>
  </conditionalFormatting>
  <conditionalFormatting sqref="E9 E11">
    <cfRule type="cellIs" dxfId="223" priority="178" stopIfTrue="1" operator="equal">
      <formula>"þ"</formula>
    </cfRule>
  </conditionalFormatting>
  <conditionalFormatting sqref="E9 E11">
    <cfRule type="cellIs" dxfId="222" priority="177" stopIfTrue="1" operator="equal">
      <formula>"þ"</formula>
    </cfRule>
  </conditionalFormatting>
  <conditionalFormatting sqref="E9 E11">
    <cfRule type="cellIs" dxfId="221" priority="176" stopIfTrue="1" operator="equal">
      <formula>"þ"</formula>
    </cfRule>
  </conditionalFormatting>
  <conditionalFormatting sqref="E9 E11">
    <cfRule type="cellIs" dxfId="220" priority="175" stopIfTrue="1" operator="equal">
      <formula>"þ"</formula>
    </cfRule>
  </conditionalFormatting>
  <conditionalFormatting sqref="E9 E11">
    <cfRule type="cellIs" dxfId="219" priority="174" stopIfTrue="1" operator="equal">
      <formula>"þ"</formula>
    </cfRule>
  </conditionalFormatting>
  <conditionalFormatting sqref="E9 E11">
    <cfRule type="cellIs" dxfId="218" priority="173" stopIfTrue="1" operator="equal">
      <formula>"þ"</formula>
    </cfRule>
  </conditionalFormatting>
  <conditionalFormatting sqref="E9 E11">
    <cfRule type="cellIs" dxfId="217" priority="172" stopIfTrue="1" operator="equal">
      <formula>"þ"</formula>
    </cfRule>
  </conditionalFormatting>
  <conditionalFormatting sqref="F8:F10">
    <cfRule type="cellIs" dxfId="216" priority="171" stopIfTrue="1" operator="equal">
      <formula>"þ"</formula>
    </cfRule>
  </conditionalFormatting>
  <conditionalFormatting sqref="F8:F10">
    <cfRule type="cellIs" dxfId="215" priority="170" stopIfTrue="1" operator="equal">
      <formula>"þ"</formula>
    </cfRule>
  </conditionalFormatting>
  <conditionalFormatting sqref="F8:F10">
    <cfRule type="cellIs" dxfId="214" priority="169" stopIfTrue="1" operator="equal">
      <formula>"þ"</formula>
    </cfRule>
  </conditionalFormatting>
  <conditionalFormatting sqref="F8:F10">
    <cfRule type="cellIs" dxfId="213" priority="168" stopIfTrue="1" operator="equal">
      <formula>"þ"</formula>
    </cfRule>
  </conditionalFormatting>
  <conditionalFormatting sqref="F8:F10">
    <cfRule type="cellIs" dxfId="212" priority="167" stopIfTrue="1" operator="equal">
      <formula>"þ"</formula>
    </cfRule>
  </conditionalFormatting>
  <conditionalFormatting sqref="F8:F10">
    <cfRule type="cellIs" dxfId="211" priority="166" stopIfTrue="1" operator="equal">
      <formula>"þ"</formula>
    </cfRule>
  </conditionalFormatting>
  <conditionalFormatting sqref="F8:F10">
    <cfRule type="cellIs" dxfId="210" priority="165" stopIfTrue="1" operator="equal">
      <formula>"þ"</formula>
    </cfRule>
  </conditionalFormatting>
  <conditionalFormatting sqref="F8:F10">
    <cfRule type="cellIs" dxfId="209" priority="164" stopIfTrue="1" operator="equal">
      <formula>"þ"</formula>
    </cfRule>
  </conditionalFormatting>
  <conditionalFormatting sqref="F8:F10">
    <cfRule type="cellIs" dxfId="208" priority="163" stopIfTrue="1" operator="equal">
      <formula>"þ"</formula>
    </cfRule>
  </conditionalFormatting>
  <conditionalFormatting sqref="F8:F10">
    <cfRule type="cellIs" dxfId="207" priority="162" stopIfTrue="1" operator="equal">
      <formula>"þ"</formula>
    </cfRule>
  </conditionalFormatting>
  <conditionalFormatting sqref="G10:H10">
    <cfRule type="cellIs" dxfId="206" priority="161" stopIfTrue="1" operator="equal">
      <formula>"þ"</formula>
    </cfRule>
  </conditionalFormatting>
  <conditionalFormatting sqref="G10:H10">
    <cfRule type="cellIs" dxfId="205" priority="160" stopIfTrue="1" operator="equal">
      <formula>"þ"</formula>
    </cfRule>
  </conditionalFormatting>
  <conditionalFormatting sqref="G10:H10">
    <cfRule type="cellIs" dxfId="204" priority="159" stopIfTrue="1" operator="equal">
      <formula>"þ"</formula>
    </cfRule>
  </conditionalFormatting>
  <conditionalFormatting sqref="G10:H10">
    <cfRule type="cellIs" dxfId="203" priority="158" stopIfTrue="1" operator="equal">
      <formula>"þ"</formula>
    </cfRule>
  </conditionalFormatting>
  <conditionalFormatting sqref="G10:H10">
    <cfRule type="cellIs" dxfId="202" priority="157" stopIfTrue="1" operator="equal">
      <formula>"þ"</formula>
    </cfRule>
  </conditionalFormatting>
  <conditionalFormatting sqref="G10:H10">
    <cfRule type="cellIs" dxfId="201" priority="156" stopIfTrue="1" operator="equal">
      <formula>"þ"</formula>
    </cfRule>
  </conditionalFormatting>
  <conditionalFormatting sqref="G10:H10">
    <cfRule type="cellIs" dxfId="200" priority="155" stopIfTrue="1" operator="equal">
      <formula>"þ"</formula>
    </cfRule>
  </conditionalFormatting>
  <conditionalFormatting sqref="G10:H10">
    <cfRule type="cellIs" dxfId="199" priority="154" stopIfTrue="1" operator="equal">
      <formula>"þ"</formula>
    </cfRule>
  </conditionalFormatting>
  <conditionalFormatting sqref="F9:F10">
    <cfRule type="cellIs" dxfId="198" priority="153" stopIfTrue="1" operator="equal">
      <formula>"þ"</formula>
    </cfRule>
  </conditionalFormatting>
  <conditionalFormatting sqref="F9:F10">
    <cfRule type="cellIs" dxfId="197" priority="152" stopIfTrue="1" operator="equal">
      <formula>"þ"</formula>
    </cfRule>
  </conditionalFormatting>
  <conditionalFormatting sqref="F9:F10">
    <cfRule type="cellIs" dxfId="196" priority="151" stopIfTrue="1" operator="equal">
      <formula>"þ"</formula>
    </cfRule>
  </conditionalFormatting>
  <conditionalFormatting sqref="F9:F10">
    <cfRule type="cellIs" dxfId="195" priority="150" stopIfTrue="1" operator="equal">
      <formula>"þ"</formula>
    </cfRule>
  </conditionalFormatting>
  <conditionalFormatting sqref="F9:F10">
    <cfRule type="cellIs" dxfId="194" priority="149" stopIfTrue="1" operator="equal">
      <formula>"þ"</formula>
    </cfRule>
  </conditionalFormatting>
  <conditionalFormatting sqref="F9:F10">
    <cfRule type="cellIs" dxfId="193" priority="148" stopIfTrue="1" operator="equal">
      <formula>"þ"</formula>
    </cfRule>
  </conditionalFormatting>
  <conditionalFormatting sqref="F9:F10">
    <cfRule type="cellIs" dxfId="192" priority="147" stopIfTrue="1" operator="equal">
      <formula>"þ"</formula>
    </cfRule>
  </conditionalFormatting>
  <conditionalFormatting sqref="F9:F10">
    <cfRule type="cellIs" dxfId="191" priority="146" stopIfTrue="1" operator="equal">
      <formula>"þ"</formula>
    </cfRule>
  </conditionalFormatting>
  <conditionalFormatting sqref="F9:F10">
    <cfRule type="cellIs" dxfId="190" priority="145" stopIfTrue="1" operator="equal">
      <formula>"þ"</formula>
    </cfRule>
  </conditionalFormatting>
  <conditionalFormatting sqref="F9:F10">
    <cfRule type="cellIs" dxfId="189" priority="144" stopIfTrue="1" operator="equal">
      <formula>"þ"</formula>
    </cfRule>
  </conditionalFormatting>
  <conditionalFormatting sqref="G9:G10">
    <cfRule type="cellIs" dxfId="188" priority="143" stopIfTrue="1" operator="equal">
      <formula>"þ"</formula>
    </cfRule>
  </conditionalFormatting>
  <conditionalFormatting sqref="G9:G10">
    <cfRule type="cellIs" dxfId="187" priority="142" stopIfTrue="1" operator="equal">
      <formula>"þ"</formula>
    </cfRule>
  </conditionalFormatting>
  <conditionalFormatting sqref="G9:G10">
    <cfRule type="cellIs" dxfId="186" priority="141" stopIfTrue="1" operator="equal">
      <formula>"þ"</formula>
    </cfRule>
  </conditionalFormatting>
  <conditionalFormatting sqref="G9:G10">
    <cfRule type="cellIs" dxfId="185" priority="140" stopIfTrue="1" operator="equal">
      <formula>"þ"</formula>
    </cfRule>
  </conditionalFormatting>
  <conditionalFormatting sqref="G9:G10">
    <cfRule type="cellIs" dxfId="184" priority="139" stopIfTrue="1" operator="equal">
      <formula>"þ"</formula>
    </cfRule>
  </conditionalFormatting>
  <conditionalFormatting sqref="G9:G10">
    <cfRule type="cellIs" dxfId="183" priority="138" stopIfTrue="1" operator="equal">
      <formula>"þ"</formula>
    </cfRule>
  </conditionalFormatting>
  <conditionalFormatting sqref="G9:G10">
    <cfRule type="cellIs" dxfId="182" priority="137" stopIfTrue="1" operator="equal">
      <formula>"þ"</formula>
    </cfRule>
  </conditionalFormatting>
  <conditionalFormatting sqref="G9:G10">
    <cfRule type="cellIs" dxfId="181" priority="136" stopIfTrue="1" operator="equal">
      <formula>"þ"</formula>
    </cfRule>
  </conditionalFormatting>
  <conditionalFormatting sqref="F9:F10">
    <cfRule type="cellIs" dxfId="180" priority="135" stopIfTrue="1" operator="equal">
      <formula>"þ"</formula>
    </cfRule>
  </conditionalFormatting>
  <conditionalFormatting sqref="F9:F10">
    <cfRule type="cellIs" dxfId="179" priority="134" stopIfTrue="1" operator="equal">
      <formula>"þ"</formula>
    </cfRule>
  </conditionalFormatting>
  <conditionalFormatting sqref="F9:F10">
    <cfRule type="cellIs" dxfId="178" priority="133" stopIfTrue="1" operator="equal">
      <formula>"þ"</formula>
    </cfRule>
  </conditionalFormatting>
  <conditionalFormatting sqref="F9:F10">
    <cfRule type="cellIs" dxfId="177" priority="132" stopIfTrue="1" operator="equal">
      <formula>"þ"</formula>
    </cfRule>
  </conditionalFormatting>
  <conditionalFormatting sqref="F9:F10">
    <cfRule type="cellIs" dxfId="176" priority="131" stopIfTrue="1" operator="equal">
      <formula>"þ"</formula>
    </cfRule>
  </conditionalFormatting>
  <conditionalFormatting sqref="F9:F10">
    <cfRule type="cellIs" dxfId="175" priority="130" stopIfTrue="1" operator="equal">
      <formula>"þ"</formula>
    </cfRule>
  </conditionalFormatting>
  <conditionalFormatting sqref="F9:F10">
    <cfRule type="cellIs" dxfId="174" priority="129" stopIfTrue="1" operator="equal">
      <formula>"þ"</formula>
    </cfRule>
  </conditionalFormatting>
  <conditionalFormatting sqref="F9:F10">
    <cfRule type="cellIs" dxfId="173" priority="128" stopIfTrue="1" operator="equal">
      <formula>"þ"</formula>
    </cfRule>
  </conditionalFormatting>
  <conditionalFormatting sqref="F9:F10">
    <cfRule type="cellIs" dxfId="172" priority="127" stopIfTrue="1" operator="equal">
      <formula>"þ"</formula>
    </cfRule>
  </conditionalFormatting>
  <conditionalFormatting sqref="F9:F10">
    <cfRule type="cellIs" dxfId="171" priority="126" stopIfTrue="1" operator="equal">
      <formula>"þ"</formula>
    </cfRule>
  </conditionalFormatting>
  <conditionalFormatting sqref="G9:G10">
    <cfRule type="cellIs" dxfId="170" priority="125" stopIfTrue="1" operator="equal">
      <formula>"þ"</formula>
    </cfRule>
  </conditionalFormatting>
  <conditionalFormatting sqref="G9:G10">
    <cfRule type="cellIs" dxfId="169" priority="124" stopIfTrue="1" operator="equal">
      <formula>"þ"</formula>
    </cfRule>
  </conditionalFormatting>
  <conditionalFormatting sqref="G9:G10">
    <cfRule type="cellIs" dxfId="168" priority="123" stopIfTrue="1" operator="equal">
      <formula>"þ"</formula>
    </cfRule>
  </conditionalFormatting>
  <conditionalFormatting sqref="G9:G10">
    <cfRule type="cellIs" dxfId="167" priority="122" stopIfTrue="1" operator="equal">
      <formula>"þ"</formula>
    </cfRule>
  </conditionalFormatting>
  <conditionalFormatting sqref="G9:G10">
    <cfRule type="cellIs" dxfId="166" priority="121" stopIfTrue="1" operator="equal">
      <formula>"þ"</formula>
    </cfRule>
  </conditionalFormatting>
  <conditionalFormatting sqref="G9:G10">
    <cfRule type="cellIs" dxfId="165" priority="120" stopIfTrue="1" operator="equal">
      <formula>"þ"</formula>
    </cfRule>
  </conditionalFormatting>
  <conditionalFormatting sqref="G9:G10">
    <cfRule type="cellIs" dxfId="164" priority="119" stopIfTrue="1" operator="equal">
      <formula>"þ"</formula>
    </cfRule>
  </conditionalFormatting>
  <conditionalFormatting sqref="G9:G10">
    <cfRule type="cellIs" dxfId="163" priority="118" stopIfTrue="1" operator="equal">
      <formula>"þ"</formula>
    </cfRule>
  </conditionalFormatting>
  <conditionalFormatting sqref="G9:G10">
    <cfRule type="cellIs" dxfId="162" priority="117" stopIfTrue="1" operator="equal">
      <formula>"þ"</formula>
    </cfRule>
  </conditionalFormatting>
  <conditionalFormatting sqref="G9:G10">
    <cfRule type="cellIs" dxfId="161" priority="116" stopIfTrue="1" operator="equal">
      <formula>"þ"</formula>
    </cfRule>
  </conditionalFormatting>
  <conditionalFormatting sqref="L15:M15">
    <cfRule type="cellIs" dxfId="160" priority="115" stopIfTrue="1" operator="equal">
      <formula>"þ"</formula>
    </cfRule>
  </conditionalFormatting>
  <conditionalFormatting sqref="G10:H10">
    <cfRule type="cellIs" dxfId="159" priority="114" stopIfTrue="1" operator="equal">
      <formula>"þ"</formula>
    </cfRule>
  </conditionalFormatting>
  <conditionalFormatting sqref="G10:H10">
    <cfRule type="cellIs" dxfId="158" priority="113" stopIfTrue="1" operator="equal">
      <formula>"þ"</formula>
    </cfRule>
  </conditionalFormatting>
  <conditionalFormatting sqref="G10:H10">
    <cfRule type="cellIs" dxfId="157" priority="112" stopIfTrue="1" operator="equal">
      <formula>"þ"</formula>
    </cfRule>
  </conditionalFormatting>
  <conditionalFormatting sqref="G10:H10">
    <cfRule type="cellIs" dxfId="156" priority="111" stopIfTrue="1" operator="equal">
      <formula>"þ"</formula>
    </cfRule>
  </conditionalFormatting>
  <conditionalFormatting sqref="G10:H10">
    <cfRule type="cellIs" dxfId="155" priority="110" stopIfTrue="1" operator="equal">
      <formula>"þ"</formula>
    </cfRule>
  </conditionalFormatting>
  <conditionalFormatting sqref="G10:H10">
    <cfRule type="cellIs" dxfId="154" priority="109" stopIfTrue="1" operator="equal">
      <formula>"þ"</formula>
    </cfRule>
  </conditionalFormatting>
  <conditionalFormatting sqref="G10:H10">
    <cfRule type="cellIs" dxfId="153" priority="108" stopIfTrue="1" operator="equal">
      <formula>"þ"</formula>
    </cfRule>
  </conditionalFormatting>
  <conditionalFormatting sqref="G10:H10">
    <cfRule type="cellIs" dxfId="152" priority="107" stopIfTrue="1" operator="equal">
      <formula>"þ"</formula>
    </cfRule>
  </conditionalFormatting>
  <conditionalFormatting sqref="L21:M21 E21:H21">
    <cfRule type="cellIs" dxfId="151" priority="106" stopIfTrue="1" operator="equal">
      <formula>"þ"</formula>
    </cfRule>
  </conditionalFormatting>
  <conditionalFormatting sqref="L22:M22 E22:H22">
    <cfRule type="cellIs" dxfId="150" priority="105" stopIfTrue="1" operator="equal">
      <formula>"þ"</formula>
    </cfRule>
  </conditionalFormatting>
  <conditionalFormatting sqref="G11:H11">
    <cfRule type="cellIs" dxfId="149" priority="104" stopIfTrue="1" operator="equal">
      <formula>"þ"</formula>
    </cfRule>
  </conditionalFormatting>
  <conditionalFormatting sqref="G11:H11">
    <cfRule type="cellIs" dxfId="148" priority="103" stopIfTrue="1" operator="equal">
      <formula>"þ"</formula>
    </cfRule>
  </conditionalFormatting>
  <conditionalFormatting sqref="G11:H11">
    <cfRule type="cellIs" dxfId="147" priority="102" stopIfTrue="1" operator="equal">
      <formula>"þ"</formula>
    </cfRule>
  </conditionalFormatting>
  <conditionalFormatting sqref="G11:H11">
    <cfRule type="cellIs" dxfId="146" priority="101" stopIfTrue="1" operator="equal">
      <formula>"þ"</formula>
    </cfRule>
  </conditionalFormatting>
  <conditionalFormatting sqref="G11:H11">
    <cfRule type="cellIs" dxfId="145" priority="100" stopIfTrue="1" operator="equal">
      <formula>"þ"</formula>
    </cfRule>
  </conditionalFormatting>
  <conditionalFormatting sqref="G11:H11">
    <cfRule type="cellIs" dxfId="144" priority="99" stopIfTrue="1" operator="equal">
      <formula>"þ"</formula>
    </cfRule>
  </conditionalFormatting>
  <conditionalFormatting sqref="G11:H11">
    <cfRule type="cellIs" dxfId="143" priority="98" stopIfTrue="1" operator="equal">
      <formula>"þ"</formula>
    </cfRule>
  </conditionalFormatting>
  <conditionalFormatting sqref="G11:H11">
    <cfRule type="cellIs" dxfId="142" priority="97" stopIfTrue="1" operator="equal">
      <formula>"þ"</formula>
    </cfRule>
  </conditionalFormatting>
  <conditionalFormatting sqref="E10">
    <cfRule type="cellIs" dxfId="141" priority="96" stopIfTrue="1" operator="equal">
      <formula>"þ"</formula>
    </cfRule>
  </conditionalFormatting>
  <conditionalFormatting sqref="E10">
    <cfRule type="cellIs" dxfId="140" priority="95" stopIfTrue="1" operator="equal">
      <formula>"þ"</formula>
    </cfRule>
  </conditionalFormatting>
  <conditionalFormatting sqref="E10">
    <cfRule type="cellIs" dxfId="139" priority="94" stopIfTrue="1" operator="equal">
      <formula>"þ"</formula>
    </cfRule>
  </conditionalFormatting>
  <conditionalFormatting sqref="E10">
    <cfRule type="cellIs" dxfId="138" priority="93" stopIfTrue="1" operator="equal">
      <formula>"þ"</formula>
    </cfRule>
  </conditionalFormatting>
  <conditionalFormatting sqref="E10">
    <cfRule type="cellIs" dxfId="137" priority="92" stopIfTrue="1" operator="equal">
      <formula>"þ"</formula>
    </cfRule>
  </conditionalFormatting>
  <conditionalFormatting sqref="E10">
    <cfRule type="cellIs" dxfId="136" priority="91" stopIfTrue="1" operator="equal">
      <formula>"þ"</formula>
    </cfRule>
  </conditionalFormatting>
  <conditionalFormatting sqref="E10">
    <cfRule type="cellIs" dxfId="135" priority="90" stopIfTrue="1" operator="equal">
      <formula>"þ"</formula>
    </cfRule>
  </conditionalFormatting>
  <conditionalFormatting sqref="E10">
    <cfRule type="cellIs" dxfId="134" priority="89" stopIfTrue="1" operator="equal">
      <formula>"þ"</formula>
    </cfRule>
  </conditionalFormatting>
  <conditionalFormatting sqref="E10">
    <cfRule type="cellIs" dxfId="133" priority="88" stopIfTrue="1" operator="equal">
      <formula>"þ"</formula>
    </cfRule>
  </conditionalFormatting>
  <conditionalFormatting sqref="E10">
    <cfRule type="cellIs" dxfId="132" priority="87" stopIfTrue="1" operator="equal">
      <formula>"þ"</formula>
    </cfRule>
  </conditionalFormatting>
  <conditionalFormatting sqref="E10">
    <cfRule type="cellIs" dxfId="131" priority="86" stopIfTrue="1" operator="equal">
      <formula>"þ"</formula>
    </cfRule>
  </conditionalFormatting>
  <conditionalFormatting sqref="E10">
    <cfRule type="cellIs" dxfId="130" priority="85" stopIfTrue="1" operator="equal">
      <formula>"þ"</formula>
    </cfRule>
  </conditionalFormatting>
  <conditionalFormatting sqref="E10">
    <cfRule type="cellIs" dxfId="129" priority="84" stopIfTrue="1" operator="equal">
      <formula>"þ"</formula>
    </cfRule>
  </conditionalFormatting>
  <conditionalFormatting sqref="E10">
    <cfRule type="cellIs" dxfId="128" priority="83" stopIfTrue="1" operator="equal">
      <formula>"þ"</formula>
    </cfRule>
  </conditionalFormatting>
  <conditionalFormatting sqref="E10">
    <cfRule type="cellIs" dxfId="127" priority="82" stopIfTrue="1" operator="equal">
      <formula>"þ"</formula>
    </cfRule>
  </conditionalFormatting>
  <conditionalFormatting sqref="E10">
    <cfRule type="cellIs" dxfId="126" priority="81" stopIfTrue="1" operator="equal">
      <formula>"þ"</formula>
    </cfRule>
  </conditionalFormatting>
  <conditionalFormatting sqref="E10">
    <cfRule type="cellIs" dxfId="125" priority="80" stopIfTrue="1" operator="equal">
      <formula>"þ"</formula>
    </cfRule>
  </conditionalFormatting>
  <conditionalFormatting sqref="E10">
    <cfRule type="cellIs" dxfId="124" priority="79" stopIfTrue="1" operator="equal">
      <formula>"þ"</formula>
    </cfRule>
  </conditionalFormatting>
  <conditionalFormatting sqref="E10">
    <cfRule type="cellIs" dxfId="123" priority="78" stopIfTrue="1" operator="equal">
      <formula>"þ"</formula>
    </cfRule>
  </conditionalFormatting>
  <conditionalFormatting sqref="E10">
    <cfRule type="cellIs" dxfId="122" priority="77" stopIfTrue="1" operator="equal">
      <formula>"þ"</formula>
    </cfRule>
  </conditionalFormatting>
  <conditionalFormatting sqref="E10">
    <cfRule type="cellIs" dxfId="121" priority="76" stopIfTrue="1" operator="equal">
      <formula>"þ"</formula>
    </cfRule>
  </conditionalFormatting>
  <conditionalFormatting sqref="E10">
    <cfRule type="cellIs" dxfId="120" priority="75" stopIfTrue="1" operator="equal">
      <formula>"þ"</formula>
    </cfRule>
  </conditionalFormatting>
  <conditionalFormatting sqref="E10">
    <cfRule type="cellIs" dxfId="119" priority="74" stopIfTrue="1" operator="equal">
      <formula>"þ"</formula>
    </cfRule>
  </conditionalFormatting>
  <conditionalFormatting sqref="E10">
    <cfRule type="cellIs" dxfId="118" priority="73" stopIfTrue="1" operator="equal">
      <formula>"þ"</formula>
    </cfRule>
  </conditionalFormatting>
  <conditionalFormatting sqref="E10">
    <cfRule type="cellIs" dxfId="117" priority="72" stopIfTrue="1" operator="equal">
      <formula>"þ"</formula>
    </cfRule>
  </conditionalFormatting>
  <conditionalFormatting sqref="E10">
    <cfRule type="cellIs" dxfId="116" priority="71" stopIfTrue="1" operator="equal">
      <formula>"þ"</formula>
    </cfRule>
  </conditionalFormatting>
  <conditionalFormatting sqref="E10">
    <cfRule type="cellIs" dxfId="115" priority="70" stopIfTrue="1" operator="equal">
      <formula>"þ"</formula>
    </cfRule>
  </conditionalFormatting>
  <conditionalFormatting sqref="E10">
    <cfRule type="cellIs" dxfId="114" priority="69" stopIfTrue="1" operator="equal">
      <formula>"þ"</formula>
    </cfRule>
  </conditionalFormatting>
  <conditionalFormatting sqref="E10">
    <cfRule type="cellIs" dxfId="113" priority="68" stopIfTrue="1" operator="equal">
      <formula>"þ"</formula>
    </cfRule>
  </conditionalFormatting>
  <conditionalFormatting sqref="E10">
    <cfRule type="cellIs" dxfId="112" priority="67" stopIfTrue="1" operator="equal">
      <formula>"þ"</formula>
    </cfRule>
  </conditionalFormatting>
  <conditionalFormatting sqref="E10">
    <cfRule type="cellIs" dxfId="111" priority="66" stopIfTrue="1" operator="equal">
      <formula>"þ"</formula>
    </cfRule>
  </conditionalFormatting>
  <conditionalFormatting sqref="E10">
    <cfRule type="cellIs" dxfId="110" priority="65" stopIfTrue="1" operator="equal">
      <formula>"þ"</formula>
    </cfRule>
  </conditionalFormatting>
  <conditionalFormatting sqref="E10">
    <cfRule type="cellIs" dxfId="109" priority="64" stopIfTrue="1" operator="equal">
      <formula>"þ"</formula>
    </cfRule>
  </conditionalFormatting>
  <conditionalFormatting sqref="E10">
    <cfRule type="cellIs" dxfId="108" priority="63" stopIfTrue="1" operator="equal">
      <formula>"þ"</formula>
    </cfRule>
  </conditionalFormatting>
  <conditionalFormatting sqref="E10">
    <cfRule type="cellIs" dxfId="107" priority="62" stopIfTrue="1" operator="equal">
      <formula>"þ"</formula>
    </cfRule>
  </conditionalFormatting>
  <conditionalFormatting sqref="E10">
    <cfRule type="cellIs" dxfId="106" priority="61" stopIfTrue="1" operator="equal">
      <formula>"þ"</formula>
    </cfRule>
  </conditionalFormatting>
  <conditionalFormatting sqref="E10">
    <cfRule type="cellIs" dxfId="105" priority="60" stopIfTrue="1" operator="equal">
      <formula>"þ"</formula>
    </cfRule>
  </conditionalFormatting>
  <conditionalFormatting sqref="E10">
    <cfRule type="cellIs" dxfId="104" priority="59" stopIfTrue="1" operator="equal">
      <formula>"þ"</formula>
    </cfRule>
  </conditionalFormatting>
  <conditionalFormatting sqref="E10">
    <cfRule type="cellIs" dxfId="103" priority="58" stopIfTrue="1" operator="equal">
      <formula>"þ"</formula>
    </cfRule>
  </conditionalFormatting>
  <conditionalFormatting sqref="E10">
    <cfRule type="cellIs" dxfId="102" priority="57" stopIfTrue="1" operator="equal">
      <formula>"þ"</formula>
    </cfRule>
  </conditionalFormatting>
  <conditionalFormatting sqref="E10">
    <cfRule type="cellIs" dxfId="101" priority="56" stopIfTrue="1" operator="equal">
      <formula>"þ"</formula>
    </cfRule>
  </conditionalFormatting>
  <conditionalFormatting sqref="E10">
    <cfRule type="cellIs" dxfId="100" priority="55" stopIfTrue="1" operator="equal">
      <formula>"þ"</formula>
    </cfRule>
  </conditionalFormatting>
  <conditionalFormatting sqref="E10">
    <cfRule type="cellIs" dxfId="99" priority="54" stopIfTrue="1" operator="equal">
      <formula>"þ"</formula>
    </cfRule>
  </conditionalFormatting>
  <conditionalFormatting sqref="E10">
    <cfRule type="cellIs" dxfId="98" priority="53" stopIfTrue="1" operator="equal">
      <formula>"þ"</formula>
    </cfRule>
  </conditionalFormatting>
  <conditionalFormatting sqref="E10">
    <cfRule type="cellIs" dxfId="97" priority="52" stopIfTrue="1" operator="equal">
      <formula>"þ"</formula>
    </cfRule>
  </conditionalFormatting>
  <conditionalFormatting sqref="E10">
    <cfRule type="cellIs" dxfId="96" priority="51" stopIfTrue="1" operator="equal">
      <formula>"þ"</formula>
    </cfRule>
  </conditionalFormatting>
  <conditionalFormatting sqref="E10">
    <cfRule type="cellIs" dxfId="95" priority="50" stopIfTrue="1" operator="equal">
      <formula>"þ"</formula>
    </cfRule>
  </conditionalFormatting>
  <conditionalFormatting sqref="E10">
    <cfRule type="cellIs" dxfId="94" priority="49" stopIfTrue="1" operator="equal">
      <formula>"þ"</formula>
    </cfRule>
  </conditionalFormatting>
  <conditionalFormatting sqref="E10">
    <cfRule type="cellIs" dxfId="93" priority="48" stopIfTrue="1" operator="equal">
      <formula>"þ"</formula>
    </cfRule>
  </conditionalFormatting>
  <conditionalFormatting sqref="E10">
    <cfRule type="cellIs" dxfId="92" priority="47" stopIfTrue="1" operator="equal">
      <formula>"þ"</formula>
    </cfRule>
  </conditionalFormatting>
  <conditionalFormatting sqref="E10">
    <cfRule type="cellIs" dxfId="91" priority="46" stopIfTrue="1" operator="equal">
      <formula>"þ"</formula>
    </cfRule>
  </conditionalFormatting>
  <conditionalFormatting sqref="E10">
    <cfRule type="cellIs" dxfId="90" priority="45" stopIfTrue="1" operator="equal">
      <formula>"þ"</formula>
    </cfRule>
  </conditionalFormatting>
  <conditionalFormatting sqref="E10">
    <cfRule type="cellIs" dxfId="89" priority="44" stopIfTrue="1" operator="equal">
      <formula>"þ"</formula>
    </cfRule>
  </conditionalFormatting>
  <conditionalFormatting sqref="E10">
    <cfRule type="cellIs" dxfId="88" priority="43" stopIfTrue="1" operator="equal">
      <formula>"þ"</formula>
    </cfRule>
  </conditionalFormatting>
  <conditionalFormatting sqref="E10">
    <cfRule type="cellIs" dxfId="87" priority="42" stopIfTrue="1" operator="equal">
      <formula>"þ"</formula>
    </cfRule>
  </conditionalFormatting>
  <conditionalFormatting sqref="E10">
    <cfRule type="cellIs" dxfId="86" priority="41" stopIfTrue="1" operator="equal">
      <formula>"þ"</formula>
    </cfRule>
  </conditionalFormatting>
  <conditionalFormatting sqref="E10">
    <cfRule type="cellIs" dxfId="85" priority="40" stopIfTrue="1" operator="equal">
      <formula>"þ"</formula>
    </cfRule>
  </conditionalFormatting>
  <conditionalFormatting sqref="E10">
    <cfRule type="cellIs" dxfId="84" priority="39" stopIfTrue="1" operator="equal">
      <formula>"þ"</formula>
    </cfRule>
  </conditionalFormatting>
  <conditionalFormatting sqref="E10">
    <cfRule type="cellIs" dxfId="83" priority="38" stopIfTrue="1" operator="equal">
      <formula>"þ"</formula>
    </cfRule>
  </conditionalFormatting>
  <conditionalFormatting sqref="E10">
    <cfRule type="cellIs" dxfId="82" priority="37" stopIfTrue="1" operator="equal">
      <formula>"þ"</formula>
    </cfRule>
  </conditionalFormatting>
  <conditionalFormatting sqref="E10">
    <cfRule type="cellIs" dxfId="81" priority="36" stopIfTrue="1" operator="equal">
      <formula>"þ"</formula>
    </cfRule>
  </conditionalFormatting>
  <conditionalFormatting sqref="E10">
    <cfRule type="cellIs" dxfId="80" priority="35" stopIfTrue="1" operator="equal">
      <formula>"þ"</formula>
    </cfRule>
  </conditionalFormatting>
  <conditionalFormatting sqref="E10">
    <cfRule type="cellIs" dxfId="79" priority="34" stopIfTrue="1" operator="equal">
      <formula>"þ"</formula>
    </cfRule>
  </conditionalFormatting>
  <conditionalFormatting sqref="E10">
    <cfRule type="cellIs" dxfId="78" priority="33" stopIfTrue="1" operator="equal">
      <formula>"þ"</formula>
    </cfRule>
  </conditionalFormatting>
  <conditionalFormatting sqref="E10">
    <cfRule type="cellIs" dxfId="77" priority="32" stopIfTrue="1" operator="equal">
      <formula>"þ"</formula>
    </cfRule>
  </conditionalFormatting>
  <conditionalFormatting sqref="E10">
    <cfRule type="cellIs" dxfId="76" priority="31" stopIfTrue="1" operator="equal">
      <formula>"þ"</formula>
    </cfRule>
  </conditionalFormatting>
  <conditionalFormatting sqref="E10">
    <cfRule type="cellIs" dxfId="75" priority="30" stopIfTrue="1" operator="equal">
      <formula>"þ"</formula>
    </cfRule>
  </conditionalFormatting>
  <conditionalFormatting sqref="E10">
    <cfRule type="cellIs" dxfId="74" priority="29" stopIfTrue="1" operator="equal">
      <formula>"þ"</formula>
    </cfRule>
  </conditionalFormatting>
  <conditionalFormatting sqref="E10">
    <cfRule type="cellIs" dxfId="73" priority="28" stopIfTrue="1" operator="equal">
      <formula>"þ"</formula>
    </cfRule>
  </conditionalFormatting>
  <conditionalFormatting sqref="E10">
    <cfRule type="cellIs" dxfId="72" priority="27" stopIfTrue="1" operator="equal">
      <formula>"þ"</formula>
    </cfRule>
  </conditionalFormatting>
  <conditionalFormatting sqref="E10">
    <cfRule type="cellIs" dxfId="71" priority="26" stopIfTrue="1" operator="equal">
      <formula>"þ"</formula>
    </cfRule>
  </conditionalFormatting>
  <conditionalFormatting sqref="E10">
    <cfRule type="cellIs" dxfId="70" priority="25" stopIfTrue="1" operator="equal">
      <formula>"þ"</formula>
    </cfRule>
  </conditionalFormatting>
  <conditionalFormatting sqref="E10">
    <cfRule type="cellIs" dxfId="69" priority="24" stopIfTrue="1" operator="equal">
      <formula>"þ"</formula>
    </cfRule>
  </conditionalFormatting>
  <conditionalFormatting sqref="E10">
    <cfRule type="cellIs" dxfId="68" priority="23" stopIfTrue="1" operator="equal">
      <formula>"þ"</formula>
    </cfRule>
  </conditionalFormatting>
  <conditionalFormatting sqref="E10">
    <cfRule type="cellIs" dxfId="67" priority="22" stopIfTrue="1" operator="equal">
      <formula>"þ"</formula>
    </cfRule>
  </conditionalFormatting>
  <conditionalFormatting sqref="E10">
    <cfRule type="cellIs" dxfId="66" priority="21" stopIfTrue="1" operator="equal">
      <formula>"þ"</formula>
    </cfRule>
  </conditionalFormatting>
  <conditionalFormatting sqref="E10">
    <cfRule type="cellIs" dxfId="65" priority="20" stopIfTrue="1" operator="equal">
      <formula>"þ"</formula>
    </cfRule>
  </conditionalFormatting>
  <conditionalFormatting sqref="E10">
    <cfRule type="cellIs" dxfId="64" priority="19" stopIfTrue="1" operator="equal">
      <formula>"þ"</formula>
    </cfRule>
  </conditionalFormatting>
  <conditionalFormatting sqref="E10">
    <cfRule type="cellIs" dxfId="63" priority="18" stopIfTrue="1" operator="equal">
      <formula>"þ"</formula>
    </cfRule>
  </conditionalFormatting>
  <conditionalFormatting sqref="E10">
    <cfRule type="cellIs" dxfId="62" priority="17" stopIfTrue="1" operator="equal">
      <formula>"þ"</formula>
    </cfRule>
  </conditionalFormatting>
  <conditionalFormatting sqref="E10">
    <cfRule type="cellIs" dxfId="61" priority="16" stopIfTrue="1" operator="equal">
      <formula>"þ"</formula>
    </cfRule>
  </conditionalFormatting>
  <conditionalFormatting sqref="E10">
    <cfRule type="cellIs" dxfId="60" priority="15" stopIfTrue="1" operator="equal">
      <formula>"þ"</formula>
    </cfRule>
  </conditionalFormatting>
  <conditionalFormatting sqref="E10">
    <cfRule type="cellIs" dxfId="59" priority="14" stopIfTrue="1" operator="equal">
      <formula>"þ"</formula>
    </cfRule>
  </conditionalFormatting>
  <conditionalFormatting sqref="E10">
    <cfRule type="cellIs" dxfId="58" priority="13" stopIfTrue="1" operator="equal">
      <formula>"þ"</formula>
    </cfRule>
  </conditionalFormatting>
  <conditionalFormatting sqref="E10">
    <cfRule type="cellIs" dxfId="57" priority="12" stopIfTrue="1" operator="equal">
      <formula>"þ"</formula>
    </cfRule>
  </conditionalFormatting>
  <conditionalFormatting sqref="E10">
    <cfRule type="cellIs" dxfId="56" priority="11" stopIfTrue="1" operator="equal">
      <formula>"þ"</formula>
    </cfRule>
  </conditionalFormatting>
  <conditionalFormatting sqref="E10">
    <cfRule type="cellIs" dxfId="55" priority="10" stopIfTrue="1" operator="equal">
      <formula>"þ"</formula>
    </cfRule>
  </conditionalFormatting>
  <conditionalFormatting sqref="E10">
    <cfRule type="cellIs" dxfId="54" priority="9" stopIfTrue="1" operator="equal">
      <formula>"þ"</formula>
    </cfRule>
  </conditionalFormatting>
  <conditionalFormatting sqref="E10">
    <cfRule type="cellIs" dxfId="53" priority="8" stopIfTrue="1" operator="equal">
      <formula>"þ"</formula>
    </cfRule>
  </conditionalFormatting>
  <conditionalFormatting sqref="E10">
    <cfRule type="cellIs" dxfId="52" priority="7" stopIfTrue="1" operator="equal">
      <formula>"þ"</formula>
    </cfRule>
  </conditionalFormatting>
  <conditionalFormatting sqref="E10">
    <cfRule type="cellIs" dxfId="51" priority="6" stopIfTrue="1" operator="equal">
      <formula>"þ"</formula>
    </cfRule>
  </conditionalFormatting>
  <conditionalFormatting sqref="E10">
    <cfRule type="cellIs" dxfId="50" priority="5" stopIfTrue="1" operator="equal">
      <formula>"þ"</formula>
    </cfRule>
  </conditionalFormatting>
  <conditionalFormatting sqref="E10">
    <cfRule type="cellIs" dxfId="49" priority="4" stopIfTrue="1" operator="equal">
      <formula>"þ"</formula>
    </cfRule>
  </conditionalFormatting>
  <conditionalFormatting sqref="E10">
    <cfRule type="cellIs" dxfId="48" priority="3" stopIfTrue="1" operator="equal">
      <formula>"þ"</formula>
    </cfRule>
  </conditionalFormatting>
  <conditionalFormatting sqref="E10">
    <cfRule type="cellIs" dxfId="47" priority="2" stopIfTrue="1" operator="equal">
      <formula>"þ"</formula>
    </cfRule>
  </conditionalFormatting>
  <conditionalFormatting sqref="E10">
    <cfRule type="cellIs" dxfId="46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796875" style="48" bestFit="1" customWidth="1"/>
    <col min="2" max="2" width="20.5" style="48" bestFit="1" customWidth="1"/>
    <col min="3" max="3" width="7.79687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.796875" style="43" bestFit="1" customWidth="1"/>
    <col min="16" max="16384" width="8.796875" style="43"/>
  </cols>
  <sheetData>
    <row r="1" spans="1:15" ht="31.8" thickBot="1" x14ac:dyDescent="0.35">
      <c r="A1" s="159" t="s">
        <v>0</v>
      </c>
      <c r="B1" s="160" t="s">
        <v>34</v>
      </c>
      <c r="C1" s="160" t="s">
        <v>35</v>
      </c>
      <c r="D1" s="117" t="s">
        <v>89</v>
      </c>
      <c r="E1" s="119" t="s">
        <v>36</v>
      </c>
      <c r="F1" s="118" t="s">
        <v>88</v>
      </c>
      <c r="G1" s="117" t="s">
        <v>87</v>
      </c>
      <c r="H1" s="116" t="s">
        <v>37</v>
      </c>
      <c r="I1" s="116" t="s">
        <v>38</v>
      </c>
      <c r="J1" s="116" t="s">
        <v>86</v>
      </c>
      <c r="K1" s="115" t="s">
        <v>3</v>
      </c>
      <c r="L1" s="116" t="s">
        <v>25</v>
      </c>
      <c r="M1" s="114" t="s">
        <v>84</v>
      </c>
      <c r="N1" s="116" t="s">
        <v>83</v>
      </c>
      <c r="O1" s="183" t="s">
        <v>85</v>
      </c>
    </row>
    <row r="2" spans="1:15" x14ac:dyDescent="0.3">
      <c r="A2" s="155" t="s">
        <v>237</v>
      </c>
      <c r="B2" s="44" t="s">
        <v>223</v>
      </c>
      <c r="C2" s="44" t="s">
        <v>226</v>
      </c>
      <c r="D2" s="113" t="s">
        <v>117</v>
      </c>
      <c r="E2" s="112">
        <f>VLOOKUP($A2,Members!$A$2:$AI$13,31,FALSE)</f>
        <v>3</v>
      </c>
      <c r="F2" s="153">
        <f>RIGHT(VLOOKUP($A2,Members!$A$2:$AI$13,14,FALSE),1)+0</f>
        <v>5</v>
      </c>
      <c r="G2" s="309">
        <f>RIGHT(VLOOKUP($A2,Members!$A$2:$AI$13,14,FALSE),1)+0</f>
        <v>5</v>
      </c>
      <c r="H2" s="44">
        <v>1</v>
      </c>
      <c r="I2" s="44">
        <v>0</v>
      </c>
      <c r="J2" s="44">
        <f t="shared" ref="J2:J11" si="0">IF(D2="þ",SUM(E2,G2:I2),SUM(E2,F2,H2,I2))</f>
        <v>9</v>
      </c>
      <c r="K2" s="45">
        <f t="shared" ref="K2:K26" ca="1" si="1">RANDBETWEEN(1,20)</f>
        <v>1</v>
      </c>
      <c r="L2" s="44">
        <f t="shared" ref="L2:L26" ca="1" si="2">SUM(J2:K2)</f>
        <v>10</v>
      </c>
      <c r="M2" s="64">
        <v>20</v>
      </c>
      <c r="N2" s="67" t="str">
        <f t="shared" ref="N2:N26" ca="1" si="3">IF(K2&gt;(M2-1),"þ","ý")</f>
        <v>ý</v>
      </c>
      <c r="O2" s="44"/>
    </row>
    <row r="3" spans="1:15" x14ac:dyDescent="0.3">
      <c r="A3" s="155" t="s">
        <v>237</v>
      </c>
      <c r="B3" s="44" t="s">
        <v>222</v>
      </c>
      <c r="C3" s="44" t="s">
        <v>226</v>
      </c>
      <c r="D3" s="113" t="s">
        <v>80</v>
      </c>
      <c r="E3" s="112">
        <f>VLOOKUP($A3,Members!$A$2:$AI$13,31,FALSE)</f>
        <v>3</v>
      </c>
      <c r="F3" s="153">
        <f>RIGHT(VLOOKUP($A3,Members!$A$2:$AI$13,14,FALSE),1)+0</f>
        <v>5</v>
      </c>
      <c r="G3" s="309">
        <f>RIGHT(VLOOKUP($A3,Members!$A$2:$AI$13,14,FALSE),1)+0</f>
        <v>5</v>
      </c>
      <c r="H3" s="44">
        <v>1</v>
      </c>
      <c r="I3" s="44">
        <v>0</v>
      </c>
      <c r="J3" s="44">
        <f t="shared" si="0"/>
        <v>9</v>
      </c>
      <c r="K3" s="45">
        <f t="shared" ca="1" si="1"/>
        <v>19</v>
      </c>
      <c r="L3" s="44">
        <f t="shared" ca="1" si="2"/>
        <v>28</v>
      </c>
      <c r="M3" s="64">
        <v>19</v>
      </c>
      <c r="N3" s="67" t="str">
        <f t="shared" ca="1" si="3"/>
        <v>þ</v>
      </c>
      <c r="O3" s="44"/>
    </row>
    <row r="4" spans="1:15" x14ac:dyDescent="0.3">
      <c r="A4" s="155" t="s">
        <v>237</v>
      </c>
      <c r="B4" s="44" t="s">
        <v>224</v>
      </c>
      <c r="C4" s="44" t="s">
        <v>227</v>
      </c>
      <c r="D4" s="113" t="s">
        <v>117</v>
      </c>
      <c r="E4" s="112">
        <f>VLOOKUP($A4,Members!$A$2:$AI$13,31,FALSE)</f>
        <v>3</v>
      </c>
      <c r="F4" s="153">
        <f>RIGHT(VLOOKUP($A4,Members!$A$2:$AI$13,14,FALSE),1)+0</f>
        <v>5</v>
      </c>
      <c r="G4" s="309">
        <f>RIGHT(VLOOKUP($A4,Members!$A$2:$AI$13,14,FALSE),1)+0</f>
        <v>5</v>
      </c>
      <c r="H4" s="44">
        <v>0</v>
      </c>
      <c r="I4" s="44">
        <v>0</v>
      </c>
      <c r="J4" s="44">
        <f t="shared" si="0"/>
        <v>8</v>
      </c>
      <c r="K4" s="45">
        <f t="shared" ca="1" si="1"/>
        <v>3</v>
      </c>
      <c r="L4" s="44">
        <f t="shared" ca="1" si="2"/>
        <v>11</v>
      </c>
      <c r="M4" s="64">
        <v>20</v>
      </c>
      <c r="N4" s="67" t="str">
        <f t="shared" ca="1" si="3"/>
        <v>ý</v>
      </c>
      <c r="O4" s="44"/>
    </row>
    <row r="5" spans="1:15" x14ac:dyDescent="0.3">
      <c r="A5" s="155" t="s">
        <v>237</v>
      </c>
      <c r="B5" s="44" t="s">
        <v>225</v>
      </c>
      <c r="C5" s="44" t="s">
        <v>227</v>
      </c>
      <c r="D5" s="113" t="s">
        <v>80</v>
      </c>
      <c r="E5" s="112">
        <f>VLOOKUP($A5,Members!$A$2:$AI$13,31,FALSE)</f>
        <v>3</v>
      </c>
      <c r="F5" s="153">
        <f>RIGHT(VLOOKUP($A5,Members!$A$2:$AI$13,14,FALSE),1)+0</f>
        <v>5</v>
      </c>
      <c r="G5" s="309">
        <f>RIGHT(VLOOKUP($A5,Members!$A$2:$AI$13,14,FALSE),1)+0</f>
        <v>5</v>
      </c>
      <c r="H5" s="44">
        <v>0</v>
      </c>
      <c r="I5" s="44">
        <v>0</v>
      </c>
      <c r="J5" s="44">
        <f t="shared" ref="J5" si="4">IF(D5="þ",SUM(E5,G5:I5),SUM(E5,F5,H5,I5))</f>
        <v>8</v>
      </c>
      <c r="K5" s="45">
        <f t="shared" ca="1" si="1"/>
        <v>1</v>
      </c>
      <c r="L5" s="44">
        <f t="shared" ref="L5" ca="1" si="5">SUM(J5:K5)</f>
        <v>9</v>
      </c>
      <c r="M5" s="64">
        <v>20</v>
      </c>
      <c r="N5" s="67" t="str">
        <f t="shared" ref="N5" ca="1" si="6">IF(K5&gt;(M5-1),"þ","ý")</f>
        <v>ý</v>
      </c>
      <c r="O5" s="44"/>
    </row>
    <row r="6" spans="1:15" x14ac:dyDescent="0.3">
      <c r="A6" s="156" t="s">
        <v>237</v>
      </c>
      <c r="B6" s="46" t="s">
        <v>107</v>
      </c>
      <c r="C6" s="46" t="s">
        <v>107</v>
      </c>
      <c r="D6" s="110" t="s">
        <v>80</v>
      </c>
      <c r="E6" s="109">
        <f>VLOOKUP($A6,Members!$A$2:$AI$13,31,FALSE)</f>
        <v>3</v>
      </c>
      <c r="F6" s="151">
        <f>RIGHT(VLOOKUP($A6,Members!$A$2:$AI$13,14,FALSE),1)+0</f>
        <v>5</v>
      </c>
      <c r="G6" s="310">
        <f>RIGHT(VLOOKUP($A6,Members!$A$2:$AI$13,14,FALSE),1)+0</f>
        <v>5</v>
      </c>
      <c r="H6" s="46">
        <v>0</v>
      </c>
      <c r="I6" s="46">
        <v>0</v>
      </c>
      <c r="J6" s="46">
        <f t="shared" si="0"/>
        <v>8</v>
      </c>
      <c r="K6" s="47">
        <f t="shared" ca="1" si="1"/>
        <v>17</v>
      </c>
      <c r="L6" s="46">
        <f t="shared" ca="1" si="2"/>
        <v>25</v>
      </c>
      <c r="M6" s="65">
        <v>20</v>
      </c>
      <c r="N6" s="66" t="str">
        <f t="shared" ca="1" si="3"/>
        <v>ý</v>
      </c>
      <c r="O6" s="46"/>
    </row>
    <row r="7" spans="1:15" x14ac:dyDescent="0.3">
      <c r="A7" s="155" t="s">
        <v>231</v>
      </c>
      <c r="B7" s="44" t="s">
        <v>286</v>
      </c>
      <c r="C7" s="44" t="s">
        <v>287</v>
      </c>
      <c r="D7" s="113" t="s">
        <v>117</v>
      </c>
      <c r="E7" s="112">
        <f>VLOOKUP($A7,Members!$A$2:$AI$13,31,FALSE)</f>
        <v>1</v>
      </c>
      <c r="F7" s="153">
        <f>RIGHT(VLOOKUP($A7,Members!$A$2:$AI$13,14,FALSE),1)+0</f>
        <v>1</v>
      </c>
      <c r="G7" s="309">
        <f>RIGHT(VLOOKUP($A7,Members!$A$2:$AI$13,14,FALSE),1)+0</f>
        <v>1</v>
      </c>
      <c r="H7" s="44">
        <v>1</v>
      </c>
      <c r="I7" s="44">
        <v>0</v>
      </c>
      <c r="J7" s="44">
        <f t="shared" ref="J7" si="7">IF(D7="þ",SUM(E7,G7:I7),SUM(E7,F7,H7,I7))</f>
        <v>3</v>
      </c>
      <c r="K7" s="45">
        <f t="shared" ca="1" si="1"/>
        <v>3</v>
      </c>
      <c r="L7" s="44">
        <f t="shared" ref="L7" ca="1" si="8">SUM(J7:K7)</f>
        <v>6</v>
      </c>
      <c r="M7" s="64">
        <v>20</v>
      </c>
      <c r="N7" s="67" t="str">
        <f t="shared" ref="N7" ca="1" si="9">IF(K7&gt;(M7-1),"þ","ý")</f>
        <v>ý</v>
      </c>
      <c r="O7" s="44"/>
    </row>
    <row r="8" spans="1:15" x14ac:dyDescent="0.3">
      <c r="A8" s="155" t="s">
        <v>231</v>
      </c>
      <c r="B8" s="44" t="s">
        <v>272</v>
      </c>
      <c r="C8" s="44" t="s">
        <v>273</v>
      </c>
      <c r="D8" s="113" t="s">
        <v>117</v>
      </c>
      <c r="E8" s="112">
        <f>VLOOKUP($A8,Members!$A$2:$AI$13,31,FALSE)</f>
        <v>1</v>
      </c>
      <c r="F8" s="153">
        <f>RIGHT(VLOOKUP($A8,Members!$A$2:$AI$13,14,FALSE),1)+0</f>
        <v>1</v>
      </c>
      <c r="G8" s="309">
        <f>RIGHT(VLOOKUP($A8,Members!$A$2:$AI$13,14,FALSE),1)+0</f>
        <v>1</v>
      </c>
      <c r="H8" s="44">
        <v>1</v>
      </c>
      <c r="I8" s="44">
        <v>0</v>
      </c>
      <c r="J8" s="44">
        <f t="shared" ref="J8" si="10">IF(D8="þ",SUM(E8,G8:I8),SUM(E8,F8,H8,I8))</f>
        <v>3</v>
      </c>
      <c r="K8" s="45">
        <f t="shared" ca="1" si="1"/>
        <v>10</v>
      </c>
      <c r="L8" s="44">
        <f t="shared" ref="L8" ca="1" si="11">SUM(J8:K8)</f>
        <v>13</v>
      </c>
      <c r="M8" s="64">
        <v>19</v>
      </c>
      <c r="N8" s="67" t="str">
        <f t="shared" ref="N8" ca="1" si="12">IF(K8&gt;(M8-1),"þ","ý")</f>
        <v>ý</v>
      </c>
      <c r="O8" s="44"/>
    </row>
    <row r="9" spans="1:15" x14ac:dyDescent="0.3">
      <c r="A9" s="156" t="s">
        <v>231</v>
      </c>
      <c r="B9" s="46" t="s">
        <v>107</v>
      </c>
      <c r="C9" s="46" t="s">
        <v>107</v>
      </c>
      <c r="D9" s="110" t="s">
        <v>80</v>
      </c>
      <c r="E9" s="109">
        <f>VLOOKUP($A9,Members!$A$2:$AI$13,31,FALSE)</f>
        <v>1</v>
      </c>
      <c r="F9" s="151">
        <f>RIGHT(VLOOKUP($A9,Members!$A$2:$AI$13,14,FALSE),1)+0</f>
        <v>1</v>
      </c>
      <c r="G9" s="310">
        <f>RIGHT(VLOOKUP($A9,Members!$A$2:$AI$13,14,FALSE),1)+0</f>
        <v>1</v>
      </c>
      <c r="H9" s="46">
        <v>0</v>
      </c>
      <c r="I9" s="46">
        <v>0</v>
      </c>
      <c r="J9" s="46">
        <f t="shared" ref="J9" si="13">IF(D9="þ",SUM(E9,G9:I9),SUM(E9,F9,H9,I9))</f>
        <v>2</v>
      </c>
      <c r="K9" s="47">
        <f t="shared" ca="1" si="1"/>
        <v>4</v>
      </c>
      <c r="L9" s="46">
        <f t="shared" ref="L9" ca="1" si="14">SUM(J9:K9)</f>
        <v>6</v>
      </c>
      <c r="M9" s="65">
        <v>20</v>
      </c>
      <c r="N9" s="66" t="str">
        <f t="shared" ref="N9" ca="1" si="15">IF(K9&gt;(M9-1),"þ","ý")</f>
        <v>ý</v>
      </c>
      <c r="O9" s="46"/>
    </row>
    <row r="10" spans="1:15" x14ac:dyDescent="0.3">
      <c r="A10" s="155" t="s">
        <v>230</v>
      </c>
      <c r="B10" s="44" t="s">
        <v>223</v>
      </c>
      <c r="C10" s="44" t="s">
        <v>226</v>
      </c>
      <c r="D10" s="113" t="s">
        <v>117</v>
      </c>
      <c r="E10" s="112">
        <f>VLOOKUP($A10,Members!$A$2:$AI$13,31,FALSE)</f>
        <v>4</v>
      </c>
      <c r="F10" s="153">
        <f>RIGHT(VLOOKUP($A10,Members!$A$2:$AI$13,14,FALSE),1)+0</f>
        <v>1</v>
      </c>
      <c r="G10" s="309">
        <f>RIGHT(VLOOKUP($A10,Members!$A$2:$AI$13,14,FALSE),1)+0</f>
        <v>1</v>
      </c>
      <c r="H10" s="44">
        <v>1</v>
      </c>
      <c r="I10" s="44">
        <v>0</v>
      </c>
      <c r="J10" s="44">
        <f t="shared" si="0"/>
        <v>6</v>
      </c>
      <c r="K10" s="45">
        <f t="shared" ca="1" si="1"/>
        <v>3</v>
      </c>
      <c r="L10" s="44">
        <f t="shared" ca="1" si="2"/>
        <v>9</v>
      </c>
      <c r="M10" s="64">
        <v>20</v>
      </c>
      <c r="N10" s="67" t="str">
        <f t="shared" ca="1" si="3"/>
        <v>ý</v>
      </c>
      <c r="O10" s="44"/>
    </row>
    <row r="11" spans="1:15" x14ac:dyDescent="0.3">
      <c r="A11" s="155" t="s">
        <v>230</v>
      </c>
      <c r="B11" s="44" t="s">
        <v>282</v>
      </c>
      <c r="C11" s="44" t="s">
        <v>283</v>
      </c>
      <c r="D11" s="113" t="s">
        <v>80</v>
      </c>
      <c r="E11" s="112">
        <f>VLOOKUP($A11,Members!$A$2:$AI$13,31,FALSE)</f>
        <v>4</v>
      </c>
      <c r="F11" s="153">
        <f>RIGHT(VLOOKUP($A11,Members!$A$2:$AI$13,14,FALSE),1)+0</f>
        <v>1</v>
      </c>
      <c r="G11" s="309">
        <f>RIGHT(VLOOKUP($A11,Members!$A$2:$AI$13,14,FALSE),1)+0</f>
        <v>1</v>
      </c>
      <c r="H11" s="44">
        <v>1</v>
      </c>
      <c r="I11" s="44">
        <v>0</v>
      </c>
      <c r="J11" s="44">
        <f t="shared" si="0"/>
        <v>6</v>
      </c>
      <c r="K11" s="45">
        <f t="shared" ca="1" si="1"/>
        <v>1</v>
      </c>
      <c r="L11" s="44">
        <f t="shared" ca="1" si="2"/>
        <v>7</v>
      </c>
      <c r="M11" s="64">
        <v>19</v>
      </c>
      <c r="N11" s="67" t="str">
        <f t="shared" ca="1" si="3"/>
        <v>ý</v>
      </c>
      <c r="O11" s="44"/>
    </row>
    <row r="12" spans="1:15" x14ac:dyDescent="0.3">
      <c r="A12" s="155" t="s">
        <v>230</v>
      </c>
      <c r="B12" s="44" t="s">
        <v>222</v>
      </c>
      <c r="C12" s="44" t="s">
        <v>226</v>
      </c>
      <c r="D12" s="113" t="s">
        <v>80</v>
      </c>
      <c r="E12" s="112">
        <f>VLOOKUP($A12,Members!$A$2:$AI$13,31,FALSE)</f>
        <v>4</v>
      </c>
      <c r="F12" s="153">
        <f>RIGHT(VLOOKUP($A12,Members!$A$2:$AI$13,14,FALSE),1)+0</f>
        <v>1</v>
      </c>
      <c r="G12" s="309">
        <f>RIGHT(VLOOKUP($A12,Members!$A$2:$AI$13,14,FALSE),1)+0</f>
        <v>1</v>
      </c>
      <c r="H12" s="44">
        <v>1</v>
      </c>
      <c r="I12" s="44">
        <v>0</v>
      </c>
      <c r="J12" s="44">
        <f t="shared" ref="J12" si="16">IF(D12="þ",SUM(E12,G12:I12),SUM(E12,F12,H12,I12))</f>
        <v>6</v>
      </c>
      <c r="K12" s="45">
        <f t="shared" ca="1" si="1"/>
        <v>10</v>
      </c>
      <c r="L12" s="44">
        <f t="shared" ref="L12" ca="1" si="17">SUM(J12:K12)</f>
        <v>16</v>
      </c>
      <c r="M12" s="64">
        <v>19</v>
      </c>
      <c r="N12" s="67" t="str">
        <f t="shared" ref="N12" ca="1" si="18">IF(K12&gt;(M12-1),"þ","ý")</f>
        <v>ý</v>
      </c>
      <c r="O12" s="44"/>
    </row>
    <row r="13" spans="1:15" x14ac:dyDescent="0.3">
      <c r="A13" s="156" t="s">
        <v>230</v>
      </c>
      <c r="B13" s="46" t="s">
        <v>107</v>
      </c>
      <c r="C13" s="46" t="s">
        <v>107</v>
      </c>
      <c r="D13" s="110" t="s">
        <v>80</v>
      </c>
      <c r="E13" s="109">
        <f>VLOOKUP($A13,Members!$A$2:$AI$13,31,FALSE)</f>
        <v>4</v>
      </c>
      <c r="F13" s="151">
        <f>RIGHT(VLOOKUP($A13,Members!$A$2:$AI$13,14,FALSE),1)+0</f>
        <v>1</v>
      </c>
      <c r="G13" s="310">
        <f>RIGHT(VLOOKUP($A13,Members!$A$2:$AI$13,14,FALSE),1)+0</f>
        <v>1</v>
      </c>
      <c r="H13" s="46">
        <v>0</v>
      </c>
      <c r="I13" s="46">
        <v>0</v>
      </c>
      <c r="J13" s="46">
        <f t="shared" ref="J13" si="19">IF(D13="þ",SUM(E13,G13:I13),SUM(E13,F13,H13,I13))</f>
        <v>5</v>
      </c>
      <c r="K13" s="47">
        <f t="shared" ca="1" si="1"/>
        <v>15</v>
      </c>
      <c r="L13" s="46">
        <f t="shared" ref="L13" ca="1" si="20">SUM(J13:K13)</f>
        <v>20</v>
      </c>
      <c r="M13" s="65">
        <v>20</v>
      </c>
      <c r="N13" s="66" t="str">
        <f t="shared" ref="N13" ca="1" si="21">IF(K13&gt;(M13-1),"þ","ý")</f>
        <v>ý</v>
      </c>
      <c r="O13" s="46"/>
    </row>
    <row r="14" spans="1:15" x14ac:dyDescent="0.3">
      <c r="A14" s="155" t="s">
        <v>229</v>
      </c>
      <c r="B14" s="44" t="s">
        <v>274</v>
      </c>
      <c r="C14" s="44" t="s">
        <v>275</v>
      </c>
      <c r="D14" s="113" t="s">
        <v>117</v>
      </c>
      <c r="E14" s="112">
        <f>VLOOKUP($A14,Members!$A$2:$AI$13,31,FALSE)</f>
        <v>1</v>
      </c>
      <c r="F14" s="153">
        <f>RIGHT(VLOOKUP($A14,Members!$A$2:$AI$13,14,FALSE),1)+0</f>
        <v>5</v>
      </c>
      <c r="G14" s="309">
        <f>RIGHT(VLOOKUP($A14,Members!$A$2:$AI$13,14,FALSE),1)+0</f>
        <v>5</v>
      </c>
      <c r="H14" s="44">
        <v>1</v>
      </c>
      <c r="I14" s="44">
        <v>0</v>
      </c>
      <c r="J14" s="44">
        <f t="shared" ref="J14" si="22">IF(D14="þ",SUM(E14,G14:I14),SUM(E14,F14,H14,I14))</f>
        <v>7</v>
      </c>
      <c r="K14" s="45">
        <f t="shared" ca="1" si="1"/>
        <v>15</v>
      </c>
      <c r="L14" s="44">
        <f t="shared" ref="L14" ca="1" si="23">SUM(J14:K14)</f>
        <v>22</v>
      </c>
      <c r="M14" s="64">
        <v>19</v>
      </c>
      <c r="N14" s="67" t="str">
        <f t="shared" ref="N14" ca="1" si="24">IF(K14&gt;(M14-1),"þ","ý")</f>
        <v>ý</v>
      </c>
      <c r="O14" s="44"/>
    </row>
    <row r="15" spans="1:15" x14ac:dyDescent="0.3">
      <c r="A15" s="155" t="s">
        <v>229</v>
      </c>
      <c r="B15" s="44" t="s">
        <v>222</v>
      </c>
      <c r="C15" s="44" t="s">
        <v>226</v>
      </c>
      <c r="D15" s="113" t="s">
        <v>80</v>
      </c>
      <c r="E15" s="112">
        <f>VLOOKUP($A15,Members!$A$2:$AI$13,31,FALSE)</f>
        <v>1</v>
      </c>
      <c r="F15" s="153">
        <f>RIGHT(VLOOKUP($A15,Members!$A$2:$AI$13,14,FALSE),1)+0</f>
        <v>5</v>
      </c>
      <c r="G15" s="309">
        <f>RIGHT(VLOOKUP($A15,Members!$A$2:$AI$13,14,FALSE),1)+0</f>
        <v>5</v>
      </c>
      <c r="H15" s="44">
        <v>1</v>
      </c>
      <c r="I15" s="44">
        <v>0</v>
      </c>
      <c r="J15" s="44">
        <f t="shared" ref="J15:J26" si="25">IF(D15="þ",SUM(E15,G15:I15),SUM(E15,F15,H15,I15))</f>
        <v>7</v>
      </c>
      <c r="K15" s="45">
        <f t="shared" ca="1" si="1"/>
        <v>3</v>
      </c>
      <c r="L15" s="44">
        <f t="shared" ref="L15:L16" ca="1" si="26">SUM(J15:K15)</f>
        <v>10</v>
      </c>
      <c r="M15" s="64">
        <v>19</v>
      </c>
      <c r="N15" s="67" t="str">
        <f t="shared" ref="N15:N16" ca="1" si="27">IF(K15&gt;(M15-1),"þ","ý")</f>
        <v>ý</v>
      </c>
      <c r="O15" s="44"/>
    </row>
    <row r="16" spans="1:15" x14ac:dyDescent="0.3">
      <c r="A16" s="156" t="s">
        <v>229</v>
      </c>
      <c r="B16" s="46" t="s">
        <v>107</v>
      </c>
      <c r="C16" s="46" t="s">
        <v>107</v>
      </c>
      <c r="D16" s="110" t="s">
        <v>80</v>
      </c>
      <c r="E16" s="109">
        <f>VLOOKUP($A16,Members!$A$2:$AI$13,31,FALSE)</f>
        <v>1</v>
      </c>
      <c r="F16" s="151">
        <f>RIGHT(VLOOKUP($A16,Members!$A$2:$AI$13,14,FALSE),1)+0</f>
        <v>5</v>
      </c>
      <c r="G16" s="310">
        <f>RIGHT(VLOOKUP($A16,Members!$A$2:$AI$13,14,FALSE),1)+0</f>
        <v>5</v>
      </c>
      <c r="H16" s="46">
        <v>0</v>
      </c>
      <c r="I16" s="46">
        <v>0</v>
      </c>
      <c r="J16" s="46">
        <f t="shared" si="25"/>
        <v>6</v>
      </c>
      <c r="K16" s="47">
        <f t="shared" ca="1" si="1"/>
        <v>7</v>
      </c>
      <c r="L16" s="46">
        <f t="shared" ca="1" si="26"/>
        <v>13</v>
      </c>
      <c r="M16" s="65">
        <v>20</v>
      </c>
      <c r="N16" s="66" t="str">
        <f t="shared" ca="1" si="27"/>
        <v>ý</v>
      </c>
      <c r="O16" s="46"/>
    </row>
    <row r="17" spans="1:15" x14ac:dyDescent="0.3">
      <c r="A17" s="155" t="s">
        <v>239</v>
      </c>
      <c r="B17" s="44" t="s">
        <v>282</v>
      </c>
      <c r="C17" s="44" t="s">
        <v>283</v>
      </c>
      <c r="D17" s="113" t="s">
        <v>117</v>
      </c>
      <c r="E17" s="112">
        <f>VLOOKUP($A17,Members!$A$2:$AI$13,31,FALSE)</f>
        <v>3</v>
      </c>
      <c r="F17" s="153">
        <f>RIGHT(VLOOKUP($A17,Members!$A$2:$AI$13,14,FALSE),1)+0</f>
        <v>0</v>
      </c>
      <c r="G17" s="309">
        <f>RIGHT(VLOOKUP($A17,Members!$A$2:$AI$13,14,FALSE),1)+0</f>
        <v>0</v>
      </c>
      <c r="H17" s="44">
        <v>1</v>
      </c>
      <c r="I17" s="44">
        <v>0</v>
      </c>
      <c r="J17" s="44">
        <f t="shared" si="25"/>
        <v>4</v>
      </c>
      <c r="K17" s="45">
        <f t="shared" ca="1" si="1"/>
        <v>18</v>
      </c>
      <c r="L17" s="44">
        <f t="shared" ref="L17" ca="1" si="28">SUM(J17:K17)</f>
        <v>22</v>
      </c>
      <c r="M17" s="64">
        <v>19</v>
      </c>
      <c r="N17" s="67" t="str">
        <f t="shared" ref="N17" ca="1" si="29">IF(K17&gt;(M17-1),"þ","ý")</f>
        <v>ý</v>
      </c>
      <c r="O17" s="44"/>
    </row>
    <row r="18" spans="1:15" x14ac:dyDescent="0.3">
      <c r="A18" s="155" t="s">
        <v>239</v>
      </c>
      <c r="B18" s="44" t="s">
        <v>272</v>
      </c>
      <c r="C18" s="44" t="s">
        <v>273</v>
      </c>
      <c r="D18" s="113" t="s">
        <v>117</v>
      </c>
      <c r="E18" s="112">
        <f>VLOOKUP($A18,Members!$A$2:$AI$13,31,FALSE)</f>
        <v>3</v>
      </c>
      <c r="F18" s="153">
        <f>RIGHT(VLOOKUP($A18,Members!$A$2:$AI$13,14,FALSE),1)+0</f>
        <v>0</v>
      </c>
      <c r="G18" s="309">
        <f>RIGHT(VLOOKUP($A18,Members!$A$2:$AI$13,14,FALSE),1)+0</f>
        <v>0</v>
      </c>
      <c r="H18" s="44">
        <v>1</v>
      </c>
      <c r="I18" s="44">
        <v>0</v>
      </c>
      <c r="J18" s="44">
        <f t="shared" ref="J18" si="30">IF(D18="þ",SUM(E18,G18:I18),SUM(E18,F18,H18,I18))</f>
        <v>4</v>
      </c>
      <c r="K18" s="45">
        <f t="shared" ca="1" si="1"/>
        <v>11</v>
      </c>
      <c r="L18" s="44">
        <f t="shared" ref="L18" ca="1" si="31">SUM(J18:K18)</f>
        <v>15</v>
      </c>
      <c r="M18" s="64">
        <v>19</v>
      </c>
      <c r="N18" s="67" t="str">
        <f t="shared" ref="N18" ca="1" si="32">IF(K18&gt;(M18-1),"þ","ý")</f>
        <v>ý</v>
      </c>
      <c r="O18" s="44"/>
    </row>
    <row r="19" spans="1:15" x14ac:dyDescent="0.3">
      <c r="A19" s="155" t="s">
        <v>239</v>
      </c>
      <c r="B19" s="44" t="s">
        <v>222</v>
      </c>
      <c r="C19" s="44" t="s">
        <v>226</v>
      </c>
      <c r="D19" s="113" t="s">
        <v>80</v>
      </c>
      <c r="E19" s="112">
        <f>VLOOKUP($A19,Members!$A$2:$AI$13,31,FALSE)</f>
        <v>3</v>
      </c>
      <c r="F19" s="153">
        <f>RIGHT(VLOOKUP($A19,Members!$A$2:$AI$13,14,FALSE),1)+0</f>
        <v>0</v>
      </c>
      <c r="G19" s="309">
        <f>RIGHT(VLOOKUP($A19,Members!$A$2:$AI$13,14,FALSE),1)+0</f>
        <v>0</v>
      </c>
      <c r="H19" s="44">
        <v>1</v>
      </c>
      <c r="I19" s="44">
        <v>0</v>
      </c>
      <c r="J19" s="44">
        <f t="shared" si="25"/>
        <v>4</v>
      </c>
      <c r="K19" s="45">
        <f t="shared" ca="1" si="1"/>
        <v>18</v>
      </c>
      <c r="L19" s="44">
        <f t="shared" ref="L19:L24" ca="1" si="33">SUM(J19:K19)</f>
        <v>22</v>
      </c>
      <c r="M19" s="64">
        <v>19</v>
      </c>
      <c r="N19" s="67" t="str">
        <f t="shared" ref="N19:N24" ca="1" si="34">IF(K19&gt;(M19-1),"þ","ý")</f>
        <v>ý</v>
      </c>
      <c r="O19" s="44"/>
    </row>
    <row r="20" spans="1:15" x14ac:dyDescent="0.3">
      <c r="A20" s="156" t="s">
        <v>239</v>
      </c>
      <c r="B20" s="46" t="s">
        <v>107</v>
      </c>
      <c r="C20" s="46" t="s">
        <v>107</v>
      </c>
      <c r="D20" s="110" t="s">
        <v>80</v>
      </c>
      <c r="E20" s="109">
        <f>VLOOKUP($A20,Members!$A$2:$AI$13,31,FALSE)</f>
        <v>3</v>
      </c>
      <c r="F20" s="151">
        <f>RIGHT(VLOOKUP($A20,Members!$A$2:$AI$13,14,FALSE),1)+0</f>
        <v>0</v>
      </c>
      <c r="G20" s="310">
        <f>RIGHT(VLOOKUP($A20,Members!$A$2:$AI$13,14,FALSE),1)+0</f>
        <v>0</v>
      </c>
      <c r="H20" s="46">
        <v>0</v>
      </c>
      <c r="I20" s="46">
        <v>0</v>
      </c>
      <c r="J20" s="46">
        <f t="shared" si="25"/>
        <v>3</v>
      </c>
      <c r="K20" s="47">
        <f t="shared" ca="1" si="1"/>
        <v>15</v>
      </c>
      <c r="L20" s="46">
        <f t="shared" ca="1" si="33"/>
        <v>18</v>
      </c>
      <c r="M20" s="65">
        <v>20</v>
      </c>
      <c r="N20" s="66" t="str">
        <f t="shared" ca="1" si="34"/>
        <v>ý</v>
      </c>
      <c r="O20" s="46"/>
    </row>
    <row r="21" spans="1:15" x14ac:dyDescent="0.3">
      <c r="A21" s="155" t="s">
        <v>269</v>
      </c>
      <c r="B21" s="44" t="s">
        <v>280</v>
      </c>
      <c r="C21" s="44" t="s">
        <v>273</v>
      </c>
      <c r="D21" s="113" t="s">
        <v>80</v>
      </c>
      <c r="E21" s="112">
        <f>VLOOKUP($A21,Members!$A$2:$AI$13,31,FALSE)</f>
        <v>2</v>
      </c>
      <c r="F21" s="153">
        <f>RIGHT(VLOOKUP($A21,Members!$A$2:$AI$13,14,FALSE),1)+0</f>
        <v>2</v>
      </c>
      <c r="G21" s="309">
        <f>RIGHT(VLOOKUP($A21,Members!$A$2:$AI$13,14,FALSE),1)+0</f>
        <v>2</v>
      </c>
      <c r="H21" s="44">
        <v>1</v>
      </c>
      <c r="I21" s="44">
        <v>0</v>
      </c>
      <c r="J21" s="44">
        <f t="shared" ref="J21" si="35">IF(D21="þ",SUM(E21,G21:I21),SUM(E21,F21,H21,I21))</f>
        <v>5</v>
      </c>
      <c r="K21" s="45">
        <f t="shared" ca="1" si="1"/>
        <v>14</v>
      </c>
      <c r="L21" s="44">
        <f t="shared" ref="L21" ca="1" si="36">SUM(J21:K21)</f>
        <v>19</v>
      </c>
      <c r="M21" s="64">
        <v>19</v>
      </c>
      <c r="N21" s="67" t="str">
        <f t="shared" ref="N21" ca="1" si="37">IF(K21&gt;(M21-1),"þ","ý")</f>
        <v>ý</v>
      </c>
      <c r="O21" s="44"/>
    </row>
    <row r="22" spans="1:15" x14ac:dyDescent="0.3">
      <c r="A22" s="155" t="s">
        <v>269</v>
      </c>
      <c r="B22" s="44" t="s">
        <v>270</v>
      </c>
      <c r="C22" s="44" t="s">
        <v>271</v>
      </c>
      <c r="D22" s="113" t="s">
        <v>117</v>
      </c>
      <c r="E22" s="112">
        <f>VLOOKUP($A22,Members!$A$2:$AI$13,31,FALSE)</f>
        <v>2</v>
      </c>
      <c r="F22" s="153">
        <f>RIGHT(VLOOKUP($A22,Members!$A$2:$AI$13,14,FALSE),1)+0</f>
        <v>2</v>
      </c>
      <c r="G22" s="309">
        <f>RIGHT(VLOOKUP($A22,Members!$A$2:$AI$13,14,FALSE),1)+0</f>
        <v>2</v>
      </c>
      <c r="H22" s="44">
        <v>1</v>
      </c>
      <c r="I22" s="44">
        <v>0</v>
      </c>
      <c r="J22" s="44">
        <f t="shared" si="25"/>
        <v>5</v>
      </c>
      <c r="K22" s="45">
        <f t="shared" ca="1" si="1"/>
        <v>7</v>
      </c>
      <c r="L22" s="44">
        <f t="shared" ca="1" si="33"/>
        <v>12</v>
      </c>
      <c r="M22" s="64">
        <v>19</v>
      </c>
      <c r="N22" s="67" t="str">
        <f t="shared" ca="1" si="34"/>
        <v>ý</v>
      </c>
      <c r="O22" s="44"/>
    </row>
    <row r="23" spans="1:15" x14ac:dyDescent="0.3">
      <c r="A23" s="155" t="s">
        <v>269</v>
      </c>
      <c r="B23" s="44" t="s">
        <v>222</v>
      </c>
      <c r="C23" s="44" t="s">
        <v>226</v>
      </c>
      <c r="D23" s="113" t="s">
        <v>80</v>
      </c>
      <c r="E23" s="112">
        <f>VLOOKUP($A23,Members!$A$2:$AI$13,31,FALSE)</f>
        <v>2</v>
      </c>
      <c r="F23" s="153">
        <f>RIGHT(VLOOKUP($A23,Members!$A$2:$AI$13,14,FALSE),1)+0</f>
        <v>2</v>
      </c>
      <c r="G23" s="309">
        <f>RIGHT(VLOOKUP($A23,Members!$A$2:$AI$13,14,FALSE),1)+0</f>
        <v>2</v>
      </c>
      <c r="H23" s="44">
        <v>1</v>
      </c>
      <c r="I23" s="44">
        <v>0</v>
      </c>
      <c r="J23" s="44">
        <f t="shared" si="25"/>
        <v>5</v>
      </c>
      <c r="K23" s="45">
        <f t="shared" ca="1" si="1"/>
        <v>15</v>
      </c>
      <c r="L23" s="44">
        <f t="shared" ca="1" si="33"/>
        <v>20</v>
      </c>
      <c r="M23" s="64">
        <v>19</v>
      </c>
      <c r="N23" s="67" t="str">
        <f t="shared" ca="1" si="34"/>
        <v>ý</v>
      </c>
      <c r="O23" s="44"/>
    </row>
    <row r="24" spans="1:15" x14ac:dyDescent="0.3">
      <c r="A24" s="155" t="s">
        <v>269</v>
      </c>
      <c r="B24" s="44" t="s">
        <v>224</v>
      </c>
      <c r="C24" s="44" t="s">
        <v>227</v>
      </c>
      <c r="D24" s="113" t="s">
        <v>117</v>
      </c>
      <c r="E24" s="112">
        <f>VLOOKUP($A24,Members!$A$2:$AI$13,31,FALSE)</f>
        <v>2</v>
      </c>
      <c r="F24" s="153">
        <f>RIGHT(VLOOKUP($A24,Members!$A$2:$AI$13,14,FALSE),1)+0</f>
        <v>2</v>
      </c>
      <c r="G24" s="309">
        <f>RIGHT(VLOOKUP($A24,Members!$A$2:$AI$13,14,FALSE),1)+0</f>
        <v>2</v>
      </c>
      <c r="H24" s="44">
        <v>0</v>
      </c>
      <c r="I24" s="44">
        <v>0</v>
      </c>
      <c r="J24" s="44">
        <f t="shared" si="25"/>
        <v>4</v>
      </c>
      <c r="K24" s="45">
        <f t="shared" ca="1" si="1"/>
        <v>11</v>
      </c>
      <c r="L24" s="44">
        <f t="shared" ca="1" si="33"/>
        <v>15</v>
      </c>
      <c r="M24" s="64">
        <v>20</v>
      </c>
      <c r="N24" s="67" t="str">
        <f t="shared" ca="1" si="34"/>
        <v>ý</v>
      </c>
      <c r="O24" s="44"/>
    </row>
    <row r="25" spans="1:15" x14ac:dyDescent="0.3">
      <c r="A25" s="155" t="s">
        <v>269</v>
      </c>
      <c r="B25" s="44" t="s">
        <v>225</v>
      </c>
      <c r="C25" s="44" t="s">
        <v>227</v>
      </c>
      <c r="D25" s="113" t="s">
        <v>80</v>
      </c>
      <c r="E25" s="112">
        <f>VLOOKUP($A25,Members!$A$2:$AI$13,31,FALSE)</f>
        <v>2</v>
      </c>
      <c r="F25" s="153">
        <f>RIGHT(VLOOKUP($A25,Members!$A$2:$AI$13,14,FALSE),1)+0</f>
        <v>2</v>
      </c>
      <c r="G25" s="309">
        <f>RIGHT(VLOOKUP($A25,Members!$A$2:$AI$13,14,FALSE),1)+0</f>
        <v>2</v>
      </c>
      <c r="H25" s="44">
        <v>0</v>
      </c>
      <c r="I25" s="44">
        <v>0</v>
      </c>
      <c r="J25" s="44">
        <f t="shared" si="25"/>
        <v>4</v>
      </c>
      <c r="K25" s="45">
        <f t="shared" ca="1" si="1"/>
        <v>16</v>
      </c>
      <c r="L25" s="44">
        <f t="shared" ref="L25" ca="1" si="38">SUM(J25:K25)</f>
        <v>20</v>
      </c>
      <c r="M25" s="64">
        <v>20</v>
      </c>
      <c r="N25" s="67" t="str">
        <f t="shared" ref="N25" ca="1" si="39">IF(K25&gt;(M25-1),"þ","ý")</f>
        <v>ý</v>
      </c>
      <c r="O25" s="44"/>
    </row>
    <row r="26" spans="1:15" x14ac:dyDescent="0.3">
      <c r="A26" s="156" t="s">
        <v>269</v>
      </c>
      <c r="B26" s="46" t="s">
        <v>107</v>
      </c>
      <c r="C26" s="46" t="s">
        <v>107</v>
      </c>
      <c r="D26" s="110" t="s">
        <v>80</v>
      </c>
      <c r="E26" s="109">
        <f>VLOOKUP($A26,Members!$A$2:$AI$13,31,FALSE)</f>
        <v>2</v>
      </c>
      <c r="F26" s="151">
        <f>RIGHT(VLOOKUP($A26,Members!$A$2:$AI$13,14,FALSE),1)+0</f>
        <v>2</v>
      </c>
      <c r="G26" s="310">
        <f>RIGHT(VLOOKUP($A26,Members!$A$2:$AI$13,14,FALSE),1)+0</f>
        <v>2</v>
      </c>
      <c r="H26" s="46">
        <v>0</v>
      </c>
      <c r="I26" s="46">
        <v>0</v>
      </c>
      <c r="J26" s="46">
        <f t="shared" si="25"/>
        <v>4</v>
      </c>
      <c r="K26" s="47">
        <f t="shared" ca="1" si="1"/>
        <v>15</v>
      </c>
      <c r="L26" s="46">
        <f t="shared" ca="1" si="2"/>
        <v>19</v>
      </c>
      <c r="M26" s="65">
        <v>20</v>
      </c>
      <c r="N26" s="66" t="str">
        <f t="shared" ca="1" si="3"/>
        <v>ý</v>
      </c>
      <c r="O26" s="46"/>
    </row>
    <row r="27" spans="1:15" x14ac:dyDescent="0.3">
      <c r="A27" s="181" t="s">
        <v>115</v>
      </c>
      <c r="B27" s="44" t="s">
        <v>114</v>
      </c>
      <c r="C27" s="44" t="s">
        <v>116</v>
      </c>
      <c r="D27" s="113" t="s">
        <v>117</v>
      </c>
      <c r="E27" s="112">
        <v>0</v>
      </c>
      <c r="F27" s="153"/>
      <c r="G27" s="111"/>
      <c r="H27" s="44">
        <v>0</v>
      </c>
      <c r="I27" s="44">
        <v>0</v>
      </c>
      <c r="J27" s="44">
        <f t="shared" ref="J27:J29" si="40">IF(D27="þ",SUM(E27,G27:I27),SUM(E27,F27,H27,I27))</f>
        <v>0</v>
      </c>
      <c r="K27" s="45">
        <f t="shared" ref="K27:K29" ca="1" si="41">RANDBETWEEN(1,20)</f>
        <v>19</v>
      </c>
      <c r="L27" s="44">
        <f t="shared" ref="L27" ca="1" si="42">SUM(J27:K27)</f>
        <v>19</v>
      </c>
      <c r="M27" s="64">
        <v>20</v>
      </c>
      <c r="N27" s="67" t="str">
        <f t="shared" ref="N27" ca="1" si="43">IF(K27&gt;(M27-1),"þ","ý")</f>
        <v>ý</v>
      </c>
      <c r="O27" s="44"/>
    </row>
    <row r="28" spans="1:15" x14ac:dyDescent="0.3">
      <c r="A28" s="181" t="s">
        <v>115</v>
      </c>
      <c r="B28" s="44" t="s">
        <v>114</v>
      </c>
      <c r="C28" s="44" t="s">
        <v>116</v>
      </c>
      <c r="D28" s="113" t="s">
        <v>117</v>
      </c>
      <c r="E28" s="112">
        <v>0</v>
      </c>
      <c r="F28" s="153"/>
      <c r="G28" s="111"/>
      <c r="H28" s="44">
        <v>0</v>
      </c>
      <c r="I28" s="44">
        <v>0</v>
      </c>
      <c r="J28" s="44">
        <f t="shared" ref="J28" si="44">IF(D28="þ",SUM(E28,G28:I28),SUM(E28,F28,H28,I28))</f>
        <v>0</v>
      </c>
      <c r="K28" s="45">
        <f t="shared" ca="1" si="41"/>
        <v>19</v>
      </c>
      <c r="L28" s="44">
        <f t="shared" ref="L28" ca="1" si="45">SUM(J28:K28)</f>
        <v>19</v>
      </c>
      <c r="M28" s="64">
        <v>20</v>
      </c>
      <c r="N28" s="67" t="str">
        <f t="shared" ref="N28" ca="1" si="46">IF(K28&gt;(M28-1),"þ","ý")</f>
        <v>ý</v>
      </c>
      <c r="O28" s="44"/>
    </row>
    <row r="29" spans="1:15" x14ac:dyDescent="0.3">
      <c r="A29" s="182"/>
      <c r="B29" s="46"/>
      <c r="C29" s="46"/>
      <c r="D29" s="110" t="s">
        <v>80</v>
      </c>
      <c r="E29" s="109"/>
      <c r="F29" s="151"/>
      <c r="G29" s="108"/>
      <c r="H29" s="46"/>
      <c r="I29" s="46"/>
      <c r="J29" s="46">
        <f t="shared" si="40"/>
        <v>0</v>
      </c>
      <c r="K29" s="47">
        <f t="shared" ca="1" si="41"/>
        <v>9</v>
      </c>
      <c r="L29" s="46">
        <f t="shared" ref="L29" ca="1" si="47">SUM(J29:K29)</f>
        <v>9</v>
      </c>
      <c r="M29" s="65">
        <v>20</v>
      </c>
      <c r="N29" s="66" t="str">
        <f t="shared" ref="N29" ca="1" si="48">IF(K29&gt;(M29-1),"þ","ý")</f>
        <v>ý</v>
      </c>
      <c r="O29" s="46"/>
    </row>
  </sheetData>
  <conditionalFormatting sqref="K14:K15 K19 K21:K27 K2:K12">
    <cfRule type="cellIs" dxfId="45" priority="188" operator="greaterThanOrEqual">
      <formula>M2</formula>
    </cfRule>
  </conditionalFormatting>
  <conditionalFormatting sqref="N14:N15 N19 N21:N27 N2:N12">
    <cfRule type="cellIs" dxfId="44" priority="187" operator="equal">
      <formula>"þ"</formula>
    </cfRule>
  </conditionalFormatting>
  <conditionalFormatting sqref="N27">
    <cfRule type="cellIs" dxfId="43" priority="170" operator="equal">
      <formula>"þ"</formula>
    </cfRule>
  </conditionalFormatting>
  <conditionalFormatting sqref="D27 D19 D21:D23 D2:D12">
    <cfRule type="cellIs" dxfId="42" priority="168" operator="equal">
      <formula>"þ"</formula>
    </cfRule>
  </conditionalFormatting>
  <conditionalFormatting sqref="K29">
    <cfRule type="cellIs" dxfId="41" priority="118" operator="greaterThanOrEqual">
      <formula>M29</formula>
    </cfRule>
  </conditionalFormatting>
  <conditionalFormatting sqref="N29">
    <cfRule type="cellIs" dxfId="40" priority="117" operator="equal">
      <formula>"þ"</formula>
    </cfRule>
  </conditionalFormatting>
  <conditionalFormatting sqref="D29">
    <cfRule type="cellIs" dxfId="39" priority="116" operator="equal">
      <formula>"þ"</formula>
    </cfRule>
  </conditionalFormatting>
  <conditionalFormatting sqref="K29">
    <cfRule type="cellIs" dxfId="38" priority="111" operator="greaterThanOrEqual">
      <formula>M29</formula>
    </cfRule>
  </conditionalFormatting>
  <conditionalFormatting sqref="N29">
    <cfRule type="cellIs" dxfId="37" priority="110" operator="equal">
      <formula>"þ"</formula>
    </cfRule>
  </conditionalFormatting>
  <conditionalFormatting sqref="D29">
    <cfRule type="cellIs" dxfId="36" priority="109" operator="equal">
      <formula>"þ"</formula>
    </cfRule>
  </conditionalFormatting>
  <conditionalFormatting sqref="D27">
    <cfRule type="cellIs" dxfId="35" priority="100" operator="equal">
      <formula>"þ"</formula>
    </cfRule>
  </conditionalFormatting>
  <conditionalFormatting sqref="K28">
    <cfRule type="cellIs" dxfId="34" priority="33" operator="greaterThanOrEqual">
      <formula>M28</formula>
    </cfRule>
  </conditionalFormatting>
  <conditionalFormatting sqref="N28">
    <cfRule type="cellIs" dxfId="33" priority="32" operator="equal">
      <formula>"þ"</formula>
    </cfRule>
  </conditionalFormatting>
  <conditionalFormatting sqref="N28">
    <cfRule type="cellIs" dxfId="32" priority="31" operator="equal">
      <formula>"þ"</formula>
    </cfRule>
  </conditionalFormatting>
  <conditionalFormatting sqref="D28">
    <cfRule type="cellIs" dxfId="31" priority="30" operator="equal">
      <formula>"þ"</formula>
    </cfRule>
  </conditionalFormatting>
  <conditionalFormatting sqref="D28">
    <cfRule type="cellIs" dxfId="30" priority="29" operator="equal">
      <formula>"þ"</formula>
    </cfRule>
  </conditionalFormatting>
  <conditionalFormatting sqref="K14:K15 K24:K26">
    <cfRule type="cellIs" dxfId="29" priority="25" operator="greaterThanOrEqual">
      <formula>M14</formula>
    </cfRule>
  </conditionalFormatting>
  <conditionalFormatting sqref="N14:N15 N24:N26">
    <cfRule type="cellIs" dxfId="28" priority="24" operator="equal">
      <formula>"þ"</formula>
    </cfRule>
  </conditionalFormatting>
  <conditionalFormatting sqref="D14:D15 D24:D26">
    <cfRule type="cellIs" dxfId="27" priority="23" operator="equal">
      <formula>"þ"</formula>
    </cfRule>
  </conditionalFormatting>
  <conditionalFormatting sqref="D14:D15 D24:D26">
    <cfRule type="cellIs" dxfId="26" priority="22" operator="equal">
      <formula>"þ"</formula>
    </cfRule>
  </conditionalFormatting>
  <conditionalFormatting sqref="K13">
    <cfRule type="cellIs" dxfId="25" priority="20" operator="greaterThanOrEqual">
      <formula>M13</formula>
    </cfRule>
  </conditionalFormatting>
  <conditionalFormatting sqref="N13">
    <cfRule type="cellIs" dxfId="24" priority="19" operator="equal">
      <formula>"þ"</formula>
    </cfRule>
  </conditionalFormatting>
  <conditionalFormatting sqref="D13">
    <cfRule type="cellIs" dxfId="23" priority="18" operator="equal">
      <formula>"þ"</formula>
    </cfRule>
  </conditionalFormatting>
  <conditionalFormatting sqref="K17:K18">
    <cfRule type="cellIs" dxfId="22" priority="17" operator="greaterThanOrEqual">
      <formula>M17</formula>
    </cfRule>
  </conditionalFormatting>
  <conditionalFormatting sqref="N17:N18">
    <cfRule type="cellIs" dxfId="21" priority="16" operator="equal">
      <formula>"þ"</formula>
    </cfRule>
  </conditionalFormatting>
  <conditionalFormatting sqref="K17:K18">
    <cfRule type="cellIs" dxfId="20" priority="15" operator="greaterThanOrEqual">
      <formula>M17</formula>
    </cfRule>
  </conditionalFormatting>
  <conditionalFormatting sqref="N17:N18">
    <cfRule type="cellIs" dxfId="19" priority="14" operator="equal">
      <formula>"þ"</formula>
    </cfRule>
  </conditionalFormatting>
  <conditionalFormatting sqref="D6">
    <cfRule type="cellIs" dxfId="18" priority="11" operator="equal">
      <formula>"þ"</formula>
    </cfRule>
  </conditionalFormatting>
  <conditionalFormatting sqref="K16">
    <cfRule type="cellIs" dxfId="17" priority="10" operator="greaterThanOrEqual">
      <formula>M16</formula>
    </cfRule>
  </conditionalFormatting>
  <conditionalFormatting sqref="N16">
    <cfRule type="cellIs" dxfId="16" priority="9" operator="equal">
      <formula>"þ"</formula>
    </cfRule>
  </conditionalFormatting>
  <conditionalFormatting sqref="D16">
    <cfRule type="cellIs" dxfId="15" priority="8" operator="equal">
      <formula>"þ"</formula>
    </cfRule>
  </conditionalFormatting>
  <conditionalFormatting sqref="K20">
    <cfRule type="cellIs" dxfId="14" priority="7" operator="greaterThanOrEqual">
      <formula>M20</formula>
    </cfRule>
  </conditionalFormatting>
  <conditionalFormatting sqref="N20">
    <cfRule type="cellIs" dxfId="13" priority="6" operator="equal">
      <formula>"þ"</formula>
    </cfRule>
  </conditionalFormatting>
  <conditionalFormatting sqref="D20">
    <cfRule type="cellIs" dxfId="12" priority="5" operator="equal">
      <formula>"þ"</formula>
    </cfRule>
  </conditionalFormatting>
  <conditionalFormatting sqref="D5">
    <cfRule type="cellIs" dxfId="11" priority="4" operator="equal">
      <formula>"þ"</formula>
    </cfRule>
  </conditionalFormatting>
  <conditionalFormatting sqref="D25">
    <cfRule type="cellIs" dxfId="10" priority="3" operator="equal">
      <formula>"þ"</formula>
    </cfRule>
  </conditionalFormatting>
  <conditionalFormatting sqref="D17:D18">
    <cfRule type="cellIs" dxfId="9" priority="2" operator="equal">
      <formula>"þ"</formula>
    </cfRule>
  </conditionalFormatting>
  <conditionalFormatting sqref="D17:D18">
    <cfRule type="cellIs" dxfId="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13.296875" style="18" bestFit="1" customWidth="1"/>
    <col min="7" max="16384" width="4" style="18"/>
  </cols>
  <sheetData>
    <row r="1" spans="1:5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</row>
    <row r="2" spans="1:5" x14ac:dyDescent="0.3">
      <c r="A2" s="154"/>
      <c r="B2" s="5" t="s">
        <v>40</v>
      </c>
      <c r="C2" s="89"/>
      <c r="D2" s="90">
        <f t="shared" ref="D2:D4" ca="1" si="0">RANDBETWEEN(1,20)</f>
        <v>1</v>
      </c>
      <c r="E2" s="89">
        <f t="shared" ref="E2:E4" ca="1" si="1">D2+C2</f>
        <v>1</v>
      </c>
    </row>
    <row r="3" spans="1:5" x14ac:dyDescent="0.3">
      <c r="A3" s="155"/>
      <c r="B3" s="5" t="s">
        <v>41</v>
      </c>
      <c r="C3" s="44"/>
      <c r="D3" s="45">
        <f t="shared" ca="1" si="0"/>
        <v>3</v>
      </c>
      <c r="E3" s="44">
        <f t="shared" ca="1" si="1"/>
        <v>3</v>
      </c>
    </row>
    <row r="4" spans="1:5" x14ac:dyDescent="0.3">
      <c r="A4" s="156"/>
      <c r="B4" s="91" t="s">
        <v>42</v>
      </c>
      <c r="C4" s="46"/>
      <c r="D4" s="47">
        <f t="shared" ca="1" si="0"/>
        <v>7</v>
      </c>
      <c r="E4" s="46">
        <f t="shared" ca="1" si="1"/>
        <v>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3.19921875" style="17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68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0" t="s">
        <v>100</v>
      </c>
    </row>
    <row r="2" spans="1:30" ht="21" thickTop="1" x14ac:dyDescent="0.3">
      <c r="A2" s="169" t="s">
        <v>112</v>
      </c>
      <c r="B2" s="92">
        <v>11</v>
      </c>
      <c r="C2" s="107">
        <v>14</v>
      </c>
      <c r="D2" s="96">
        <v>15</v>
      </c>
      <c r="E2" s="97">
        <v>0</v>
      </c>
      <c r="F2" s="98" t="s">
        <v>62</v>
      </c>
      <c r="G2" s="99">
        <v>0</v>
      </c>
      <c r="H2" s="136"/>
      <c r="I2" s="101">
        <v>3</v>
      </c>
      <c r="J2" s="177"/>
      <c r="K2" s="178"/>
      <c r="L2" s="176"/>
      <c r="M2" s="138"/>
      <c r="N2" s="139"/>
      <c r="O2" s="167"/>
      <c r="P2" s="161" t="s">
        <v>96</v>
      </c>
      <c r="Q2" s="179"/>
      <c r="R2" s="180" t="s">
        <v>96</v>
      </c>
      <c r="S2" s="102"/>
      <c r="T2" s="103">
        <v>6</v>
      </c>
      <c r="U2" s="93"/>
      <c r="V2" s="94">
        <f t="shared" ref="V2:V5" si="0">SUM(H2:T2)</f>
        <v>9</v>
      </c>
      <c r="W2" s="104"/>
      <c r="X2" s="105"/>
      <c r="Y2" s="144">
        <v>5</v>
      </c>
      <c r="Z2" s="95">
        <v>21</v>
      </c>
      <c r="AA2" s="57">
        <f>SUM(Y2:Z2)-(V2+W2)</f>
        <v>17</v>
      </c>
      <c r="AB2" s="132">
        <f>SMALL(Z2:AA2,1)+X2</f>
        <v>17</v>
      </c>
      <c r="AD2" s="152"/>
    </row>
    <row r="3" spans="1:30" x14ac:dyDescent="0.3">
      <c r="A3" s="169" t="s">
        <v>110</v>
      </c>
      <c r="B3" s="92">
        <v>12</v>
      </c>
      <c r="C3" s="107">
        <v>16</v>
      </c>
      <c r="D3" s="96">
        <v>18</v>
      </c>
      <c r="E3" s="97">
        <v>0</v>
      </c>
      <c r="F3" s="98" t="s">
        <v>62</v>
      </c>
      <c r="G3" s="99">
        <v>0</v>
      </c>
      <c r="H3" s="136">
        <v>7</v>
      </c>
      <c r="I3" s="137">
        <v>6</v>
      </c>
      <c r="J3" s="177"/>
      <c r="K3" s="178"/>
      <c r="L3" s="176"/>
      <c r="M3" s="138"/>
      <c r="N3" s="139"/>
      <c r="O3" s="167"/>
      <c r="P3" s="161" t="s">
        <v>96</v>
      </c>
      <c r="Q3" s="179"/>
      <c r="R3" s="180" t="s">
        <v>96</v>
      </c>
      <c r="S3" s="141"/>
      <c r="T3" s="142"/>
      <c r="U3" s="93"/>
      <c r="V3" s="94">
        <f t="shared" si="0"/>
        <v>13</v>
      </c>
      <c r="W3" s="143"/>
      <c r="X3" s="105"/>
      <c r="Y3" s="144"/>
      <c r="Z3" s="95">
        <v>27</v>
      </c>
      <c r="AA3" s="57">
        <f t="shared" ref="AA3:AA6" si="1">SUM(Y3:Z3)-(V3+W3)</f>
        <v>14</v>
      </c>
      <c r="AB3" s="132">
        <f t="shared" ref="AB3:AB6" si="2">SMALL(Z3:AA3,1)+X3</f>
        <v>14</v>
      </c>
      <c r="AD3" s="152"/>
    </row>
    <row r="4" spans="1:30" x14ac:dyDescent="0.3">
      <c r="A4" s="313" t="s">
        <v>209</v>
      </c>
      <c r="B4" s="92">
        <v>20</v>
      </c>
      <c r="C4" s="314">
        <f>19+4</f>
        <v>23</v>
      </c>
      <c r="D4" s="311">
        <v>24</v>
      </c>
      <c r="E4" s="97">
        <v>0</v>
      </c>
      <c r="F4" s="98" t="s">
        <v>62</v>
      </c>
      <c r="G4" s="99">
        <v>0</v>
      </c>
      <c r="H4" s="136"/>
      <c r="I4" s="137"/>
      <c r="J4" s="177"/>
      <c r="K4" s="178"/>
      <c r="L4" s="176"/>
      <c r="M4" s="138"/>
      <c r="N4" s="139"/>
      <c r="O4" s="167"/>
      <c r="P4" s="161" t="s">
        <v>96</v>
      </c>
      <c r="Q4" s="145" t="s">
        <v>96</v>
      </c>
      <c r="R4" s="140"/>
      <c r="S4" s="141"/>
      <c r="T4" s="142"/>
      <c r="U4" s="93"/>
      <c r="V4" s="94">
        <f t="shared" si="0"/>
        <v>0</v>
      </c>
      <c r="W4" s="143"/>
      <c r="X4" s="105"/>
      <c r="Y4" s="144"/>
      <c r="Z4" s="95">
        <v>21</v>
      </c>
      <c r="AA4" s="57">
        <f>SUM(Y4:Z4)-(V4+W4)</f>
        <v>21</v>
      </c>
      <c r="AB4" s="132">
        <f>SMALL(Z4:AA4,1)+X4</f>
        <v>21</v>
      </c>
      <c r="AD4" s="152"/>
    </row>
    <row r="5" spans="1:30" x14ac:dyDescent="0.3">
      <c r="A5" s="169" t="s">
        <v>108</v>
      </c>
      <c r="B5" s="92">
        <v>11</v>
      </c>
      <c r="C5" s="107">
        <v>12</v>
      </c>
      <c r="D5" s="96">
        <v>14</v>
      </c>
      <c r="E5" s="97">
        <v>0</v>
      </c>
      <c r="F5" s="134" t="s">
        <v>62</v>
      </c>
      <c r="G5" s="135">
        <v>0</v>
      </c>
      <c r="H5" s="136"/>
      <c r="I5" s="137"/>
      <c r="J5" s="177"/>
      <c r="K5" s="178"/>
      <c r="L5" s="176"/>
      <c r="M5" s="138"/>
      <c r="N5" s="139"/>
      <c r="O5" s="167"/>
      <c r="P5" s="161" t="s">
        <v>96</v>
      </c>
      <c r="Q5" s="145" t="s">
        <v>96</v>
      </c>
      <c r="R5" s="140"/>
      <c r="S5" s="141"/>
      <c r="T5" s="142"/>
      <c r="U5" s="93"/>
      <c r="V5" s="94">
        <f t="shared" si="0"/>
        <v>0</v>
      </c>
      <c r="W5" s="143"/>
      <c r="X5" s="105"/>
      <c r="Y5" s="144"/>
      <c r="Z5" s="95">
        <v>18</v>
      </c>
      <c r="AA5" s="57">
        <f t="shared" si="1"/>
        <v>18</v>
      </c>
      <c r="AB5" s="132">
        <f t="shared" si="2"/>
        <v>18</v>
      </c>
      <c r="AD5" s="152"/>
    </row>
    <row r="6" spans="1:30" x14ac:dyDescent="0.3">
      <c r="A6" s="170" t="s">
        <v>229</v>
      </c>
      <c r="B6" s="92">
        <v>13</v>
      </c>
      <c r="C6" s="107">
        <v>15</v>
      </c>
      <c r="D6" s="96">
        <v>18</v>
      </c>
      <c r="E6" s="97">
        <v>0</v>
      </c>
      <c r="F6" s="134" t="s">
        <v>62</v>
      </c>
      <c r="G6" s="135">
        <v>0</v>
      </c>
      <c r="H6" s="100"/>
      <c r="I6" s="101">
        <v>6</v>
      </c>
      <c r="J6" s="298">
        <v>10</v>
      </c>
      <c r="K6" s="178"/>
      <c r="L6" s="176"/>
      <c r="M6" s="138"/>
      <c r="N6" s="139"/>
      <c r="O6" s="184" t="s">
        <v>96</v>
      </c>
      <c r="P6" s="161"/>
      <c r="Q6" s="179"/>
      <c r="R6" s="180" t="s">
        <v>96</v>
      </c>
      <c r="S6" s="102"/>
      <c r="T6" s="103">
        <v>10</v>
      </c>
      <c r="U6" s="93"/>
      <c r="V6" s="94">
        <f t="shared" ref="V6" si="3">SUM(H6:T6)</f>
        <v>26</v>
      </c>
      <c r="W6" s="143"/>
      <c r="X6" s="105"/>
      <c r="Y6" s="106"/>
      <c r="Z6" s="95">
        <v>27</v>
      </c>
      <c r="AA6" s="57">
        <f t="shared" si="1"/>
        <v>1</v>
      </c>
      <c r="AB6" s="132">
        <f t="shared" si="2"/>
        <v>1</v>
      </c>
      <c r="AD6" s="152"/>
    </row>
    <row r="7" spans="1:30" x14ac:dyDescent="0.3">
      <c r="A7" s="170" t="s">
        <v>230</v>
      </c>
      <c r="B7" s="92">
        <v>12</v>
      </c>
      <c r="C7" s="107">
        <v>18</v>
      </c>
      <c r="D7" s="96">
        <v>20</v>
      </c>
      <c r="E7" s="97">
        <v>0</v>
      </c>
      <c r="F7" s="134" t="s">
        <v>62</v>
      </c>
      <c r="G7" s="135">
        <v>0</v>
      </c>
      <c r="H7" s="100">
        <v>21</v>
      </c>
      <c r="I7" s="101"/>
      <c r="J7" s="298">
        <v>19</v>
      </c>
      <c r="K7" s="178"/>
      <c r="L7" s="176"/>
      <c r="M7" s="138"/>
      <c r="N7" s="139"/>
      <c r="O7" s="184" t="s">
        <v>96</v>
      </c>
      <c r="P7" s="161"/>
      <c r="Q7" s="179"/>
      <c r="R7" s="180" t="s">
        <v>96</v>
      </c>
      <c r="S7" s="102"/>
      <c r="T7" s="103"/>
      <c r="U7" s="93"/>
      <c r="V7" s="94">
        <f t="shared" ref="V7:V11" si="4">SUM(H7:T7)</f>
        <v>40</v>
      </c>
      <c r="W7" s="143"/>
      <c r="X7" s="105"/>
      <c r="Y7" s="106"/>
      <c r="Z7" s="95">
        <v>24</v>
      </c>
      <c r="AA7" s="57">
        <f t="shared" ref="AA7:AA11" si="5">SUM(Y7:Z7)-(V7+W7)</f>
        <v>-16</v>
      </c>
      <c r="AB7" s="132">
        <f t="shared" ref="AB7:AB11" si="6">SMALL(Z7:AA7,1)+X7</f>
        <v>-16</v>
      </c>
      <c r="AD7" s="152"/>
    </row>
    <row r="8" spans="1:30" x14ac:dyDescent="0.3">
      <c r="A8" s="170" t="s">
        <v>269</v>
      </c>
      <c r="B8" s="92">
        <v>11</v>
      </c>
      <c r="C8" s="107">
        <v>13</v>
      </c>
      <c r="D8" s="96">
        <v>14</v>
      </c>
      <c r="E8" s="97">
        <v>0</v>
      </c>
      <c r="F8" s="134" t="s">
        <v>62</v>
      </c>
      <c r="G8" s="135">
        <v>0</v>
      </c>
      <c r="H8" s="100"/>
      <c r="I8" s="101">
        <v>18</v>
      </c>
      <c r="J8" s="298">
        <v>19</v>
      </c>
      <c r="K8" s="178"/>
      <c r="L8" s="176"/>
      <c r="M8" s="138"/>
      <c r="N8" s="139"/>
      <c r="O8" s="184" t="s">
        <v>96</v>
      </c>
      <c r="P8" s="161"/>
      <c r="Q8" s="179"/>
      <c r="R8" s="180" t="s">
        <v>96</v>
      </c>
      <c r="S8" s="102"/>
      <c r="T8" s="103"/>
      <c r="U8" s="93"/>
      <c r="V8" s="94">
        <f t="shared" si="4"/>
        <v>37</v>
      </c>
      <c r="W8" s="143"/>
      <c r="X8" s="105"/>
      <c r="Y8" s="106"/>
      <c r="Z8" s="95">
        <v>17</v>
      </c>
      <c r="AA8" s="57">
        <f t="shared" si="5"/>
        <v>-20</v>
      </c>
      <c r="AB8" s="132">
        <f t="shared" si="6"/>
        <v>-20</v>
      </c>
      <c r="AD8" s="152"/>
    </row>
    <row r="9" spans="1:30" x14ac:dyDescent="0.3">
      <c r="A9" s="170" t="s">
        <v>239</v>
      </c>
      <c r="B9" s="92">
        <v>11</v>
      </c>
      <c r="C9" s="107">
        <v>21</v>
      </c>
      <c r="D9" s="96">
        <v>22</v>
      </c>
      <c r="E9" s="97">
        <v>0</v>
      </c>
      <c r="F9" s="134" t="s">
        <v>62</v>
      </c>
      <c r="G9" s="135">
        <v>0</v>
      </c>
      <c r="H9" s="100"/>
      <c r="I9" s="101">
        <v>1</v>
      </c>
      <c r="J9" s="298">
        <v>23</v>
      </c>
      <c r="K9" s="178"/>
      <c r="L9" s="176"/>
      <c r="M9" s="138"/>
      <c r="N9" s="139"/>
      <c r="O9" s="184" t="s">
        <v>96</v>
      </c>
      <c r="P9" s="161"/>
      <c r="Q9" s="179"/>
      <c r="R9" s="180" t="s">
        <v>96</v>
      </c>
      <c r="S9" s="102"/>
      <c r="T9" s="103"/>
      <c r="U9" s="93"/>
      <c r="V9" s="94">
        <f t="shared" si="4"/>
        <v>24</v>
      </c>
      <c r="W9" s="143"/>
      <c r="X9" s="105"/>
      <c r="Y9" s="106"/>
      <c r="Z9" s="95">
        <v>23</v>
      </c>
      <c r="AA9" s="57">
        <f t="shared" si="5"/>
        <v>-1</v>
      </c>
      <c r="AB9" s="132">
        <f t="shared" si="6"/>
        <v>-1</v>
      </c>
      <c r="AD9" s="152"/>
    </row>
    <row r="10" spans="1:30" x14ac:dyDescent="0.3">
      <c r="A10" s="170" t="s">
        <v>231</v>
      </c>
      <c r="B10" s="92">
        <v>12</v>
      </c>
      <c r="C10" s="107">
        <v>17</v>
      </c>
      <c r="D10" s="96">
        <v>19</v>
      </c>
      <c r="E10" s="97">
        <v>0</v>
      </c>
      <c r="F10" s="134" t="s">
        <v>62</v>
      </c>
      <c r="G10" s="135">
        <v>0</v>
      </c>
      <c r="H10" s="100">
        <v>12</v>
      </c>
      <c r="I10" s="101"/>
      <c r="J10" s="298"/>
      <c r="K10" s="178"/>
      <c r="L10" s="176"/>
      <c r="M10" s="138"/>
      <c r="N10" s="139"/>
      <c r="O10" s="184" t="s">
        <v>96</v>
      </c>
      <c r="P10" s="161"/>
      <c r="Q10" s="179"/>
      <c r="R10" s="180" t="s">
        <v>96</v>
      </c>
      <c r="S10" s="102"/>
      <c r="T10" s="103">
        <v>12</v>
      </c>
      <c r="U10" s="93"/>
      <c r="V10" s="94">
        <f t="shared" si="4"/>
        <v>24</v>
      </c>
      <c r="W10" s="143"/>
      <c r="X10" s="105"/>
      <c r="Y10" s="106">
        <v>1</v>
      </c>
      <c r="Z10" s="95">
        <v>22</v>
      </c>
      <c r="AA10" s="57">
        <f t="shared" si="5"/>
        <v>-1</v>
      </c>
      <c r="AB10" s="132">
        <f t="shared" si="6"/>
        <v>-1</v>
      </c>
      <c r="AD10" s="152"/>
    </row>
    <row r="11" spans="1:30" x14ac:dyDescent="0.3">
      <c r="A11" s="170" t="s">
        <v>212</v>
      </c>
      <c r="B11" s="92">
        <f>11</f>
        <v>11</v>
      </c>
      <c r="C11" s="314">
        <f>13+4</f>
        <v>17</v>
      </c>
      <c r="D11" s="311">
        <f>14+4</f>
        <v>18</v>
      </c>
      <c r="E11" s="97">
        <v>0</v>
      </c>
      <c r="F11" s="134" t="s">
        <v>62</v>
      </c>
      <c r="G11" s="135">
        <v>0</v>
      </c>
      <c r="H11" s="100"/>
      <c r="I11" s="101"/>
      <c r="J11" s="298"/>
      <c r="K11" s="178"/>
      <c r="L11" s="176"/>
      <c r="M11" s="138"/>
      <c r="N11" s="139"/>
      <c r="O11" s="184" t="s">
        <v>96</v>
      </c>
      <c r="P11" s="161"/>
      <c r="Q11" s="179"/>
      <c r="R11" s="180" t="s">
        <v>96</v>
      </c>
      <c r="S11" s="102"/>
      <c r="T11" s="103"/>
      <c r="U11" s="93"/>
      <c r="V11" s="94">
        <f t="shared" si="4"/>
        <v>0</v>
      </c>
      <c r="W11" s="143"/>
      <c r="X11" s="105"/>
      <c r="Y11" s="106"/>
      <c r="Z11" s="95">
        <v>16</v>
      </c>
      <c r="AA11" s="57">
        <f t="shared" si="5"/>
        <v>16</v>
      </c>
      <c r="AB11" s="132">
        <f t="shared" si="6"/>
        <v>16</v>
      </c>
      <c r="AD11" s="152"/>
    </row>
  </sheetData>
  <conditionalFormatting sqref="AB2:AB3">
    <cfRule type="cellIs" dxfId="7" priority="281" stopIfTrue="1" operator="lessThan">
      <formula>0.5</formula>
    </cfRule>
    <cfRule type="cellIs" dxfId="6" priority="282" operator="lessThan">
      <formula>0.5*Z2</formula>
    </cfRule>
  </conditionalFormatting>
  <conditionalFormatting sqref="AB5">
    <cfRule type="cellIs" dxfId="5" priority="87" stopIfTrue="1" operator="lessThan">
      <formula>0.5</formula>
    </cfRule>
    <cfRule type="cellIs" dxfId="4" priority="88" operator="lessThan">
      <formula>0.5*Z5</formula>
    </cfRule>
  </conditionalFormatting>
  <conditionalFormatting sqref="AB4">
    <cfRule type="cellIs" dxfId="3" priority="27" stopIfTrue="1" operator="lessThan">
      <formula>0.5</formula>
    </cfRule>
    <cfRule type="cellIs" dxfId="2" priority="28" operator="lessThan">
      <formula>0.5*Z4</formula>
    </cfRule>
  </conditionalFormatting>
  <conditionalFormatting sqref="AB6:AB11">
    <cfRule type="cellIs" dxfId="1" priority="7" stopIfTrue="1" operator="lessThan">
      <formula>0.5</formula>
    </cfRule>
    <cfRule type="cellIs" dxfId="0" priority="8" operator="lessThan">
      <formula>0.5*Z6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2" t="s">
        <v>11</v>
      </c>
      <c r="I1" s="172" t="s">
        <v>103</v>
      </c>
      <c r="J1" s="172" t="s">
        <v>104</v>
      </c>
      <c r="K1" s="172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6</v>
      </c>
      <c r="H2" s="173">
        <f ca="1">RANDBETWEEN(1,3)+RANDBETWEEN(1,3)+RANDBETWEEN(1,3)+RANDBETWEEN(1,3)+RANDBETWEEN(1,3)+RANDBETWEEN(1,3)</f>
        <v>16</v>
      </c>
      <c r="I2" s="173">
        <f ca="1">RANDBETWEEN(1,3)+RANDBETWEEN(1,3)+RANDBETWEEN(1,3)+RANDBETWEEN(1,3)+RANDBETWEEN(1,3)+RANDBETWEEN(1,3)+RANDBETWEEN(1,3)</f>
        <v>14</v>
      </c>
      <c r="J2" s="173">
        <f ca="1">RANDBETWEEN(1,3)+RANDBETWEEN(1,3)+RANDBETWEEN(1,3)+RANDBETWEEN(1,3)+RANDBETWEEN(1,3)+RANDBETWEEN(1,3)+RANDBETWEEN(1,3)+RANDBETWEEN(1,3)</f>
        <v>17</v>
      </c>
      <c r="K2" s="173">
        <f ca="1">RANDBETWEEN(1,3)+RANDBETWEEN(1,3)+RANDBETWEEN(1,3)+RANDBETWEEN(1,3)+RANDBETWEEN(1,3)+RANDBETWEEN(1,3)+RANDBETWEEN(1,3)+RANDBETWEEN(1,3)+RANDBETWEEN(1,3)</f>
        <v>14</v>
      </c>
      <c r="L2" s="8">
        <f ca="1">RANDBETWEEN(1,3)+RANDBETWEEN(1,3)+RANDBETWEEN(1,3)+RANDBETWEEN(1,3)+RANDBETWEEN(1,3)+RANDBETWEEN(1,3)+RANDBETWEEN(1,3)+RANDBETWEEN(1,3)+RANDBETWEEN(1,3)+RANDBETWEEN(1,3)</f>
        <v>16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10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15</v>
      </c>
      <c r="H3" s="174">
        <f ca="1">RANDBETWEEN(1,4)+RANDBETWEEN(1,4)+RANDBETWEEN(1,4)+RANDBETWEEN(1,4)+RANDBETWEEN(1,4)+RANDBETWEEN(1,4)</f>
        <v>14</v>
      </c>
      <c r="I3" s="174">
        <f ca="1">RANDBETWEEN(1,4)+RANDBETWEEN(1,4)+RANDBETWEEN(1,4)+RANDBETWEEN(1,4)+RANDBETWEEN(1,4)+RANDBETWEEN(1,4)+RANDBETWEEN(1,4)</f>
        <v>19</v>
      </c>
      <c r="J3" s="174">
        <f ca="1">RANDBETWEEN(1,4)+RANDBETWEEN(1,4)+RANDBETWEEN(1,4)+RANDBETWEEN(1,4)+RANDBETWEEN(1,4)+RANDBETWEEN(1,4)+RANDBETWEEN(1,4)+RANDBETWEEN(1,4)</f>
        <v>23</v>
      </c>
      <c r="K3" s="174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5</v>
      </c>
      <c r="D4" s="10">
        <f ca="1">RANDBETWEEN(1,6)+RANDBETWEEN(1,6)</f>
        <v>8</v>
      </c>
      <c r="E4" s="10">
        <f ca="1">RANDBETWEEN(1,6)+RANDBETWEEN(1,6)+RANDBETWEEN(1,6)</f>
        <v>13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9</v>
      </c>
      <c r="H4" s="174">
        <f ca="1">RANDBETWEEN(1,6)+RANDBETWEEN(1,6)+RANDBETWEEN(1,6)+RANDBETWEEN(1,6)+RANDBETWEEN(1,6)+RANDBETWEEN(1,6)</f>
        <v>21</v>
      </c>
      <c r="I4" s="174">
        <f ca="1">RANDBETWEEN(1,6)+RANDBETWEEN(1,6)+RANDBETWEEN(1,6)+RANDBETWEEN(1,6)+RANDBETWEEN(1,6)+RANDBETWEEN(1,6)+RANDBETWEEN(1,6)</f>
        <v>30</v>
      </c>
      <c r="J4" s="174">
        <f ca="1">RANDBETWEEN(1,6)+RANDBETWEEN(1,6)+RANDBETWEEN(1,6)+RANDBETWEEN(1,6)+RANDBETWEEN(1,6)+RANDBETWEEN(1,6)+RANDBETWEEN(1,6)+RANDBETWEEN(1,6)</f>
        <v>27</v>
      </c>
      <c r="K4" s="174">
        <f ca="1">RANDBETWEEN(1,6)+RANDBETWEEN(1,6)+RANDBETWEEN(1,6)+RANDBETWEEN(1,6)+RANDBETWEEN(1,6)+RANDBETWEEN(1,6)+RANDBETWEEN(1,6)+RANDBETWEEN(1,6)+RANDBETWEEN(1,6)</f>
        <v>37</v>
      </c>
      <c r="L4" s="11">
        <f ca="1">RANDBETWEEN(1,6)+RANDBETWEEN(1,6)+RANDBETWEEN(1,6)+RANDBETWEEN(1,6)+RANDBETWEEN(1,6)+RANDBETWEEN(1,6)+RANDBETWEEN(1,6)+RANDBETWEEN(1,6)+RANDBETWEEN(1,6)+RANDBETWEEN(1,6)</f>
        <v>38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18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17</v>
      </c>
      <c r="H5" s="174">
        <f ca="1">RANDBETWEEN(1,8)+RANDBETWEEN(1,8)+RANDBETWEEN(1,8)+RANDBETWEEN(1,8)+RANDBETWEEN(1,8)+RANDBETWEEN(1,8)</f>
        <v>25</v>
      </c>
      <c r="I5" s="174">
        <f ca="1">RANDBETWEEN(1,8)+RANDBETWEEN(1,8)+RANDBETWEEN(1,8)+RANDBETWEEN(1,8)+RANDBETWEEN(1,8)+RANDBETWEEN(1,8)+RANDBETWEEN(1,8)</f>
        <v>36</v>
      </c>
      <c r="J5" s="174">
        <f ca="1">RANDBETWEEN(1,8)+RANDBETWEEN(1,8)+RANDBETWEEN(1,8)+RANDBETWEEN(1,8)+RANDBETWEEN(1,8)+RANDBETWEEN(1,8)+RANDBETWEEN(1,8)+RANDBETWEEN(1,8)</f>
        <v>35</v>
      </c>
      <c r="K5" s="174">
        <f ca="1">RANDBETWEEN(1,8)+RANDBETWEEN(1,8)+RANDBETWEEN(1,8)+RANDBETWEEN(1,8)+RANDBETWEEN(1,8)+RANDBETWEEN(1,8)+RANDBETWEEN(1,8)+RANDBETWEEN(1,8)+RANDBETWEEN(1,8)</f>
        <v>38</v>
      </c>
      <c r="L5" s="11">
        <f ca="1">RANDBETWEEN(1,8)+RANDBETWEEN(1,8)+RANDBETWEEN(1,8)+RANDBETWEEN(1,8)+RANDBETWEEN(1,8)+RANDBETWEEN(1,8)+RANDBETWEEN(1,8)+RANDBETWEEN(1,8)+RANDBETWEEN(1,8)+RANDBETWEEN(1,8)</f>
        <v>42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12</v>
      </c>
      <c r="E6" s="10">
        <f ca="1">RANDBETWEEN(1,10)+RANDBETWEEN(1,10)+RANDBETWEEN(1,10)</f>
        <v>9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28</v>
      </c>
      <c r="H6" s="174">
        <f ca="1">RANDBETWEEN(1,10)+RANDBETWEEN(1,10)+RANDBETWEEN(1,10)+RANDBETWEEN(1,10)+RANDBETWEEN(1,10)+RANDBETWEEN(1,10)</f>
        <v>33</v>
      </c>
      <c r="I6" s="174">
        <f ca="1">RANDBETWEEN(1,10)+RANDBETWEEN(1,10)+RANDBETWEEN(1,10)+RANDBETWEEN(1,10)+RANDBETWEEN(1,10)+RANDBETWEEN(1,10)+RANDBETWEEN(1,10)</f>
        <v>32</v>
      </c>
      <c r="J6" s="174">
        <f ca="1">RANDBETWEEN(1,10)+RANDBETWEEN(1,10)+RANDBETWEEN(1,10)+RANDBETWEEN(1,10)+RANDBETWEEN(1,10)+RANDBETWEEN(1,10)+RANDBETWEEN(1,10)+RANDBETWEEN(1,10)</f>
        <v>50</v>
      </c>
      <c r="K6" s="174">
        <f ca="1">RANDBETWEEN(1,10)+RANDBETWEEN(1,10)+RANDBETWEEN(1,10)+RANDBETWEEN(1,10)+RANDBETWEEN(1,10)+RANDBETWEEN(1,10)+RANDBETWEEN(1,10)+RANDBETWEEN(1,10)+RANDBETWEEN(1,10)</f>
        <v>50</v>
      </c>
      <c r="L6" s="11">
        <f ca="1">RANDBETWEEN(1,10)+RANDBETWEEN(1,10)+RANDBETWEEN(1,10)+RANDBETWEEN(1,10)+RANDBETWEEN(1,10)+RANDBETWEEN(1,10)+RANDBETWEEN(1,10)+RANDBETWEEN(1,10)+RANDBETWEEN(1,10)+RANDBETWEEN(1,10)</f>
        <v>48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7</v>
      </c>
      <c r="D7" s="10">
        <f ca="1">RANDBETWEEN(1,12)+RANDBETWEEN(1,12)</f>
        <v>14</v>
      </c>
      <c r="E7" s="10">
        <f ca="1">RANDBETWEEN(1,12)+RANDBETWEEN(1,12)+RANDBETWEEN(1,12)</f>
        <v>13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37</v>
      </c>
      <c r="H7" s="174">
        <f ca="1">RANDBETWEEN(1,12)+RANDBETWEEN(1,12)+RANDBETWEEN(1,12)+RANDBETWEEN(1,12)+RANDBETWEEN(1,12)+RANDBETWEEN(1,12)</f>
        <v>60</v>
      </c>
      <c r="I7" s="174">
        <f ca="1">RANDBETWEEN(1,12)+RANDBETWEEN(1,12)+RANDBETWEEN(1,12)+RANDBETWEEN(1,12)+RANDBETWEEN(1,12)+RANDBETWEEN(1,12)+RANDBETWEEN(1,12)</f>
        <v>39</v>
      </c>
      <c r="J7" s="174">
        <f ca="1">RANDBETWEEN(1,12)+RANDBETWEEN(1,12)+RANDBETWEEN(1,12)+RANDBETWEEN(1,12)+RANDBETWEEN(1,12)+RANDBETWEEN(1,12)+RANDBETWEEN(1,12)+RANDBETWEEN(1,12)</f>
        <v>56</v>
      </c>
      <c r="K7" s="174">
        <f ca="1">RANDBETWEEN(1,12)+RANDBETWEEN(1,12)+RANDBETWEEN(1,12)+RANDBETWEEN(1,12)+RANDBETWEEN(1,12)+RANDBETWEEN(1,12)+RANDBETWEEN(1,12)+RANDBETWEEN(1,12)+RANDBETWEEN(1,12)</f>
        <v>64</v>
      </c>
      <c r="L7" s="11">
        <f ca="1">RANDBETWEEN(1,12)+RANDBETWEEN(1,12)+RANDBETWEEN(1,12)+RANDBETWEEN(1,12)+RANDBETWEEN(1,12)+RANDBETWEEN(1,12)+RANDBETWEEN(1,12)+RANDBETWEEN(1,12)+RANDBETWEEN(1,12)+RANDBETWEEN(1,12)</f>
        <v>68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31</v>
      </c>
      <c r="E8" s="10">
        <f ca="1">RANDBETWEEN(1,20)+RANDBETWEEN(1,20)+RANDBETWEEN(1,20)</f>
        <v>31</v>
      </c>
      <c r="F8" s="10">
        <f ca="1">RANDBETWEEN(1,20)+RANDBETWEEN(1,20)+RANDBETWEEN(1,20)+RANDBETWEEN(1,20)</f>
        <v>47</v>
      </c>
      <c r="G8" s="10">
        <f ca="1">RANDBETWEEN(1,20)+RANDBETWEEN(1,20)+RANDBETWEEN(1,20)+RANDBETWEEN(1,20)+RANDBETWEEN(1,20)</f>
        <v>63</v>
      </c>
      <c r="H8" s="174">
        <f ca="1">RANDBETWEEN(1,20)+RANDBETWEEN(1,20)+RANDBETWEEN(1,20)+RANDBETWEEN(1,20)+RANDBETWEEN(1,20)+RANDBETWEEN(1,20)</f>
        <v>55</v>
      </c>
      <c r="I8" s="174">
        <f ca="1">RANDBETWEEN(1,20)+RANDBETWEEN(1,20)+RANDBETWEEN(1,20)+RANDBETWEEN(1,20)+RANDBETWEEN(1,20)+RANDBETWEEN(1,20)+RANDBETWEEN(1,20)</f>
        <v>60</v>
      </c>
      <c r="J8" s="174">
        <f ca="1">RANDBETWEEN(1,20)+RANDBETWEEN(1,20)+RANDBETWEEN(1,20)+RANDBETWEEN(1,20)+RANDBETWEEN(1,20)+RANDBETWEEN(1,20)+RANDBETWEEN(1,20)+RANDBETWEEN(1,20)</f>
        <v>113</v>
      </c>
      <c r="K8" s="174">
        <f ca="1">RANDBETWEEN(1,20)+RANDBETWEEN(1,20)+RANDBETWEEN(1,20)+RANDBETWEEN(1,20)+RANDBETWEEN(1,20)+RANDBETWEEN(1,20)+RANDBETWEEN(1,20)+RANDBETWEEN(1,20)+RANDBETWEEN(1,20)</f>
        <v>87</v>
      </c>
      <c r="L8" s="11">
        <f ca="1">RANDBETWEEN(1,20)+RANDBETWEEN(1,20)+RANDBETWEEN(1,20)+RANDBETWEEN(1,20)+RANDBETWEEN(1,20)+RANDBETWEEN(1,20)+RANDBETWEEN(1,20)+RANDBETWEEN(1,20)+RANDBETWEEN(1,20)+RANDBETWEEN(1,20)</f>
        <v>92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51</v>
      </c>
      <c r="D9" s="13">
        <f ca="1">RANDBETWEEN(1,100)+RANDBETWEEN(1,100)</f>
        <v>132</v>
      </c>
      <c r="E9" s="13">
        <f ca="1">RANDBETWEEN(1,100)+RANDBETWEEN(1,100)+RANDBETWEEN(1,100)</f>
        <v>146</v>
      </c>
      <c r="F9" s="13">
        <f ca="1">RANDBETWEEN(1,100)+RANDBETWEEN(1,100)+RANDBETWEEN(1,100)+RANDBETWEEN(1,100)</f>
        <v>164</v>
      </c>
      <c r="G9" s="13">
        <f ca="1">RANDBETWEEN(1,100)+RANDBETWEEN(1,100)+RANDBETWEEN(1,100)+RANDBETWEEN(1,100)+RANDBETWEEN(1,100)</f>
        <v>355</v>
      </c>
      <c r="H9" s="175">
        <f ca="1">RANDBETWEEN(1,100)+RANDBETWEEN(1,100)+RANDBETWEEN(1,100)+RANDBETWEEN(1,100)+RANDBETWEEN(1,100)+RANDBETWEEN(1,100)</f>
        <v>379</v>
      </c>
      <c r="I9" s="175">
        <f ca="1">RANDBETWEEN(1,100)+RANDBETWEEN(1,100)+RANDBETWEEN(1,100)+RANDBETWEEN(1,100)+RANDBETWEEN(1,100)+RANDBETWEEN(1,100)+RANDBETWEEN(1,100)</f>
        <v>302</v>
      </c>
      <c r="J9" s="175">
        <f ca="1">RANDBETWEEN(1,100)+RANDBETWEEN(1,100)+RANDBETWEEN(1,100)+RANDBETWEEN(1,100)+RANDBETWEEN(1,100)+RANDBETWEEN(1,100)+RANDBETWEEN(1,100)+RANDBETWEEN(1,100)</f>
        <v>309</v>
      </c>
      <c r="K9" s="175">
        <f ca="1">RANDBETWEEN(1,100)+RANDBETWEEN(1,100)+RANDBETWEEN(1,100)+RANDBETWEEN(1,100)+RANDBETWEEN(1,100)+RANDBETWEEN(1,100)+RANDBETWEEN(1,100)+RANDBETWEEN(1,100)+RANDBETWEEN(1,100)</f>
        <v>458</v>
      </c>
      <c r="L9" s="14">
        <f ca="1">RANDBETWEEN(1,100)+RANDBETWEEN(1,100)+RANDBETWEEN(1,100)+RANDBETWEEN(1,100)+RANDBETWEEN(1,100)+RANDBETWEEN(1,100)+RANDBETWEEN(1,100)+RANDBETWEEN(1,100)+RANDBETWEEN(1,100)+RANDBETWEEN(1,100)</f>
        <v>579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2022-12-17T00:13:42Z</dcterms:modified>
</cp:coreProperties>
</file>