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Used\Battle Tallies\"/>
    </mc:Choice>
  </mc:AlternateContent>
  <xr:revisionPtr revIDLastSave="0" documentId="8_{267E73A5-49EA-483B-AE52-AD373216F8A0}" xr6:coauthVersionLast="47" xr6:coauthVersionMax="47" xr10:uidLastSave="{00000000-0000-0000-0000-000000000000}"/>
  <bookViews>
    <workbookView xWindow="-108" yWindow="-108" windowWidth="23256" windowHeight="13176" tabRatio="400" xr2:uid="{00000000-000D-0000-FFFF-FFFF00000000}"/>
  </bookViews>
  <sheets>
    <sheet name="Initiative" sheetId="1" r:id="rId1"/>
    <sheet name="Members" sheetId="12" r:id="rId2"/>
    <sheet name="Skills" sheetId="13" r:id="rId3"/>
    <sheet name="Spells" sheetId="10" r:id="rId4"/>
    <sheet name="Attacks" sheetId="9" r:id="rId5"/>
    <sheet name="Saves" sheetId="7" r:id="rId6"/>
    <sheet name="hps" sheetId="5" r:id="rId7"/>
    <sheet name="Rolls" sheetId="11" r:id="rId8"/>
  </sheets>
  <externalReferences>
    <externalReference r:id="rId9"/>
  </externalReferences>
  <definedNames>
    <definedName name="_xlnm._FilterDatabase" localSheetId="1" hidden="1">Members!$A$1:$AO$1</definedName>
    <definedName name="NoShade">'[1]Spell Sheet'!$FH$1</definedName>
    <definedName name="_xlnm.Print_Area" localSheetId="2">Skills!$A$1:$V$35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2" i="1"/>
  <c r="M17" i="10"/>
  <c r="J17" i="10"/>
  <c r="K17" i="10" s="1"/>
  <c r="M16" i="10"/>
  <c r="J16" i="10"/>
  <c r="K16" i="10" s="1"/>
  <c r="M15" i="10"/>
  <c r="K15" i="10"/>
  <c r="J15" i="10"/>
  <c r="V6" i="5" l="1"/>
  <c r="AA6" i="5" s="1"/>
  <c r="AB6" i="5" s="1"/>
  <c r="AA17" i="5"/>
  <c r="AB17" i="5" s="1"/>
  <c r="V17" i="5"/>
  <c r="AA16" i="5"/>
  <c r="AB16" i="5" s="1"/>
  <c r="V16" i="5"/>
  <c r="V15" i="5"/>
  <c r="AA15" i="5" s="1"/>
  <c r="AB15" i="5" s="1"/>
  <c r="K30" i="9"/>
  <c r="N30" i="9" s="1"/>
  <c r="J30" i="9"/>
  <c r="K29" i="9"/>
  <c r="J29" i="9"/>
  <c r="V7" i="5"/>
  <c r="AA7" i="5" s="1"/>
  <c r="AB7" i="5" s="1"/>
  <c r="V8" i="5"/>
  <c r="AA8" i="5" s="1"/>
  <c r="AB8" i="5" s="1"/>
  <c r="E14" i="9"/>
  <c r="E15" i="9"/>
  <c r="E16" i="9"/>
  <c r="I16" i="7"/>
  <c r="I14" i="7"/>
  <c r="E17" i="9"/>
  <c r="E18" i="9"/>
  <c r="E19" i="9"/>
  <c r="I15" i="7"/>
  <c r="J14" i="7"/>
  <c r="J15" i="7"/>
  <c r="J16" i="7"/>
  <c r="J17" i="7"/>
  <c r="K17" i="7" s="1"/>
  <c r="J18" i="7"/>
  <c r="K18" i="7" s="1"/>
  <c r="J19" i="7"/>
  <c r="K19" i="7" s="1"/>
  <c r="J20" i="7"/>
  <c r="K20" i="7" s="1"/>
  <c r="J21" i="7"/>
  <c r="K21" i="7" s="1"/>
  <c r="J22" i="7"/>
  <c r="K22" i="7" s="1"/>
  <c r="L29" i="9" l="1"/>
  <c r="N29" i="9"/>
  <c r="L30" i="9"/>
  <c r="K16" i="7"/>
  <c r="K14" i="7"/>
  <c r="K15" i="7"/>
  <c r="K22" i="9"/>
  <c r="N22" i="9" s="1"/>
  <c r="J22" i="9"/>
  <c r="K21" i="9"/>
  <c r="N21" i="9" s="1"/>
  <c r="J21" i="9"/>
  <c r="K20" i="9"/>
  <c r="N20" i="9" s="1"/>
  <c r="J20" i="9"/>
  <c r="K24" i="9"/>
  <c r="N24" i="9" s="1"/>
  <c r="J24" i="9"/>
  <c r="K3" i="9"/>
  <c r="N3" i="9" s="1"/>
  <c r="J3" i="9"/>
  <c r="K6" i="9"/>
  <c r="N6" i="9" s="1"/>
  <c r="J6" i="9"/>
  <c r="K9" i="9"/>
  <c r="N9" i="9" s="1"/>
  <c r="J9" i="9"/>
  <c r="K12" i="9"/>
  <c r="N12" i="9" s="1"/>
  <c r="J12" i="9"/>
  <c r="K18" i="9"/>
  <c r="N18" i="9" s="1"/>
  <c r="J18" i="9"/>
  <c r="K15" i="9"/>
  <c r="N15" i="9" s="1"/>
  <c r="J15" i="9"/>
  <c r="L20" i="9" l="1"/>
  <c r="L22" i="9"/>
  <c r="L21" i="9"/>
  <c r="L18" i="9"/>
  <c r="L3" i="9"/>
  <c r="L24" i="9"/>
  <c r="L12" i="9"/>
  <c r="L6" i="9"/>
  <c r="L9" i="9"/>
  <c r="L15" i="9"/>
  <c r="K27" i="9"/>
  <c r="N27" i="9" s="1"/>
  <c r="J27" i="9"/>
  <c r="V18" i="5"/>
  <c r="AA18" i="5" s="1"/>
  <c r="AB18" i="5" s="1"/>
  <c r="L27" i="9" l="1"/>
  <c r="J2" i="9"/>
  <c r="J4" i="9"/>
  <c r="J5" i="9"/>
  <c r="J7" i="9"/>
  <c r="J8" i="9"/>
  <c r="J10" i="9"/>
  <c r="J11" i="9"/>
  <c r="J13" i="9"/>
  <c r="J14" i="9"/>
  <c r="J16" i="9"/>
  <c r="J17" i="9"/>
  <c r="J19" i="9"/>
  <c r="J23" i="9"/>
  <c r="J25" i="9"/>
  <c r="J26" i="9"/>
  <c r="J28" i="9"/>
  <c r="K8" i="9"/>
  <c r="N8" i="9" s="1"/>
  <c r="K7" i="9"/>
  <c r="N7" i="9" s="1"/>
  <c r="K5" i="9"/>
  <c r="N5" i="9" s="1"/>
  <c r="K4" i="9"/>
  <c r="N4" i="9" s="1"/>
  <c r="K25" i="9"/>
  <c r="N25" i="9" s="1"/>
  <c r="K23" i="9"/>
  <c r="N23" i="9" s="1"/>
  <c r="K19" i="9"/>
  <c r="N19" i="9" s="1"/>
  <c r="K17" i="9"/>
  <c r="N17" i="9" s="1"/>
  <c r="V12" i="5"/>
  <c r="AA12" i="5" s="1"/>
  <c r="AB12" i="5" s="1"/>
  <c r="K13" i="9"/>
  <c r="K11" i="9"/>
  <c r="N11" i="9" s="1"/>
  <c r="K16" i="9"/>
  <c r="N16" i="9" s="1"/>
  <c r="K14" i="9"/>
  <c r="N14" i="9" s="1"/>
  <c r="V11" i="5"/>
  <c r="AA11" i="5" s="1"/>
  <c r="AB11" i="5" s="1"/>
  <c r="V10" i="5"/>
  <c r="AA10" i="5" s="1"/>
  <c r="AB10" i="5" s="1"/>
  <c r="V9" i="5"/>
  <c r="AA9" i="5" s="1"/>
  <c r="AB9" i="5" s="1"/>
  <c r="L5" i="9" l="1"/>
  <c r="L8" i="9"/>
  <c r="L4" i="9"/>
  <c r="L7" i="9"/>
  <c r="L23" i="9"/>
  <c r="L25" i="9"/>
  <c r="L17" i="9"/>
  <c r="L19" i="9"/>
  <c r="L13" i="9"/>
  <c r="N13" i="9"/>
  <c r="L11" i="9"/>
  <c r="L16" i="9"/>
  <c r="L14" i="9"/>
  <c r="J3" i="10"/>
  <c r="K3" i="10" s="1"/>
  <c r="M3" i="10" s="1"/>
  <c r="J6" i="10"/>
  <c r="K6" i="10" s="1"/>
  <c r="M6" i="10" s="1"/>
  <c r="K10" i="9" l="1"/>
  <c r="N10" i="9" s="1"/>
  <c r="D13" i="7"/>
  <c r="E13" i="7" s="1"/>
  <c r="D12" i="7"/>
  <c r="E12" i="7" s="1"/>
  <c r="D11" i="7"/>
  <c r="E11" i="7" s="1"/>
  <c r="D10" i="7"/>
  <c r="E10" i="7" s="1"/>
  <c r="D9" i="7"/>
  <c r="E9" i="7" s="1"/>
  <c r="D8" i="7"/>
  <c r="E8" i="7" s="1"/>
  <c r="J13" i="7"/>
  <c r="K13" i="7" s="1"/>
  <c r="J12" i="7"/>
  <c r="K12" i="7" s="1"/>
  <c r="J11" i="7"/>
  <c r="K11" i="7" s="1"/>
  <c r="J10" i="7"/>
  <c r="K10" i="7" s="1"/>
  <c r="J9" i="7"/>
  <c r="K9" i="7" s="1"/>
  <c r="J8" i="7"/>
  <c r="K8" i="7" s="1"/>
  <c r="J7" i="7"/>
  <c r="K7" i="7" s="1"/>
  <c r="J6" i="7"/>
  <c r="K6" i="7" s="1"/>
  <c r="J5" i="7"/>
  <c r="K5" i="7" s="1"/>
  <c r="J7" i="10"/>
  <c r="K7" i="10" s="1"/>
  <c r="M7" i="10" s="1"/>
  <c r="L10" i="9" l="1"/>
  <c r="J4" i="7"/>
  <c r="K4" i="7" s="1"/>
  <c r="J3" i="7"/>
  <c r="K3" i="7" s="1"/>
  <c r="J2" i="7"/>
  <c r="K2" i="7" s="1"/>
  <c r="V14" i="5" l="1"/>
  <c r="AA14" i="5" s="1"/>
  <c r="AB14" i="5" s="1"/>
  <c r="J12" i="10"/>
  <c r="K12" i="10" s="1"/>
  <c r="M12" i="10" s="1"/>
  <c r="D4" i="1"/>
  <c r="D3" i="1"/>
  <c r="D2" i="1"/>
  <c r="D7" i="7" l="1"/>
  <c r="E7" i="7" s="1"/>
  <c r="D6" i="7"/>
  <c r="E6" i="7" s="1"/>
  <c r="D5" i="7"/>
  <c r="E5" i="7" s="1"/>
  <c r="V13" i="5" l="1"/>
  <c r="AA13" i="5" s="1"/>
  <c r="AB13" i="5" s="1"/>
  <c r="K2" i="9"/>
  <c r="N2" i="9" s="1"/>
  <c r="L2" i="9" l="1"/>
  <c r="J10" i="10" l="1"/>
  <c r="K10" i="10" s="1"/>
  <c r="M10" i="10" s="1"/>
  <c r="J11" i="10"/>
  <c r="K11" i="10" s="1"/>
  <c r="M11" i="10" s="1"/>
  <c r="J13" i="10"/>
  <c r="K13" i="10" s="1"/>
  <c r="M13" i="10" s="1"/>
  <c r="J14" i="10"/>
  <c r="K14" i="10" s="1"/>
  <c r="M14" i="10"/>
  <c r="J20" i="10"/>
  <c r="K20" i="10" s="1"/>
  <c r="M20" i="10" s="1"/>
  <c r="J21" i="10"/>
  <c r="K21" i="10" s="1"/>
  <c r="M21" i="10"/>
  <c r="J22" i="10"/>
  <c r="K22" i="10" s="1"/>
  <c r="M22" i="10"/>
  <c r="J23" i="10"/>
  <c r="K23" i="10" s="1"/>
  <c r="M23" i="10"/>
  <c r="J24" i="10"/>
  <c r="K24" i="10"/>
  <c r="M24" i="10"/>
  <c r="J25" i="10"/>
  <c r="K25" i="10" s="1"/>
  <c r="M25" i="10"/>
  <c r="J26" i="10"/>
  <c r="K26" i="10" s="1"/>
  <c r="M26" i="10"/>
  <c r="J9" i="10" l="1"/>
  <c r="K9" i="10" s="1"/>
  <c r="M9" i="10" s="1"/>
  <c r="O49" i="13" l="1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M4" i="13" l="1"/>
  <c r="L4" i="13"/>
  <c r="K4" i="13"/>
  <c r="J4" i="13"/>
  <c r="I4" i="13"/>
  <c r="H4" i="13"/>
  <c r="D4" i="13"/>
  <c r="M3" i="13"/>
  <c r="L3" i="13"/>
  <c r="K3" i="13"/>
  <c r="J3" i="13"/>
  <c r="I3" i="13"/>
  <c r="H3" i="13"/>
  <c r="D3" i="13"/>
  <c r="M2" i="13"/>
  <c r="L2" i="13"/>
  <c r="K2" i="13"/>
  <c r="J2" i="13"/>
  <c r="I2" i="13"/>
  <c r="H2" i="13"/>
  <c r="D2" i="13"/>
  <c r="P3" i="12"/>
  <c r="AI3" i="12" s="1"/>
  <c r="L4" i="12"/>
  <c r="AG5" i="12"/>
  <c r="Z3" i="12"/>
  <c r="F2" i="13" s="1"/>
  <c r="X5" i="12"/>
  <c r="AB5" i="12" s="1"/>
  <c r="B3" i="13" s="1"/>
  <c r="X4" i="12"/>
  <c r="X7" i="12"/>
  <c r="AB7" i="12" s="1"/>
  <c r="X6" i="12"/>
  <c r="AB6" i="12" s="1"/>
  <c r="E3" i="13" s="1"/>
  <c r="X3" i="12"/>
  <c r="AB3" i="12" s="1"/>
  <c r="F3" i="13" s="1"/>
  <c r="AG3" i="12"/>
  <c r="AD3" i="12"/>
  <c r="F4" i="13" s="1"/>
  <c r="W3" i="12"/>
  <c r="V3" i="12"/>
  <c r="T3" i="12"/>
  <c r="R3" i="12"/>
  <c r="AJ3" i="12" s="1"/>
  <c r="N3" i="12"/>
  <c r="AF3" i="12" s="1"/>
  <c r="AH3" i="12" s="1"/>
  <c r="L3" i="12"/>
  <c r="AG6" i="12"/>
  <c r="AD6" i="12"/>
  <c r="E4" i="13" s="1"/>
  <c r="Z6" i="12"/>
  <c r="E2" i="13" s="1"/>
  <c r="W6" i="12"/>
  <c r="V6" i="12"/>
  <c r="T6" i="12"/>
  <c r="R6" i="12"/>
  <c r="AJ6" i="12" s="1"/>
  <c r="P6" i="12"/>
  <c r="AI6" i="12" s="1"/>
  <c r="N6" i="12"/>
  <c r="AF6" i="12" s="1"/>
  <c r="AH6" i="12" s="1"/>
  <c r="L6" i="12"/>
  <c r="AG7" i="12"/>
  <c r="AD7" i="12"/>
  <c r="Z7" i="12"/>
  <c r="W7" i="12"/>
  <c r="V7" i="12"/>
  <c r="T7" i="12"/>
  <c r="R7" i="12"/>
  <c r="AJ7" i="12" s="1"/>
  <c r="P7" i="12"/>
  <c r="AI7" i="12" s="1"/>
  <c r="N7" i="12"/>
  <c r="AF7" i="12" s="1"/>
  <c r="AH7" i="12" s="1"/>
  <c r="L7" i="12"/>
  <c r="AG4" i="12"/>
  <c r="AD4" i="12"/>
  <c r="C4" i="13" s="1"/>
  <c r="Z4" i="12"/>
  <c r="C2" i="13" s="1"/>
  <c r="AB4" i="12"/>
  <c r="C3" i="13" s="1"/>
  <c r="W4" i="12"/>
  <c r="V4" i="12"/>
  <c r="T4" i="12"/>
  <c r="R4" i="12"/>
  <c r="AJ4" i="12" s="1"/>
  <c r="P4" i="12"/>
  <c r="AI4" i="12" s="1"/>
  <c r="N4" i="12"/>
  <c r="AF4" i="12" s="1"/>
  <c r="AH4" i="12" s="1"/>
  <c r="AD5" i="12"/>
  <c r="B4" i="13" s="1"/>
  <c r="Z5" i="12"/>
  <c r="B2" i="13" s="1"/>
  <c r="W5" i="12"/>
  <c r="V5" i="12"/>
  <c r="T5" i="12"/>
  <c r="R5" i="12"/>
  <c r="AJ5" i="12" s="1"/>
  <c r="P5" i="12"/>
  <c r="AI5" i="12" s="1"/>
  <c r="N5" i="12"/>
  <c r="AF5" i="12" s="1"/>
  <c r="AH5" i="12" s="1"/>
  <c r="L5" i="12"/>
  <c r="AG2" i="12"/>
  <c r="AD2" i="12"/>
  <c r="G4" i="13" s="1"/>
  <c r="Z2" i="12"/>
  <c r="G2" i="13" s="1"/>
  <c r="X2" i="12"/>
  <c r="AB2" i="12" s="1"/>
  <c r="G3" i="13" s="1"/>
  <c r="W2" i="12"/>
  <c r="V2" i="12"/>
  <c r="T2" i="12"/>
  <c r="R2" i="12"/>
  <c r="AJ2" i="12" s="1"/>
  <c r="P2" i="12"/>
  <c r="AI2" i="12" s="1"/>
  <c r="N2" i="12"/>
  <c r="AF2" i="12" s="1"/>
  <c r="AH2" i="12" s="1"/>
  <c r="L2" i="12"/>
  <c r="C50" i="13" l="1"/>
  <c r="M50" i="13"/>
  <c r="L50" i="13"/>
  <c r="K50" i="13"/>
  <c r="J50" i="13"/>
  <c r="I50" i="13"/>
  <c r="H50" i="13"/>
  <c r="G50" i="13"/>
  <c r="F50" i="13"/>
  <c r="E50" i="13"/>
  <c r="D50" i="13"/>
  <c r="B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P30" i="13"/>
  <c r="R14" i="13"/>
  <c r="R40" i="13"/>
  <c r="R46" i="13"/>
  <c r="R24" i="13" l="1"/>
  <c r="T24" i="13" s="1"/>
  <c r="R25" i="13"/>
  <c r="T25" i="13" s="1"/>
  <c r="P2" i="13"/>
  <c r="R45" i="13"/>
  <c r="T45" i="13" s="1"/>
  <c r="R39" i="13"/>
  <c r="T39" i="13" s="1"/>
  <c r="R38" i="13"/>
  <c r="T38" i="13" s="1"/>
  <c r="R23" i="13"/>
  <c r="T23" i="13" s="1"/>
  <c r="R7" i="13"/>
  <c r="T7" i="13" s="1"/>
  <c r="R31" i="13"/>
  <c r="T31" i="13" s="1"/>
  <c r="R17" i="13"/>
  <c r="T17" i="13" s="1"/>
  <c r="R48" i="13"/>
  <c r="T48" i="13" s="1"/>
  <c r="R15" i="13"/>
  <c r="T15" i="13" s="1"/>
  <c r="R32" i="13"/>
  <c r="T32" i="13" s="1"/>
  <c r="R18" i="13"/>
  <c r="T18" i="13" s="1"/>
  <c r="R16" i="13"/>
  <c r="T16" i="13" s="1"/>
  <c r="R33" i="13"/>
  <c r="T33" i="13" s="1"/>
  <c r="R47" i="13"/>
  <c r="T47" i="13" s="1"/>
  <c r="R9" i="13"/>
  <c r="T9" i="13" s="1"/>
  <c r="R26" i="13"/>
  <c r="T26" i="13" s="1"/>
  <c r="R3" i="13"/>
  <c r="T3" i="13" s="1"/>
  <c r="R19" i="13"/>
  <c r="T19" i="13" s="1"/>
  <c r="R43" i="13"/>
  <c r="T43" i="13" s="1"/>
  <c r="P4" i="13"/>
  <c r="P12" i="13"/>
  <c r="R20" i="13"/>
  <c r="T20" i="13" s="1"/>
  <c r="R28" i="13"/>
  <c r="T28" i="13" s="1"/>
  <c r="R36" i="13"/>
  <c r="T36" i="13" s="1"/>
  <c r="R44" i="13"/>
  <c r="T44" i="13" s="1"/>
  <c r="R49" i="13"/>
  <c r="T49" i="13" s="1"/>
  <c r="R10" i="13"/>
  <c r="T10" i="13" s="1"/>
  <c r="R34" i="13"/>
  <c r="T34" i="13" s="1"/>
  <c r="P11" i="13"/>
  <c r="R35" i="13"/>
  <c r="T35" i="13" s="1"/>
  <c r="R5" i="13"/>
  <c r="T5" i="13" s="1"/>
  <c r="P13" i="13"/>
  <c r="P21" i="13"/>
  <c r="R29" i="13"/>
  <c r="T29" i="13" s="1"/>
  <c r="R37" i="13"/>
  <c r="T37" i="13" s="1"/>
  <c r="R8" i="13"/>
  <c r="T8" i="13" s="1"/>
  <c r="R41" i="13"/>
  <c r="T41" i="13" s="1"/>
  <c r="R42" i="13"/>
  <c r="T42" i="13" s="1"/>
  <c r="R27" i="13"/>
  <c r="T27" i="13" s="1"/>
  <c r="P6" i="13"/>
  <c r="R22" i="13"/>
  <c r="T22" i="13" s="1"/>
  <c r="T40" i="13"/>
  <c r="P46" i="13"/>
  <c r="R30" i="13"/>
  <c r="T30" i="13" s="1"/>
  <c r="P14" i="13"/>
  <c r="P45" i="13"/>
  <c r="T14" i="13"/>
  <c r="T46" i="13"/>
  <c r="P40" i="13"/>
  <c r="P23" i="13" l="1"/>
  <c r="P39" i="13"/>
  <c r="R2" i="13"/>
  <c r="T2" i="13" s="1"/>
  <c r="P17" i="13"/>
  <c r="P24" i="13"/>
  <c r="P25" i="13"/>
  <c r="P38" i="13"/>
  <c r="P9" i="13"/>
  <c r="P28" i="13"/>
  <c r="P5" i="13"/>
  <c r="P27" i="13"/>
  <c r="P48" i="13"/>
  <c r="P36" i="13"/>
  <c r="P33" i="13"/>
  <c r="P7" i="13"/>
  <c r="P26" i="13"/>
  <c r="P47" i="13"/>
  <c r="P35" i="13"/>
  <c r="P3" i="13"/>
  <c r="P22" i="13"/>
  <c r="P31" i="13"/>
  <c r="P16" i="13"/>
  <c r="P20" i="13"/>
  <c r="P49" i="13"/>
  <c r="P15" i="13"/>
  <c r="P18" i="13"/>
  <c r="R6" i="13"/>
  <c r="T6" i="13" s="1"/>
  <c r="P32" i="13"/>
  <c r="P10" i="13"/>
  <c r="P42" i="13"/>
  <c r="P44" i="13"/>
  <c r="R13" i="13"/>
  <c r="T13" i="13" s="1"/>
  <c r="R4" i="13"/>
  <c r="T4" i="13" s="1"/>
  <c r="P43" i="13"/>
  <c r="R21" i="13"/>
  <c r="T21" i="13" s="1"/>
  <c r="R11" i="13"/>
  <c r="T11" i="13" s="1"/>
  <c r="R12" i="13"/>
  <c r="T12" i="13" s="1"/>
  <c r="P41" i="13"/>
  <c r="P8" i="13"/>
  <c r="P34" i="13"/>
  <c r="P37" i="13"/>
  <c r="P29" i="13"/>
  <c r="P19" i="13"/>
  <c r="E4" i="1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D6" i="1"/>
  <c r="E3" i="1" l="1"/>
  <c r="E2" i="1"/>
  <c r="K26" i="9" l="1"/>
  <c r="N26" i="9" s="1"/>
  <c r="K28" i="9"/>
  <c r="N28" i="9" s="1"/>
  <c r="L26" i="9" l="1"/>
  <c r="L28" i="9"/>
  <c r="V4" i="5" l="1"/>
  <c r="AA4" i="5" s="1"/>
  <c r="AB4" i="5" s="1"/>
  <c r="V2" i="5" l="1"/>
  <c r="V3" i="5"/>
  <c r="V5" i="5"/>
  <c r="J5" i="10" l="1"/>
  <c r="K5" i="10" s="1"/>
  <c r="M5" i="10" s="1"/>
  <c r="J8" i="10" l="1"/>
  <c r="K8" i="10" s="1"/>
  <c r="M8" i="10" s="1"/>
  <c r="M6" i="1" l="1"/>
  <c r="M5" i="1"/>
  <c r="M4" i="1"/>
  <c r="D4" i="7" l="1"/>
  <c r="E4" i="7" s="1"/>
  <c r="D3" i="7"/>
  <c r="E3" i="7" s="1"/>
  <c r="D2" i="7"/>
  <c r="E2" i="7" s="1"/>
  <c r="M30" i="1" l="1"/>
  <c r="I9" i="1" l="1"/>
  <c r="AA3" i="5" l="1"/>
  <c r="AB3" i="5" s="1"/>
  <c r="T1" i="10" l="1"/>
  <c r="AA2" i="5" l="1"/>
  <c r="AB2" i="5" s="1"/>
  <c r="J2" i="10" l="1"/>
  <c r="K2" i="10" s="1"/>
  <c r="M2" i="10" s="1"/>
  <c r="J4" i="10"/>
  <c r="K4" i="10" s="1"/>
  <c r="M4" i="10" s="1"/>
  <c r="I8" i="1" l="1"/>
  <c r="I10" i="1" s="1"/>
  <c r="M8" i="1" s="1"/>
  <c r="I11" i="1" l="1"/>
  <c r="M9" i="1" s="1"/>
  <c r="M10" i="1" l="1"/>
  <c r="M11" i="1" l="1"/>
  <c r="AA5" i="5"/>
  <c r="AB5" i="5" s="1"/>
</calcChain>
</file>

<file path=xl/sharedStrings.xml><?xml version="1.0" encoding="utf-8"?>
<sst xmlns="http://schemas.openxmlformats.org/spreadsheetml/2006/main" count="751" uniqueCount="291">
  <si>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</si>
  <si>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</si>
  <si>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</si>
  <si>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</si>
  <si>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</si>
  <si>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</si>
  <si>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</si>
  <si>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</si>
  <si>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</si>
  <si>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</si>
  <si>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</si>
  <si>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</si>
  <si>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</si>
  <si>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</si>
  <si>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</si>
  <si>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</si>
  <si>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</si>
  <si>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</si>
  <si>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</si>
  <si>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</si>
  <si>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</si>
  <si>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</si>
  <si>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</si>
  <si>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</si>
  <si>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</si>
  <si>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</si>
  <si>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</si>
  <si>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</si>
  <si>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</si>
  <si>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</si>
  <si>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</si>
  <si>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</si>
  <si>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</si>
  <si>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</si>
  <si>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</si>
  <si>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</si>
  <si>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</si>
  <si>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</si>
  <si>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</si>
  <si>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</si>
  <si>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</si>
  <si>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</si>
  <si>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</si>
  <si>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</si>
  <si>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</si>
  <si>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</si>
  <si>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</si>
  <si>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</si>
  <si>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</si>
  <si>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</si>
  <si>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</si>
  <si>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</si>
  <si>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</si>
  <si>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</si>
  <si>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</si>
  <si>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</si>
  <si>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</si>
  <si>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</si>
  <si>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</si>
  <si>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</si>
  <si>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</si>
  <si>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</si>
  <si>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</si>
  <si>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</si>
  <si>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</si>
  <si>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</si>
  <si>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</si>
  <si>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</si>
  <si>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</si>
  <si>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</si>
  <si>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</si>
  <si>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</si>
  <si>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</si>
  <si>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</si>
  <si>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</si>
  <si>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</si>
  <si>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</si>
  <si>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</si>
  <si>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</si>
  <si>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</si>
  <si>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</si>
  <si>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</si>
  <si>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</si>
  <si>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</si>
  <si>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</si>
  <si>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</si>
  <si>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</si>
  <si>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</si>
  <si>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</si>
  <si>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</si>
  <si>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</si>
  <si>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</si>
  <si>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</si>
  <si>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</si>
  <si>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</si>
  <si>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</si>
  <si>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</si>
  <si>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</si>
  <si>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</si>
  <si>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</si>
  <si>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Stoneskin</t>
  </si>
  <si>
    <t>Speed</t>
  </si>
  <si>
    <t>DR</t>
  </si>
  <si>
    <t>7d</t>
  </si>
  <si>
    <t>8d</t>
  </si>
  <si>
    <t>9d</t>
  </si>
  <si>
    <t>10d</t>
  </si>
  <si>
    <t>Nihm</t>
  </si>
  <si>
    <t>Ranger</t>
  </si>
  <si>
    <t>Kassuq</t>
  </si>
  <si>
    <t>Hound Archon</t>
  </si>
  <si>
    <t>Baldoor</t>
  </si>
  <si>
    <t>Cleric of Moradin</t>
  </si>
  <si>
    <t>þ</t>
  </si>
  <si>
    <t>Use Magic Device</t>
  </si>
  <si>
    <t>Disable Device</t>
  </si>
  <si>
    <t>Survival</t>
  </si>
  <si>
    <t>First</t>
  </si>
  <si>
    <t>Last</t>
  </si>
  <si>
    <t>Race</t>
  </si>
  <si>
    <t>Class</t>
  </si>
  <si>
    <t>Sex</t>
  </si>
  <si>
    <t>Age</t>
  </si>
  <si>
    <t>Alignment</t>
  </si>
  <si>
    <t>Str</t>
  </si>
  <si>
    <t>Strength</t>
  </si>
  <si>
    <t>Dex</t>
  </si>
  <si>
    <t>Dexterity</t>
  </si>
  <si>
    <t>Con</t>
  </si>
  <si>
    <t>Constitution</t>
  </si>
  <si>
    <t>Int</t>
  </si>
  <si>
    <t>Intelligence</t>
  </si>
  <si>
    <t>Wis</t>
  </si>
  <si>
    <t>Wisdom</t>
  </si>
  <si>
    <t>Cha</t>
  </si>
  <si>
    <t>Charisma</t>
  </si>
  <si>
    <t>m</t>
  </si>
  <si>
    <t>Init</t>
  </si>
  <si>
    <t>Fort</t>
  </si>
  <si>
    <t>Ref</t>
  </si>
  <si>
    <t>Wil</t>
  </si>
  <si>
    <t>FF</t>
  </si>
  <si>
    <t>HP</t>
  </si>
  <si>
    <t>Skill Ranks</t>
  </si>
  <si>
    <t>Spells Known</t>
  </si>
  <si>
    <t>Spells Prepared / Cast</t>
  </si>
  <si>
    <t>Weapons</t>
  </si>
  <si>
    <t>Armor</t>
  </si>
  <si>
    <t>Armor Bonus</t>
  </si>
  <si>
    <t>Notable Equipment</t>
  </si>
  <si>
    <t>Max</t>
  </si>
  <si>
    <t>Skill/Save</t>
  </si>
  <si>
    <t>Ability</t>
  </si>
  <si>
    <t>Mod.</t>
  </si>
  <si>
    <t>Ability &amp; Mod.</t>
  </si>
  <si>
    <t>Misc. Mods.</t>
  </si>
  <si>
    <t>Active Character</t>
  </si>
  <si>
    <t>Appraise</t>
  </si>
  <si>
    <t>0</t>
  </si>
  <si>
    <t>Balance</t>
  </si>
  <si>
    <t>Bluff</t>
  </si>
  <si>
    <t>Climb</t>
  </si>
  <si>
    <t>Concentration</t>
  </si>
  <si>
    <t>Decipher Script</t>
  </si>
  <si>
    <t>Diplomacy</t>
  </si>
  <si>
    <t>Disguise</t>
  </si>
  <si>
    <t>Escape Artist</t>
  </si>
  <si>
    <t>Forgery</t>
  </si>
  <si>
    <t>Gather Information</t>
  </si>
  <si>
    <t>Handle Animal</t>
  </si>
  <si>
    <t>Heal</t>
  </si>
  <si>
    <t>Hide</t>
  </si>
  <si>
    <t>Intimidate</t>
  </si>
  <si>
    <t>Jump</t>
  </si>
  <si>
    <t>Knowledge:  Arcana</t>
  </si>
  <si>
    <t>Knowledge:  Arch. &amp; Eng.</t>
  </si>
  <si>
    <t>Knowledge:  Dungeoneering</t>
  </si>
  <si>
    <t>Knowledge:  Geography</t>
  </si>
  <si>
    <t>Knowledge:  History</t>
  </si>
  <si>
    <t>Knowledge:  Local</t>
  </si>
  <si>
    <t>Knowledge:  Nature</t>
  </si>
  <si>
    <t>Knowledge:  Nobility &amp; Royalty</t>
  </si>
  <si>
    <t>Knowledge:  Religion</t>
  </si>
  <si>
    <t>Knowledge:  The Planes</t>
  </si>
  <si>
    <t>Listen</t>
  </si>
  <si>
    <t>Move Silently</t>
  </si>
  <si>
    <t>Open Lock</t>
  </si>
  <si>
    <t>Perform</t>
  </si>
  <si>
    <t>Profession:  Priest</t>
  </si>
  <si>
    <t>Ride</t>
  </si>
  <si>
    <t>Search</t>
  </si>
  <si>
    <t>Sense Motive</t>
  </si>
  <si>
    <t>Sleight of Hand</t>
  </si>
  <si>
    <t>Speak Language</t>
  </si>
  <si>
    <t>Spellcraft</t>
  </si>
  <si>
    <t>Spot</t>
  </si>
  <si>
    <t>Swim</t>
  </si>
  <si>
    <t>Tumble</t>
  </si>
  <si>
    <t>Use Rope</t>
  </si>
  <si>
    <t>Region</t>
  </si>
  <si>
    <t>Craft:  Poisonmaking</t>
  </si>
  <si>
    <t>Current Effects</t>
  </si>
  <si>
    <t>PCs</t>
  </si>
  <si>
    <t>30’ - 60’</t>
  </si>
  <si>
    <t>Abilities / Feats</t>
  </si>
  <si>
    <t>Leather +1</t>
  </si>
  <si>
    <t>-</t>
  </si>
  <si>
    <t>Light Crossbow +1, MW Dagger</t>
  </si>
  <si>
    <t>Studded Leather +1</t>
  </si>
  <si>
    <t>MW Sling, MW Dagger</t>
  </si>
  <si>
    <t>MW Chainmail</t>
  </si>
  <si>
    <t>Half-plate</t>
  </si>
  <si>
    <t>Leather</t>
  </si>
  <si>
    <r>
      <t xml:space="preserve">6 / 5
</t>
    </r>
    <r>
      <rPr>
        <sz val="10"/>
        <color rgb="FFFF0000"/>
        <rFont val="Times New Roman"/>
        <family val="1"/>
      </rPr>
      <t>0 / 0</t>
    </r>
  </si>
  <si>
    <t>MW Hand Crossbow, MW Heavy Flail</t>
  </si>
  <si>
    <t>MW Greatsword, MW Dagger</t>
  </si>
  <si>
    <t>MW Greatsword, MW Heavy Crossbow, MW Dagger</t>
  </si>
  <si>
    <t>Heavy Crossbow, MW Club</t>
  </si>
  <si>
    <t>Haal</t>
  </si>
  <si>
    <r>
      <t xml:space="preserve">6 / 6 / 5 / 3
</t>
    </r>
    <r>
      <rPr>
        <sz val="10"/>
        <color rgb="FFFF0000"/>
        <rFont val="Times New Roman"/>
        <family val="1"/>
      </rPr>
      <t>0 / 0 / 0 / 0</t>
    </r>
  </si>
  <si>
    <t>Detect Evil</t>
  </si>
  <si>
    <t>Detect Thoughts</t>
  </si>
  <si>
    <t>Summon Monster I</t>
  </si>
  <si>
    <t>Obscuring Mist</t>
  </si>
  <si>
    <t>Spiritual Weapon</t>
  </si>
  <si>
    <t>Summon Monster II</t>
  </si>
  <si>
    <t>Augmented dog 1</t>
  </si>
  <si>
    <t>Augmented dog 2</t>
  </si>
  <si>
    <t>Light</t>
  </si>
  <si>
    <t>Aid</t>
  </si>
  <si>
    <t>Detect Magic</t>
  </si>
  <si>
    <t>Locust Swarm Crew</t>
  </si>
  <si>
    <t>Fighter</t>
  </si>
  <si>
    <t>Swashbuckler</t>
  </si>
  <si>
    <t>Barbarian</t>
  </si>
  <si>
    <t>Darfur</t>
  </si>
  <si>
    <t>Durban</t>
  </si>
  <si>
    <t>Davos</t>
  </si>
  <si>
    <t>Dogeater</t>
  </si>
  <si>
    <t>Grapple</t>
  </si>
  <si>
    <t>MW Club</t>
  </si>
  <si>
    <t>MW Sap</t>
  </si>
  <si>
    <t>MW Greatclub</t>
  </si>
  <si>
    <t>1d10+3</t>
  </si>
  <si>
    <t>1d3+2</t>
  </si>
  <si>
    <t>1d6+1</t>
  </si>
  <si>
    <t>1d6+2</t>
  </si>
  <si>
    <t>Ranger-Druid</t>
  </si>
  <si>
    <t>Cloistered Cleric of Lathander-Fighter</t>
  </si>
  <si>
    <t>Ramfish</t>
  </si>
  <si>
    <t>40’</t>
  </si>
  <si>
    <t>Gore</t>
  </si>
  <si>
    <t>Bite</t>
  </si>
  <si>
    <t>2d6+5</t>
  </si>
  <si>
    <t>1d8+2</t>
  </si>
  <si>
    <t>Captain P</t>
  </si>
  <si>
    <t>Azmul</t>
  </si>
  <si>
    <t>Sailor</t>
  </si>
  <si>
    <t>Cutlass +1</t>
  </si>
  <si>
    <t>Rapier +1</t>
  </si>
  <si>
    <t>MW Scimitar</t>
  </si>
  <si>
    <t>Light Crossbow +1</t>
  </si>
  <si>
    <t>Fire Bolt</t>
  </si>
  <si>
    <t>1d8+1+1d6 fire</t>
  </si>
  <si>
    <t>1d6+1+2</t>
  </si>
  <si>
    <t>1d6+1+1</t>
  </si>
  <si>
    <t>MW Harpoon</t>
  </si>
  <si>
    <t>1d10+2</t>
  </si>
  <si>
    <t>1d10+1</t>
  </si>
  <si>
    <t>1d10</t>
  </si>
  <si>
    <t>Joneas</t>
  </si>
  <si>
    <t>1d4+1</t>
  </si>
  <si>
    <t>1d8+1</t>
  </si>
  <si>
    <t>Lodge DC 10+dmg</t>
  </si>
  <si>
    <t>Captain Providence</t>
  </si>
  <si>
    <t>Crew</t>
  </si>
  <si>
    <t>various</t>
  </si>
  <si>
    <t>Captain</t>
  </si>
  <si>
    <t>Rogue 1 - Swashbuckler 5 - Scarlet Corsair 1</t>
  </si>
  <si>
    <t>Rogue 1 - Swashbuckler 4 - Dread Pirate 3</t>
  </si>
  <si>
    <t>Capt. Providence</t>
  </si>
  <si>
    <t>C. porpoise</t>
  </si>
  <si>
    <t>Slam</t>
  </si>
  <si>
    <t>2d4</t>
  </si>
  <si>
    <t>Celestial porpoise 1</t>
  </si>
  <si>
    <t>Celestial porpoise 2</t>
  </si>
  <si>
    <t>Celestial porpoise 3</t>
  </si>
  <si>
    <t>Serasande</t>
  </si>
  <si>
    <t>Duskblade</t>
  </si>
  <si>
    <t>Crew Composition</t>
  </si>
  <si>
    <t>Stormwrack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</si>
</sst>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3"/>
      <color indexed="10"/>
      <name val="Times New Roman"/>
      <family val="1"/>
    </font>
    <font>
      <b/>
      <sz val="13"/>
      <color theme="0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52"/>
      <name val="Times New Roman"/>
      <family val="1"/>
    </font>
    <font>
      <sz val="12"/>
      <name val="Times New Roman"/>
      <family val="1"/>
    </font>
    <font>
      <b/>
      <sz val="13"/>
      <name val="Symbol"/>
      <family val="1"/>
      <charset val="2"/>
    </font>
    <font>
      <b/>
      <sz val="13"/>
      <color rgb="FFFFC000"/>
      <name val="Times New Roman"/>
      <family val="1"/>
    </font>
    <font>
      <b/>
      <sz val="13"/>
      <color rgb="FF00FF00"/>
      <name val="Times New Roman"/>
      <family val="1"/>
    </font>
    <font>
      <sz val="13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FFC000"/>
      <name val="Times New Roman"/>
      <family val="1"/>
    </font>
    <font>
      <sz val="10"/>
      <name val="Times New Roman"/>
      <family val="1"/>
    </font>
    <font>
      <b/>
      <sz val="13"/>
      <color indexed="9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sz val="13"/>
      <color rgb="FFFFC000"/>
      <name val="Times New Roman"/>
      <family val="1"/>
    </font>
    <font>
      <b/>
      <sz val="13"/>
      <color rgb="FF7030A0"/>
      <name val="Times New Roman"/>
      <family val="1"/>
    </font>
    <font>
      <sz val="13"/>
      <color indexed="17"/>
      <name val="Times New Roman"/>
      <family val="1"/>
    </font>
    <font>
      <sz val="12"/>
      <color indexed="17"/>
      <name val="Times New Roman"/>
      <family val="1"/>
    </font>
    <font>
      <sz val="13"/>
      <color indexed="46"/>
      <name val="Times New Roman"/>
      <family val="1"/>
    </font>
    <font>
      <sz val="12"/>
      <color indexed="51"/>
      <name val="Times New Roman"/>
      <family val="1"/>
    </font>
    <font>
      <sz val="13"/>
      <color indexed="52"/>
      <name val="Times New Roman"/>
      <family val="1"/>
    </font>
    <font>
      <sz val="12"/>
      <color indexed="52"/>
      <name val="Times New Roman"/>
      <family val="1"/>
    </font>
    <font>
      <sz val="13"/>
      <color indexed="10"/>
      <name val="Times New Roman"/>
      <family val="1"/>
    </font>
    <font>
      <sz val="12"/>
      <color indexed="46"/>
      <name val="Times New Roman"/>
      <family val="1"/>
    </font>
    <font>
      <sz val="13"/>
      <color indexed="12"/>
      <name val="Times New Roman"/>
      <family val="1"/>
    </font>
    <font>
      <sz val="12"/>
      <color indexed="10"/>
      <name val="Times New Roman"/>
      <family val="1"/>
    </font>
    <font>
      <sz val="13"/>
      <color indexed="51"/>
      <name val="Times New Roman"/>
      <family val="1"/>
    </font>
    <font>
      <sz val="10"/>
      <color rgb="FFFF0000"/>
      <name val="Times New Roman"/>
      <family val="1"/>
    </font>
    <font>
      <b/>
      <sz val="16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indexed="17"/>
        <bgColor indexed="64"/>
      </patternFill>
    </fill>
  </fills>
  <borders count="7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4" fillId="0" borderId="0"/>
  </cellStyleXfs>
  <cellXfs count="32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2" borderId="60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6" fillId="0" borderId="62" xfId="2" applyFont="1" applyBorder="1" applyAlignment="1">
      <alignment horizontal="center" vertical="center"/>
    </xf>
    <xf numFmtId="0" fontId="4" fillId="0" borderId="62" xfId="2" applyFont="1" applyBorder="1" applyAlignment="1">
      <alignment horizontal="center" vertical="center"/>
    </xf>
    <xf numFmtId="0" fontId="4" fillId="0" borderId="63" xfId="2" applyFont="1" applyBorder="1" applyAlignment="1">
      <alignment horizontal="center" vertical="center"/>
    </xf>
    <xf numFmtId="0" fontId="27" fillId="0" borderId="62" xfId="2" applyFont="1" applyBorder="1" applyAlignment="1">
      <alignment horizontal="center" vertical="center"/>
    </xf>
    <xf numFmtId="0" fontId="28" fillId="0" borderId="62" xfId="2" applyFont="1" applyBorder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30" fillId="0" borderId="62" xfId="2" applyFont="1" applyBorder="1" applyAlignment="1">
      <alignment horizontal="center" vertical="center"/>
    </xf>
    <xf numFmtId="0" fontId="31" fillId="0" borderId="62" xfId="2" applyFont="1" applyBorder="1" applyAlignment="1">
      <alignment horizontal="center" vertical="center"/>
    </xf>
    <xf numFmtId="0" fontId="32" fillId="0" borderId="62" xfId="2" applyFont="1" applyBorder="1" applyAlignment="1">
      <alignment horizontal="center" vertical="center"/>
    </xf>
    <xf numFmtId="0" fontId="33" fillId="0" borderId="62" xfId="2" applyFont="1" applyBorder="1" applyAlignment="1">
      <alignment horizontal="center" vertical="center"/>
    </xf>
    <xf numFmtId="0" fontId="35" fillId="0" borderId="62" xfId="13" applyFont="1" applyBorder="1" applyAlignment="1">
      <alignment horizontal="center" vertical="center"/>
    </xf>
    <xf numFmtId="0" fontId="30" fillId="0" borderId="62" xfId="2" applyFont="1" applyBorder="1" applyAlignment="1">
      <alignment horizontal="centerContinuous" vertical="center"/>
    </xf>
    <xf numFmtId="0" fontId="28" fillId="0" borderId="62" xfId="2" applyFont="1" applyBorder="1" applyAlignment="1">
      <alignment horizontal="centerContinuous" vertical="center"/>
    </xf>
    <xf numFmtId="0" fontId="29" fillId="0" borderId="62" xfId="2" applyFont="1" applyBorder="1" applyAlignment="1">
      <alignment horizontal="centerContinuous" vertical="center"/>
    </xf>
    <xf numFmtId="0" fontId="36" fillId="0" borderId="62" xfId="2" applyFont="1" applyBorder="1" applyAlignment="1">
      <alignment horizontal="centerContinuous" vertical="center"/>
    </xf>
    <xf numFmtId="0" fontId="37" fillId="0" borderId="62" xfId="2" applyFont="1" applyBorder="1" applyAlignment="1">
      <alignment horizontal="center" vertical="center"/>
    </xf>
    <xf numFmtId="49" fontId="4" fillId="0" borderId="62" xfId="2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38" fillId="0" borderId="25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/>
    </xf>
    <xf numFmtId="0" fontId="3" fillId="0" borderId="14" xfId="13" applyFont="1" applyBorder="1" applyAlignment="1">
      <alignment horizontal="center" vertical="center" wrapText="1"/>
    </xf>
    <xf numFmtId="0" fontId="3" fillId="0" borderId="59" xfId="13" applyFont="1" applyBorder="1" applyAlignment="1">
      <alignment horizontal="center" vertical="center" wrapText="1"/>
    </xf>
    <xf numFmtId="0" fontId="3" fillId="0" borderId="64" xfId="13" applyFont="1" applyBorder="1" applyAlignment="1">
      <alignment horizontal="center" vertical="center" wrapText="1"/>
    </xf>
    <xf numFmtId="0" fontId="34" fillId="0" borderId="8" xfId="13" applyBorder="1" applyAlignment="1">
      <alignment horizontal="center" vertical="center" wrapText="1"/>
    </xf>
    <xf numFmtId="0" fontId="34" fillId="0" borderId="59" xfId="13" applyBorder="1" applyAlignment="1">
      <alignment horizontal="center" vertical="center" wrapText="1"/>
    </xf>
    <xf numFmtId="164" fontId="34" fillId="0" borderId="66" xfId="13" applyNumberFormat="1" applyBorder="1" applyAlignment="1">
      <alignment horizontal="center" vertical="center" wrapText="1"/>
    </xf>
    <xf numFmtId="0" fontId="34" fillId="0" borderId="66" xfId="13" applyBorder="1" applyAlignment="1">
      <alignment horizontal="center" vertical="center" wrapText="1"/>
    </xf>
    <xf numFmtId="0" fontId="39" fillId="0" borderId="14" xfId="13" applyFont="1" applyBorder="1" applyAlignment="1">
      <alignment horizontal="center" vertical="center" wrapText="1"/>
    </xf>
    <xf numFmtId="0" fontId="40" fillId="0" borderId="28" xfId="13" applyFont="1" applyBorder="1" applyAlignment="1">
      <alignment horizontal="center" vertical="center" wrapText="1"/>
    </xf>
    <xf numFmtId="0" fontId="39" fillId="0" borderId="18" xfId="13" applyFont="1" applyBorder="1" applyAlignment="1">
      <alignment horizontal="center" vertical="center" wrapText="1"/>
    </xf>
    <xf numFmtId="0" fontId="41" fillId="0" borderId="21" xfId="13" applyFont="1" applyBorder="1" applyAlignment="1">
      <alignment horizontal="center" vertical="center" wrapText="1"/>
    </xf>
    <xf numFmtId="0" fontId="39" fillId="0" borderId="28" xfId="13" applyFont="1" applyBorder="1" applyAlignment="1">
      <alignment horizontal="center" vertical="center" wrapText="1"/>
    </xf>
    <xf numFmtId="0" fontId="42" fillId="0" borderId="59" xfId="13" applyFont="1" applyBorder="1" applyAlignment="1">
      <alignment horizontal="center" vertical="center" wrapText="1"/>
    </xf>
    <xf numFmtId="0" fontId="34" fillId="0" borderId="65" xfId="13" quotePrefix="1" applyBorder="1" applyAlignment="1">
      <alignment horizontal="center" vertical="center" wrapText="1"/>
    </xf>
    <xf numFmtId="0" fontId="34" fillId="0" borderId="67" xfId="13" quotePrefix="1" applyBorder="1" applyAlignment="1">
      <alignment horizontal="center" vertical="center" wrapText="1"/>
    </xf>
    <xf numFmtId="0" fontId="43" fillId="0" borderId="65" xfId="13" applyFont="1" applyBorder="1" applyAlignment="1">
      <alignment horizontal="center" vertical="center" wrapText="1"/>
    </xf>
    <xf numFmtId="0" fontId="43" fillId="0" borderId="66" xfId="13" quotePrefix="1" applyFont="1" applyBorder="1" applyAlignment="1">
      <alignment horizontal="center" vertical="center" wrapText="1"/>
    </xf>
    <xf numFmtId="0" fontId="26" fillId="0" borderId="0" xfId="2" applyFont="1" applyAlignment="1">
      <alignment horizontal="right" vertical="center"/>
    </xf>
    <xf numFmtId="0" fontId="3" fillId="0" borderId="0" xfId="2" applyAlignment="1">
      <alignment horizontal="center" vertical="center"/>
    </xf>
    <xf numFmtId="0" fontId="44" fillId="31" borderId="68" xfId="12" applyFont="1" applyFill="1" applyBorder="1" applyAlignment="1">
      <alignment horizontal="centerContinuous" vertical="center"/>
    </xf>
    <xf numFmtId="0" fontId="44" fillId="5" borderId="52" xfId="12" applyFont="1" applyFill="1" applyBorder="1" applyAlignment="1">
      <alignment horizontal="center" vertical="center"/>
    </xf>
    <xf numFmtId="0" fontId="44" fillId="31" borderId="52" xfId="12" applyFont="1" applyFill="1" applyBorder="1" applyAlignment="1">
      <alignment horizontal="center" vertical="center"/>
    </xf>
    <xf numFmtId="0" fontId="44" fillId="31" borderId="52" xfId="12" applyFont="1" applyFill="1" applyBorder="1" applyAlignment="1">
      <alignment horizontal="center" vertical="center" wrapText="1"/>
    </xf>
    <xf numFmtId="0" fontId="36" fillId="9" borderId="53" xfId="12" applyFont="1" applyFill="1" applyBorder="1" applyAlignment="1">
      <alignment horizontal="center" vertical="center" wrapText="1"/>
    </xf>
    <xf numFmtId="0" fontId="44" fillId="31" borderId="69" xfId="12" applyFont="1" applyFill="1" applyBorder="1" applyAlignment="1">
      <alignment horizontal="center" vertical="center"/>
    </xf>
    <xf numFmtId="0" fontId="4" fillId="0" borderId="0" xfId="12" applyFont="1" applyAlignment="1">
      <alignment vertical="center"/>
    </xf>
    <xf numFmtId="0" fontId="44" fillId="28" borderId="70" xfId="12" applyFont="1" applyFill="1" applyBorder="1" applyAlignment="1">
      <alignment horizontal="center" vertical="center" wrapText="1"/>
    </xf>
    <xf numFmtId="0" fontId="45" fillId="0" borderId="37" xfId="12" applyFont="1" applyBorder="1" applyAlignment="1">
      <alignment vertical="center"/>
    </xf>
    <xf numFmtId="0" fontId="38" fillId="0" borderId="30" xfId="12" applyFont="1" applyBorder="1" applyAlignment="1">
      <alignment horizontal="center" vertical="center"/>
    </xf>
    <xf numFmtId="0" fontId="46" fillId="0" borderId="30" xfId="12" applyFont="1" applyBorder="1" applyAlignment="1">
      <alignment horizontal="center" vertical="center" wrapText="1"/>
    </xf>
    <xf numFmtId="0" fontId="38" fillId="0" borderId="30" xfId="12" applyFont="1" applyBorder="1" applyAlignment="1">
      <alignment horizontal="center" vertical="center" wrapText="1"/>
    </xf>
    <xf numFmtId="1" fontId="38" fillId="0" borderId="30" xfId="12" applyNumberFormat="1" applyFont="1" applyBorder="1" applyAlignment="1">
      <alignment horizontal="center" vertical="center" wrapText="1"/>
    </xf>
    <xf numFmtId="0" fontId="47" fillId="9" borderId="61" xfId="12" applyFont="1" applyFill="1" applyBorder="1" applyAlignment="1">
      <alignment horizontal="center" vertical="center"/>
    </xf>
    <xf numFmtId="0" fontId="38" fillId="0" borderId="71" xfId="12" quotePrefix="1" applyFont="1" applyBorder="1" applyAlignment="1">
      <alignment horizontal="center" vertical="center"/>
    </xf>
    <xf numFmtId="0" fontId="3" fillId="0" borderId="0" xfId="12" applyAlignment="1">
      <alignment vertical="center"/>
    </xf>
    <xf numFmtId="0" fontId="38" fillId="0" borderId="72" xfId="12" quotePrefix="1" applyFont="1" applyBorder="1" applyAlignment="1">
      <alignment horizontal="center" vertical="center"/>
    </xf>
    <xf numFmtId="0" fontId="48" fillId="0" borderId="37" xfId="12" applyFont="1" applyBorder="1" applyAlignment="1">
      <alignment vertical="center"/>
    </xf>
    <xf numFmtId="0" fontId="29" fillId="0" borderId="61" xfId="12" applyFont="1" applyBorder="1" applyAlignment="1">
      <alignment horizontal="center" vertical="center"/>
    </xf>
    <xf numFmtId="0" fontId="46" fillId="0" borderId="73" xfId="12" applyFont="1" applyBorder="1" applyAlignment="1">
      <alignment vertical="center"/>
    </xf>
    <xf numFmtId="0" fontId="38" fillId="0" borderId="32" xfId="12" applyFont="1" applyBorder="1" applyAlignment="1">
      <alignment horizontal="center" vertical="center"/>
    </xf>
    <xf numFmtId="0" fontId="36" fillId="0" borderId="32" xfId="12" applyFont="1" applyBorder="1" applyAlignment="1">
      <alignment horizontal="center" vertical="center" wrapText="1"/>
    </xf>
    <xf numFmtId="0" fontId="38" fillId="0" borderId="32" xfId="12" applyFont="1" applyBorder="1" applyAlignment="1">
      <alignment horizontal="center" vertical="center" wrapText="1"/>
    </xf>
    <xf numFmtId="1" fontId="38" fillId="0" borderId="32" xfId="12" applyNumberFormat="1" applyFont="1" applyBorder="1" applyAlignment="1">
      <alignment horizontal="center" vertical="center" wrapText="1"/>
    </xf>
    <xf numFmtId="0" fontId="38" fillId="0" borderId="74" xfId="12" quotePrefix="1" applyFont="1" applyBorder="1" applyAlignment="1">
      <alignment horizontal="center" vertical="center"/>
    </xf>
    <xf numFmtId="0" fontId="31" fillId="0" borderId="37" xfId="12" applyFont="1" applyBorder="1" applyAlignment="1">
      <alignment vertical="center"/>
    </xf>
    <xf numFmtId="49" fontId="49" fillId="0" borderId="30" xfId="12" applyNumberFormat="1" applyFont="1" applyBorder="1" applyAlignment="1">
      <alignment horizontal="center" vertical="center"/>
    </xf>
    <xf numFmtId="0" fontId="49" fillId="0" borderId="61" xfId="12" applyFont="1" applyBorder="1" applyAlignment="1">
      <alignment horizontal="center" vertical="center"/>
    </xf>
    <xf numFmtId="0" fontId="31" fillId="0" borderId="61" xfId="12" applyFont="1" applyBorder="1" applyAlignment="1">
      <alignment horizontal="center" vertical="center"/>
    </xf>
    <xf numFmtId="0" fontId="38" fillId="0" borderId="61" xfId="12" applyFont="1" applyBorder="1" applyAlignment="1">
      <alignment horizontal="center" vertical="center"/>
    </xf>
    <xf numFmtId="49" fontId="38" fillId="0" borderId="61" xfId="12" applyNumberFormat="1" applyFont="1" applyBorder="1" applyAlignment="1">
      <alignment horizontal="center" vertical="center"/>
    </xf>
    <xf numFmtId="0" fontId="50" fillId="0" borderId="0" xfId="12" applyFont="1" applyAlignment="1">
      <alignment vertical="center"/>
    </xf>
    <xf numFmtId="0" fontId="29" fillId="0" borderId="37" xfId="12" applyFont="1" applyBorder="1" applyAlignment="1">
      <alignment vertical="center"/>
    </xf>
    <xf numFmtId="49" fontId="51" fillId="0" borderId="30" xfId="12" applyNumberFormat="1" applyFont="1" applyBorder="1" applyAlignment="1">
      <alignment horizontal="center" vertical="center"/>
    </xf>
    <xf numFmtId="0" fontId="51" fillId="0" borderId="61" xfId="12" applyFont="1" applyBorder="1" applyAlignment="1">
      <alignment horizontal="center" vertical="center"/>
    </xf>
    <xf numFmtId="0" fontId="52" fillId="0" borderId="0" xfId="12" applyFont="1" applyAlignment="1">
      <alignment vertical="center"/>
    </xf>
    <xf numFmtId="0" fontId="33" fillId="0" borderId="37" xfId="12" applyFont="1" applyBorder="1" applyAlignment="1">
      <alignment vertical="center"/>
    </xf>
    <xf numFmtId="49" fontId="53" fillId="0" borderId="30" xfId="12" applyNumberFormat="1" applyFont="1" applyBorder="1" applyAlignment="1">
      <alignment horizontal="center" vertical="center"/>
    </xf>
    <xf numFmtId="0" fontId="53" fillId="0" borderId="61" xfId="12" applyFont="1" applyBorder="1" applyAlignment="1">
      <alignment horizontal="center" vertical="center"/>
    </xf>
    <xf numFmtId="0" fontId="33" fillId="0" borderId="61" xfId="12" applyFont="1" applyBorder="1" applyAlignment="1">
      <alignment horizontal="center" vertical="center"/>
    </xf>
    <xf numFmtId="0" fontId="54" fillId="0" borderId="0" xfId="12" applyFont="1" applyAlignment="1">
      <alignment vertical="center"/>
    </xf>
    <xf numFmtId="0" fontId="27" fillId="0" borderId="37" xfId="12" applyFont="1" applyBorder="1" applyAlignment="1">
      <alignment vertical="center"/>
    </xf>
    <xf numFmtId="49" fontId="55" fillId="0" borderId="30" xfId="12" applyNumberFormat="1" applyFont="1" applyBorder="1" applyAlignment="1">
      <alignment horizontal="center" vertical="center"/>
    </xf>
    <xf numFmtId="0" fontId="55" fillId="0" borderId="61" xfId="12" applyFont="1" applyBorder="1" applyAlignment="1">
      <alignment horizontal="center" vertical="center"/>
    </xf>
    <xf numFmtId="0" fontId="27" fillId="0" borderId="61" xfId="12" applyFont="1" applyBorder="1" applyAlignment="1">
      <alignment horizontal="center" vertical="center"/>
    </xf>
    <xf numFmtId="0" fontId="56" fillId="0" borderId="0" xfId="12" applyFont="1" applyAlignment="1">
      <alignment vertical="center"/>
    </xf>
    <xf numFmtId="0" fontId="30" fillId="0" borderId="37" xfId="12" applyFont="1" applyBorder="1" applyAlignment="1">
      <alignment vertical="center"/>
    </xf>
    <xf numFmtId="49" fontId="57" fillId="0" borderId="30" xfId="12" applyNumberFormat="1" applyFont="1" applyBorder="1" applyAlignment="1">
      <alignment horizontal="center" vertical="center"/>
    </xf>
    <xf numFmtId="0" fontId="57" fillId="0" borderId="61" xfId="12" applyFont="1" applyBorder="1" applyAlignment="1">
      <alignment horizontal="center" vertical="center"/>
    </xf>
    <xf numFmtId="0" fontId="30" fillId="0" borderId="61" xfId="12" applyFont="1" applyBorder="1" applyAlignment="1">
      <alignment horizontal="center" vertical="center"/>
    </xf>
    <xf numFmtId="0" fontId="58" fillId="0" borderId="0" xfId="12" applyFont="1" applyAlignment="1">
      <alignment vertical="center"/>
    </xf>
    <xf numFmtId="0" fontId="32" fillId="0" borderId="37" xfId="12" applyFont="1" applyBorder="1" applyAlignment="1">
      <alignment vertical="center"/>
    </xf>
    <xf numFmtId="49" fontId="59" fillId="0" borderId="30" xfId="12" applyNumberFormat="1" applyFont="1" applyBorder="1" applyAlignment="1">
      <alignment horizontal="center" vertical="center"/>
    </xf>
    <xf numFmtId="0" fontId="59" fillId="0" borderId="61" xfId="12" applyFont="1" applyBorder="1" applyAlignment="1">
      <alignment horizontal="center" vertical="center"/>
    </xf>
    <xf numFmtId="0" fontId="32" fillId="0" borderId="61" xfId="12" applyFont="1" applyBorder="1" applyAlignment="1">
      <alignment horizontal="center" vertical="center"/>
    </xf>
    <xf numFmtId="0" fontId="29" fillId="0" borderId="39" xfId="12" applyFont="1" applyBorder="1" applyAlignment="1">
      <alignment vertical="center"/>
    </xf>
    <xf numFmtId="0" fontId="38" fillId="0" borderId="75" xfId="12" applyFont="1" applyBorder="1" applyAlignment="1">
      <alignment horizontal="center" vertical="center"/>
    </xf>
    <xf numFmtId="49" fontId="51" fillId="0" borderId="75" xfId="12" applyNumberFormat="1" applyFont="1" applyBorder="1" applyAlignment="1">
      <alignment horizontal="center" vertical="center"/>
    </xf>
    <xf numFmtId="0" fontId="51" fillId="0" borderId="76" xfId="12" applyFont="1" applyBorder="1" applyAlignment="1">
      <alignment horizontal="center" vertical="center"/>
    </xf>
    <xf numFmtId="0" fontId="29" fillId="0" borderId="76" xfId="12" applyFont="1" applyBorder="1" applyAlignment="1">
      <alignment horizontal="center" vertical="center"/>
    </xf>
    <xf numFmtId="49" fontId="38" fillId="0" borderId="76" xfId="12" applyNumberFormat="1" applyFont="1" applyBorder="1" applyAlignment="1">
      <alignment horizontal="center" vertical="center"/>
    </xf>
    <xf numFmtId="0" fontId="47" fillId="9" borderId="75" xfId="12" applyFont="1" applyFill="1" applyBorder="1" applyAlignment="1">
      <alignment horizontal="center" vertical="center"/>
    </xf>
    <xf numFmtId="0" fontId="38" fillId="0" borderId="77" xfId="12" quotePrefix="1" applyFont="1" applyBorder="1" applyAlignment="1">
      <alignment horizontal="center" vertical="center"/>
    </xf>
    <xf numFmtId="0" fontId="4" fillId="0" borderId="0" xfId="12" applyFont="1" applyAlignment="1">
      <alignment horizontal="right" vertical="center"/>
    </xf>
    <xf numFmtId="0" fontId="4" fillId="0" borderId="0" xfId="12" applyFont="1" applyAlignment="1">
      <alignment horizontal="center" vertical="center"/>
    </xf>
    <xf numFmtId="0" fontId="3" fillId="0" borderId="0" xfId="12" applyAlignment="1">
      <alignment horizontal="left" vertical="center"/>
    </xf>
    <xf numFmtId="0" fontId="4" fillId="0" borderId="0" xfId="12" applyFont="1" applyAlignment="1">
      <alignment horizontal="left" vertical="center"/>
    </xf>
    <xf numFmtId="0" fontId="4" fillId="0" borderId="62" xfId="2" applyFont="1" applyBorder="1" applyAlignment="1">
      <alignment horizontal="center" vertical="center" wrapText="1"/>
    </xf>
    <xf numFmtId="49" fontId="43" fillId="0" borderId="64" xfId="13" applyNumberFormat="1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43" fillId="13" borderId="65" xfId="13" applyFont="1" applyFill="1" applyBorder="1" applyAlignment="1">
      <alignment horizontal="center" vertical="center" wrapText="1"/>
    </xf>
    <xf numFmtId="0" fontId="3" fillId="13" borderId="8" xfId="13" applyFont="1" applyFill="1" applyBorder="1" applyAlignment="1">
      <alignment horizontal="center" vertical="center" wrapText="1"/>
    </xf>
    <xf numFmtId="0" fontId="43" fillId="0" borderId="65" xfId="13" quotePrefix="1" applyFont="1" applyBorder="1" applyAlignment="1">
      <alignment horizontal="center" vertical="center" wrapText="1"/>
    </xf>
    <xf numFmtId="49" fontId="43" fillId="13" borderId="64" xfId="13" applyNumberFormat="1" applyFont="1" applyFill="1" applyBorder="1" applyAlignment="1">
      <alignment horizontal="center" vertical="center" wrapText="1"/>
    </xf>
    <xf numFmtId="0" fontId="38" fillId="13" borderId="30" xfId="12" applyFont="1" applyFill="1" applyBorder="1" applyAlignment="1">
      <alignment horizontal="center" vertical="center"/>
    </xf>
    <xf numFmtId="0" fontId="38" fillId="13" borderId="32" xfId="12" applyFont="1" applyFill="1" applyBorder="1" applyAlignment="1">
      <alignment horizontal="center" vertical="center"/>
    </xf>
    <xf numFmtId="1" fontId="0" fillId="26" borderId="30" xfId="0" applyNumberFormat="1" applyFill="1" applyBorder="1" applyAlignment="1">
      <alignment horizontal="center" vertical="center"/>
    </xf>
    <xf numFmtId="1" fontId="0" fillId="26" borderId="32" xfId="0" applyNumberFormat="1" applyFill="1" applyBorder="1" applyAlignment="1">
      <alignment horizontal="center" vertical="center"/>
    </xf>
    <xf numFmtId="0" fontId="25" fillId="0" borderId="28" xfId="13" applyFont="1" applyBorder="1" applyAlignment="1">
      <alignment horizontal="right" vertical="center" wrapText="1"/>
    </xf>
    <xf numFmtId="0" fontId="34" fillId="0" borderId="65" xfId="13" applyBorder="1" applyAlignment="1">
      <alignment horizontal="center" vertical="center" wrapText="1"/>
    </xf>
    <xf numFmtId="0" fontId="61" fillId="7" borderId="25" xfId="0" applyFont="1" applyFill="1" applyBorder="1" applyAlignment="1">
      <alignment horizontal="right" vertical="center"/>
    </xf>
    <xf numFmtId="0" fontId="15" fillId="7" borderId="31" xfId="0" applyFont="1" applyFill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0" fontId="15" fillId="4" borderId="51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right" vertical="center"/>
    </xf>
    <xf numFmtId="164" fontId="3" fillId="4" borderId="0" xfId="0" applyNumberFormat="1" applyFont="1" applyFill="1" applyAlignment="1">
      <alignment horizontal="center" vertical="center"/>
    </xf>
    <xf numFmtId="0" fontId="4" fillId="4" borderId="39" xfId="0" applyFont="1" applyFill="1" applyBorder="1" applyAlignment="1">
      <alignment horizontal="right" vertical="center"/>
    </xf>
    <xf numFmtId="1" fontId="3" fillId="4" borderId="40" xfId="0" applyNumberFormat="1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3" xr:uid="{D88DB2AA-1F3A-420D-A729-E8F807CE83F6}"/>
    <cellStyle name="Percent" xfId="11" builtinId="5"/>
    <cellStyle name="Percent 2" xfId="6" xr:uid="{00000000-0005-0000-0000-00000B000000}"/>
    <cellStyle name="Percent 2 2" xfId="8" xr:uid="{00000000-0005-0000-0000-00000C000000}"/>
  </cellStyles>
  <dxfs count="827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1"/>
      </font>
      <fill>
        <gradientFill type="path" left="0.5" right="0.5" top="0.5" bottom="0.5">
          <stop position="0">
            <color rgb="FFFFFF00"/>
          </stop>
          <stop position="1">
            <color rgb="FFFFC000"/>
          </stop>
        </gradient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CCFF"/>
      <color rgb="FFFF00FF"/>
      <color rgb="FF00FFFF"/>
      <color rgb="FF3333FF"/>
      <color rgb="FF99FF99"/>
      <color rgb="FF0033CC"/>
      <color rgb="FF008000"/>
      <color rgb="FF9900FF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12</c:v>
                </c:pt>
                <c:pt idx="4">
                  <c:v>11</c:v>
                </c:pt>
                <c:pt idx="5">
                  <c:v>18</c:v>
                </c:pt>
                <c:pt idx="6">
                  <c:v>12</c:v>
                </c:pt>
                <c:pt idx="7">
                  <c:v>20</c:v>
                </c:pt>
                <c:pt idx="8">
                  <c:v>18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21</c:v>
                </c:pt>
                <c:pt idx="5">
                  <c:v>27</c:v>
                </c:pt>
                <c:pt idx="6">
                  <c:v>20</c:v>
                </c:pt>
                <c:pt idx="7">
                  <c:v>35</c:v>
                </c:pt>
                <c:pt idx="8">
                  <c:v>37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7</c:v>
                </c:pt>
                <c:pt idx="1">
                  <c:v>8</c:v>
                </c:pt>
                <c:pt idx="2">
                  <c:v>18</c:v>
                </c:pt>
                <c:pt idx="3">
                  <c:v>21</c:v>
                </c:pt>
                <c:pt idx="4">
                  <c:v>24</c:v>
                </c:pt>
                <c:pt idx="5">
                  <c:v>35</c:v>
                </c:pt>
                <c:pt idx="6">
                  <c:v>25</c:v>
                </c:pt>
                <c:pt idx="7">
                  <c:v>44</c:v>
                </c:pt>
                <c:pt idx="8">
                  <c:v>29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18</c:v>
                </c:pt>
                <c:pt idx="3">
                  <c:v>22</c:v>
                </c:pt>
                <c:pt idx="4">
                  <c:v>17</c:v>
                </c:pt>
                <c:pt idx="5">
                  <c:v>35</c:v>
                </c:pt>
                <c:pt idx="6">
                  <c:v>24</c:v>
                </c:pt>
                <c:pt idx="7">
                  <c:v>38</c:v>
                </c:pt>
                <c:pt idx="8">
                  <c:v>37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4</c:v>
                </c:pt>
                <c:pt idx="1">
                  <c:v>17</c:v>
                </c:pt>
                <c:pt idx="2">
                  <c:v>23</c:v>
                </c:pt>
                <c:pt idx="3">
                  <c:v>33</c:v>
                </c:pt>
                <c:pt idx="4">
                  <c:v>38</c:v>
                </c:pt>
                <c:pt idx="5">
                  <c:v>50</c:v>
                </c:pt>
                <c:pt idx="6">
                  <c:v>52</c:v>
                </c:pt>
                <c:pt idx="7">
                  <c:v>40</c:v>
                </c:pt>
                <c:pt idx="8">
                  <c:v>47</c:v>
                </c:pt>
                <c:pt idx="9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2</c:v>
                </c:pt>
                <c:pt idx="1">
                  <c:v>15</c:v>
                </c:pt>
                <c:pt idx="2">
                  <c:v>28</c:v>
                </c:pt>
                <c:pt idx="3">
                  <c:v>45</c:v>
                </c:pt>
                <c:pt idx="4">
                  <c:v>29</c:v>
                </c:pt>
                <c:pt idx="5">
                  <c:v>66</c:v>
                </c:pt>
                <c:pt idx="6">
                  <c:v>81</c:v>
                </c:pt>
                <c:pt idx="7">
                  <c:v>110</c:v>
                </c:pt>
                <c:pt idx="8">
                  <c:v>119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17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10</c:v>
                </c:pt>
                <c:pt idx="3">
                  <c:v>18</c:v>
                </c:pt>
                <c:pt idx="4">
                  <c:v>18</c:v>
                </c:pt>
                <c:pt idx="5">
                  <c:v>23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12</c:v>
                </c:pt>
                <c:pt idx="2">
                  <c:v>10</c:v>
                </c:pt>
                <c:pt idx="3">
                  <c:v>21</c:v>
                </c:pt>
                <c:pt idx="4">
                  <c:v>22</c:v>
                </c:pt>
                <c:pt idx="5">
                  <c:v>33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21</c:v>
                </c:pt>
                <c:pt idx="3">
                  <c:v>24</c:v>
                </c:pt>
                <c:pt idx="4">
                  <c:v>17</c:v>
                </c:pt>
                <c:pt idx="5">
                  <c:v>38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18</c:v>
                </c:pt>
                <c:pt idx="2">
                  <c:v>27</c:v>
                </c:pt>
                <c:pt idx="3">
                  <c:v>35</c:v>
                </c:pt>
                <c:pt idx="4">
                  <c:v>35</c:v>
                </c:pt>
                <c:pt idx="5">
                  <c:v>50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25</c:v>
                </c:pt>
                <c:pt idx="4">
                  <c:v>24</c:v>
                </c:pt>
                <c:pt idx="5">
                  <c:v>52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17</c:v>
                </c:pt>
                <c:pt idx="1">
                  <c:v>20</c:v>
                </c:pt>
                <c:pt idx="2">
                  <c:v>35</c:v>
                </c:pt>
                <c:pt idx="3">
                  <c:v>44</c:v>
                </c:pt>
                <c:pt idx="4">
                  <c:v>38</c:v>
                </c:pt>
                <c:pt idx="5">
                  <c:v>40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18</c:v>
                </c:pt>
                <c:pt idx="1">
                  <c:v>18</c:v>
                </c:pt>
                <c:pt idx="2">
                  <c:v>37</c:v>
                </c:pt>
                <c:pt idx="3">
                  <c:v>29</c:v>
                </c:pt>
                <c:pt idx="4">
                  <c:v>37</c:v>
                </c:pt>
                <c:pt idx="5">
                  <c:v>47</c:v>
                </c:pt>
                <c:pt idx="6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19</c:v>
                </c:pt>
                <c:pt idx="1">
                  <c:v>20</c:v>
                </c:pt>
                <c:pt idx="2">
                  <c:v>32</c:v>
                </c:pt>
                <c:pt idx="3">
                  <c:v>42</c:v>
                </c:pt>
                <c:pt idx="4">
                  <c:v>48</c:v>
                </c:pt>
                <c:pt idx="5">
                  <c:v>83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12</c:v>
                </c:pt>
                <c:pt idx="4">
                  <c:v>11</c:v>
                </c:pt>
                <c:pt idx="5">
                  <c:v>18</c:v>
                </c:pt>
                <c:pt idx="6">
                  <c:v>12</c:v>
                </c:pt>
                <c:pt idx="7">
                  <c:v>20</c:v>
                </c:pt>
                <c:pt idx="8">
                  <c:v>18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21</c:v>
                </c:pt>
                <c:pt idx="5">
                  <c:v>27</c:v>
                </c:pt>
                <c:pt idx="6">
                  <c:v>20</c:v>
                </c:pt>
                <c:pt idx="7">
                  <c:v>35</c:v>
                </c:pt>
                <c:pt idx="8">
                  <c:v>37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7</c:v>
                </c:pt>
                <c:pt idx="1">
                  <c:v>8</c:v>
                </c:pt>
                <c:pt idx="2">
                  <c:v>18</c:v>
                </c:pt>
                <c:pt idx="3">
                  <c:v>21</c:v>
                </c:pt>
                <c:pt idx="4">
                  <c:v>24</c:v>
                </c:pt>
                <c:pt idx="5">
                  <c:v>35</c:v>
                </c:pt>
                <c:pt idx="6">
                  <c:v>25</c:v>
                </c:pt>
                <c:pt idx="7">
                  <c:v>44</c:v>
                </c:pt>
                <c:pt idx="8">
                  <c:v>29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18</c:v>
                </c:pt>
                <c:pt idx="3">
                  <c:v>22</c:v>
                </c:pt>
                <c:pt idx="4">
                  <c:v>17</c:v>
                </c:pt>
                <c:pt idx="5">
                  <c:v>35</c:v>
                </c:pt>
                <c:pt idx="6">
                  <c:v>24</c:v>
                </c:pt>
                <c:pt idx="7">
                  <c:v>38</c:v>
                </c:pt>
                <c:pt idx="8">
                  <c:v>37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4</c:v>
                </c:pt>
                <c:pt idx="1">
                  <c:v>17</c:v>
                </c:pt>
                <c:pt idx="2">
                  <c:v>23</c:v>
                </c:pt>
                <c:pt idx="3">
                  <c:v>33</c:v>
                </c:pt>
                <c:pt idx="4">
                  <c:v>38</c:v>
                </c:pt>
                <c:pt idx="5">
                  <c:v>50</c:v>
                </c:pt>
                <c:pt idx="6">
                  <c:v>52</c:v>
                </c:pt>
                <c:pt idx="7">
                  <c:v>40</c:v>
                </c:pt>
                <c:pt idx="8">
                  <c:v>47</c:v>
                </c:pt>
                <c:pt idx="9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2</c:v>
                </c:pt>
                <c:pt idx="1">
                  <c:v>15</c:v>
                </c:pt>
                <c:pt idx="2">
                  <c:v>28</c:v>
                </c:pt>
                <c:pt idx="3">
                  <c:v>45</c:v>
                </c:pt>
                <c:pt idx="4">
                  <c:v>29</c:v>
                </c:pt>
                <c:pt idx="5">
                  <c:v>66</c:v>
                </c:pt>
                <c:pt idx="6">
                  <c:v>81</c:v>
                </c:pt>
                <c:pt idx="7">
                  <c:v>110</c:v>
                </c:pt>
                <c:pt idx="8">
                  <c:v>119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E828ED8-E7DB-4C12-BAC5-AE96C3A5E4E6}"/>
            </a:ext>
          </a:extLst>
        </xdr:cNvPr>
        <xdr:cNvSpPr>
          <a:spLocks noChangeArrowheads="1"/>
        </xdr:cNvSpPr>
      </xdr:nvSpPr>
      <xdr:spPr bwMode="auto">
        <a:xfrm>
          <a:off x="13068300" y="0"/>
          <a:ext cx="24384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showGridLines="0" tabSelected="1" zoomScaleNormal="100" workbookViewId="0"/>
  </sheetViews>
  <sheetFormatPr defaultRowHeight="15.6" x14ac:dyDescent="0.3"/>
  <cols>
    <col min="1" max="1" width="17.296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7.8984375" style="48" bestFit="1" customWidth="1"/>
    <col min="7" max="7" width="4.19921875" style="43" customWidth="1"/>
    <col min="8" max="8" width="16.59765625" style="43" bestFit="1" customWidth="1"/>
    <col min="9" max="9" width="4.8984375" style="43" bestFit="1" customWidth="1"/>
    <col min="10" max="10" width="37.69921875" style="43" bestFit="1" customWidth="1"/>
    <col min="11" max="11" width="4.19921875" style="43" customWidth="1"/>
    <col min="12" max="12" width="19.59765625" style="43" bestFit="1" customWidth="1"/>
    <col min="13" max="13" width="3.69921875" style="43" bestFit="1" customWidth="1"/>
    <col min="14" max="14" width="10.5" style="43" bestFit="1" customWidth="1"/>
    <col min="15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101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112" t="s">
        <v>249</v>
      </c>
      <c r="B2" s="112">
        <v>2</v>
      </c>
      <c r="C2" s="44">
        <v>5</v>
      </c>
      <c r="D2" s="45">
        <f t="shared" ref="D2:D4" ca="1" si="0">RANDBETWEEN(1,20)</f>
        <v>12</v>
      </c>
      <c r="E2" s="44">
        <f ca="1">SUM(C2:D2)</f>
        <v>17</v>
      </c>
      <c r="F2" s="44" t="s">
        <v>250</v>
      </c>
      <c r="H2" s="71" t="s">
        <v>0</v>
      </c>
      <c r="I2" s="72" t="s">
        <v>21</v>
      </c>
      <c r="J2" s="73" t="s">
        <v>22</v>
      </c>
      <c r="L2" s="120" t="s">
        <v>0</v>
      </c>
      <c r="M2" s="121" t="s">
        <v>82</v>
      </c>
      <c r="N2" s="122" t="s">
        <v>64</v>
      </c>
    </row>
    <row r="3" spans="1:14" ht="16.2" thickBot="1" x14ac:dyDescent="0.35">
      <c r="A3" s="70" t="s">
        <v>202</v>
      </c>
      <c r="B3" s="70">
        <v>1</v>
      </c>
      <c r="C3" s="44">
        <v>6</v>
      </c>
      <c r="D3" s="45">
        <f t="shared" ca="1" si="0"/>
        <v>12</v>
      </c>
      <c r="E3" s="44">
        <f ca="1">SUM(C3:D3)</f>
        <v>18</v>
      </c>
      <c r="F3" s="44" t="s">
        <v>203</v>
      </c>
      <c r="H3" s="74" t="s">
        <v>111</v>
      </c>
      <c r="I3" s="70">
        <v>5</v>
      </c>
      <c r="J3" s="75" t="s">
        <v>112</v>
      </c>
      <c r="L3" s="124" t="s">
        <v>249</v>
      </c>
      <c r="M3" s="125">
        <v>7</v>
      </c>
      <c r="N3" s="126" t="s">
        <v>290</v>
      </c>
    </row>
    <row r="4" spans="1:14" x14ac:dyDescent="0.3">
      <c r="A4" s="64" t="s">
        <v>231</v>
      </c>
      <c r="B4" s="64">
        <v>1</v>
      </c>
      <c r="C4" s="44">
        <v>4</v>
      </c>
      <c r="D4" s="45">
        <f t="shared" ca="1" si="0"/>
        <v>11</v>
      </c>
      <c r="E4" s="44">
        <f ca="1">SUM(C4:D4)</f>
        <v>15</v>
      </c>
      <c r="F4" s="44" t="s">
        <v>5</v>
      </c>
      <c r="H4" s="74" t="s">
        <v>218</v>
      </c>
      <c r="I4" s="70">
        <v>5</v>
      </c>
      <c r="J4" s="75" t="s">
        <v>248</v>
      </c>
      <c r="L4" s="127" t="s">
        <v>23</v>
      </c>
      <c r="M4" s="128">
        <f>SUM(M3:M3)</f>
        <v>7</v>
      </c>
      <c r="N4" s="123"/>
    </row>
    <row r="5" spans="1:14" x14ac:dyDescent="0.3">
      <c r="H5" s="74" t="s">
        <v>109</v>
      </c>
      <c r="I5" s="70">
        <v>5</v>
      </c>
      <c r="J5" s="75" t="s">
        <v>110</v>
      </c>
      <c r="L5" s="127" t="s">
        <v>95</v>
      </c>
      <c r="M5" s="128">
        <f>AVERAGE(M3:M3)</f>
        <v>7</v>
      </c>
      <c r="N5" s="123"/>
    </row>
    <row r="6" spans="1:14" ht="16.2" thickBot="1" x14ac:dyDescent="0.35">
      <c r="B6" s="43"/>
      <c r="C6" s="43"/>
      <c r="D6" s="45">
        <f t="shared" ref="D6" ca="1" si="1">RANDBETWEEN(1,20)</f>
        <v>18</v>
      </c>
      <c r="E6" s="43"/>
      <c r="F6" s="43"/>
      <c r="H6" s="74" t="s">
        <v>107</v>
      </c>
      <c r="I6" s="70">
        <v>5</v>
      </c>
      <c r="J6" s="75" t="s">
        <v>247</v>
      </c>
      <c r="L6" s="129" t="s">
        <v>24</v>
      </c>
      <c r="M6" s="156">
        <f>COUNT(M3:M3)</f>
        <v>1</v>
      </c>
      <c r="N6" s="130"/>
    </row>
    <row r="7" spans="1:14" ht="16.8" thickTop="1" thickBot="1" x14ac:dyDescent="0.35">
      <c r="B7" s="43"/>
      <c r="C7" s="43"/>
      <c r="D7" s="43"/>
      <c r="E7" s="43"/>
      <c r="F7" s="43"/>
      <c r="H7" s="162" t="s">
        <v>287</v>
      </c>
      <c r="I7" s="163">
        <v>5</v>
      </c>
      <c r="J7" s="164" t="s">
        <v>288</v>
      </c>
    </row>
    <row r="8" spans="1:14" x14ac:dyDescent="0.3">
      <c r="B8" s="43"/>
      <c r="C8" s="43"/>
      <c r="D8" s="43"/>
      <c r="E8" s="43"/>
      <c r="F8" s="43"/>
      <c r="H8" s="76" t="s">
        <v>23</v>
      </c>
      <c r="I8" s="77">
        <f>SUM(I3:I7)</f>
        <v>25</v>
      </c>
      <c r="J8" s="75"/>
      <c r="L8" s="84" t="s">
        <v>30</v>
      </c>
      <c r="M8" s="85">
        <f>I10</f>
        <v>6.25</v>
      </c>
      <c r="N8" s="83"/>
    </row>
    <row r="9" spans="1:14" x14ac:dyDescent="0.3">
      <c r="B9" s="43"/>
      <c r="C9" s="43"/>
      <c r="D9" s="43"/>
      <c r="E9" s="43"/>
      <c r="F9" s="43"/>
      <c r="H9" s="76" t="s">
        <v>24</v>
      </c>
      <c r="I9" s="77">
        <f>COUNT(I3:I7)</f>
        <v>5</v>
      </c>
      <c r="J9" s="78"/>
      <c r="L9" s="84" t="s">
        <v>31</v>
      </c>
      <c r="M9" s="85">
        <f>I11</f>
        <v>12.5</v>
      </c>
      <c r="N9" s="83"/>
    </row>
    <row r="10" spans="1:14" x14ac:dyDescent="0.3">
      <c r="B10" s="43"/>
      <c r="C10" s="43"/>
      <c r="D10" s="43"/>
      <c r="E10" s="43"/>
      <c r="F10" s="43"/>
      <c r="H10" s="76" t="s">
        <v>26</v>
      </c>
      <c r="I10" s="79">
        <f>I8/4</f>
        <v>6.25</v>
      </c>
      <c r="J10" s="75" t="s">
        <v>27</v>
      </c>
      <c r="L10" s="84" t="s">
        <v>32</v>
      </c>
      <c r="M10" s="85">
        <f>I8</f>
        <v>25</v>
      </c>
      <c r="N10" s="83"/>
    </row>
    <row r="11" spans="1:14" ht="16.2" thickBot="1" x14ac:dyDescent="0.35">
      <c r="B11" s="43"/>
      <c r="C11" s="43"/>
      <c r="D11" s="43"/>
      <c r="E11" s="43"/>
      <c r="F11" s="43"/>
      <c r="H11" s="80" t="s">
        <v>28</v>
      </c>
      <c r="I11" s="81">
        <f>I10*2</f>
        <v>12.5</v>
      </c>
      <c r="J11" s="82" t="s">
        <v>29</v>
      </c>
      <c r="L11" s="86" t="s">
        <v>33</v>
      </c>
      <c r="M11" s="85">
        <f>M4</f>
        <v>7</v>
      </c>
      <c r="N11" s="83"/>
    </row>
    <row r="12" spans="1:14" ht="16.2" thickTop="1" x14ac:dyDescent="0.3">
      <c r="B12" s="43"/>
      <c r="C12" s="43"/>
      <c r="D12" s="43"/>
      <c r="E12" s="43"/>
      <c r="F12" s="43"/>
      <c r="H12" s="83"/>
      <c r="I12" s="83"/>
      <c r="J12" s="83"/>
    </row>
    <row r="13" spans="1:14" ht="16.2" thickBot="1" x14ac:dyDescent="0.35">
      <c r="B13" s="43"/>
      <c r="C13" s="43"/>
      <c r="D13" s="43"/>
      <c r="E13" s="43"/>
      <c r="F13" s="43"/>
      <c r="H13" s="39" t="s">
        <v>289</v>
      </c>
      <c r="I13" s="39"/>
      <c r="J13" s="39"/>
    </row>
    <row r="14" spans="1:14" ht="16.8" thickTop="1" thickBot="1" x14ac:dyDescent="0.35">
      <c r="H14" s="308" t="s">
        <v>0</v>
      </c>
      <c r="I14" s="309" t="s">
        <v>82</v>
      </c>
      <c r="J14" s="310" t="s">
        <v>64</v>
      </c>
    </row>
    <row r="15" spans="1:14" x14ac:dyDescent="0.3">
      <c r="H15" s="311" t="s">
        <v>274</v>
      </c>
      <c r="I15" s="312">
        <v>8</v>
      </c>
      <c r="J15" s="313" t="s">
        <v>279</v>
      </c>
    </row>
    <row r="16" spans="1:14" x14ac:dyDescent="0.3">
      <c r="H16" s="311" t="s">
        <v>256</v>
      </c>
      <c r="I16" s="312">
        <v>7</v>
      </c>
      <c r="J16" s="313" t="s">
        <v>278</v>
      </c>
    </row>
    <row r="17" spans="8:14" x14ac:dyDescent="0.3">
      <c r="H17" s="311" t="s">
        <v>235</v>
      </c>
      <c r="I17" s="312">
        <v>4</v>
      </c>
      <c r="J17" s="313" t="s">
        <v>232</v>
      </c>
    </row>
    <row r="18" spans="8:14" x14ac:dyDescent="0.3">
      <c r="H18" s="311" t="s">
        <v>236</v>
      </c>
      <c r="I18" s="312">
        <v>4</v>
      </c>
      <c r="J18" s="313" t="s">
        <v>108</v>
      </c>
    </row>
    <row r="19" spans="8:14" x14ac:dyDescent="0.3">
      <c r="H19" s="311" t="s">
        <v>237</v>
      </c>
      <c r="I19" s="312">
        <v>4</v>
      </c>
      <c r="J19" s="313" t="s">
        <v>233</v>
      </c>
    </row>
    <row r="20" spans="8:14" x14ac:dyDescent="0.3">
      <c r="H20" s="311" t="s">
        <v>238</v>
      </c>
      <c r="I20" s="312">
        <v>4</v>
      </c>
      <c r="J20" s="313" t="s">
        <v>234</v>
      </c>
    </row>
    <row r="21" spans="8:14" ht="16.2" thickBot="1" x14ac:dyDescent="0.35">
      <c r="H21" s="314" t="s">
        <v>275</v>
      </c>
      <c r="I21" s="315">
        <v>5</v>
      </c>
      <c r="J21" s="316" t="s">
        <v>276</v>
      </c>
    </row>
    <row r="22" spans="8:14" x14ac:dyDescent="0.3">
      <c r="H22" s="317" t="s">
        <v>23</v>
      </c>
      <c r="I22" s="318">
        <f>SUM(I21:I21)</f>
        <v>5</v>
      </c>
      <c r="J22" s="313"/>
    </row>
    <row r="23" spans="8:14" x14ac:dyDescent="0.3">
      <c r="H23" s="317" t="s">
        <v>95</v>
      </c>
      <c r="I23" s="318">
        <f>AVERAGE(I21:I21)</f>
        <v>5</v>
      </c>
      <c r="J23" s="313"/>
    </row>
    <row r="24" spans="8:14" ht="16.2" thickBot="1" x14ac:dyDescent="0.35">
      <c r="H24" s="319" t="s">
        <v>24</v>
      </c>
      <c r="I24" s="320">
        <f>COUNT(I21:I21)</f>
        <v>1</v>
      </c>
      <c r="J24" s="321"/>
    </row>
    <row r="25" spans="8:14" ht="16.2" thickTop="1" x14ac:dyDescent="0.3">
      <c r="H25" s="83"/>
      <c r="I25" s="83"/>
      <c r="J25" s="83"/>
    </row>
    <row r="26" spans="8:14" x14ac:dyDescent="0.3">
      <c r="H26" s="83"/>
      <c r="I26" s="83"/>
      <c r="J26" s="83"/>
      <c r="L26" s="84"/>
      <c r="M26" s="85"/>
      <c r="N26" s="83"/>
    </row>
    <row r="27" spans="8:14" x14ac:dyDescent="0.3">
      <c r="H27" s="83"/>
      <c r="I27" s="83"/>
      <c r="J27" s="83"/>
      <c r="L27" s="84"/>
      <c r="M27" s="85"/>
      <c r="N27" s="83"/>
    </row>
    <row r="28" spans="8:14" x14ac:dyDescent="0.3">
      <c r="H28" s="83"/>
      <c r="I28" s="83"/>
      <c r="J28" s="83"/>
      <c r="L28" s="84"/>
      <c r="M28" s="85"/>
      <c r="N28" s="83"/>
    </row>
    <row r="29" spans="8:14" x14ac:dyDescent="0.3">
      <c r="H29" s="83"/>
      <c r="I29" s="83"/>
      <c r="J29" s="83"/>
      <c r="N29" s="83"/>
    </row>
    <row r="30" spans="8:14" x14ac:dyDescent="0.3">
      <c r="H30" s="83"/>
      <c r="I30" s="83"/>
      <c r="J30" s="83"/>
      <c r="L30" s="86" t="s">
        <v>33</v>
      </c>
      <c r="M30" s="85">
        <f>M22</f>
        <v>0</v>
      </c>
    </row>
    <row r="31" spans="8:14" x14ac:dyDescent="0.3">
      <c r="H31" s="83"/>
      <c r="I31" s="83"/>
      <c r="J31" s="83"/>
    </row>
    <row r="32" spans="8:14" x14ac:dyDescent="0.3">
      <c r="H32" s="83"/>
      <c r="I32" s="83"/>
      <c r="J32" s="83"/>
    </row>
    <row r="33" spans="8:10" x14ac:dyDescent="0.3">
      <c r="H33" s="83"/>
      <c r="I33" s="83"/>
      <c r="J33" s="83"/>
    </row>
  </sheetData>
  <sortState xmlns:xlrd2="http://schemas.microsoft.com/office/spreadsheetml/2017/richdata2" ref="A2:F4">
    <sortCondition descending="1" ref="E2:E4"/>
    <sortCondition descending="1" ref="C2:C4"/>
  </sortState>
  <conditionalFormatting sqref="M11">
    <cfRule type="cellIs" dxfId="826" priority="1438" operator="greaterThan">
      <formula>$M$10</formula>
    </cfRule>
    <cfRule type="cellIs" dxfId="825" priority="1439" operator="between">
      <formula>$M$9</formula>
      <formula>$M$10</formula>
    </cfRule>
    <cfRule type="cellIs" dxfId="824" priority="1440" operator="between">
      <formula>$M$8</formula>
      <formula>$M$9</formula>
    </cfRule>
    <cfRule type="cellIs" dxfId="823" priority="1441" operator="lessThan">
      <formula>$M$8</formula>
    </cfRule>
  </conditionalFormatting>
  <conditionalFormatting sqref="M30">
    <cfRule type="cellIs" dxfId="822" priority="1" operator="greaterThan">
      <formula>$M$10</formula>
    </cfRule>
    <cfRule type="cellIs" dxfId="821" priority="2" operator="between">
      <formula>$M$9</formula>
      <formula>$M$10</formula>
    </cfRule>
    <cfRule type="cellIs" dxfId="820" priority="3" operator="between">
      <formula>$M$8</formula>
      <formula>$M$9</formula>
    </cfRule>
    <cfRule type="cellIs" dxfId="819" priority="4" operator="lessThan">
      <formula>$M$8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487F-B656-4CD8-9C45-984CE0BF48EF}">
  <dimension ref="A1:AV7"/>
  <sheetViews>
    <sheetView showGridLines="0" zoomScaleNormal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G2" sqref="G2"/>
    </sheetView>
  </sheetViews>
  <sheetFormatPr defaultColWidth="8.5" defaultRowHeight="16.2" x14ac:dyDescent="0.3"/>
  <cols>
    <col min="1" max="1" width="12" style="220" customWidth="1"/>
    <col min="2" max="2" width="16.296875" style="220" customWidth="1"/>
    <col min="3" max="3" width="8.796875" style="291" bestFit="1" customWidth="1"/>
    <col min="4" max="4" width="5.296875" style="199" bestFit="1" customWidth="1"/>
    <col min="5" max="5" width="9.5" style="199" bestFit="1" customWidth="1"/>
    <col min="6" max="6" width="5" style="221" bestFit="1" customWidth="1"/>
    <col min="7" max="7" width="4" style="221" bestFit="1" customWidth="1"/>
    <col min="8" max="8" width="4.296875" style="221" bestFit="1" customWidth="1"/>
    <col min="9" max="9" width="10.19921875" style="221" bestFit="1" customWidth="1"/>
    <col min="10" max="10" width="10.8984375" style="221" bestFit="1" customWidth="1"/>
    <col min="11" max="11" width="3.69921875" style="221" bestFit="1" customWidth="1"/>
    <col min="12" max="12" width="3.19921875" style="221" customWidth="1"/>
    <col min="13" max="13" width="4.59765625" style="221" customWidth="1"/>
    <col min="14" max="14" width="3.19921875" style="221" customWidth="1"/>
    <col min="15" max="15" width="4.8984375" style="221" bestFit="1" customWidth="1"/>
    <col min="16" max="16" width="3.19921875" style="221" customWidth="1"/>
    <col min="17" max="17" width="3.69921875" style="221" bestFit="1" customWidth="1"/>
    <col min="18" max="18" width="3.19921875" style="221" customWidth="1"/>
    <col min="19" max="19" width="4.59765625" style="221" customWidth="1"/>
    <col min="20" max="20" width="3.19921875" style="221" customWidth="1"/>
    <col min="21" max="21" width="4.796875" style="221" customWidth="1"/>
    <col min="22" max="22" width="3.19921875" style="221" customWidth="1"/>
    <col min="23" max="23" width="4.3984375" style="221" bestFit="1" customWidth="1"/>
    <col min="24" max="24" width="4.296875" style="221" bestFit="1" customWidth="1"/>
    <col min="25" max="25" width="5" style="221" bestFit="1" customWidth="1"/>
    <col min="26" max="26" width="3.296875" style="221" customWidth="1"/>
    <col min="27" max="27" width="4.19921875" style="221" bestFit="1" customWidth="1"/>
    <col min="28" max="28" width="3.296875" style="221" customWidth="1"/>
    <col min="29" max="29" width="4.296875" style="221" bestFit="1" customWidth="1"/>
    <col min="30" max="30" width="3.296875" style="221" customWidth="1"/>
    <col min="31" max="31" width="5.3984375" style="221" bestFit="1" customWidth="1"/>
    <col min="32" max="32" width="5.5" style="221" bestFit="1" customWidth="1"/>
    <col min="33" max="33" width="3.69921875" style="199" bestFit="1" customWidth="1"/>
    <col min="34" max="34" width="6.796875" style="199" bestFit="1" customWidth="1"/>
    <col min="35" max="35" width="4" style="221" bestFit="1" customWidth="1"/>
    <col min="36" max="36" width="11.59765625" style="221" bestFit="1" customWidth="1"/>
    <col min="37" max="37" width="44.796875" style="221" bestFit="1" customWidth="1"/>
    <col min="38" max="38" width="26.8984375" style="221" customWidth="1"/>
    <col min="39" max="39" width="20.59765625" style="221" bestFit="1" customWidth="1"/>
    <col min="40" max="40" width="29.3984375" style="221" bestFit="1" customWidth="1"/>
    <col min="41" max="41" width="11.8984375" style="221" customWidth="1"/>
    <col min="42" max="42" width="12.796875" style="221" bestFit="1" customWidth="1"/>
    <col min="43" max="43" width="27.3984375" style="221" bestFit="1" customWidth="1"/>
    <col min="44" max="44" width="20.69921875" style="199" bestFit="1" customWidth="1"/>
    <col min="45" max="45" width="31" style="199" bestFit="1" customWidth="1"/>
    <col min="46" max="46" width="30.69921875" style="199" bestFit="1" customWidth="1"/>
    <col min="47" max="47" width="31.5" style="199" customWidth="1"/>
    <col min="48" max="48" width="13" style="199" bestFit="1" customWidth="1"/>
    <col min="49" max="16384" width="8.5" style="221"/>
  </cols>
  <sheetData>
    <row r="1" spans="1:44" ht="17.399999999999999" thickBot="1" x14ac:dyDescent="0.35">
      <c r="A1" s="182" t="s">
        <v>117</v>
      </c>
      <c r="B1" s="182" t="s">
        <v>118</v>
      </c>
      <c r="C1" s="289" t="s">
        <v>1</v>
      </c>
      <c r="D1" s="289" t="s">
        <v>119</v>
      </c>
      <c r="E1" s="289" t="s">
        <v>120</v>
      </c>
      <c r="F1" s="183" t="s">
        <v>21</v>
      </c>
      <c r="G1" s="183" t="s">
        <v>121</v>
      </c>
      <c r="H1" s="183" t="s">
        <v>122</v>
      </c>
      <c r="I1" s="183" t="s">
        <v>123</v>
      </c>
      <c r="J1" s="184" t="s">
        <v>199</v>
      </c>
      <c r="K1" s="185" t="s">
        <v>124</v>
      </c>
      <c r="L1" s="186" t="s">
        <v>125</v>
      </c>
      <c r="M1" s="187" t="s">
        <v>126</v>
      </c>
      <c r="N1" s="186" t="s">
        <v>127</v>
      </c>
      <c r="O1" s="188" t="s">
        <v>128</v>
      </c>
      <c r="P1" s="186" t="s">
        <v>129</v>
      </c>
      <c r="Q1" s="189" t="s">
        <v>130</v>
      </c>
      <c r="R1" s="186" t="s">
        <v>131</v>
      </c>
      <c r="S1" s="190" t="s">
        <v>132</v>
      </c>
      <c r="T1" s="186" t="s">
        <v>133</v>
      </c>
      <c r="U1" s="191" t="s">
        <v>134</v>
      </c>
      <c r="V1" s="186" t="s">
        <v>135</v>
      </c>
      <c r="W1" s="192" t="s">
        <v>136</v>
      </c>
      <c r="X1" s="187" t="s">
        <v>137</v>
      </c>
      <c r="Y1" s="193" t="s">
        <v>138</v>
      </c>
      <c r="Z1" s="194" t="s">
        <v>40</v>
      </c>
      <c r="AA1" s="195" t="s">
        <v>139</v>
      </c>
      <c r="AB1" s="194" t="s">
        <v>41</v>
      </c>
      <c r="AC1" s="196" t="s">
        <v>140</v>
      </c>
      <c r="AD1" s="194" t="s">
        <v>42</v>
      </c>
      <c r="AE1" s="185" t="s">
        <v>36</v>
      </c>
      <c r="AF1" s="197" t="s">
        <v>44</v>
      </c>
      <c r="AG1" s="197" t="s">
        <v>141</v>
      </c>
      <c r="AH1" s="197" t="s">
        <v>45</v>
      </c>
      <c r="AI1" s="188" t="s">
        <v>142</v>
      </c>
      <c r="AJ1" s="188" t="s">
        <v>143</v>
      </c>
      <c r="AK1" s="198" t="s">
        <v>204</v>
      </c>
      <c r="AL1" s="183" t="s">
        <v>144</v>
      </c>
      <c r="AM1" s="183" t="s">
        <v>145</v>
      </c>
      <c r="AN1" s="183" t="s">
        <v>146</v>
      </c>
      <c r="AO1" s="183" t="s">
        <v>147</v>
      </c>
      <c r="AP1" s="183" t="s">
        <v>148</v>
      </c>
      <c r="AQ1" s="184" t="s">
        <v>149</v>
      </c>
      <c r="AR1" s="184" t="s">
        <v>201</v>
      </c>
    </row>
    <row r="2" spans="1:44" s="199" customFormat="1" ht="26.4" x14ac:dyDescent="0.3">
      <c r="A2" s="301"/>
      <c r="B2" s="301"/>
      <c r="C2" s="201"/>
      <c r="D2" s="201"/>
      <c r="E2" s="201"/>
      <c r="F2" s="200"/>
      <c r="G2" s="201"/>
      <c r="H2" s="201"/>
      <c r="I2" s="202"/>
      <c r="J2" s="205"/>
      <c r="K2" s="302"/>
      <c r="L2" s="206">
        <f t="shared" ref="L2:L7" si="0">IF(K2&gt;9.9,CONCATENATE("+",ROUNDDOWN((K2-10) / 2,0)),ROUNDUP((K2-10) / 2,0))</f>
        <v>-5</v>
      </c>
      <c r="M2" s="206"/>
      <c r="N2" s="206">
        <f t="shared" ref="N2:N7" si="1">IF(M2&gt;9.9,CONCATENATE("+",ROUNDDOWN((M2-10) / 2,0)),ROUNDUP((M2-10) / 2,0))</f>
        <v>-5</v>
      </c>
      <c r="O2" s="206"/>
      <c r="P2" s="206">
        <f t="shared" ref="P2:P7" si="2">IF(O2&gt;9.9,CONCATENATE("+",ROUNDDOWN((O2-10) / 2,0)),ROUNDUP((O2-10) / 2,0))</f>
        <v>-5</v>
      </c>
      <c r="Q2" s="206"/>
      <c r="R2" s="206">
        <f t="shared" ref="R2:R7" si="3">IF(Q2&gt;9.9,CONCATENATE("+",ROUNDDOWN((Q2-10) / 2,0)),ROUNDUP((Q2-10) / 2,0))</f>
        <v>-5</v>
      </c>
      <c r="S2" s="206"/>
      <c r="T2" s="206">
        <f t="shared" ref="T2:T7" si="4">IF(S2&gt;9.9,CONCATENATE("+",ROUNDDOWN((S2-10) / 2,0)),ROUNDUP((S2-10) / 2,0))</f>
        <v>-5</v>
      </c>
      <c r="U2" s="207"/>
      <c r="V2" s="207">
        <f t="shared" ref="V2:V7" si="5">IF(U2&gt;9.9,CONCATENATE("+",ROUNDDOWN((U2-10) / 2,0)),ROUNDUP((U2-10) / 2,0))</f>
        <v>-5</v>
      </c>
      <c r="W2" s="208" t="e">
        <f t="shared" ref="W2:W7" si="6">AVERAGE(K2,M2,O2,Q2,S2,U2)</f>
        <v>#DIV/0!</v>
      </c>
      <c r="X2" s="209">
        <f>IF(M2&gt;9.9,CONCATENATE("+",ROUNDDOWN((M2-10) / 2,0)),ROUNDUP((M2-10) / 2,0))+4</f>
        <v>-1</v>
      </c>
      <c r="Y2" s="210"/>
      <c r="Z2" s="211">
        <f t="shared" ref="Z2:Z7" si="7">IF(O2&gt;9.9,(ROUNDDOWN((O2-10) / 2,0)),ROUNDUP((O2-10) / 2,0))+Y2</f>
        <v>-5</v>
      </c>
      <c r="AA2" s="212"/>
      <c r="AB2" s="213">
        <f t="shared" ref="AB2:AB7" si="8">AA2+X2</f>
        <v>-1</v>
      </c>
      <c r="AC2" s="214"/>
      <c r="AD2" s="215">
        <f t="shared" ref="AD2:AD7" si="9">IF(S2&gt;9.9,(ROUNDDOWN((S2-10) / 2,0)),ROUNDUP((S2-10) / 2,0))+AC2</f>
        <v>-5</v>
      </c>
      <c r="AE2" s="216"/>
      <c r="AF2" s="207">
        <f t="shared" ref="AF2:AF7" si="10">10+N2</f>
        <v>5</v>
      </c>
      <c r="AG2" s="207">
        <f t="shared" ref="AG2:AG7" si="11">10+AP2</f>
        <v>10</v>
      </c>
      <c r="AH2" s="207">
        <f t="shared" ref="AH2:AH7" si="12">AF2+AP2</f>
        <v>5</v>
      </c>
      <c r="AI2" s="216">
        <f t="shared" ref="AI2:AI7" si="13">(F2*6*0.75)+(P2+F2)</f>
        <v>-5</v>
      </c>
      <c r="AJ2" s="217">
        <f>(6+R2)*F2+3</f>
        <v>3</v>
      </c>
      <c r="AK2" s="219"/>
      <c r="AL2" s="218"/>
      <c r="AM2" s="290" t="s">
        <v>219</v>
      </c>
      <c r="AN2" s="203" t="s">
        <v>209</v>
      </c>
      <c r="AO2" s="201" t="s">
        <v>205</v>
      </c>
      <c r="AP2" s="204"/>
      <c r="AQ2" s="205"/>
      <c r="AR2" s="205"/>
    </row>
    <row r="3" spans="1:44" s="199" customFormat="1" ht="16.8" x14ac:dyDescent="0.3">
      <c r="A3" s="301"/>
      <c r="B3" s="301"/>
      <c r="C3" s="201"/>
      <c r="D3" s="201"/>
      <c r="E3" s="201"/>
      <c r="F3" s="200"/>
      <c r="G3" s="201"/>
      <c r="H3" s="201"/>
      <c r="I3" s="202"/>
      <c r="J3" s="205"/>
      <c r="K3" s="302"/>
      <c r="L3" s="206">
        <f t="shared" si="0"/>
        <v>-5</v>
      </c>
      <c r="M3" s="206"/>
      <c r="N3" s="206">
        <f t="shared" si="1"/>
        <v>-5</v>
      </c>
      <c r="O3" s="206"/>
      <c r="P3" s="206">
        <f t="shared" si="2"/>
        <v>-5</v>
      </c>
      <c r="Q3" s="206"/>
      <c r="R3" s="206">
        <f t="shared" si="3"/>
        <v>-5</v>
      </c>
      <c r="S3" s="206"/>
      <c r="T3" s="206">
        <f t="shared" si="4"/>
        <v>-5</v>
      </c>
      <c r="U3" s="207"/>
      <c r="V3" s="207">
        <f t="shared" si="5"/>
        <v>-5</v>
      </c>
      <c r="W3" s="208" t="e">
        <f t="shared" si="6"/>
        <v>#DIV/0!</v>
      </c>
      <c r="X3" s="209">
        <f>IF(M3&gt;9.9,CONCATENATE("+",ROUNDDOWN((M3-10) / 2,0)),ROUNDUP((M3-10) / 2,0))</f>
        <v>-5</v>
      </c>
      <c r="Y3" s="210"/>
      <c r="Z3" s="211">
        <f t="shared" si="7"/>
        <v>-5</v>
      </c>
      <c r="AA3" s="212"/>
      <c r="AB3" s="213">
        <f t="shared" si="8"/>
        <v>-5</v>
      </c>
      <c r="AC3" s="214"/>
      <c r="AD3" s="215">
        <f t="shared" si="9"/>
        <v>-5</v>
      </c>
      <c r="AE3" s="216"/>
      <c r="AF3" s="207">
        <f t="shared" si="10"/>
        <v>5</v>
      </c>
      <c r="AG3" s="207">
        <f t="shared" si="11"/>
        <v>10</v>
      </c>
      <c r="AH3" s="207">
        <f t="shared" si="12"/>
        <v>5</v>
      </c>
      <c r="AI3" s="216">
        <f t="shared" si="13"/>
        <v>-5</v>
      </c>
      <c r="AJ3" s="217">
        <f>(6+R3)*F3+3</f>
        <v>3</v>
      </c>
      <c r="AK3" s="219"/>
      <c r="AL3" s="293" t="s">
        <v>206</v>
      </c>
      <c r="AM3" s="296" t="s">
        <v>206</v>
      </c>
      <c r="AN3" s="203" t="s">
        <v>217</v>
      </c>
      <c r="AO3" s="201" t="s">
        <v>212</v>
      </c>
      <c r="AP3" s="204"/>
      <c r="AQ3" s="205"/>
      <c r="AR3" s="205"/>
    </row>
    <row r="4" spans="1:44" s="199" customFormat="1" ht="31.2" x14ac:dyDescent="0.3">
      <c r="A4" s="301"/>
      <c r="B4" s="301"/>
      <c r="C4" s="201"/>
      <c r="D4" s="201"/>
      <c r="E4" s="201"/>
      <c r="F4" s="200"/>
      <c r="G4" s="201"/>
      <c r="H4" s="201"/>
      <c r="I4" s="202"/>
      <c r="J4" s="205"/>
      <c r="K4" s="302"/>
      <c r="L4" s="206">
        <f t="shared" si="0"/>
        <v>-5</v>
      </c>
      <c r="M4" s="206"/>
      <c r="N4" s="206">
        <f t="shared" si="1"/>
        <v>-5</v>
      </c>
      <c r="O4" s="206"/>
      <c r="P4" s="206">
        <f t="shared" si="2"/>
        <v>-5</v>
      </c>
      <c r="Q4" s="206"/>
      <c r="R4" s="206">
        <f t="shared" si="3"/>
        <v>-5</v>
      </c>
      <c r="S4" s="206"/>
      <c r="T4" s="206">
        <f t="shared" si="4"/>
        <v>-5</v>
      </c>
      <c r="U4" s="207"/>
      <c r="V4" s="207">
        <f t="shared" si="5"/>
        <v>-5</v>
      </c>
      <c r="W4" s="208" t="e">
        <f t="shared" si="6"/>
        <v>#DIV/0!</v>
      </c>
      <c r="X4" s="209">
        <f>IF(M4&gt;9.9,CONCATENATE("+",ROUNDDOWN((M4-10) / 2,0)),ROUNDUP((M4-10) / 2,0))</f>
        <v>-5</v>
      </c>
      <c r="Y4" s="210"/>
      <c r="Z4" s="211">
        <f t="shared" si="7"/>
        <v>-5</v>
      </c>
      <c r="AA4" s="212"/>
      <c r="AB4" s="213">
        <f t="shared" si="8"/>
        <v>-5</v>
      </c>
      <c r="AC4" s="214"/>
      <c r="AD4" s="215">
        <f t="shared" si="9"/>
        <v>-5</v>
      </c>
      <c r="AE4" s="216"/>
      <c r="AF4" s="207">
        <f t="shared" si="10"/>
        <v>5</v>
      </c>
      <c r="AG4" s="207">
        <f t="shared" si="11"/>
        <v>10</v>
      </c>
      <c r="AH4" s="207">
        <f t="shared" si="12"/>
        <v>5</v>
      </c>
      <c r="AI4" s="216">
        <f t="shared" si="13"/>
        <v>-5</v>
      </c>
      <c r="AJ4" s="217">
        <f>(2+R4)*F4+3</f>
        <v>3</v>
      </c>
      <c r="AK4" s="219"/>
      <c r="AL4" s="293" t="s">
        <v>206</v>
      </c>
      <c r="AM4" s="296" t="s">
        <v>206</v>
      </c>
      <c r="AN4" s="203" t="s">
        <v>215</v>
      </c>
      <c r="AO4" s="201" t="s">
        <v>210</v>
      </c>
      <c r="AP4" s="204"/>
      <c r="AQ4" s="205"/>
      <c r="AR4" s="205"/>
    </row>
    <row r="5" spans="1:44" s="199" customFormat="1" ht="31.2" x14ac:dyDescent="0.3">
      <c r="A5" s="301"/>
      <c r="B5" s="301"/>
      <c r="C5" s="201"/>
      <c r="D5" s="201"/>
      <c r="E5" s="201"/>
      <c r="F5" s="200"/>
      <c r="G5" s="201"/>
      <c r="H5" s="201"/>
      <c r="I5" s="202"/>
      <c r="J5" s="205"/>
      <c r="K5" s="302"/>
      <c r="L5" s="206">
        <f t="shared" si="0"/>
        <v>-5</v>
      </c>
      <c r="M5" s="206"/>
      <c r="N5" s="206">
        <f t="shared" si="1"/>
        <v>-5</v>
      </c>
      <c r="O5" s="206"/>
      <c r="P5" s="206">
        <f t="shared" si="2"/>
        <v>-5</v>
      </c>
      <c r="Q5" s="206"/>
      <c r="R5" s="206">
        <f t="shared" si="3"/>
        <v>-5</v>
      </c>
      <c r="S5" s="206"/>
      <c r="T5" s="206">
        <f t="shared" si="4"/>
        <v>-5</v>
      </c>
      <c r="U5" s="207"/>
      <c r="V5" s="207">
        <f t="shared" si="5"/>
        <v>-5</v>
      </c>
      <c r="W5" s="208" t="e">
        <f t="shared" si="6"/>
        <v>#DIV/0!</v>
      </c>
      <c r="X5" s="209">
        <f>IF(M5&gt;9.9,CONCATENATE("+",ROUNDDOWN((M5-10) / 2,0)),ROUNDUP((M5-10) / 2,0))</f>
        <v>-5</v>
      </c>
      <c r="Y5" s="210"/>
      <c r="Z5" s="211">
        <f t="shared" si="7"/>
        <v>-5</v>
      </c>
      <c r="AA5" s="212"/>
      <c r="AB5" s="213">
        <f t="shared" si="8"/>
        <v>-5</v>
      </c>
      <c r="AC5" s="214"/>
      <c r="AD5" s="215">
        <f t="shared" si="9"/>
        <v>-5</v>
      </c>
      <c r="AE5" s="216"/>
      <c r="AF5" s="207">
        <f t="shared" si="10"/>
        <v>5</v>
      </c>
      <c r="AG5" s="207">
        <f t="shared" si="11"/>
        <v>10</v>
      </c>
      <c r="AH5" s="207">
        <f t="shared" si="12"/>
        <v>5</v>
      </c>
      <c r="AI5" s="216">
        <f t="shared" si="13"/>
        <v>-5</v>
      </c>
      <c r="AJ5" s="217">
        <f>(8+R5)*F5+3</f>
        <v>3</v>
      </c>
      <c r="AK5" s="219"/>
      <c r="AL5" s="293" t="s">
        <v>206</v>
      </c>
      <c r="AM5" s="296" t="s">
        <v>206</v>
      </c>
      <c r="AN5" s="203" t="s">
        <v>207</v>
      </c>
      <c r="AO5" s="201" t="s">
        <v>208</v>
      </c>
      <c r="AP5" s="204"/>
      <c r="AQ5" s="205"/>
      <c r="AR5" s="205"/>
    </row>
    <row r="6" spans="1:44" ht="31.2" x14ac:dyDescent="0.3">
      <c r="A6" s="301"/>
      <c r="B6" s="301"/>
      <c r="C6" s="201"/>
      <c r="D6" s="201"/>
      <c r="E6" s="201"/>
      <c r="F6" s="200"/>
      <c r="G6" s="201"/>
      <c r="H6" s="201"/>
      <c r="I6" s="202"/>
      <c r="J6" s="205"/>
      <c r="K6" s="302"/>
      <c r="L6" s="206">
        <f t="shared" si="0"/>
        <v>-5</v>
      </c>
      <c r="M6" s="206"/>
      <c r="N6" s="206">
        <f t="shared" si="1"/>
        <v>-5</v>
      </c>
      <c r="O6" s="206"/>
      <c r="P6" s="206">
        <f t="shared" si="2"/>
        <v>-5</v>
      </c>
      <c r="Q6" s="206"/>
      <c r="R6" s="206">
        <f t="shared" si="3"/>
        <v>-5</v>
      </c>
      <c r="S6" s="206"/>
      <c r="T6" s="206">
        <f t="shared" si="4"/>
        <v>-5</v>
      </c>
      <c r="U6" s="207"/>
      <c r="V6" s="207">
        <f t="shared" si="5"/>
        <v>-5</v>
      </c>
      <c r="W6" s="208" t="e">
        <f t="shared" si="6"/>
        <v>#DIV/0!</v>
      </c>
      <c r="X6" s="209">
        <f>IF(M6&gt;9.9,CONCATENATE("+",ROUNDDOWN((M6-10) / 2,0)),ROUNDUP((M6-10) / 2,0))</f>
        <v>-5</v>
      </c>
      <c r="Y6" s="210"/>
      <c r="Z6" s="211">
        <f t="shared" si="7"/>
        <v>-5</v>
      </c>
      <c r="AA6" s="212"/>
      <c r="AB6" s="213">
        <f t="shared" si="8"/>
        <v>-5</v>
      </c>
      <c r="AC6" s="214"/>
      <c r="AD6" s="215">
        <f t="shared" si="9"/>
        <v>-5</v>
      </c>
      <c r="AE6" s="216"/>
      <c r="AF6" s="207">
        <f t="shared" si="10"/>
        <v>5</v>
      </c>
      <c r="AG6" s="207">
        <f t="shared" si="11"/>
        <v>10</v>
      </c>
      <c r="AH6" s="207">
        <f t="shared" si="12"/>
        <v>5</v>
      </c>
      <c r="AI6" s="216">
        <f t="shared" si="13"/>
        <v>-5</v>
      </c>
      <c r="AJ6" s="217">
        <f>(2+R6)*F6+3</f>
        <v>3</v>
      </c>
      <c r="AK6" s="219"/>
      <c r="AL6" s="293" t="s">
        <v>206</v>
      </c>
      <c r="AM6" s="296" t="s">
        <v>206</v>
      </c>
      <c r="AN6" s="203" t="s">
        <v>216</v>
      </c>
      <c r="AO6" s="201" t="s">
        <v>211</v>
      </c>
      <c r="AP6" s="204"/>
      <c r="AQ6" s="205"/>
      <c r="AR6" s="205"/>
    </row>
    <row r="7" spans="1:44" ht="31.2" x14ac:dyDescent="0.3">
      <c r="A7" s="301"/>
      <c r="B7" s="301"/>
      <c r="C7" s="201"/>
      <c r="D7" s="201"/>
      <c r="E7" s="201"/>
      <c r="F7" s="200"/>
      <c r="G7" s="201"/>
      <c r="H7" s="201"/>
      <c r="I7" s="202"/>
      <c r="J7" s="205"/>
      <c r="K7" s="302"/>
      <c r="L7" s="206">
        <f t="shared" si="0"/>
        <v>-5</v>
      </c>
      <c r="M7" s="206"/>
      <c r="N7" s="206">
        <f t="shared" si="1"/>
        <v>-5</v>
      </c>
      <c r="O7" s="206"/>
      <c r="P7" s="206">
        <f t="shared" si="2"/>
        <v>-5</v>
      </c>
      <c r="Q7" s="206"/>
      <c r="R7" s="206">
        <f t="shared" si="3"/>
        <v>-5</v>
      </c>
      <c r="S7" s="206"/>
      <c r="T7" s="206">
        <f t="shared" si="4"/>
        <v>-5</v>
      </c>
      <c r="U7" s="207"/>
      <c r="V7" s="207">
        <f t="shared" si="5"/>
        <v>-5</v>
      </c>
      <c r="W7" s="208" t="e">
        <f t="shared" si="6"/>
        <v>#DIV/0!</v>
      </c>
      <c r="X7" s="209">
        <f>IF(M7&gt;9.9,CONCATENATE("+",ROUNDDOWN((M7-10) / 2,0)),ROUNDUP((M7-10) / 2,0))</f>
        <v>-5</v>
      </c>
      <c r="Y7" s="210"/>
      <c r="Z7" s="211">
        <f t="shared" si="7"/>
        <v>-5</v>
      </c>
      <c r="AA7" s="212"/>
      <c r="AB7" s="213">
        <f t="shared" si="8"/>
        <v>-5</v>
      </c>
      <c r="AC7" s="214"/>
      <c r="AD7" s="215">
        <f t="shared" si="9"/>
        <v>-5</v>
      </c>
      <c r="AE7" s="216"/>
      <c r="AF7" s="207">
        <f t="shared" si="10"/>
        <v>5</v>
      </c>
      <c r="AG7" s="207">
        <f t="shared" si="11"/>
        <v>10</v>
      </c>
      <c r="AH7" s="207">
        <f t="shared" si="12"/>
        <v>5</v>
      </c>
      <c r="AI7" s="216">
        <f t="shared" si="13"/>
        <v>-5</v>
      </c>
      <c r="AJ7" s="217">
        <f>(4+R7)*F7+3</f>
        <v>3</v>
      </c>
      <c r="AK7" s="219"/>
      <c r="AL7" s="295" t="s">
        <v>213</v>
      </c>
      <c r="AM7" s="290" t="s">
        <v>213</v>
      </c>
      <c r="AN7" s="203" t="s">
        <v>214</v>
      </c>
      <c r="AO7" s="294" t="s">
        <v>206</v>
      </c>
      <c r="AP7" s="204"/>
      <c r="AQ7" s="205"/>
      <c r="AR7" s="205"/>
    </row>
  </sheetData>
  <sortState xmlns:xlrd2="http://schemas.microsoft.com/office/spreadsheetml/2017/richdata2" ref="A2:AR7">
    <sortCondition ref="A2:A7"/>
  </sortState>
  <pageMargins left="0.15" right="0.75" top="0.32" bottom="0.33" header="0.25" footer="0.25"/>
  <pageSetup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FB21-8CFF-4120-A572-AE035E0B39E5}">
  <dimension ref="A1:W61"/>
  <sheetViews>
    <sheetView showGridLines="0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3" defaultRowHeight="15.6" x14ac:dyDescent="0.3"/>
  <cols>
    <col min="1" max="1" width="31.296875" style="285" bestFit="1" customWidth="1"/>
    <col min="2" max="2" width="7.3984375" style="285" bestFit="1" customWidth="1"/>
    <col min="3" max="3" width="8.19921875" style="285" bestFit="1" customWidth="1"/>
    <col min="4" max="4" width="7.296875" style="285" bestFit="1" customWidth="1"/>
    <col min="5" max="5" width="9" style="285" bestFit="1" customWidth="1"/>
    <col min="6" max="6" width="9.5" style="285" bestFit="1" customWidth="1"/>
    <col min="7" max="7" width="9.296875" style="285" bestFit="1" customWidth="1"/>
    <col min="8" max="13" width="0.59765625" style="285" customWidth="1"/>
    <col min="14" max="14" width="11.59765625" style="287" hidden="1" customWidth="1"/>
    <col min="15" max="15" width="6.5" style="287" hidden="1" customWidth="1"/>
    <col min="16" max="16" width="9.19921875" style="287" bestFit="1" customWidth="1"/>
    <col min="17" max="17" width="6.69921875" style="287" bestFit="1" customWidth="1"/>
    <col min="18" max="18" width="5.8984375" style="287" bestFit="1" customWidth="1"/>
    <col min="19" max="19" width="4.69921875" style="287" bestFit="1" customWidth="1"/>
    <col min="20" max="20" width="6.8984375" style="287" bestFit="1" customWidth="1"/>
    <col min="21" max="21" width="6.19921875" style="285" bestFit="1" customWidth="1"/>
    <col min="22" max="22" width="2" style="237" customWidth="1"/>
    <col min="23" max="23" width="10.3984375" style="237" bestFit="1" customWidth="1"/>
    <col min="24" max="16384" width="13" style="237"/>
  </cols>
  <sheetData>
    <row r="1" spans="1:23" s="228" customFormat="1" ht="34.799999999999997" thickTop="1" thickBot="1" x14ac:dyDescent="0.35">
      <c r="A1" s="222" t="s">
        <v>151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4" t="s">
        <v>152</v>
      </c>
      <c r="O1" s="224" t="s">
        <v>153</v>
      </c>
      <c r="P1" s="225" t="s">
        <v>154</v>
      </c>
      <c r="Q1" s="225" t="s">
        <v>155</v>
      </c>
      <c r="R1" s="225" t="s">
        <v>25</v>
      </c>
      <c r="S1" s="226" t="s">
        <v>3</v>
      </c>
      <c r="T1" s="224" t="s">
        <v>99</v>
      </c>
      <c r="U1" s="227" t="s">
        <v>85</v>
      </c>
      <c r="W1" s="229" t="s">
        <v>156</v>
      </c>
    </row>
    <row r="2" spans="1:23" s="228" customFormat="1" ht="17.399999999999999" thickBot="1" x14ac:dyDescent="0.35">
      <c r="A2" s="230" t="s">
        <v>40</v>
      </c>
      <c r="B2" s="231" t="e">
        <f>VLOOKUP(B$1,Members!$A$2:$AD$13,26,FALSE)</f>
        <v>#N/A</v>
      </c>
      <c r="C2" s="231" t="e">
        <f>VLOOKUP(C$1,Members!$A$2:$AD$13,26,FALSE)</f>
        <v>#N/A</v>
      </c>
      <c r="D2" s="231" t="e">
        <f>VLOOKUP(D$1,Members!$A$2:$AD$13,26,FALSE)</f>
        <v>#N/A</v>
      </c>
      <c r="E2" s="231" t="e">
        <f>VLOOKUP(E$1,Members!$A$2:$AD$13,26,FALSE)</f>
        <v>#N/A</v>
      </c>
      <c r="F2" s="231" t="e">
        <f>VLOOKUP(F$1,Members!$A$2:$AD$13,26,FALSE)</f>
        <v>#N/A</v>
      </c>
      <c r="G2" s="231" t="e">
        <f>VLOOKUP(G$1,Members!$A$2:$AD$13,26,FALSE)</f>
        <v>#N/A</v>
      </c>
      <c r="H2" s="297" t="e">
        <f>VLOOKUP(H$1,Members!$A$2:$AD$13,26,FALSE)</f>
        <v>#N/A</v>
      </c>
      <c r="I2" s="297" t="e">
        <f>VLOOKUP(I$1,Members!$A$2:$AD$13,26,FALSE)</f>
        <v>#N/A</v>
      </c>
      <c r="J2" s="297" t="e">
        <f>VLOOKUP(J$1,Members!$A$2:$AD$13,26,FALSE)</f>
        <v>#N/A</v>
      </c>
      <c r="K2" s="297" t="e">
        <f>VLOOKUP(K$1,Members!$A$2:$AD$13,26,FALSE)</f>
        <v>#N/A</v>
      </c>
      <c r="L2" s="297" t="e">
        <f>VLOOKUP(L$1,Members!$A$2:$AD$13,26,FALSE)</f>
        <v>#N/A</v>
      </c>
      <c r="M2" s="297" t="e">
        <f>VLOOKUP(M$1,Members!$A$2:$AD$13,26,FALSE)</f>
        <v>#N/A</v>
      </c>
      <c r="N2" s="231" t="s">
        <v>129</v>
      </c>
      <c r="O2" s="231" t="e">
        <f>INDEX(Members!$L$2:$V$15,MATCH($W$2,Members!$A$2:$A$15,0),MATCH(N2,Members!$L$1:$V$1,0))</f>
        <v>#N/A</v>
      </c>
      <c r="P2" s="232" t="e">
        <f t="shared" ref="P2:P49" si="0">CONCATENATE(LEFT(N2,3)," (",O2,")")</f>
        <v>#N/A</v>
      </c>
      <c r="Q2" s="233">
        <v>0</v>
      </c>
      <c r="R2" s="234" t="e">
        <f t="shared" ref="R2:R49" si="1">O2+HLOOKUP($W$2,$B$1:$M$49,MATCH(A2,$A$1:$A$49,0),FALSE)</f>
        <v>#N/A</v>
      </c>
      <c r="S2" s="235">
        <f t="shared" ref="S2:S49" ca="1" si="2">RANDBETWEEN(1,20)</f>
        <v>6</v>
      </c>
      <c r="T2" s="234" t="e">
        <f t="shared" ref="T2:T49" si="3">SUM(R2:S2)</f>
        <v>#N/A</v>
      </c>
      <c r="U2" s="236"/>
      <c r="V2" s="237"/>
      <c r="W2" s="238"/>
    </row>
    <row r="3" spans="1:23" s="228" customFormat="1" ht="17.399999999999999" thickTop="1" x14ac:dyDescent="0.3">
      <c r="A3" s="239" t="s">
        <v>41</v>
      </c>
      <c r="B3" s="231" t="e">
        <f>VLOOKUP(B$1,Members!$A$2:$AD$13,28,FALSE)</f>
        <v>#N/A</v>
      </c>
      <c r="C3" s="231" t="e">
        <f>VLOOKUP(C$1,Members!$A$2:$AD$13,28,FALSE)</f>
        <v>#N/A</v>
      </c>
      <c r="D3" s="231" t="e">
        <f>VLOOKUP(D$1,Members!$A$2:$AD$13,28,FALSE)</f>
        <v>#N/A</v>
      </c>
      <c r="E3" s="231" t="e">
        <f>VLOOKUP(E$1,Members!$A$2:$AD$13,28,FALSE)</f>
        <v>#N/A</v>
      </c>
      <c r="F3" s="231" t="e">
        <f>VLOOKUP(F$1,Members!$A$2:$AD$13,28,FALSE)</f>
        <v>#N/A</v>
      </c>
      <c r="G3" s="231" t="e">
        <f>VLOOKUP(G$1,Members!$A$2:$AD$13,28,FALSE)</f>
        <v>#N/A</v>
      </c>
      <c r="H3" s="297" t="e">
        <f>VLOOKUP(H$1,Members!$A$2:$AD$13,28,FALSE)</f>
        <v>#N/A</v>
      </c>
      <c r="I3" s="297" t="e">
        <f>VLOOKUP(I$1,Members!$A$2:$AD$13,28,FALSE)</f>
        <v>#N/A</v>
      </c>
      <c r="J3" s="297" t="e">
        <f>VLOOKUP(J$1,Members!$A$2:$AD$13,28,FALSE)</f>
        <v>#N/A</v>
      </c>
      <c r="K3" s="297" t="e">
        <f>VLOOKUP(K$1,Members!$A$2:$AD$13,28,FALSE)</f>
        <v>#N/A</v>
      </c>
      <c r="L3" s="297" t="e">
        <f>VLOOKUP(L$1,Members!$A$2:$AD$13,28,FALSE)</f>
        <v>#N/A</v>
      </c>
      <c r="M3" s="297" t="e">
        <f>VLOOKUP(M$1,Members!$A$2:$AD$13,28,FALSE)</f>
        <v>#N/A</v>
      </c>
      <c r="N3" s="231" t="s">
        <v>127</v>
      </c>
      <c r="O3" s="231" t="e">
        <f>INDEX(Members!$L$2:$V$15,MATCH($W$2,Members!$A$2:$A$15,0),MATCH(N3,Members!$L$1:$V$1,0))</f>
        <v>#N/A</v>
      </c>
      <c r="P3" s="240" t="e">
        <f t="shared" si="0"/>
        <v>#N/A</v>
      </c>
      <c r="Q3" s="233">
        <v>0</v>
      </c>
      <c r="R3" s="234" t="e">
        <f t="shared" si="1"/>
        <v>#N/A</v>
      </c>
      <c r="S3" s="235">
        <f t="shared" ca="1" si="2"/>
        <v>5</v>
      </c>
      <c r="T3" s="234" t="e">
        <f t="shared" si="3"/>
        <v>#N/A</v>
      </c>
      <c r="U3" s="236"/>
      <c r="V3" s="237"/>
    </row>
    <row r="4" spans="1:23" s="228" customFormat="1" ht="16.8" x14ac:dyDescent="0.3">
      <c r="A4" s="241" t="s">
        <v>42</v>
      </c>
      <c r="B4" s="242" t="e">
        <f>VLOOKUP(B$1,Members!$A$2:$AD$13,30,FALSE)</f>
        <v>#N/A</v>
      </c>
      <c r="C4" s="242" t="e">
        <f>VLOOKUP(C$1,Members!$A$2:$AD$13,30,FALSE)</f>
        <v>#N/A</v>
      </c>
      <c r="D4" s="242" t="e">
        <f>VLOOKUP(D$1,Members!$A$2:$AD$13,30,FALSE)</f>
        <v>#N/A</v>
      </c>
      <c r="E4" s="242" t="e">
        <f>VLOOKUP(E$1,Members!$A$2:$AD$13,30,FALSE)</f>
        <v>#N/A</v>
      </c>
      <c r="F4" s="242" t="e">
        <f>VLOOKUP(F$1,Members!$A$2:$AD$13,30,FALSE)</f>
        <v>#N/A</v>
      </c>
      <c r="G4" s="242" t="e">
        <f>VLOOKUP(G$1,Members!$A$2:$AD$13,30,FALSE)</f>
        <v>#N/A</v>
      </c>
      <c r="H4" s="298" t="e">
        <f>VLOOKUP(H$1,Members!$A$2:$AD$13,30,FALSE)</f>
        <v>#N/A</v>
      </c>
      <c r="I4" s="298" t="e">
        <f>VLOOKUP(I$1,Members!$A$2:$AD$13,30,FALSE)</f>
        <v>#N/A</v>
      </c>
      <c r="J4" s="298" t="e">
        <f>VLOOKUP(J$1,Members!$A$2:$AD$13,30,FALSE)</f>
        <v>#N/A</v>
      </c>
      <c r="K4" s="298" t="e">
        <f>VLOOKUP(K$1,Members!$A$2:$AD$13,30,FALSE)</f>
        <v>#N/A</v>
      </c>
      <c r="L4" s="298" t="e">
        <f>VLOOKUP(L$1,Members!$A$2:$AD$13,30,FALSE)</f>
        <v>#N/A</v>
      </c>
      <c r="M4" s="298" t="e">
        <f>VLOOKUP(M$1,Members!$A$2:$AD$13,30,FALSE)</f>
        <v>#N/A</v>
      </c>
      <c r="N4" s="242" t="s">
        <v>133</v>
      </c>
      <c r="O4" s="242" t="e">
        <f>INDEX(Members!$L$2:$V$15,MATCH($W$2,Members!$A$2:$A$15,0),MATCH(N4,Members!$L$1:$V$1,0))</f>
        <v>#N/A</v>
      </c>
      <c r="P4" s="243" t="e">
        <f t="shared" si="0"/>
        <v>#N/A</v>
      </c>
      <c r="Q4" s="244">
        <v>0</v>
      </c>
      <c r="R4" s="245" t="e">
        <f t="shared" si="1"/>
        <v>#N/A</v>
      </c>
      <c r="S4" s="235">
        <f t="shared" ca="1" si="2"/>
        <v>2</v>
      </c>
      <c r="T4" s="245" t="e">
        <f t="shared" si="3"/>
        <v>#N/A</v>
      </c>
      <c r="U4" s="246"/>
      <c r="V4" s="237"/>
    </row>
    <row r="5" spans="1:23" s="253" customFormat="1" ht="16.8" x14ac:dyDescent="0.3">
      <c r="A5" s="247" t="s">
        <v>157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48" t="s">
        <v>131</v>
      </c>
      <c r="O5" s="249" t="e">
        <f>INDEX(Members!$L$2:$V$15,MATCH($W$2,Members!$A$2:$A$15,0),MATCH(N5,Members!$L$1:$V$1,0))</f>
        <v>#N/A</v>
      </c>
      <c r="P5" s="250" t="e">
        <f t="shared" si="0"/>
        <v>#N/A</v>
      </c>
      <c r="Q5" s="251" t="s">
        <v>158</v>
      </c>
      <c r="R5" s="252" t="e">
        <f t="shared" si="1"/>
        <v>#N/A</v>
      </c>
      <c r="S5" s="235">
        <f t="shared" ca="1" si="2"/>
        <v>3</v>
      </c>
      <c r="T5" s="252" t="e">
        <f t="shared" si="3"/>
        <v>#N/A</v>
      </c>
      <c r="U5" s="236"/>
      <c r="V5" s="237"/>
    </row>
    <row r="6" spans="1:23" s="257" customFormat="1" ht="16.8" x14ac:dyDescent="0.3">
      <c r="A6" s="254" t="s">
        <v>159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55" t="s">
        <v>127</v>
      </c>
      <c r="O6" s="256" t="e">
        <f>INDEX(Members!$L$2:$V$15,MATCH($W$2,Members!$A$2:$A$15,0),MATCH(N6,Members!$L$1:$V$1,0))</f>
        <v>#N/A</v>
      </c>
      <c r="P6" s="240" t="e">
        <f t="shared" si="0"/>
        <v>#N/A</v>
      </c>
      <c r="Q6" s="252" t="s">
        <v>158</v>
      </c>
      <c r="R6" s="252" t="e">
        <f t="shared" si="1"/>
        <v>#N/A</v>
      </c>
      <c r="S6" s="235">
        <f t="shared" ca="1" si="2"/>
        <v>14</v>
      </c>
      <c r="T6" s="252" t="e">
        <f t="shared" si="3"/>
        <v>#N/A</v>
      </c>
      <c r="U6" s="236"/>
      <c r="V6" s="237"/>
    </row>
    <row r="7" spans="1:23" s="262" customFormat="1" ht="16.8" x14ac:dyDescent="0.3">
      <c r="A7" s="258" t="s">
        <v>160</v>
      </c>
      <c r="B7" s="231">
        <v>8</v>
      </c>
      <c r="C7" s="231"/>
      <c r="D7" s="231"/>
      <c r="E7" s="231"/>
      <c r="F7" s="231"/>
      <c r="G7" s="231">
        <v>8</v>
      </c>
      <c r="H7" s="231"/>
      <c r="I7" s="231"/>
      <c r="J7" s="231"/>
      <c r="K7" s="231"/>
      <c r="L7" s="231"/>
      <c r="M7" s="231"/>
      <c r="N7" s="259" t="s">
        <v>135</v>
      </c>
      <c r="O7" s="260" t="e">
        <f>INDEX(Members!$L$2:$V$15,MATCH($W$2,Members!$A$2:$A$15,0),MATCH(N7,Members!$L$1:$V$1,0))</f>
        <v>#N/A</v>
      </c>
      <c r="P7" s="261" t="e">
        <f t="shared" si="0"/>
        <v>#N/A</v>
      </c>
      <c r="Q7" s="252" t="s">
        <v>158</v>
      </c>
      <c r="R7" s="252" t="e">
        <f t="shared" si="1"/>
        <v>#N/A</v>
      </c>
      <c r="S7" s="235">
        <f t="shared" ca="1" si="2"/>
        <v>1</v>
      </c>
      <c r="T7" s="252" t="e">
        <f t="shared" si="3"/>
        <v>#N/A</v>
      </c>
      <c r="U7" s="236"/>
      <c r="V7" s="237"/>
    </row>
    <row r="8" spans="1:23" s="267" customFormat="1" ht="16.8" x14ac:dyDescent="0.3">
      <c r="A8" s="263" t="s">
        <v>161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64" t="s">
        <v>125</v>
      </c>
      <c r="O8" s="265" t="e">
        <f>INDEX(Members!$L$2:$V$15,MATCH($W$2,Members!$A$2:$A$15,0),MATCH(N8,Members!$L$1:$V$1,0))</f>
        <v>#N/A</v>
      </c>
      <c r="P8" s="266" t="e">
        <f t="shared" si="0"/>
        <v>#N/A</v>
      </c>
      <c r="Q8" s="252" t="s">
        <v>158</v>
      </c>
      <c r="R8" s="252" t="e">
        <f t="shared" si="1"/>
        <v>#N/A</v>
      </c>
      <c r="S8" s="235">
        <f t="shared" ca="1" si="2"/>
        <v>8</v>
      </c>
      <c r="T8" s="252" t="e">
        <f t="shared" si="3"/>
        <v>#N/A</v>
      </c>
      <c r="U8" s="236"/>
      <c r="V8" s="237"/>
    </row>
    <row r="9" spans="1:23" s="267" customFormat="1" ht="16.8" x14ac:dyDescent="0.3">
      <c r="A9" s="268" t="s">
        <v>162</v>
      </c>
      <c r="B9" s="231">
        <v>8</v>
      </c>
      <c r="C9" s="231"/>
      <c r="D9" s="231"/>
      <c r="E9" s="231"/>
      <c r="F9" s="231"/>
      <c r="G9" s="231">
        <v>8</v>
      </c>
      <c r="H9" s="231"/>
      <c r="I9" s="231"/>
      <c r="J9" s="231"/>
      <c r="K9" s="231"/>
      <c r="L9" s="231"/>
      <c r="M9" s="231"/>
      <c r="N9" s="269" t="s">
        <v>129</v>
      </c>
      <c r="O9" s="270" t="e">
        <f>INDEX(Members!$L$2:$V$15,MATCH($W$2,Members!$A$2:$A$15,0),MATCH(N9,Members!$L$1:$V$1,0))</f>
        <v>#N/A</v>
      </c>
      <c r="P9" s="271" t="e">
        <f t="shared" si="0"/>
        <v>#N/A</v>
      </c>
      <c r="Q9" s="252" t="s">
        <v>158</v>
      </c>
      <c r="R9" s="252" t="e">
        <f t="shared" si="1"/>
        <v>#N/A</v>
      </c>
      <c r="S9" s="235">
        <f t="shared" ca="1" si="2"/>
        <v>19</v>
      </c>
      <c r="T9" s="252" t="e">
        <f t="shared" si="3"/>
        <v>#N/A</v>
      </c>
      <c r="U9" s="236"/>
      <c r="V9" s="237"/>
    </row>
    <row r="10" spans="1:23" s="253" customFormat="1" ht="16.8" x14ac:dyDescent="0.3">
      <c r="A10" s="247" t="s">
        <v>200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48" t="s">
        <v>131</v>
      </c>
      <c r="O10" s="249" t="e">
        <f>INDEX(Members!$L$2:$V$15,MATCH($W$2,Members!$A$2:$A$15,0),MATCH(N10,Members!$L$1:$V$1,0))</f>
        <v>#N/A</v>
      </c>
      <c r="P10" s="250" t="e">
        <f t="shared" si="0"/>
        <v>#N/A</v>
      </c>
      <c r="Q10" s="252" t="s">
        <v>158</v>
      </c>
      <c r="R10" s="252" t="e">
        <f t="shared" si="1"/>
        <v>#N/A</v>
      </c>
      <c r="S10" s="235">
        <f t="shared" ca="1" si="2"/>
        <v>16</v>
      </c>
      <c r="T10" s="252" t="e">
        <f t="shared" si="3"/>
        <v>#N/A</v>
      </c>
      <c r="U10" s="236"/>
      <c r="V10" s="237"/>
    </row>
    <row r="11" spans="1:23" s="272" customFormat="1" ht="16.8" x14ac:dyDescent="0.3">
      <c r="A11" s="247" t="s">
        <v>163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48" t="s">
        <v>131</v>
      </c>
      <c r="O11" s="249" t="e">
        <f>INDEX(Members!$L$2:$V$15,MATCH($W$2,Members!$A$2:$A$15,0),MATCH(N11,Members!$L$1:$V$1,0))</f>
        <v>#N/A</v>
      </c>
      <c r="P11" s="250" t="e">
        <f t="shared" si="0"/>
        <v>#N/A</v>
      </c>
      <c r="Q11" s="252" t="s">
        <v>158</v>
      </c>
      <c r="R11" s="252" t="e">
        <f t="shared" si="1"/>
        <v>#N/A</v>
      </c>
      <c r="S11" s="235">
        <f t="shared" ca="1" si="2"/>
        <v>4</v>
      </c>
      <c r="T11" s="252" t="e">
        <f t="shared" si="3"/>
        <v>#N/A</v>
      </c>
      <c r="U11" s="236"/>
    </row>
    <row r="12" spans="1:23" s="257" customFormat="1" ht="16.8" x14ac:dyDescent="0.3">
      <c r="A12" s="258" t="s">
        <v>164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59" t="s">
        <v>135</v>
      </c>
      <c r="O12" s="260" t="e">
        <f>INDEX(Members!$L$2:$V$15,MATCH($W$2,Members!$A$2:$A$15,0),MATCH(N12,Members!$L$1:$V$1,0))</f>
        <v>#N/A</v>
      </c>
      <c r="P12" s="261" t="e">
        <f t="shared" si="0"/>
        <v>#N/A</v>
      </c>
      <c r="Q12" s="252" t="s">
        <v>158</v>
      </c>
      <c r="R12" s="252" t="e">
        <f t="shared" si="1"/>
        <v>#N/A</v>
      </c>
      <c r="S12" s="235">
        <f t="shared" ca="1" si="2"/>
        <v>15</v>
      </c>
      <c r="T12" s="252" t="e">
        <f t="shared" si="3"/>
        <v>#N/A</v>
      </c>
      <c r="U12" s="236"/>
    </row>
    <row r="13" spans="1:23" s="257" customFormat="1" ht="16.8" x14ac:dyDescent="0.3">
      <c r="A13" s="247" t="s">
        <v>115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48" t="s">
        <v>131</v>
      </c>
      <c r="O13" s="249" t="e">
        <f>INDEX(Members!$L$2:$V$15,MATCH($W$2,Members!$A$2:$A$15,0),MATCH(N13,Members!$L$1:$V$1,0))</f>
        <v>#N/A</v>
      </c>
      <c r="P13" s="250" t="e">
        <f t="shared" si="0"/>
        <v>#N/A</v>
      </c>
      <c r="Q13" s="252" t="s">
        <v>158</v>
      </c>
      <c r="R13" s="252" t="e">
        <f t="shared" si="1"/>
        <v>#N/A</v>
      </c>
      <c r="S13" s="235">
        <f t="shared" ca="1" si="2"/>
        <v>8</v>
      </c>
      <c r="T13" s="252" t="e">
        <f t="shared" si="3"/>
        <v>#N/A</v>
      </c>
      <c r="U13" s="236"/>
    </row>
    <row r="14" spans="1:23" s="257" customFormat="1" ht="16.8" x14ac:dyDescent="0.3">
      <c r="A14" s="258" t="s">
        <v>165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59" t="s">
        <v>135</v>
      </c>
      <c r="O14" s="260" t="e">
        <f>INDEX(Members!$L$2:$V$15,MATCH($W$2,Members!$A$2:$A$15,0),MATCH(N14,Members!$L$1:$V$1,0))</f>
        <v>#N/A</v>
      </c>
      <c r="P14" s="261" t="e">
        <f t="shared" si="0"/>
        <v>#N/A</v>
      </c>
      <c r="Q14" s="252" t="s">
        <v>158</v>
      </c>
      <c r="R14" s="252" t="e">
        <f t="shared" si="1"/>
        <v>#N/A</v>
      </c>
      <c r="S14" s="235">
        <f t="shared" ca="1" si="2"/>
        <v>18</v>
      </c>
      <c r="T14" s="252" t="e">
        <f t="shared" si="3"/>
        <v>#N/A</v>
      </c>
      <c r="U14" s="236"/>
    </row>
    <row r="15" spans="1:23" s="257" customFormat="1" ht="16.8" x14ac:dyDescent="0.3">
      <c r="A15" s="254" t="s">
        <v>166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55" t="s">
        <v>127</v>
      </c>
      <c r="O15" s="256" t="e">
        <f>INDEX(Members!$L$2:$V$15,MATCH($W$2,Members!$A$2:$A$15,0),MATCH(N15,Members!$L$1:$V$1,0))</f>
        <v>#N/A</v>
      </c>
      <c r="P15" s="240" t="e">
        <f t="shared" si="0"/>
        <v>#N/A</v>
      </c>
      <c r="Q15" s="252" t="s">
        <v>158</v>
      </c>
      <c r="R15" s="252" t="e">
        <f t="shared" si="1"/>
        <v>#N/A</v>
      </c>
      <c r="S15" s="235">
        <f t="shared" ca="1" si="2"/>
        <v>20</v>
      </c>
      <c r="T15" s="252" t="e">
        <f t="shared" si="3"/>
        <v>#N/A</v>
      </c>
      <c r="U15" s="236"/>
    </row>
    <row r="16" spans="1:23" s="257" customFormat="1" ht="16.8" x14ac:dyDescent="0.3">
      <c r="A16" s="247" t="s">
        <v>167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48" t="s">
        <v>131</v>
      </c>
      <c r="O16" s="249" t="e">
        <f>INDEX(Members!$L$2:$V$15,MATCH($W$2,Members!$A$2:$A$15,0),MATCH(N16,Members!$L$1:$V$1,0))</f>
        <v>#N/A</v>
      </c>
      <c r="P16" s="250" t="e">
        <f t="shared" si="0"/>
        <v>#N/A</v>
      </c>
      <c r="Q16" s="252" t="s">
        <v>158</v>
      </c>
      <c r="R16" s="252" t="e">
        <f t="shared" si="1"/>
        <v>#N/A</v>
      </c>
      <c r="S16" s="235">
        <f t="shared" ca="1" si="2"/>
        <v>2</v>
      </c>
      <c r="T16" s="252" t="e">
        <f t="shared" si="3"/>
        <v>#N/A</v>
      </c>
      <c r="U16" s="236"/>
    </row>
    <row r="17" spans="1:21" s="257" customFormat="1" ht="16.8" x14ac:dyDescent="0.3">
      <c r="A17" s="258" t="s">
        <v>168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59" t="s">
        <v>135</v>
      </c>
      <c r="O17" s="260" t="e">
        <f>INDEX(Members!$L$2:$V$15,MATCH($W$2,Members!$A$2:$A$15,0),MATCH(N17,Members!$L$1:$V$1,0))</f>
        <v>#N/A</v>
      </c>
      <c r="P17" s="261" t="e">
        <f t="shared" si="0"/>
        <v>#N/A</v>
      </c>
      <c r="Q17" s="252" t="s">
        <v>158</v>
      </c>
      <c r="R17" s="252" t="e">
        <f t="shared" si="1"/>
        <v>#N/A</v>
      </c>
      <c r="S17" s="235">
        <f t="shared" ca="1" si="2"/>
        <v>11</v>
      </c>
      <c r="T17" s="252" t="e">
        <f t="shared" si="3"/>
        <v>#N/A</v>
      </c>
      <c r="U17" s="236"/>
    </row>
    <row r="18" spans="1:21" s="257" customFormat="1" ht="16.8" x14ac:dyDescent="0.3">
      <c r="A18" s="258" t="s">
        <v>169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59" t="s">
        <v>135</v>
      </c>
      <c r="O18" s="260" t="e">
        <f>INDEX(Members!$L$2:$V$15,MATCH($W$2,Members!$A$2:$A$15,0),MATCH(N18,Members!$L$1:$V$1,0))</f>
        <v>#N/A</v>
      </c>
      <c r="P18" s="261" t="e">
        <f t="shared" si="0"/>
        <v>#N/A</v>
      </c>
      <c r="Q18" s="252" t="s">
        <v>158</v>
      </c>
      <c r="R18" s="252" t="e">
        <f t="shared" si="1"/>
        <v>#N/A</v>
      </c>
      <c r="S18" s="235">
        <f t="shared" ca="1" si="2"/>
        <v>18</v>
      </c>
      <c r="T18" s="252" t="e">
        <f t="shared" si="3"/>
        <v>#N/A</v>
      </c>
      <c r="U18" s="236"/>
    </row>
    <row r="19" spans="1:21" s="257" customFormat="1" ht="16.8" x14ac:dyDescent="0.3">
      <c r="A19" s="273" t="s">
        <v>170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74" t="s">
        <v>133</v>
      </c>
      <c r="O19" s="275" t="e">
        <f>INDEX(Members!$L$2:$V$15,MATCH($W$2,Members!$A$2:$A$15,0),MATCH(N19,Members!$L$1:$V$1,0))</f>
        <v>#N/A</v>
      </c>
      <c r="P19" s="276" t="e">
        <f t="shared" si="0"/>
        <v>#N/A</v>
      </c>
      <c r="Q19" s="252" t="s">
        <v>158</v>
      </c>
      <c r="R19" s="252" t="e">
        <f t="shared" si="1"/>
        <v>#N/A</v>
      </c>
      <c r="S19" s="235">
        <f t="shared" ca="1" si="2"/>
        <v>7</v>
      </c>
      <c r="T19" s="252" t="e">
        <f t="shared" si="3"/>
        <v>#N/A</v>
      </c>
      <c r="U19" s="236"/>
    </row>
    <row r="20" spans="1:21" s="257" customFormat="1" ht="16.8" x14ac:dyDescent="0.3">
      <c r="A20" s="254" t="s">
        <v>171</v>
      </c>
      <c r="B20" s="231">
        <v>5</v>
      </c>
      <c r="C20" s="231"/>
      <c r="D20" s="231"/>
      <c r="E20" s="231"/>
      <c r="F20" s="231"/>
      <c r="G20" s="231">
        <v>5</v>
      </c>
      <c r="H20" s="231"/>
      <c r="I20" s="231"/>
      <c r="J20" s="231"/>
      <c r="K20" s="231"/>
      <c r="L20" s="231"/>
      <c r="M20" s="231"/>
      <c r="N20" s="255" t="s">
        <v>127</v>
      </c>
      <c r="O20" s="256" t="e">
        <f>INDEX(Members!$L$2:$V$15,MATCH($W$2,Members!$A$2:$A$15,0),MATCH(N20,Members!$L$1:$V$1,0))</f>
        <v>#N/A</v>
      </c>
      <c r="P20" s="240" t="e">
        <f t="shared" si="0"/>
        <v>#N/A</v>
      </c>
      <c r="Q20" s="252" t="s">
        <v>158</v>
      </c>
      <c r="R20" s="252" t="e">
        <f t="shared" si="1"/>
        <v>#N/A</v>
      </c>
      <c r="S20" s="235">
        <f t="shared" ca="1" si="2"/>
        <v>12</v>
      </c>
      <c r="T20" s="252" t="e">
        <f t="shared" si="3"/>
        <v>#N/A</v>
      </c>
      <c r="U20" s="236"/>
    </row>
    <row r="21" spans="1:21" s="257" customFormat="1" ht="16.8" x14ac:dyDescent="0.3">
      <c r="A21" s="258" t="s">
        <v>172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59" t="s">
        <v>135</v>
      </c>
      <c r="O21" s="260" t="e">
        <f>INDEX(Members!$L$2:$V$15,MATCH($W$2,Members!$A$2:$A$15,0),MATCH(N21,Members!$L$1:$V$1,0))</f>
        <v>#N/A</v>
      </c>
      <c r="P21" s="261" t="e">
        <f t="shared" si="0"/>
        <v>#N/A</v>
      </c>
      <c r="Q21" s="252" t="s">
        <v>158</v>
      </c>
      <c r="R21" s="252" t="e">
        <f t="shared" si="1"/>
        <v>#N/A</v>
      </c>
      <c r="S21" s="235">
        <f t="shared" ca="1" si="2"/>
        <v>20</v>
      </c>
      <c r="T21" s="252" t="e">
        <f t="shared" si="3"/>
        <v>#N/A</v>
      </c>
      <c r="U21" s="236"/>
    </row>
    <row r="22" spans="1:21" s="257" customFormat="1" ht="16.8" x14ac:dyDescent="0.3">
      <c r="A22" s="263" t="s">
        <v>173</v>
      </c>
      <c r="B22" s="231">
        <v>5</v>
      </c>
      <c r="C22" s="231"/>
      <c r="D22" s="231"/>
      <c r="E22" s="231"/>
      <c r="F22" s="231"/>
      <c r="G22" s="231">
        <v>5</v>
      </c>
      <c r="H22" s="231"/>
      <c r="I22" s="231"/>
      <c r="J22" s="231"/>
      <c r="K22" s="231"/>
      <c r="L22" s="231"/>
      <c r="M22" s="231"/>
      <c r="N22" s="264" t="s">
        <v>125</v>
      </c>
      <c r="O22" s="265" t="e">
        <f>INDEX(Members!$L$2:$V$15,MATCH($W$2,Members!$A$2:$A$15,0),MATCH(N22,Members!$L$1:$V$1,0))</f>
        <v>#N/A</v>
      </c>
      <c r="P22" s="266" t="e">
        <f t="shared" si="0"/>
        <v>#N/A</v>
      </c>
      <c r="Q22" s="252" t="s">
        <v>158</v>
      </c>
      <c r="R22" s="252" t="e">
        <f t="shared" si="1"/>
        <v>#N/A</v>
      </c>
      <c r="S22" s="235">
        <f t="shared" ca="1" si="2"/>
        <v>8</v>
      </c>
      <c r="T22" s="252" t="e">
        <f t="shared" si="3"/>
        <v>#N/A</v>
      </c>
      <c r="U22" s="236"/>
    </row>
    <row r="23" spans="1:21" s="257" customFormat="1" ht="16.8" x14ac:dyDescent="0.3">
      <c r="A23" s="247" t="s">
        <v>174</v>
      </c>
      <c r="B23" s="231">
        <v>2</v>
      </c>
      <c r="C23" s="231"/>
      <c r="D23" s="231"/>
      <c r="E23" s="231"/>
      <c r="F23" s="231"/>
      <c r="G23" s="231">
        <v>2</v>
      </c>
      <c r="H23" s="231"/>
      <c r="I23" s="231"/>
      <c r="J23" s="231"/>
      <c r="K23" s="231"/>
      <c r="L23" s="231"/>
      <c r="M23" s="231"/>
      <c r="N23" s="248" t="s">
        <v>131</v>
      </c>
      <c r="O23" s="249" t="e">
        <f>INDEX(Members!$L$2:$V$15,MATCH($W$2,Members!$A$2:$A$15,0),MATCH(N23,Members!$L$1:$V$1,0))</f>
        <v>#N/A</v>
      </c>
      <c r="P23" s="250" t="e">
        <f t="shared" si="0"/>
        <v>#N/A</v>
      </c>
      <c r="Q23" s="252" t="s">
        <v>158</v>
      </c>
      <c r="R23" s="252" t="e">
        <f t="shared" si="1"/>
        <v>#N/A</v>
      </c>
      <c r="S23" s="235">
        <f t="shared" ca="1" si="2"/>
        <v>1</v>
      </c>
      <c r="T23" s="252" t="e">
        <f t="shared" si="3"/>
        <v>#N/A</v>
      </c>
      <c r="U23" s="236"/>
    </row>
    <row r="24" spans="1:21" s="257" customFormat="1" ht="16.8" x14ac:dyDescent="0.3">
      <c r="A24" s="247" t="s">
        <v>175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48" t="s">
        <v>131</v>
      </c>
      <c r="O24" s="249" t="e">
        <f>INDEX(Members!$L$2:$V$15,MATCH($W$2,Members!$A$2:$A$15,0),MATCH(N24,Members!$L$1:$V$1,0))</f>
        <v>#N/A</v>
      </c>
      <c r="P24" s="250" t="e">
        <f t="shared" si="0"/>
        <v>#N/A</v>
      </c>
      <c r="Q24" s="252" t="s">
        <v>158</v>
      </c>
      <c r="R24" s="252" t="e">
        <f t="shared" si="1"/>
        <v>#N/A</v>
      </c>
      <c r="S24" s="235">
        <f t="shared" ca="1" si="2"/>
        <v>4</v>
      </c>
      <c r="T24" s="252" t="e">
        <f t="shared" ref="T24:T32" si="4">SUM(R24:S24)</f>
        <v>#N/A</v>
      </c>
      <c r="U24" s="236"/>
    </row>
    <row r="25" spans="1:21" s="257" customFormat="1" ht="16.8" x14ac:dyDescent="0.3">
      <c r="A25" s="247" t="s">
        <v>176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48" t="s">
        <v>131</v>
      </c>
      <c r="O25" s="249" t="e">
        <f>INDEX(Members!$L$2:$V$15,MATCH($W$2,Members!$A$2:$A$15,0),MATCH(N25,Members!$L$1:$V$1,0))</f>
        <v>#N/A</v>
      </c>
      <c r="P25" s="250" t="e">
        <f t="shared" si="0"/>
        <v>#N/A</v>
      </c>
      <c r="Q25" s="252" t="s">
        <v>158</v>
      </c>
      <c r="R25" s="252" t="e">
        <f t="shared" si="1"/>
        <v>#N/A</v>
      </c>
      <c r="S25" s="235">
        <f t="shared" ca="1" si="2"/>
        <v>12</v>
      </c>
      <c r="T25" s="252" t="e">
        <f t="shared" si="4"/>
        <v>#N/A</v>
      </c>
      <c r="U25" s="236"/>
    </row>
    <row r="26" spans="1:21" s="257" customFormat="1" ht="16.8" x14ac:dyDescent="0.3">
      <c r="A26" s="247" t="s">
        <v>177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48" t="s">
        <v>131</v>
      </c>
      <c r="O26" s="249" t="e">
        <f>INDEX(Members!$L$2:$V$15,MATCH($W$2,Members!$A$2:$A$15,0),MATCH(N26,Members!$L$1:$V$1,0))</f>
        <v>#N/A</v>
      </c>
      <c r="P26" s="250" t="e">
        <f t="shared" si="0"/>
        <v>#N/A</v>
      </c>
      <c r="Q26" s="252" t="s">
        <v>158</v>
      </c>
      <c r="R26" s="252" t="e">
        <f t="shared" si="1"/>
        <v>#N/A</v>
      </c>
      <c r="S26" s="235">
        <f t="shared" ca="1" si="2"/>
        <v>16</v>
      </c>
      <c r="T26" s="252" t="e">
        <f t="shared" si="4"/>
        <v>#N/A</v>
      </c>
      <c r="U26" s="236"/>
    </row>
    <row r="27" spans="1:21" s="257" customFormat="1" ht="16.8" x14ac:dyDescent="0.3">
      <c r="A27" s="247" t="s">
        <v>178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48" t="s">
        <v>131</v>
      </c>
      <c r="O27" s="249" t="e">
        <f>INDEX(Members!$L$2:$V$15,MATCH($W$2,Members!$A$2:$A$15,0),MATCH(N27,Members!$L$1:$V$1,0))</f>
        <v>#N/A</v>
      </c>
      <c r="P27" s="250" t="e">
        <f t="shared" si="0"/>
        <v>#N/A</v>
      </c>
      <c r="Q27" s="252" t="s">
        <v>158</v>
      </c>
      <c r="R27" s="252" t="e">
        <f t="shared" si="1"/>
        <v>#N/A</v>
      </c>
      <c r="S27" s="235">
        <f t="shared" ca="1" si="2"/>
        <v>4</v>
      </c>
      <c r="T27" s="252" t="e">
        <f t="shared" si="4"/>
        <v>#N/A</v>
      </c>
      <c r="U27" s="236"/>
    </row>
    <row r="28" spans="1:21" s="257" customFormat="1" ht="16.8" x14ac:dyDescent="0.3">
      <c r="A28" s="247" t="s">
        <v>179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48" t="s">
        <v>131</v>
      </c>
      <c r="O28" s="249" t="e">
        <f>INDEX(Members!$L$2:$V$15,MATCH($W$2,Members!$A$2:$A$15,0),MATCH(N28,Members!$L$1:$V$1,0))</f>
        <v>#N/A</v>
      </c>
      <c r="P28" s="250" t="e">
        <f t="shared" si="0"/>
        <v>#N/A</v>
      </c>
      <c r="Q28" s="252" t="s">
        <v>158</v>
      </c>
      <c r="R28" s="252" t="e">
        <f t="shared" si="1"/>
        <v>#N/A</v>
      </c>
      <c r="S28" s="235">
        <f t="shared" ca="1" si="2"/>
        <v>10</v>
      </c>
      <c r="T28" s="252" t="e">
        <f t="shared" si="4"/>
        <v>#N/A</v>
      </c>
      <c r="U28" s="236"/>
    </row>
    <row r="29" spans="1:21" s="257" customFormat="1" ht="16.8" x14ac:dyDescent="0.3">
      <c r="A29" s="247" t="s">
        <v>180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48" t="s">
        <v>131</v>
      </c>
      <c r="O29" s="249" t="e">
        <f>INDEX(Members!$L$2:$V$15,MATCH($W$2,Members!$A$2:$A$15,0),MATCH(N29,Members!$L$1:$V$1,0))</f>
        <v>#N/A</v>
      </c>
      <c r="P29" s="250" t="e">
        <f t="shared" si="0"/>
        <v>#N/A</v>
      </c>
      <c r="Q29" s="252" t="s">
        <v>158</v>
      </c>
      <c r="R29" s="252" t="e">
        <f t="shared" si="1"/>
        <v>#N/A</v>
      </c>
      <c r="S29" s="235">
        <f t="shared" ca="1" si="2"/>
        <v>15</v>
      </c>
      <c r="T29" s="252" t="e">
        <f t="shared" si="4"/>
        <v>#N/A</v>
      </c>
      <c r="U29" s="236"/>
    </row>
    <row r="30" spans="1:21" s="257" customFormat="1" ht="16.8" x14ac:dyDescent="0.3">
      <c r="A30" s="247" t="s">
        <v>181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48" t="s">
        <v>131</v>
      </c>
      <c r="O30" s="249" t="e">
        <f>INDEX(Members!$L$2:$V$15,MATCH($W$2,Members!$A$2:$A$15,0),MATCH(N30,Members!$L$1:$V$1,0))</f>
        <v>#N/A</v>
      </c>
      <c r="P30" s="250" t="e">
        <f t="shared" si="0"/>
        <v>#N/A</v>
      </c>
      <c r="Q30" s="252" t="s">
        <v>158</v>
      </c>
      <c r="R30" s="252" t="e">
        <f t="shared" si="1"/>
        <v>#N/A</v>
      </c>
      <c r="S30" s="235">
        <f t="shared" ca="1" si="2"/>
        <v>7</v>
      </c>
      <c r="T30" s="252" t="e">
        <f t="shared" si="4"/>
        <v>#N/A</v>
      </c>
      <c r="U30" s="236"/>
    </row>
    <row r="31" spans="1:21" s="257" customFormat="1" ht="16.8" x14ac:dyDescent="0.3">
      <c r="A31" s="247" t="s">
        <v>182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48" t="s">
        <v>131</v>
      </c>
      <c r="O31" s="249" t="e">
        <f>INDEX(Members!$L$2:$V$15,MATCH($W$2,Members!$A$2:$A$15,0),MATCH(N31,Members!$L$1:$V$1,0))</f>
        <v>#N/A</v>
      </c>
      <c r="P31" s="250" t="e">
        <f t="shared" si="0"/>
        <v>#N/A</v>
      </c>
      <c r="Q31" s="252" t="s">
        <v>158</v>
      </c>
      <c r="R31" s="252" t="e">
        <f t="shared" si="1"/>
        <v>#N/A</v>
      </c>
      <c r="S31" s="235">
        <f t="shared" ca="1" si="2"/>
        <v>3</v>
      </c>
      <c r="T31" s="252" t="e">
        <f t="shared" si="4"/>
        <v>#N/A</v>
      </c>
      <c r="U31" s="236"/>
    </row>
    <row r="32" spans="1:21" s="257" customFormat="1" ht="16.8" x14ac:dyDescent="0.3">
      <c r="A32" s="247" t="s">
        <v>183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48" t="s">
        <v>131</v>
      </c>
      <c r="O32" s="249" t="e">
        <f>INDEX(Members!$L$2:$V$15,MATCH($W$2,Members!$A$2:$A$15,0),MATCH(N32,Members!$L$1:$V$1,0))</f>
        <v>#N/A</v>
      </c>
      <c r="P32" s="250" t="e">
        <f t="shared" si="0"/>
        <v>#N/A</v>
      </c>
      <c r="Q32" s="252" t="s">
        <v>158</v>
      </c>
      <c r="R32" s="252" t="e">
        <f t="shared" si="1"/>
        <v>#N/A</v>
      </c>
      <c r="S32" s="235">
        <f t="shared" ca="1" si="2"/>
        <v>2</v>
      </c>
      <c r="T32" s="252" t="e">
        <f t="shared" si="4"/>
        <v>#N/A</v>
      </c>
      <c r="U32" s="236"/>
    </row>
    <row r="33" spans="1:21" s="257" customFormat="1" ht="16.8" x14ac:dyDescent="0.3">
      <c r="A33" s="273" t="s">
        <v>184</v>
      </c>
      <c r="B33" s="231">
        <v>2</v>
      </c>
      <c r="C33" s="231"/>
      <c r="D33" s="231"/>
      <c r="E33" s="231"/>
      <c r="F33" s="231"/>
      <c r="G33" s="231">
        <v>2</v>
      </c>
      <c r="H33" s="231"/>
      <c r="I33" s="231"/>
      <c r="J33" s="231"/>
      <c r="K33" s="231"/>
      <c r="L33" s="231"/>
      <c r="M33" s="231"/>
      <c r="N33" s="274" t="s">
        <v>133</v>
      </c>
      <c r="O33" s="275" t="e">
        <f>INDEX(Members!$L$2:$V$15,MATCH($W$2,Members!$A$2:$A$15,0),MATCH(N33,Members!$L$1:$V$1,0))</f>
        <v>#N/A</v>
      </c>
      <c r="P33" s="276" t="e">
        <f t="shared" si="0"/>
        <v>#N/A</v>
      </c>
      <c r="Q33" s="252" t="s">
        <v>158</v>
      </c>
      <c r="R33" s="252" t="e">
        <f t="shared" si="1"/>
        <v>#N/A</v>
      </c>
      <c r="S33" s="235">
        <f t="shared" ca="1" si="2"/>
        <v>6</v>
      </c>
      <c r="T33" s="252" t="e">
        <f t="shared" si="3"/>
        <v>#N/A</v>
      </c>
      <c r="U33" s="236"/>
    </row>
    <row r="34" spans="1:21" s="257" customFormat="1" ht="16.8" x14ac:dyDescent="0.3">
      <c r="A34" s="254" t="s">
        <v>185</v>
      </c>
      <c r="B34" s="231">
        <v>5</v>
      </c>
      <c r="C34" s="231"/>
      <c r="D34" s="231"/>
      <c r="E34" s="231"/>
      <c r="F34" s="231"/>
      <c r="G34" s="231">
        <v>5</v>
      </c>
      <c r="H34" s="231"/>
      <c r="I34" s="231"/>
      <c r="J34" s="231"/>
      <c r="K34" s="231"/>
      <c r="L34" s="231"/>
      <c r="M34" s="231"/>
      <c r="N34" s="255" t="s">
        <v>127</v>
      </c>
      <c r="O34" s="256" t="e">
        <f>INDEX(Members!$L$2:$V$15,MATCH($W$2,Members!$A$2:$A$15,0),MATCH(N34,Members!$L$1:$V$1,0))</f>
        <v>#N/A</v>
      </c>
      <c r="P34" s="240" t="e">
        <f t="shared" si="0"/>
        <v>#N/A</v>
      </c>
      <c r="Q34" s="252" t="s">
        <v>158</v>
      </c>
      <c r="R34" s="252" t="e">
        <f t="shared" si="1"/>
        <v>#N/A</v>
      </c>
      <c r="S34" s="235">
        <f t="shared" ca="1" si="2"/>
        <v>4</v>
      </c>
      <c r="T34" s="252" t="e">
        <f t="shared" si="3"/>
        <v>#N/A</v>
      </c>
      <c r="U34" s="236"/>
    </row>
    <row r="35" spans="1:21" s="257" customFormat="1" ht="16.8" x14ac:dyDescent="0.3">
      <c r="A35" s="254" t="s">
        <v>186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55" t="s">
        <v>127</v>
      </c>
      <c r="O35" s="256" t="e">
        <f>INDEX(Members!$L$2:$V$15,MATCH($W$2,Members!$A$2:$A$15,0),MATCH(N35,Members!$L$1:$V$1,0))</f>
        <v>#N/A</v>
      </c>
      <c r="P35" s="240" t="e">
        <f t="shared" si="0"/>
        <v>#N/A</v>
      </c>
      <c r="Q35" s="252" t="s">
        <v>158</v>
      </c>
      <c r="R35" s="252" t="e">
        <f t="shared" si="1"/>
        <v>#N/A</v>
      </c>
      <c r="S35" s="235">
        <f t="shared" ca="1" si="2"/>
        <v>1</v>
      </c>
      <c r="T35" s="252" t="e">
        <f t="shared" si="3"/>
        <v>#N/A</v>
      </c>
      <c r="U35" s="236"/>
    </row>
    <row r="36" spans="1:21" ht="16.8" x14ac:dyDescent="0.3">
      <c r="A36" s="258" t="s">
        <v>187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59" t="s">
        <v>135</v>
      </c>
      <c r="O36" s="260" t="e">
        <f>INDEX(Members!$L$2:$V$15,MATCH($W$2,Members!$A$2:$A$15,0),MATCH(N36,Members!$L$1:$V$1,0))</f>
        <v>#N/A</v>
      </c>
      <c r="P36" s="261" t="e">
        <f t="shared" si="0"/>
        <v>#N/A</v>
      </c>
      <c r="Q36" s="252" t="s">
        <v>158</v>
      </c>
      <c r="R36" s="252" t="e">
        <f t="shared" si="1"/>
        <v>#N/A</v>
      </c>
      <c r="S36" s="235">
        <f t="shared" ca="1" si="2"/>
        <v>11</v>
      </c>
      <c r="T36" s="252" t="e">
        <f t="shared" si="3"/>
        <v>#N/A</v>
      </c>
      <c r="U36" s="236"/>
    </row>
    <row r="37" spans="1:21" ht="16.8" x14ac:dyDescent="0.3">
      <c r="A37" s="258" t="s">
        <v>188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74" t="s">
        <v>133</v>
      </c>
      <c r="O37" s="275" t="e">
        <f>INDEX(Members!$L$2:$V$15,MATCH($W$2,Members!$A$2:$A$15,0),MATCH(N37,Members!$L$1:$V$1,0))</f>
        <v>#N/A</v>
      </c>
      <c r="P37" s="276" t="e">
        <f t="shared" si="0"/>
        <v>#N/A</v>
      </c>
      <c r="Q37" s="252" t="s">
        <v>158</v>
      </c>
      <c r="R37" s="252" t="e">
        <f t="shared" si="1"/>
        <v>#N/A</v>
      </c>
      <c r="S37" s="235">
        <f t="shared" ca="1" si="2"/>
        <v>3</v>
      </c>
      <c r="T37" s="252" t="e">
        <f t="shared" si="3"/>
        <v>#N/A</v>
      </c>
      <c r="U37" s="236"/>
    </row>
    <row r="38" spans="1:21" ht="16.8" x14ac:dyDescent="0.3">
      <c r="A38" s="254" t="s">
        <v>189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55" t="s">
        <v>127</v>
      </c>
      <c r="O38" s="256" t="e">
        <f>INDEX(Members!$L$2:$V$15,MATCH($W$2,Members!$A$2:$A$15,0),MATCH(N38,Members!$L$1:$V$1,0))</f>
        <v>#N/A</v>
      </c>
      <c r="P38" s="240" t="e">
        <f t="shared" si="0"/>
        <v>#N/A</v>
      </c>
      <c r="Q38" s="252" t="s">
        <v>158</v>
      </c>
      <c r="R38" s="252" t="e">
        <f t="shared" si="1"/>
        <v>#N/A</v>
      </c>
      <c r="S38" s="235">
        <f t="shared" ca="1" si="2"/>
        <v>15</v>
      </c>
      <c r="T38" s="252" t="e">
        <f t="shared" si="3"/>
        <v>#N/A</v>
      </c>
      <c r="U38" s="236"/>
    </row>
    <row r="39" spans="1:21" ht="16.8" x14ac:dyDescent="0.3">
      <c r="A39" s="247" t="s">
        <v>190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48" t="s">
        <v>131</v>
      </c>
      <c r="O39" s="249" t="e">
        <f>INDEX(Members!$L$2:$V$15,MATCH($W$2,Members!$A$2:$A$15,0),MATCH(N39,Members!$L$1:$V$1,0))</f>
        <v>#N/A</v>
      </c>
      <c r="P39" s="250" t="e">
        <f t="shared" si="0"/>
        <v>#N/A</v>
      </c>
      <c r="Q39" s="252" t="s">
        <v>158</v>
      </c>
      <c r="R39" s="252" t="e">
        <f t="shared" si="1"/>
        <v>#N/A</v>
      </c>
      <c r="S39" s="235">
        <f t="shared" ca="1" si="2"/>
        <v>12</v>
      </c>
      <c r="T39" s="252" t="e">
        <f t="shared" si="3"/>
        <v>#N/A</v>
      </c>
      <c r="U39" s="236"/>
    </row>
    <row r="40" spans="1:21" ht="16.8" x14ac:dyDescent="0.3">
      <c r="A40" s="273" t="s">
        <v>191</v>
      </c>
      <c r="B40" s="231">
        <v>5</v>
      </c>
      <c r="C40" s="231"/>
      <c r="D40" s="231"/>
      <c r="E40" s="231"/>
      <c r="F40" s="231"/>
      <c r="G40" s="231">
        <v>5</v>
      </c>
      <c r="H40" s="231"/>
      <c r="I40" s="231"/>
      <c r="J40" s="231"/>
      <c r="K40" s="231"/>
      <c r="L40" s="231"/>
      <c r="M40" s="231"/>
      <c r="N40" s="274" t="s">
        <v>133</v>
      </c>
      <c r="O40" s="275" t="e">
        <f>INDEX(Members!$L$2:$V$15,MATCH($W$2,Members!$A$2:$A$15,0),MATCH(N40,Members!$L$1:$V$1,0))</f>
        <v>#N/A</v>
      </c>
      <c r="P40" s="276" t="e">
        <f t="shared" si="0"/>
        <v>#N/A</v>
      </c>
      <c r="Q40" s="252" t="s">
        <v>158</v>
      </c>
      <c r="R40" s="252" t="e">
        <f t="shared" si="1"/>
        <v>#N/A</v>
      </c>
      <c r="S40" s="235">
        <f t="shared" ca="1" si="2"/>
        <v>18</v>
      </c>
      <c r="T40" s="252" t="e">
        <f t="shared" si="3"/>
        <v>#N/A</v>
      </c>
      <c r="U40" s="236"/>
    </row>
    <row r="41" spans="1:21" ht="16.8" x14ac:dyDescent="0.3">
      <c r="A41" s="254" t="s">
        <v>192</v>
      </c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55" t="s">
        <v>127</v>
      </c>
      <c r="O41" s="256" t="e">
        <f>INDEX(Members!$L$2:$V$15,MATCH($W$2,Members!$A$2:$A$15,0),MATCH(N41,Members!$L$1:$V$1,0))</f>
        <v>#N/A</v>
      </c>
      <c r="P41" s="240" t="e">
        <f t="shared" si="0"/>
        <v>#N/A</v>
      </c>
      <c r="Q41" s="252" t="s">
        <v>158</v>
      </c>
      <c r="R41" s="252" t="e">
        <f t="shared" si="1"/>
        <v>#N/A</v>
      </c>
      <c r="S41" s="235">
        <f t="shared" ca="1" si="2"/>
        <v>2</v>
      </c>
      <c r="T41" s="252" t="e">
        <f t="shared" si="3"/>
        <v>#N/A</v>
      </c>
      <c r="U41" s="236"/>
    </row>
    <row r="42" spans="1:21" ht="16.8" x14ac:dyDescent="0.3">
      <c r="A42" s="247" t="s">
        <v>193</v>
      </c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48" t="s">
        <v>131</v>
      </c>
      <c r="O42" s="249" t="e">
        <f>INDEX(Members!$L$2:$V$15,MATCH($W$2,Members!$A$2:$A$15,0),MATCH(N42,Members!$L$1:$V$1,0))</f>
        <v>#N/A</v>
      </c>
      <c r="P42" s="250" t="e">
        <f t="shared" si="0"/>
        <v>#N/A</v>
      </c>
      <c r="Q42" s="252" t="s">
        <v>158</v>
      </c>
      <c r="R42" s="252" t="e">
        <f t="shared" si="1"/>
        <v>#N/A</v>
      </c>
      <c r="S42" s="235">
        <f t="shared" ca="1" si="2"/>
        <v>9</v>
      </c>
      <c r="T42" s="252" t="e">
        <f t="shared" si="3"/>
        <v>#N/A</v>
      </c>
      <c r="U42" s="236"/>
    </row>
    <row r="43" spans="1:21" ht="16.8" x14ac:dyDescent="0.3">
      <c r="A43" s="247" t="s">
        <v>194</v>
      </c>
      <c r="B43" s="231">
        <v>5</v>
      </c>
      <c r="C43" s="231"/>
      <c r="D43" s="231"/>
      <c r="E43" s="231"/>
      <c r="F43" s="231"/>
      <c r="G43" s="231">
        <v>5</v>
      </c>
      <c r="H43" s="231"/>
      <c r="I43" s="231"/>
      <c r="J43" s="231"/>
      <c r="K43" s="231"/>
      <c r="L43" s="231"/>
      <c r="M43" s="231"/>
      <c r="N43" s="248" t="s">
        <v>131</v>
      </c>
      <c r="O43" s="249" t="e">
        <f>INDEX(Members!$L$2:$V$15,MATCH($W$2,Members!$A$2:$A$15,0),MATCH(N43,Members!$L$1:$V$1,0))</f>
        <v>#N/A</v>
      </c>
      <c r="P43" s="250" t="e">
        <f t="shared" si="0"/>
        <v>#N/A</v>
      </c>
      <c r="Q43" s="252" t="s">
        <v>158</v>
      </c>
      <c r="R43" s="252" t="e">
        <f t="shared" si="1"/>
        <v>#N/A</v>
      </c>
      <c r="S43" s="235">
        <f t="shared" ca="1" si="2"/>
        <v>7</v>
      </c>
      <c r="T43" s="252" t="e">
        <f t="shared" si="3"/>
        <v>#N/A</v>
      </c>
      <c r="U43" s="236"/>
    </row>
    <row r="44" spans="1:21" ht="16.8" x14ac:dyDescent="0.3">
      <c r="A44" s="273" t="s">
        <v>195</v>
      </c>
      <c r="B44" s="231">
        <v>2</v>
      </c>
      <c r="C44" s="231"/>
      <c r="D44" s="231"/>
      <c r="E44" s="231"/>
      <c r="F44" s="231"/>
      <c r="G44" s="231">
        <v>2</v>
      </c>
      <c r="H44" s="231"/>
      <c r="I44" s="231"/>
      <c r="J44" s="231"/>
      <c r="K44" s="231"/>
      <c r="L44" s="231"/>
      <c r="M44" s="231"/>
      <c r="N44" s="274" t="s">
        <v>133</v>
      </c>
      <c r="O44" s="275" t="e">
        <f>INDEX(Members!$L$2:$V$15,MATCH($W$2,Members!$A$2:$A$15,0),MATCH(N44,Members!$L$1:$V$1,0))</f>
        <v>#N/A</v>
      </c>
      <c r="P44" s="276" t="e">
        <f t="shared" si="0"/>
        <v>#N/A</v>
      </c>
      <c r="Q44" s="252" t="s">
        <v>158</v>
      </c>
      <c r="R44" s="252" t="e">
        <f t="shared" si="1"/>
        <v>#N/A</v>
      </c>
      <c r="S44" s="235">
        <f t="shared" ca="1" si="2"/>
        <v>10</v>
      </c>
      <c r="T44" s="252" t="e">
        <f t="shared" si="3"/>
        <v>#N/A</v>
      </c>
      <c r="U44" s="236"/>
    </row>
    <row r="45" spans="1:21" ht="16.8" x14ac:dyDescent="0.3">
      <c r="A45" s="273" t="s">
        <v>116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74" t="s">
        <v>133</v>
      </c>
      <c r="O45" s="275" t="e">
        <f>INDEX(Members!$L$2:$V$15,MATCH($W$2,Members!$A$2:$A$15,0),MATCH(N45,Members!$L$1:$V$1,0))</f>
        <v>#N/A</v>
      </c>
      <c r="P45" s="276" t="e">
        <f t="shared" si="0"/>
        <v>#N/A</v>
      </c>
      <c r="Q45" s="252" t="s">
        <v>158</v>
      </c>
      <c r="R45" s="252" t="e">
        <f t="shared" si="1"/>
        <v>#N/A</v>
      </c>
      <c r="S45" s="235">
        <f t="shared" ca="1" si="2"/>
        <v>2</v>
      </c>
      <c r="T45" s="252" t="e">
        <f t="shared" si="3"/>
        <v>#N/A</v>
      </c>
      <c r="U45" s="236"/>
    </row>
    <row r="46" spans="1:21" ht="16.8" x14ac:dyDescent="0.3">
      <c r="A46" s="263" t="s">
        <v>196</v>
      </c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64" t="s">
        <v>125</v>
      </c>
      <c r="O46" s="265" t="e">
        <f>INDEX(Members!$L$2:$V$15,MATCH($W$2,Members!$A$2:$A$15,0),MATCH(N46,Members!$L$1:$V$1,0))</f>
        <v>#N/A</v>
      </c>
      <c r="P46" s="266" t="e">
        <f t="shared" si="0"/>
        <v>#N/A</v>
      </c>
      <c r="Q46" s="252" t="s">
        <v>158</v>
      </c>
      <c r="R46" s="252" t="e">
        <f t="shared" si="1"/>
        <v>#N/A</v>
      </c>
      <c r="S46" s="235">
        <f t="shared" ca="1" si="2"/>
        <v>20</v>
      </c>
      <c r="T46" s="252" t="e">
        <f t="shared" si="3"/>
        <v>#N/A</v>
      </c>
      <c r="U46" s="236"/>
    </row>
    <row r="47" spans="1:21" ht="16.8" x14ac:dyDescent="0.3">
      <c r="A47" s="254" t="s">
        <v>197</v>
      </c>
      <c r="B47" s="231">
        <v>5</v>
      </c>
      <c r="C47" s="231"/>
      <c r="D47" s="231"/>
      <c r="E47" s="231"/>
      <c r="F47" s="231"/>
      <c r="G47" s="231">
        <v>5</v>
      </c>
      <c r="H47" s="231"/>
      <c r="I47" s="231"/>
      <c r="J47" s="231"/>
      <c r="K47" s="231"/>
      <c r="L47" s="231"/>
      <c r="M47" s="231"/>
      <c r="N47" s="255" t="s">
        <v>127</v>
      </c>
      <c r="O47" s="256" t="e">
        <f>INDEX(Members!$L$2:$V$15,MATCH($W$2,Members!$A$2:$A$15,0),MATCH(N47,Members!$L$1:$V$1,0))</f>
        <v>#N/A</v>
      </c>
      <c r="P47" s="240" t="e">
        <f t="shared" si="0"/>
        <v>#N/A</v>
      </c>
      <c r="Q47" s="252" t="s">
        <v>158</v>
      </c>
      <c r="R47" s="252" t="e">
        <f t="shared" si="1"/>
        <v>#N/A</v>
      </c>
      <c r="S47" s="235">
        <f t="shared" ca="1" si="2"/>
        <v>9</v>
      </c>
      <c r="T47" s="252" t="e">
        <f t="shared" si="3"/>
        <v>#N/A</v>
      </c>
      <c r="U47" s="236"/>
    </row>
    <row r="48" spans="1:21" ht="16.8" x14ac:dyDescent="0.3">
      <c r="A48" s="258" t="s">
        <v>114</v>
      </c>
      <c r="B48" s="231">
        <v>8</v>
      </c>
      <c r="C48" s="231"/>
      <c r="D48" s="231"/>
      <c r="E48" s="231"/>
      <c r="F48" s="231"/>
      <c r="G48" s="231">
        <v>8</v>
      </c>
      <c r="H48" s="231"/>
      <c r="I48" s="231"/>
      <c r="J48" s="231"/>
      <c r="K48" s="231"/>
      <c r="L48" s="231"/>
      <c r="M48" s="231"/>
      <c r="N48" s="259" t="s">
        <v>135</v>
      </c>
      <c r="O48" s="260" t="e">
        <f>INDEX(Members!$L$2:$V$15,MATCH($W$2,Members!$A$2:$A$15,0),MATCH(N48,Members!$L$1:$V$1,0))</f>
        <v>#N/A</v>
      </c>
      <c r="P48" s="261" t="e">
        <f t="shared" si="0"/>
        <v>#N/A</v>
      </c>
      <c r="Q48" s="252" t="s">
        <v>158</v>
      </c>
      <c r="R48" s="252" t="e">
        <f t="shared" si="1"/>
        <v>#N/A</v>
      </c>
      <c r="S48" s="235">
        <f t="shared" ca="1" si="2"/>
        <v>10</v>
      </c>
      <c r="T48" s="252" t="e">
        <f t="shared" si="3"/>
        <v>#N/A</v>
      </c>
      <c r="U48" s="236"/>
    </row>
    <row r="49" spans="1:21" ht="17.399999999999999" thickBot="1" x14ac:dyDescent="0.35">
      <c r="A49" s="277" t="s">
        <v>198</v>
      </c>
      <c r="B49" s="278"/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  <c r="N49" s="279" t="s">
        <v>127</v>
      </c>
      <c r="O49" s="280" t="e">
        <f>INDEX(Members!$L$2:$V$15,MATCH($W$2,Members!$A$2:$A$15,0),MATCH(N49,Members!$L$1:$V$1,0))</f>
        <v>#N/A</v>
      </c>
      <c r="P49" s="281" t="e">
        <f t="shared" si="0"/>
        <v>#N/A</v>
      </c>
      <c r="Q49" s="282" t="s">
        <v>158</v>
      </c>
      <c r="R49" s="282" t="e">
        <f t="shared" si="1"/>
        <v>#N/A</v>
      </c>
      <c r="S49" s="283">
        <f t="shared" ca="1" si="2"/>
        <v>9</v>
      </c>
      <c r="T49" s="282" t="e">
        <f t="shared" si="3"/>
        <v>#N/A</v>
      </c>
      <c r="U49" s="284"/>
    </row>
    <row r="50" spans="1:21" ht="16.2" thickTop="1" x14ac:dyDescent="0.3">
      <c r="A50" s="285" t="s">
        <v>25</v>
      </c>
      <c r="B50" s="286">
        <f>SUM(B5:B49)</f>
        <v>60</v>
      </c>
      <c r="C50" s="286">
        <f>SUM(C5:C49)</f>
        <v>0</v>
      </c>
      <c r="D50" s="286">
        <f>SUM(D5:D49)</f>
        <v>0</v>
      </c>
      <c r="E50" s="286">
        <f t="shared" ref="E50:G50" si="5">SUM(E5:E49)</f>
        <v>0</v>
      </c>
      <c r="F50" s="286">
        <f t="shared" si="5"/>
        <v>0</v>
      </c>
      <c r="G50" s="286">
        <f t="shared" si="5"/>
        <v>60</v>
      </c>
      <c r="H50" s="286">
        <f>SUM(H5:H49)</f>
        <v>0</v>
      </c>
      <c r="I50" s="286">
        <f t="shared" ref="I50:M50" si="6">SUM(I5:I49)</f>
        <v>0</v>
      </c>
      <c r="J50" s="286">
        <f t="shared" si="6"/>
        <v>0</v>
      </c>
      <c r="K50" s="286">
        <f t="shared" si="6"/>
        <v>0</v>
      </c>
      <c r="L50" s="286">
        <f t="shared" si="6"/>
        <v>0</v>
      </c>
      <c r="M50" s="286">
        <f t="shared" si="6"/>
        <v>0</v>
      </c>
      <c r="P50" s="286"/>
      <c r="Q50" s="288"/>
    </row>
    <row r="51" spans="1:21" x14ac:dyDescent="0.3">
      <c r="A51" s="285" t="s">
        <v>150</v>
      </c>
      <c r="B51" s="286">
        <v>60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  <c r="H51" s="286">
        <v>0</v>
      </c>
      <c r="I51" s="286">
        <v>0</v>
      </c>
      <c r="J51" s="286">
        <v>0</v>
      </c>
      <c r="K51" s="286">
        <v>0</v>
      </c>
      <c r="L51" s="286">
        <v>0</v>
      </c>
      <c r="M51" s="286">
        <v>0</v>
      </c>
      <c r="P51" s="286"/>
    </row>
    <row r="52" spans="1:21" x14ac:dyDescent="0.3">
      <c r="B52" s="228"/>
      <c r="P52" s="286"/>
    </row>
    <row r="53" spans="1:21" x14ac:dyDescent="0.3">
      <c r="P53" s="286"/>
    </row>
    <row r="54" spans="1:21" x14ac:dyDescent="0.3">
      <c r="P54" s="286"/>
    </row>
    <row r="55" spans="1:21" x14ac:dyDescent="0.3">
      <c r="P55" s="286"/>
    </row>
    <row r="56" spans="1:21" x14ac:dyDescent="0.3">
      <c r="P56" s="286"/>
    </row>
    <row r="57" spans="1:21" x14ac:dyDescent="0.3">
      <c r="P57" s="286"/>
    </row>
    <row r="58" spans="1:21" x14ac:dyDescent="0.3">
      <c r="P58" s="286"/>
    </row>
    <row r="59" spans="1:21" x14ac:dyDescent="0.3">
      <c r="P59" s="286"/>
    </row>
    <row r="60" spans="1:21" x14ac:dyDescent="0.3">
      <c r="P60" s="286"/>
    </row>
    <row r="61" spans="1:21" x14ac:dyDescent="0.3">
      <c r="P61" s="286"/>
    </row>
  </sheetData>
  <conditionalFormatting sqref="B1:M1">
    <cfRule type="cellIs" dxfId="818" priority="1" operator="equal">
      <formula>$W$2</formula>
    </cfRule>
  </conditionalFormatting>
  <dataValidations count="1">
    <dataValidation type="list" allowBlank="1" showInputMessage="1" showErrorMessage="1" sqref="W2" xr:uid="{6BAE278D-62B3-4030-B0AA-F9137039C156}">
      <formula1>$B$1:$M$1</formula1>
    </dataValidation>
  </dataValidations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"/>
  <sheetViews>
    <sheetView showGridLines="0" zoomScaleNormal="100" workbookViewId="0">
      <pane ySplit="1" topLeftCell="A2" activePane="bottomLeft" state="frozen"/>
      <selection pane="bottomLeft" activeCell="A17" sqref="A17"/>
    </sheetView>
  </sheetViews>
  <sheetFormatPr defaultRowHeight="15.6" x14ac:dyDescent="0.3"/>
  <cols>
    <col min="1" max="1" width="15.8984375" style="48" bestFit="1" customWidth="1"/>
    <col min="2" max="2" width="16.39843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55" t="s">
        <v>72</v>
      </c>
      <c r="C1" s="55" t="s">
        <v>73</v>
      </c>
      <c r="D1" s="55" t="s">
        <v>74</v>
      </c>
      <c r="E1" s="55" t="s">
        <v>93</v>
      </c>
      <c r="F1" s="55" t="s">
        <v>92</v>
      </c>
      <c r="G1" s="55" t="s">
        <v>91</v>
      </c>
      <c r="H1" s="55" t="s">
        <v>90</v>
      </c>
      <c r="I1" s="55" t="s">
        <v>94</v>
      </c>
      <c r="J1" s="55" t="s">
        <v>75</v>
      </c>
      <c r="K1" s="55" t="s">
        <v>76</v>
      </c>
      <c r="L1" s="55" t="s">
        <v>77</v>
      </c>
      <c r="M1" s="55" t="s">
        <v>78</v>
      </c>
      <c r="O1" s="146" t="s">
        <v>79</v>
      </c>
      <c r="P1" s="68">
        <v>1</v>
      </c>
      <c r="Q1" s="147" t="s">
        <v>98</v>
      </c>
      <c r="R1" s="145">
        <v>0.41666666666666669</v>
      </c>
      <c r="S1" s="148" t="s">
        <v>97</v>
      </c>
      <c r="T1" s="145">
        <f>R1+((P1)/(24*60*10))</f>
        <v>0.41673611111111114</v>
      </c>
    </row>
    <row r="2" spans="1:20" ht="16.8" x14ac:dyDescent="0.3">
      <c r="A2" s="132" t="s">
        <v>111</v>
      </c>
      <c r="B2" s="57" t="s">
        <v>224</v>
      </c>
      <c r="C2" s="57">
        <v>1</v>
      </c>
      <c r="D2" s="57">
        <v>5</v>
      </c>
      <c r="E2" s="58" t="s">
        <v>113</v>
      </c>
      <c r="F2" s="58" t="s">
        <v>80</v>
      </c>
      <c r="G2" s="58" t="s">
        <v>80</v>
      </c>
      <c r="H2" s="58" t="s">
        <v>80</v>
      </c>
      <c r="I2" s="57"/>
      <c r="J2" s="57">
        <f t="shared" ref="J2:J17" si="0">IF($E2="þ",$D2,IF($F2="þ",($D2*10),IF($G2="þ",($D2*100),IF($H2="þ",($D2*600),$I2))))</f>
        <v>5</v>
      </c>
      <c r="K2" s="57">
        <f t="shared" ref="K2:K5" si="1">J2+C2</f>
        <v>6</v>
      </c>
      <c r="L2" s="58" t="s">
        <v>113</v>
      </c>
      <c r="M2" s="165" t="str">
        <f t="shared" ref="M2:M9" si="2">IF(C2="","",IF(K2&lt;=$P$1,"þ","q"))</f>
        <v>q</v>
      </c>
    </row>
    <row r="3" spans="1:20" ht="16.8" x14ac:dyDescent="0.3">
      <c r="A3" s="132" t="s">
        <v>111</v>
      </c>
      <c r="B3" s="57"/>
      <c r="C3" s="57"/>
      <c r="D3" s="57">
        <v>5</v>
      </c>
      <c r="E3" s="58" t="s">
        <v>113</v>
      </c>
      <c r="F3" s="58" t="s">
        <v>80</v>
      </c>
      <c r="G3" s="58" t="s">
        <v>80</v>
      </c>
      <c r="H3" s="58" t="s">
        <v>80</v>
      </c>
      <c r="I3" s="57"/>
      <c r="J3" s="57">
        <f t="shared" si="0"/>
        <v>5</v>
      </c>
      <c r="K3" s="57">
        <f t="shared" ref="K3" si="3">J3+C3</f>
        <v>5</v>
      </c>
      <c r="L3" s="58" t="s">
        <v>80</v>
      </c>
      <c r="M3" s="165" t="str">
        <f t="shared" ref="M3" si="4">IF(C3="","",IF(K3&lt;=$P$1,"þ","q"))</f>
        <v/>
      </c>
    </row>
    <row r="4" spans="1:20" ht="16.8" x14ac:dyDescent="0.3">
      <c r="A4" s="161" t="s">
        <v>107</v>
      </c>
      <c r="B4" s="57"/>
      <c r="C4" s="57"/>
      <c r="D4" s="57"/>
      <c r="E4" s="58" t="s">
        <v>80</v>
      </c>
      <c r="F4" s="58" t="s">
        <v>113</v>
      </c>
      <c r="G4" s="58" t="s">
        <v>80</v>
      </c>
      <c r="H4" s="58" t="s">
        <v>80</v>
      </c>
      <c r="I4" s="57"/>
      <c r="J4" s="57">
        <f t="shared" si="0"/>
        <v>0</v>
      </c>
      <c r="K4" s="57">
        <f t="shared" si="1"/>
        <v>0</v>
      </c>
      <c r="L4" s="58" t="s">
        <v>80</v>
      </c>
      <c r="M4" s="59" t="str">
        <f t="shared" si="2"/>
        <v/>
      </c>
      <c r="O4" s="69"/>
    </row>
    <row r="5" spans="1:20" ht="16.8" x14ac:dyDescent="0.3">
      <c r="A5" s="161" t="s">
        <v>107</v>
      </c>
      <c r="B5" s="57"/>
      <c r="C5" s="57"/>
      <c r="D5" s="57"/>
      <c r="E5" s="58" t="s">
        <v>80</v>
      </c>
      <c r="F5" s="58" t="s">
        <v>80</v>
      </c>
      <c r="G5" s="58" t="s">
        <v>80</v>
      </c>
      <c r="H5" s="58" t="s">
        <v>80</v>
      </c>
      <c r="I5" s="57"/>
      <c r="J5" s="57">
        <f t="shared" si="0"/>
        <v>0</v>
      </c>
      <c r="K5" s="57">
        <f t="shared" si="1"/>
        <v>0</v>
      </c>
      <c r="L5" s="58" t="s">
        <v>80</v>
      </c>
      <c r="M5" s="59" t="str">
        <f t="shared" ref="M5" si="5">IF(C5="","",IF(K5&lt;=$P$1,"þ","q"))</f>
        <v/>
      </c>
      <c r="O5" s="69"/>
    </row>
    <row r="6" spans="1:20" ht="16.8" x14ac:dyDescent="0.3">
      <c r="A6" s="307" t="s">
        <v>218</v>
      </c>
      <c r="B6" s="57" t="s">
        <v>230</v>
      </c>
      <c r="C6" s="57"/>
      <c r="D6" s="57">
        <v>5</v>
      </c>
      <c r="E6" s="58" t="s">
        <v>80</v>
      </c>
      <c r="F6" s="58" t="s">
        <v>113</v>
      </c>
      <c r="G6" s="58" t="s">
        <v>80</v>
      </c>
      <c r="H6" s="58" t="s">
        <v>80</v>
      </c>
      <c r="I6" s="57"/>
      <c r="J6" s="57">
        <f t="shared" si="0"/>
        <v>50</v>
      </c>
      <c r="K6" s="57">
        <f t="shared" ref="K6" si="6">J6+C6</f>
        <v>50</v>
      </c>
      <c r="L6" s="58" t="s">
        <v>80</v>
      </c>
      <c r="M6" s="59" t="str">
        <f t="shared" ref="M6" si="7">IF(C6="","",IF(K6&lt;=$P$1,"þ","q"))</f>
        <v/>
      </c>
      <c r="O6" s="69"/>
    </row>
    <row r="7" spans="1:20" ht="16.8" x14ac:dyDescent="0.3">
      <c r="A7" s="307" t="s">
        <v>218</v>
      </c>
      <c r="B7" s="57" t="s">
        <v>228</v>
      </c>
      <c r="C7" s="57"/>
      <c r="D7" s="57">
        <v>5</v>
      </c>
      <c r="E7" s="58" t="s">
        <v>80</v>
      </c>
      <c r="F7" s="58" t="s">
        <v>80</v>
      </c>
      <c r="G7" s="58" t="s">
        <v>113</v>
      </c>
      <c r="H7" s="58" t="s">
        <v>80</v>
      </c>
      <c r="I7" s="57"/>
      <c r="J7" s="57">
        <f t="shared" si="0"/>
        <v>500</v>
      </c>
      <c r="K7" s="57">
        <f t="shared" ref="K7" si="8">J7+C7</f>
        <v>500</v>
      </c>
      <c r="L7" s="58" t="s">
        <v>80</v>
      </c>
      <c r="M7" s="59" t="str">
        <f t="shared" si="2"/>
        <v/>
      </c>
      <c r="O7" s="69"/>
    </row>
    <row r="8" spans="1:20" ht="16.8" x14ac:dyDescent="0.3">
      <c r="A8" s="307" t="s">
        <v>218</v>
      </c>
      <c r="B8" s="57" t="s">
        <v>220</v>
      </c>
      <c r="C8" s="57"/>
      <c r="D8" s="57">
        <v>5</v>
      </c>
      <c r="E8" s="58" t="s">
        <v>80</v>
      </c>
      <c r="F8" s="58" t="s">
        <v>80</v>
      </c>
      <c r="G8" s="58" t="s">
        <v>113</v>
      </c>
      <c r="H8" s="58" t="s">
        <v>80</v>
      </c>
      <c r="I8" s="57"/>
      <c r="J8" s="57">
        <f t="shared" si="0"/>
        <v>500</v>
      </c>
      <c r="K8" s="57">
        <f t="shared" ref="K8" si="9">J8+C8</f>
        <v>500</v>
      </c>
      <c r="L8" s="58" t="s">
        <v>80</v>
      </c>
      <c r="M8" s="59" t="str">
        <f t="shared" ref="M8" si="10">IF(C8="","",IF(K8&lt;=$P$1,"þ","q"))</f>
        <v/>
      </c>
      <c r="O8" s="69"/>
    </row>
    <row r="9" spans="1:20" ht="16.8" x14ac:dyDescent="0.3">
      <c r="A9" s="307" t="s">
        <v>218</v>
      </c>
      <c r="B9" s="57" t="s">
        <v>221</v>
      </c>
      <c r="C9" s="57"/>
      <c r="D9" s="57">
        <v>5</v>
      </c>
      <c r="E9" s="58" t="s">
        <v>80</v>
      </c>
      <c r="F9" s="58" t="s">
        <v>80</v>
      </c>
      <c r="G9" s="58" t="s">
        <v>80</v>
      </c>
      <c r="H9" s="58" t="s">
        <v>80</v>
      </c>
      <c r="I9" s="57">
        <v>10</v>
      </c>
      <c r="J9" s="57">
        <f t="shared" si="0"/>
        <v>10</v>
      </c>
      <c r="K9" s="57">
        <f t="shared" ref="K9" si="11">J9+C9</f>
        <v>10</v>
      </c>
      <c r="L9" s="58" t="s">
        <v>80</v>
      </c>
      <c r="M9" s="59" t="str">
        <f t="shared" si="2"/>
        <v/>
      </c>
      <c r="O9" s="69"/>
    </row>
    <row r="10" spans="1:20" ht="16.8" x14ac:dyDescent="0.3">
      <c r="A10" s="307" t="s">
        <v>218</v>
      </c>
      <c r="B10" s="57" t="s">
        <v>222</v>
      </c>
      <c r="C10" s="57"/>
      <c r="D10" s="57">
        <v>5</v>
      </c>
      <c r="E10" s="58" t="s">
        <v>113</v>
      </c>
      <c r="F10" s="58" t="s">
        <v>80</v>
      </c>
      <c r="G10" s="58" t="s">
        <v>80</v>
      </c>
      <c r="H10" s="58" t="s">
        <v>80</v>
      </c>
      <c r="I10" s="57"/>
      <c r="J10" s="57">
        <f t="shared" si="0"/>
        <v>5</v>
      </c>
      <c r="K10" s="57">
        <f t="shared" ref="K10:K14" si="12">J10+C10</f>
        <v>5</v>
      </c>
      <c r="L10" s="58" t="s">
        <v>80</v>
      </c>
      <c r="M10" s="59" t="str">
        <f t="shared" ref="M10:M14" si="13">IF(C10="","",IF(K10&lt;=$P$1,"þ","q"))</f>
        <v/>
      </c>
      <c r="O10" s="69"/>
    </row>
    <row r="11" spans="1:20" ht="16.8" x14ac:dyDescent="0.3">
      <c r="A11" s="307" t="s">
        <v>218</v>
      </c>
      <c r="B11" s="57" t="s">
        <v>225</v>
      </c>
      <c r="C11" s="57">
        <v>1</v>
      </c>
      <c r="D11" s="57">
        <v>5</v>
      </c>
      <c r="E11" s="58" t="s">
        <v>113</v>
      </c>
      <c r="F11" s="58" t="s">
        <v>80</v>
      </c>
      <c r="G11" s="58" t="s">
        <v>80</v>
      </c>
      <c r="H11" s="58" t="s">
        <v>80</v>
      </c>
      <c r="I11" s="57"/>
      <c r="J11" s="57">
        <f t="shared" si="0"/>
        <v>5</v>
      </c>
      <c r="K11" s="57">
        <f t="shared" si="12"/>
        <v>6</v>
      </c>
      <c r="L11" s="58" t="s">
        <v>113</v>
      </c>
      <c r="M11" s="59" t="str">
        <f t="shared" si="13"/>
        <v>q</v>
      </c>
      <c r="O11" s="69"/>
    </row>
    <row r="12" spans="1:20" ht="16.8" x14ac:dyDescent="0.3">
      <c r="A12" s="307" t="s">
        <v>218</v>
      </c>
      <c r="B12" s="57" t="s">
        <v>223</v>
      </c>
      <c r="C12" s="57"/>
      <c r="D12" s="57">
        <v>5</v>
      </c>
      <c r="E12" s="58" t="s">
        <v>80</v>
      </c>
      <c r="F12" s="58" t="s">
        <v>113</v>
      </c>
      <c r="G12" s="58" t="s">
        <v>80</v>
      </c>
      <c r="H12" s="58" t="s">
        <v>80</v>
      </c>
      <c r="I12" s="57"/>
      <c r="J12" s="57">
        <f t="shared" si="0"/>
        <v>50</v>
      </c>
      <c r="K12" s="57">
        <f t="shared" ref="K12" si="14">J12+C12</f>
        <v>50</v>
      </c>
      <c r="L12" s="58" t="s">
        <v>80</v>
      </c>
      <c r="M12" s="59" t="str">
        <f t="shared" ref="M12" si="15">IF(C12="","",IF(K12&lt;=$P$1,"þ","q"))</f>
        <v/>
      </c>
      <c r="O12" s="69"/>
    </row>
    <row r="13" spans="1:20" ht="16.8" x14ac:dyDescent="0.3">
      <c r="A13" s="62" t="s">
        <v>109</v>
      </c>
      <c r="B13" s="57" t="s">
        <v>229</v>
      </c>
      <c r="C13" s="57"/>
      <c r="D13" s="57">
        <v>5</v>
      </c>
      <c r="E13" s="58" t="s">
        <v>80</v>
      </c>
      <c r="F13" s="58" t="s">
        <v>113</v>
      </c>
      <c r="G13" s="58" t="s">
        <v>80</v>
      </c>
      <c r="H13" s="58" t="s">
        <v>80</v>
      </c>
      <c r="I13" s="57"/>
      <c r="J13" s="57">
        <f t="shared" si="0"/>
        <v>50</v>
      </c>
      <c r="K13" s="57">
        <f t="shared" si="12"/>
        <v>50</v>
      </c>
      <c r="L13" s="58" t="s">
        <v>80</v>
      </c>
      <c r="M13" s="59" t="str">
        <f t="shared" si="13"/>
        <v/>
      </c>
      <c r="O13" s="69"/>
    </row>
    <row r="14" spans="1:20" ht="16.8" x14ac:dyDescent="0.3">
      <c r="A14" s="62" t="s">
        <v>109</v>
      </c>
      <c r="B14" s="57"/>
      <c r="C14" s="57"/>
      <c r="D14" s="57"/>
      <c r="E14" s="58" t="s">
        <v>80</v>
      </c>
      <c r="F14" s="58" t="s">
        <v>80</v>
      </c>
      <c r="G14" s="58" t="s">
        <v>80</v>
      </c>
      <c r="H14" s="58" t="s">
        <v>80</v>
      </c>
      <c r="I14" s="57"/>
      <c r="J14" s="57">
        <f t="shared" si="0"/>
        <v>0</v>
      </c>
      <c r="K14" s="57">
        <f t="shared" si="12"/>
        <v>0</v>
      </c>
      <c r="L14" s="58" t="s">
        <v>80</v>
      </c>
      <c r="M14" s="59" t="str">
        <f t="shared" si="13"/>
        <v/>
      </c>
      <c r="O14" s="69"/>
    </row>
    <row r="15" spans="1:20" ht="16.8" x14ac:dyDescent="0.3">
      <c r="A15" s="63" t="s">
        <v>287</v>
      </c>
      <c r="B15" s="57"/>
      <c r="C15" s="57"/>
      <c r="D15" s="57"/>
      <c r="E15" s="58" t="s">
        <v>80</v>
      </c>
      <c r="F15" s="58" t="s">
        <v>80</v>
      </c>
      <c r="G15" s="58" t="s">
        <v>80</v>
      </c>
      <c r="H15" s="58" t="s">
        <v>80</v>
      </c>
      <c r="I15" s="57"/>
      <c r="J15" s="57">
        <f t="shared" si="0"/>
        <v>0</v>
      </c>
      <c r="K15" s="57">
        <f t="shared" ref="K15:K17" si="16">J15+C15</f>
        <v>0</v>
      </c>
      <c r="L15" s="58" t="s">
        <v>80</v>
      </c>
      <c r="M15" s="59" t="str">
        <f t="shared" ref="M15:M17" si="17">IF(C15="","",IF(K15&lt;=$P$1,"þ","q"))</f>
        <v/>
      </c>
      <c r="O15" s="69"/>
    </row>
    <row r="16" spans="1:20" ht="16.8" x14ac:dyDescent="0.3">
      <c r="A16" s="63" t="s">
        <v>287</v>
      </c>
      <c r="B16" s="57"/>
      <c r="C16" s="57"/>
      <c r="D16" s="57"/>
      <c r="E16" s="58" t="s">
        <v>80</v>
      </c>
      <c r="F16" s="58" t="s">
        <v>80</v>
      </c>
      <c r="G16" s="58" t="s">
        <v>80</v>
      </c>
      <c r="H16" s="58" t="s">
        <v>80</v>
      </c>
      <c r="I16" s="57"/>
      <c r="J16" s="57">
        <f t="shared" si="0"/>
        <v>0</v>
      </c>
      <c r="K16" s="57">
        <f t="shared" si="16"/>
        <v>0</v>
      </c>
      <c r="L16" s="58" t="s">
        <v>80</v>
      </c>
      <c r="M16" s="59" t="str">
        <f t="shared" si="17"/>
        <v/>
      </c>
      <c r="O16" s="69"/>
    </row>
    <row r="17" spans="1:15" ht="16.8" x14ac:dyDescent="0.3">
      <c r="A17" s="63" t="s">
        <v>287</v>
      </c>
      <c r="B17" s="57"/>
      <c r="C17" s="57"/>
      <c r="D17" s="57">
        <v>4</v>
      </c>
      <c r="E17" s="58" t="s">
        <v>80</v>
      </c>
      <c r="F17" s="58" t="s">
        <v>80</v>
      </c>
      <c r="G17" s="58" t="s">
        <v>80</v>
      </c>
      <c r="H17" s="58" t="s">
        <v>80</v>
      </c>
      <c r="I17" s="57"/>
      <c r="J17" s="57">
        <f t="shared" si="0"/>
        <v>0</v>
      </c>
      <c r="K17" s="57">
        <f t="shared" si="16"/>
        <v>0</v>
      </c>
      <c r="L17" s="58" t="s">
        <v>80</v>
      </c>
      <c r="M17" s="59" t="str">
        <f t="shared" si="17"/>
        <v/>
      </c>
      <c r="O17" s="69"/>
    </row>
    <row r="18" spans="1:15" x14ac:dyDescent="0.3">
      <c r="O18" s="157"/>
    </row>
    <row r="19" spans="1:15" ht="31.2" x14ac:dyDescent="0.3">
      <c r="A19" s="55" t="s">
        <v>71</v>
      </c>
      <c r="B19" s="55" t="s">
        <v>72</v>
      </c>
      <c r="C19" s="55" t="s">
        <v>73</v>
      </c>
      <c r="D19" s="55" t="s">
        <v>74</v>
      </c>
      <c r="E19" s="55" t="s">
        <v>93</v>
      </c>
      <c r="F19" s="55" t="s">
        <v>92</v>
      </c>
      <c r="G19" s="55" t="s">
        <v>91</v>
      </c>
      <c r="H19" s="55" t="s">
        <v>90</v>
      </c>
      <c r="I19" s="55" t="s">
        <v>94</v>
      </c>
      <c r="J19" s="55" t="s">
        <v>75</v>
      </c>
      <c r="K19" s="55" t="s">
        <v>76</v>
      </c>
      <c r="L19" s="55" t="s">
        <v>77</v>
      </c>
      <c r="M19" s="55" t="s">
        <v>78</v>
      </c>
    </row>
    <row r="20" spans="1:15" ht="16.8" x14ac:dyDescent="0.3">
      <c r="A20" s="61"/>
      <c r="B20" s="57"/>
      <c r="C20" s="57"/>
      <c r="D20" s="57"/>
      <c r="E20" s="58" t="s">
        <v>80</v>
      </c>
      <c r="F20" s="58" t="s">
        <v>80</v>
      </c>
      <c r="G20" s="58" t="s">
        <v>80</v>
      </c>
      <c r="H20" s="58" t="s">
        <v>80</v>
      </c>
      <c r="I20" s="57"/>
      <c r="J20" s="57">
        <f t="shared" ref="J20:J26" si="18">IF($E20="þ",$D20,IF($F20="þ",($D20*10),IF($G20="þ",($D20*100),IF($H20="þ",($D20*600),$I20))))</f>
        <v>0</v>
      </c>
      <c r="K20" s="57">
        <f t="shared" ref="K20:K26" si="19">J20+C20</f>
        <v>0</v>
      </c>
      <c r="L20" s="58" t="s">
        <v>80</v>
      </c>
      <c r="M20" s="59" t="str">
        <f t="shared" ref="M20:M26" si="20">IF(C20="","",IF(K20&lt;=$P$1,"þ","q"))</f>
        <v/>
      </c>
    </row>
    <row r="21" spans="1:15" ht="16.8" x14ac:dyDescent="0.3">
      <c r="A21" s="61"/>
      <c r="B21" s="57"/>
      <c r="C21" s="57"/>
      <c r="D21" s="57"/>
      <c r="E21" s="58" t="s">
        <v>80</v>
      </c>
      <c r="F21" s="58" t="s">
        <v>80</v>
      </c>
      <c r="G21" s="58" t="s">
        <v>80</v>
      </c>
      <c r="H21" s="58" t="s">
        <v>80</v>
      </c>
      <c r="I21" s="57"/>
      <c r="J21" s="57">
        <f t="shared" si="18"/>
        <v>0</v>
      </c>
      <c r="K21" s="57">
        <f t="shared" si="19"/>
        <v>0</v>
      </c>
      <c r="L21" s="58" t="s">
        <v>80</v>
      </c>
      <c r="M21" s="59" t="str">
        <f t="shared" si="20"/>
        <v/>
      </c>
    </row>
    <row r="22" spans="1:15" ht="16.8" x14ac:dyDescent="0.3">
      <c r="A22" s="61"/>
      <c r="B22" s="57"/>
      <c r="C22" s="57"/>
      <c r="D22" s="57"/>
      <c r="E22" s="58" t="s">
        <v>80</v>
      </c>
      <c r="F22" s="58" t="s">
        <v>80</v>
      </c>
      <c r="G22" s="58" t="s">
        <v>80</v>
      </c>
      <c r="H22" s="58" t="s">
        <v>80</v>
      </c>
      <c r="I22" s="57"/>
      <c r="J22" s="57">
        <f t="shared" si="18"/>
        <v>0</v>
      </c>
      <c r="K22" s="57">
        <f t="shared" si="19"/>
        <v>0</v>
      </c>
      <c r="L22" s="58" t="s">
        <v>80</v>
      </c>
      <c r="M22" s="59" t="str">
        <f t="shared" si="20"/>
        <v/>
      </c>
    </row>
    <row r="23" spans="1:15" ht="16.8" x14ac:dyDescent="0.3">
      <c r="A23" s="61"/>
      <c r="B23" s="57"/>
      <c r="C23" s="57"/>
      <c r="D23" s="57"/>
      <c r="E23" s="58" t="s">
        <v>80</v>
      </c>
      <c r="F23" s="58" t="s">
        <v>80</v>
      </c>
      <c r="G23" s="58" t="s">
        <v>80</v>
      </c>
      <c r="H23" s="58" t="s">
        <v>80</v>
      </c>
      <c r="I23" s="57"/>
      <c r="J23" s="57">
        <f t="shared" si="18"/>
        <v>0</v>
      </c>
      <c r="K23" s="57">
        <f t="shared" si="19"/>
        <v>0</v>
      </c>
      <c r="L23" s="58" t="s">
        <v>80</v>
      </c>
      <c r="M23" s="59" t="str">
        <f t="shared" si="20"/>
        <v/>
      </c>
    </row>
    <row r="24" spans="1:15" ht="16.8" x14ac:dyDescent="0.3">
      <c r="A24" s="61"/>
      <c r="B24" s="57"/>
      <c r="C24" s="57"/>
      <c r="D24" s="57"/>
      <c r="E24" s="58" t="s">
        <v>80</v>
      </c>
      <c r="F24" s="58" t="s">
        <v>80</v>
      </c>
      <c r="G24" s="58" t="s">
        <v>80</v>
      </c>
      <c r="H24" s="58" t="s">
        <v>80</v>
      </c>
      <c r="I24" s="57"/>
      <c r="J24" s="57">
        <f t="shared" si="18"/>
        <v>0</v>
      </c>
      <c r="K24" s="57">
        <f t="shared" si="19"/>
        <v>0</v>
      </c>
      <c r="L24" s="58" t="s">
        <v>80</v>
      </c>
      <c r="M24" s="59" t="str">
        <f t="shared" si="20"/>
        <v/>
      </c>
    </row>
    <row r="25" spans="1:15" ht="16.8" x14ac:dyDescent="0.3">
      <c r="A25" s="61"/>
      <c r="B25" s="57"/>
      <c r="C25" s="57"/>
      <c r="D25" s="57"/>
      <c r="E25" s="58" t="s">
        <v>80</v>
      </c>
      <c r="F25" s="58" t="s">
        <v>80</v>
      </c>
      <c r="G25" s="58" t="s">
        <v>80</v>
      </c>
      <c r="H25" s="58" t="s">
        <v>80</v>
      </c>
      <c r="I25" s="57"/>
      <c r="J25" s="57">
        <f t="shared" si="18"/>
        <v>0</v>
      </c>
      <c r="K25" s="57">
        <f t="shared" si="19"/>
        <v>0</v>
      </c>
      <c r="L25" s="58" t="s">
        <v>80</v>
      </c>
      <c r="M25" s="59" t="str">
        <f t="shared" si="20"/>
        <v/>
      </c>
    </row>
    <row r="26" spans="1:15" ht="16.8" x14ac:dyDescent="0.3">
      <c r="A26" s="61"/>
      <c r="B26" s="57"/>
      <c r="C26" s="57"/>
      <c r="D26" s="57"/>
      <c r="E26" s="58" t="s">
        <v>80</v>
      </c>
      <c r="F26" s="58" t="s">
        <v>80</v>
      </c>
      <c r="G26" s="58" t="s">
        <v>80</v>
      </c>
      <c r="H26" s="58" t="s">
        <v>80</v>
      </c>
      <c r="I26" s="57"/>
      <c r="J26" s="57">
        <f t="shared" si="18"/>
        <v>0</v>
      </c>
      <c r="K26" s="57">
        <f t="shared" si="19"/>
        <v>0</v>
      </c>
      <c r="L26" s="58" t="s">
        <v>80</v>
      </c>
      <c r="M26" s="59" t="str">
        <f t="shared" si="20"/>
        <v/>
      </c>
    </row>
  </sheetData>
  <sortState xmlns:xlrd2="http://schemas.microsoft.com/office/spreadsheetml/2017/richdata2" ref="A2:M14">
    <sortCondition ref="A2:A14"/>
    <sortCondition ref="C2:C14"/>
  </sortState>
  <conditionalFormatting sqref="M4 M23:M26 E19:H26 L19:M22">
    <cfRule type="cellIs" dxfId="817" priority="3602" stopIfTrue="1" operator="equal">
      <formula>"þ"</formula>
    </cfRule>
  </conditionalFormatting>
  <conditionalFormatting sqref="K24:K25 K19:K22 K2:K4">
    <cfRule type="cellIs" dxfId="816" priority="3601" operator="lessThan">
      <formula>$P$1</formula>
    </cfRule>
  </conditionalFormatting>
  <conditionalFormatting sqref="P1">
    <cfRule type="cellIs" dxfId="815" priority="3584" operator="equal">
      <formula>0</formula>
    </cfRule>
  </conditionalFormatting>
  <conditionalFormatting sqref="H2:H3">
    <cfRule type="cellIs" dxfId="814" priority="3498" stopIfTrue="1" operator="equal">
      <formula>"þ"</formula>
    </cfRule>
  </conditionalFormatting>
  <conditionalFormatting sqref="H2:H3">
    <cfRule type="cellIs" dxfId="813" priority="3497" stopIfTrue="1" operator="equal">
      <formula>"þ"</formula>
    </cfRule>
  </conditionalFormatting>
  <conditionalFormatting sqref="T1">
    <cfRule type="cellIs" dxfId="812" priority="3180" operator="equal">
      <formula>0</formula>
    </cfRule>
  </conditionalFormatting>
  <conditionalFormatting sqref="R1">
    <cfRule type="cellIs" dxfId="811" priority="3182" operator="equal">
      <formula>0</formula>
    </cfRule>
  </conditionalFormatting>
  <conditionalFormatting sqref="K23:K24">
    <cfRule type="cellIs" dxfId="810" priority="2716" operator="lessThan">
      <formula>$P$1</formula>
    </cfRule>
  </conditionalFormatting>
  <conditionalFormatting sqref="K23:K24">
    <cfRule type="cellIs" dxfId="809" priority="2714" operator="lessThan">
      <formula>$P$1</formula>
    </cfRule>
  </conditionalFormatting>
  <conditionalFormatting sqref="K23:K24">
    <cfRule type="cellIs" dxfId="808" priority="2712" operator="lessThan">
      <formula>$P$1</formula>
    </cfRule>
  </conditionalFormatting>
  <conditionalFormatting sqref="K23:K24">
    <cfRule type="cellIs" dxfId="807" priority="2710" operator="lessThan">
      <formula>$P$1</formula>
    </cfRule>
  </conditionalFormatting>
  <conditionalFormatting sqref="E23:E24 H23:H24">
    <cfRule type="cellIs" dxfId="806" priority="2709" stopIfTrue="1" operator="equal">
      <formula>"þ"</formula>
    </cfRule>
  </conditionalFormatting>
  <conditionalFormatting sqref="E23:E24 H23:H24">
    <cfRule type="cellIs" dxfId="805" priority="2708" stopIfTrue="1" operator="equal">
      <formula>"þ"</formula>
    </cfRule>
  </conditionalFormatting>
  <conditionalFormatting sqref="G23:G24">
    <cfRule type="cellIs" dxfId="804" priority="2707" stopIfTrue="1" operator="equal">
      <formula>"þ"</formula>
    </cfRule>
  </conditionalFormatting>
  <conditionalFormatting sqref="G23:G24">
    <cfRule type="cellIs" dxfId="803" priority="2706" stopIfTrue="1" operator="equal">
      <formula>"þ"</formula>
    </cfRule>
  </conditionalFormatting>
  <conditionalFormatting sqref="E23:E24">
    <cfRule type="cellIs" dxfId="802" priority="2705" stopIfTrue="1" operator="equal">
      <formula>"þ"</formula>
    </cfRule>
  </conditionalFormatting>
  <conditionalFormatting sqref="E23:E24">
    <cfRule type="cellIs" dxfId="801" priority="2704" stopIfTrue="1" operator="equal">
      <formula>"þ"</formula>
    </cfRule>
  </conditionalFormatting>
  <conditionalFormatting sqref="E23:E24">
    <cfRule type="cellIs" dxfId="800" priority="2697" stopIfTrue="1" operator="equal">
      <formula>"þ"</formula>
    </cfRule>
  </conditionalFormatting>
  <conditionalFormatting sqref="E23:E24">
    <cfRule type="cellIs" dxfId="799" priority="2696" stopIfTrue="1" operator="equal">
      <formula>"þ"</formula>
    </cfRule>
  </conditionalFormatting>
  <conditionalFormatting sqref="E23:E24">
    <cfRule type="cellIs" dxfId="798" priority="2404" stopIfTrue="1" operator="equal">
      <formula>"þ"</formula>
    </cfRule>
  </conditionalFormatting>
  <conditionalFormatting sqref="E23:E24">
    <cfRule type="cellIs" dxfId="797" priority="2403" stopIfTrue="1" operator="equal">
      <formula>"þ"</formula>
    </cfRule>
  </conditionalFormatting>
  <conditionalFormatting sqref="E23:E24">
    <cfRule type="cellIs" dxfId="796" priority="2402" stopIfTrue="1" operator="equal">
      <formula>"þ"</formula>
    </cfRule>
  </conditionalFormatting>
  <conditionalFormatting sqref="E23:E24">
    <cfRule type="cellIs" dxfId="795" priority="2401" stopIfTrue="1" operator="equal">
      <formula>"þ"</formula>
    </cfRule>
  </conditionalFormatting>
  <conditionalFormatting sqref="G4">
    <cfRule type="cellIs" dxfId="794" priority="2183" stopIfTrue="1" operator="equal">
      <formula>"þ"</formula>
    </cfRule>
  </conditionalFormatting>
  <conditionalFormatting sqref="G4">
    <cfRule type="cellIs" dxfId="793" priority="2182" stopIfTrue="1" operator="equal">
      <formula>"þ"</formula>
    </cfRule>
  </conditionalFormatting>
  <conditionalFormatting sqref="G4">
    <cfRule type="cellIs" dxfId="792" priority="2181" stopIfTrue="1" operator="equal">
      <formula>"þ"</formula>
    </cfRule>
  </conditionalFormatting>
  <conditionalFormatting sqref="G4">
    <cfRule type="cellIs" dxfId="791" priority="2180" stopIfTrue="1" operator="equal">
      <formula>"þ"</formula>
    </cfRule>
  </conditionalFormatting>
  <conditionalFormatting sqref="G4">
    <cfRule type="cellIs" dxfId="790" priority="2184" stopIfTrue="1" operator="equal">
      <formula>"þ"</formula>
    </cfRule>
  </conditionalFormatting>
  <conditionalFormatting sqref="H4">
    <cfRule type="cellIs" dxfId="789" priority="2179" stopIfTrue="1" operator="equal">
      <formula>"þ"</formula>
    </cfRule>
  </conditionalFormatting>
  <conditionalFormatting sqref="H4">
    <cfRule type="cellIs" dxfId="788" priority="2178" stopIfTrue="1" operator="equal">
      <formula>"þ"</formula>
    </cfRule>
  </conditionalFormatting>
  <conditionalFormatting sqref="G4">
    <cfRule type="cellIs" dxfId="787" priority="2177" stopIfTrue="1" operator="equal">
      <formula>"þ"</formula>
    </cfRule>
  </conditionalFormatting>
  <conditionalFormatting sqref="G4">
    <cfRule type="cellIs" dxfId="786" priority="2176" stopIfTrue="1" operator="equal">
      <formula>"þ"</formula>
    </cfRule>
  </conditionalFormatting>
  <conditionalFormatting sqref="G4">
    <cfRule type="cellIs" dxfId="785" priority="2175" stopIfTrue="1" operator="equal">
      <formula>"þ"</formula>
    </cfRule>
  </conditionalFormatting>
  <conditionalFormatting sqref="E4">
    <cfRule type="cellIs" dxfId="784" priority="2195" stopIfTrue="1" operator="equal">
      <formula>"þ"</formula>
    </cfRule>
  </conditionalFormatting>
  <conditionalFormatting sqref="E4">
    <cfRule type="cellIs" dxfId="783" priority="2194" stopIfTrue="1" operator="equal">
      <formula>"þ"</formula>
    </cfRule>
  </conditionalFormatting>
  <conditionalFormatting sqref="E4">
    <cfRule type="cellIs" dxfId="782" priority="2193" stopIfTrue="1" operator="equal">
      <formula>"þ"</formula>
    </cfRule>
  </conditionalFormatting>
  <conditionalFormatting sqref="E4">
    <cfRule type="cellIs" dxfId="781" priority="2192" stopIfTrue="1" operator="equal">
      <formula>"þ"</formula>
    </cfRule>
  </conditionalFormatting>
  <conditionalFormatting sqref="G4">
    <cfRule type="cellIs" dxfId="780" priority="2185" stopIfTrue="1" operator="equal">
      <formula>"þ"</formula>
    </cfRule>
  </conditionalFormatting>
  <conditionalFormatting sqref="G4">
    <cfRule type="cellIs" dxfId="779" priority="2174" stopIfTrue="1" operator="equal">
      <formula>"þ"</formula>
    </cfRule>
  </conditionalFormatting>
  <conditionalFormatting sqref="G4">
    <cfRule type="cellIs" dxfId="778" priority="2173" stopIfTrue="1" operator="equal">
      <formula>"þ"</formula>
    </cfRule>
  </conditionalFormatting>
  <conditionalFormatting sqref="G4">
    <cfRule type="cellIs" dxfId="777" priority="2172" stopIfTrue="1" operator="equal">
      <formula>"þ"</formula>
    </cfRule>
  </conditionalFormatting>
  <conditionalFormatting sqref="H4">
    <cfRule type="cellIs" dxfId="776" priority="2171" stopIfTrue="1" operator="equal">
      <formula>"þ"</formula>
    </cfRule>
  </conditionalFormatting>
  <conditionalFormatting sqref="H4">
    <cfRule type="cellIs" dxfId="775" priority="2170" stopIfTrue="1" operator="equal">
      <formula>"þ"</formula>
    </cfRule>
  </conditionalFormatting>
  <conditionalFormatting sqref="H4">
    <cfRule type="cellIs" dxfId="774" priority="2169" stopIfTrue="1" operator="equal">
      <formula>"þ"</formula>
    </cfRule>
  </conditionalFormatting>
  <conditionalFormatting sqref="H4">
    <cfRule type="cellIs" dxfId="773" priority="2168" stopIfTrue="1" operator="equal">
      <formula>"þ"</formula>
    </cfRule>
  </conditionalFormatting>
  <conditionalFormatting sqref="H4">
    <cfRule type="cellIs" dxfId="772" priority="2167" stopIfTrue="1" operator="equal">
      <formula>"þ"</formula>
    </cfRule>
  </conditionalFormatting>
  <conditionalFormatting sqref="H4">
    <cfRule type="cellIs" dxfId="771" priority="2166" stopIfTrue="1" operator="equal">
      <formula>"þ"</formula>
    </cfRule>
  </conditionalFormatting>
  <conditionalFormatting sqref="H10:H12">
    <cfRule type="cellIs" dxfId="770" priority="2112" stopIfTrue="1" operator="equal">
      <formula>"þ"</formula>
    </cfRule>
  </conditionalFormatting>
  <conditionalFormatting sqref="H10:H12">
    <cfRule type="cellIs" dxfId="769" priority="2111" stopIfTrue="1" operator="equal">
      <formula>"þ"</formula>
    </cfRule>
  </conditionalFormatting>
  <conditionalFormatting sqref="M10:M12">
    <cfRule type="cellIs" dxfId="768" priority="2115" stopIfTrue="1" operator="equal">
      <formula>"þ"</formula>
    </cfRule>
  </conditionalFormatting>
  <conditionalFormatting sqref="M10:M12">
    <cfRule type="cellIs" dxfId="767" priority="2114" stopIfTrue="1" operator="equal">
      <formula>"þ"</formula>
    </cfRule>
  </conditionalFormatting>
  <conditionalFormatting sqref="K10:K12">
    <cfRule type="cellIs" dxfId="766" priority="2113" operator="lessThan">
      <formula>$P$1</formula>
    </cfRule>
  </conditionalFormatting>
  <conditionalFormatting sqref="M9:M12">
    <cfRule type="cellIs" dxfId="765" priority="1777" stopIfTrue="1" operator="equal">
      <formula>"þ"</formula>
    </cfRule>
  </conditionalFormatting>
  <conditionalFormatting sqref="M9:M12">
    <cfRule type="cellIs" dxfId="764" priority="1776" stopIfTrue="1" operator="equal">
      <formula>"þ"</formula>
    </cfRule>
  </conditionalFormatting>
  <conditionalFormatting sqref="K9:K12">
    <cfRule type="cellIs" dxfId="763" priority="1773" operator="lessThan">
      <formula>$P$1</formula>
    </cfRule>
  </conditionalFormatting>
  <conditionalFormatting sqref="M11:M13">
    <cfRule type="cellIs" dxfId="762" priority="1678" stopIfTrue="1" operator="equal">
      <formula>"þ"</formula>
    </cfRule>
  </conditionalFormatting>
  <conditionalFormatting sqref="M11:M13">
    <cfRule type="cellIs" dxfId="761" priority="1677" stopIfTrue="1" operator="equal">
      <formula>"þ"</formula>
    </cfRule>
  </conditionalFormatting>
  <conditionalFormatting sqref="K11:K13">
    <cfRule type="cellIs" dxfId="760" priority="1676" operator="lessThan">
      <formula>$P$1</formula>
    </cfRule>
  </conditionalFormatting>
  <conditionalFormatting sqref="G12:G13">
    <cfRule type="cellIs" dxfId="759" priority="1664" stopIfTrue="1" operator="equal">
      <formula>"þ"</formula>
    </cfRule>
  </conditionalFormatting>
  <conditionalFormatting sqref="G12:G13">
    <cfRule type="cellIs" dxfId="758" priority="1663" stopIfTrue="1" operator="equal">
      <formula>"þ"</formula>
    </cfRule>
  </conditionalFormatting>
  <conditionalFormatting sqref="G9:H9">
    <cfRule type="cellIs" dxfId="757" priority="1566" stopIfTrue="1" operator="equal">
      <formula>"þ"</formula>
    </cfRule>
  </conditionalFormatting>
  <conditionalFormatting sqref="G9:H9">
    <cfRule type="cellIs" dxfId="756" priority="1565" stopIfTrue="1" operator="equal">
      <formula>"þ"</formula>
    </cfRule>
  </conditionalFormatting>
  <conditionalFormatting sqref="G9:H9">
    <cfRule type="cellIs" dxfId="755" priority="1564" stopIfTrue="1" operator="equal">
      <formula>"þ"</formula>
    </cfRule>
  </conditionalFormatting>
  <conditionalFormatting sqref="G9:H9">
    <cfRule type="cellIs" dxfId="754" priority="1563" stopIfTrue="1" operator="equal">
      <formula>"þ"</formula>
    </cfRule>
  </conditionalFormatting>
  <conditionalFormatting sqref="G9:H9">
    <cfRule type="cellIs" dxfId="753" priority="1562" stopIfTrue="1" operator="equal">
      <formula>"þ"</formula>
    </cfRule>
  </conditionalFormatting>
  <conditionalFormatting sqref="G9:H9">
    <cfRule type="cellIs" dxfId="752" priority="1561" stopIfTrue="1" operator="equal">
      <formula>"þ"</formula>
    </cfRule>
  </conditionalFormatting>
  <conditionalFormatting sqref="G9:H9">
    <cfRule type="cellIs" dxfId="751" priority="1560" stopIfTrue="1" operator="equal">
      <formula>"þ"</formula>
    </cfRule>
  </conditionalFormatting>
  <conditionalFormatting sqref="G9:H9">
    <cfRule type="cellIs" dxfId="750" priority="1559" stopIfTrue="1" operator="equal">
      <formula>"þ"</formula>
    </cfRule>
  </conditionalFormatting>
  <conditionalFormatting sqref="E12:E13">
    <cfRule type="cellIs" dxfId="749" priority="1551" stopIfTrue="1" operator="equal">
      <formula>"þ"</formula>
    </cfRule>
  </conditionalFormatting>
  <conditionalFormatting sqref="E12:E13">
    <cfRule type="cellIs" dxfId="748" priority="1550" stopIfTrue="1" operator="equal">
      <formula>"þ"</formula>
    </cfRule>
  </conditionalFormatting>
  <conditionalFormatting sqref="M13:M17">
    <cfRule type="cellIs" dxfId="747" priority="1541" stopIfTrue="1" operator="equal">
      <formula>"þ"</formula>
    </cfRule>
  </conditionalFormatting>
  <conditionalFormatting sqref="M13:M17">
    <cfRule type="cellIs" dxfId="746" priority="1540" stopIfTrue="1" operator="equal">
      <formula>"þ"</formula>
    </cfRule>
  </conditionalFormatting>
  <conditionalFormatting sqref="K13:K17">
    <cfRule type="cellIs" dxfId="745" priority="1539" operator="lessThan">
      <formula>$P$1</formula>
    </cfRule>
  </conditionalFormatting>
  <conditionalFormatting sqref="H13:H17">
    <cfRule type="cellIs" dxfId="744" priority="1538" stopIfTrue="1" operator="equal">
      <formula>"þ"</formula>
    </cfRule>
  </conditionalFormatting>
  <conditionalFormatting sqref="H13:H17">
    <cfRule type="cellIs" dxfId="743" priority="1537" stopIfTrue="1" operator="equal">
      <formula>"þ"</formula>
    </cfRule>
  </conditionalFormatting>
  <conditionalFormatting sqref="E13:E17">
    <cfRule type="cellIs" dxfId="742" priority="1532" stopIfTrue="1" operator="equal">
      <formula>"þ"</formula>
    </cfRule>
  </conditionalFormatting>
  <conditionalFormatting sqref="E13:E17">
    <cfRule type="cellIs" dxfId="741" priority="1531" stopIfTrue="1" operator="equal">
      <formula>"þ"</formula>
    </cfRule>
  </conditionalFormatting>
  <conditionalFormatting sqref="F14:F17">
    <cfRule type="cellIs" dxfId="740" priority="1528" stopIfTrue="1" operator="equal">
      <formula>"þ"</formula>
    </cfRule>
  </conditionalFormatting>
  <conditionalFormatting sqref="F14:F17">
    <cfRule type="cellIs" dxfId="739" priority="1527" stopIfTrue="1" operator="equal">
      <formula>"þ"</formula>
    </cfRule>
  </conditionalFormatting>
  <conditionalFormatting sqref="M2:M3">
    <cfRule type="cellIs" dxfId="738" priority="1480" stopIfTrue="1" operator="equal">
      <formula>"þ"</formula>
    </cfRule>
  </conditionalFormatting>
  <conditionalFormatting sqref="E12">
    <cfRule type="cellIs" dxfId="737" priority="1477" stopIfTrue="1" operator="equal">
      <formula>"þ"</formula>
    </cfRule>
  </conditionalFormatting>
  <conditionalFormatting sqref="E12">
    <cfRule type="cellIs" dxfId="736" priority="1476" stopIfTrue="1" operator="equal">
      <formula>"þ"</formula>
    </cfRule>
  </conditionalFormatting>
  <conditionalFormatting sqref="E4">
    <cfRule type="cellIs" dxfId="735" priority="1427" stopIfTrue="1" operator="equal">
      <formula>"þ"</formula>
    </cfRule>
  </conditionalFormatting>
  <conditionalFormatting sqref="M7:M10">
    <cfRule type="cellIs" dxfId="734" priority="1375" stopIfTrue="1" operator="equal">
      <formula>"þ"</formula>
    </cfRule>
  </conditionalFormatting>
  <conditionalFormatting sqref="K7:K10">
    <cfRule type="cellIs" dxfId="733" priority="1374" operator="lessThan">
      <formula>$P$1</formula>
    </cfRule>
  </conditionalFormatting>
  <conditionalFormatting sqref="H7:H11">
    <cfRule type="cellIs" dxfId="732" priority="1367" stopIfTrue="1" operator="equal">
      <formula>"þ"</formula>
    </cfRule>
  </conditionalFormatting>
  <conditionalFormatting sqref="H7:H11">
    <cfRule type="cellIs" dxfId="731" priority="1366" stopIfTrue="1" operator="equal">
      <formula>"þ"</formula>
    </cfRule>
  </conditionalFormatting>
  <conditionalFormatting sqref="H7:H11">
    <cfRule type="cellIs" dxfId="730" priority="1359" stopIfTrue="1" operator="equal">
      <formula>"þ"</formula>
    </cfRule>
  </conditionalFormatting>
  <conditionalFormatting sqref="H7:H11">
    <cfRule type="cellIs" dxfId="729" priority="1358" stopIfTrue="1" operator="equal">
      <formula>"þ"</formula>
    </cfRule>
  </conditionalFormatting>
  <conditionalFormatting sqref="H7:H11">
    <cfRule type="cellIs" dxfId="728" priority="1357" stopIfTrue="1" operator="equal">
      <formula>"þ"</formula>
    </cfRule>
  </conditionalFormatting>
  <conditionalFormatting sqref="H7:H11">
    <cfRule type="cellIs" dxfId="727" priority="1356" stopIfTrue="1" operator="equal">
      <formula>"þ"</formula>
    </cfRule>
  </conditionalFormatting>
  <conditionalFormatting sqref="H7:H11">
    <cfRule type="cellIs" dxfId="726" priority="1355" stopIfTrue="1" operator="equal">
      <formula>"þ"</formula>
    </cfRule>
  </conditionalFormatting>
  <conditionalFormatting sqref="H7:H11">
    <cfRule type="cellIs" dxfId="725" priority="1354" stopIfTrue="1" operator="equal">
      <formula>"þ"</formula>
    </cfRule>
  </conditionalFormatting>
  <conditionalFormatting sqref="E8:H10">
    <cfRule type="cellIs" dxfId="724" priority="1353" stopIfTrue="1" operator="equal">
      <formula>"þ"</formula>
    </cfRule>
  </conditionalFormatting>
  <conditionalFormatting sqref="E8:H10">
    <cfRule type="cellIs" dxfId="723" priority="1352" stopIfTrue="1" operator="equal">
      <formula>"þ"</formula>
    </cfRule>
  </conditionalFormatting>
  <conditionalFormatting sqref="E8:H10">
    <cfRule type="cellIs" dxfId="722" priority="1351" stopIfTrue="1" operator="equal">
      <formula>"þ"</formula>
    </cfRule>
  </conditionalFormatting>
  <conditionalFormatting sqref="E8:H10">
    <cfRule type="cellIs" dxfId="721" priority="1350" stopIfTrue="1" operator="equal">
      <formula>"þ"</formula>
    </cfRule>
  </conditionalFormatting>
  <conditionalFormatting sqref="E8:H10">
    <cfRule type="cellIs" dxfId="720" priority="1349" stopIfTrue="1" operator="equal">
      <formula>"þ"</formula>
    </cfRule>
  </conditionalFormatting>
  <conditionalFormatting sqref="E8:H10">
    <cfRule type="cellIs" dxfId="719" priority="1348" stopIfTrue="1" operator="equal">
      <formula>"þ"</formula>
    </cfRule>
  </conditionalFormatting>
  <conditionalFormatting sqref="E8:H10">
    <cfRule type="cellIs" dxfId="718" priority="1347" stopIfTrue="1" operator="equal">
      <formula>"þ"</formula>
    </cfRule>
  </conditionalFormatting>
  <conditionalFormatting sqref="E8:H10">
    <cfRule type="cellIs" dxfId="717" priority="1346" stopIfTrue="1" operator="equal">
      <formula>"þ"</formula>
    </cfRule>
  </conditionalFormatting>
  <conditionalFormatting sqref="G2:G3">
    <cfRule type="cellIs" dxfId="716" priority="1313" stopIfTrue="1" operator="equal">
      <formula>"þ"</formula>
    </cfRule>
  </conditionalFormatting>
  <conditionalFormatting sqref="G2:G3">
    <cfRule type="cellIs" dxfId="715" priority="1312" stopIfTrue="1" operator="equal">
      <formula>"þ"</formula>
    </cfRule>
  </conditionalFormatting>
  <conditionalFormatting sqref="E2:E3">
    <cfRule type="cellIs" dxfId="714" priority="1309" stopIfTrue="1" operator="equal">
      <formula>"þ"</formula>
    </cfRule>
  </conditionalFormatting>
  <conditionalFormatting sqref="F2:F3">
    <cfRule type="cellIs" dxfId="713" priority="1308" stopIfTrue="1" operator="equal">
      <formula>"þ"</formula>
    </cfRule>
  </conditionalFormatting>
  <conditionalFormatting sqref="F10:F11">
    <cfRule type="cellIs" dxfId="712" priority="1307" stopIfTrue="1" operator="equal">
      <formula>"þ"</formula>
    </cfRule>
  </conditionalFormatting>
  <conditionalFormatting sqref="F10:F11">
    <cfRule type="cellIs" dxfId="711" priority="1306" stopIfTrue="1" operator="equal">
      <formula>"þ"</formula>
    </cfRule>
  </conditionalFormatting>
  <conditionalFormatting sqref="H12:H13">
    <cfRule type="cellIs" dxfId="710" priority="1300" stopIfTrue="1" operator="equal">
      <formula>"þ"</formula>
    </cfRule>
  </conditionalFormatting>
  <conditionalFormatting sqref="H12:H13">
    <cfRule type="cellIs" dxfId="709" priority="1299" stopIfTrue="1" operator="equal">
      <formula>"þ"</formula>
    </cfRule>
  </conditionalFormatting>
  <conditionalFormatting sqref="M7:M10">
    <cfRule type="cellIs" dxfId="708" priority="1297" stopIfTrue="1" operator="equal">
      <formula>"þ"</formula>
    </cfRule>
  </conditionalFormatting>
  <conditionalFormatting sqref="M7:M10">
    <cfRule type="cellIs" dxfId="707" priority="1296" stopIfTrue="1" operator="equal">
      <formula>"þ"</formula>
    </cfRule>
  </conditionalFormatting>
  <conditionalFormatting sqref="K7:K10">
    <cfRule type="cellIs" dxfId="706" priority="1295" operator="lessThan">
      <formula>$P$1</formula>
    </cfRule>
  </conditionalFormatting>
  <conditionalFormatting sqref="H7:H11">
    <cfRule type="cellIs" dxfId="705" priority="1294" stopIfTrue="1" operator="equal">
      <formula>"þ"</formula>
    </cfRule>
  </conditionalFormatting>
  <conditionalFormatting sqref="H7:H11">
    <cfRule type="cellIs" dxfId="704" priority="1293" stopIfTrue="1" operator="equal">
      <formula>"þ"</formula>
    </cfRule>
  </conditionalFormatting>
  <conditionalFormatting sqref="E8:H10">
    <cfRule type="cellIs" dxfId="703" priority="1248" stopIfTrue="1" operator="equal">
      <formula>"þ"</formula>
    </cfRule>
  </conditionalFormatting>
  <conditionalFormatting sqref="E8:H10">
    <cfRule type="cellIs" dxfId="702" priority="1247" stopIfTrue="1" operator="equal">
      <formula>"þ"</formula>
    </cfRule>
  </conditionalFormatting>
  <conditionalFormatting sqref="M5:M6">
    <cfRule type="cellIs" dxfId="701" priority="1244" stopIfTrue="1" operator="equal">
      <formula>"þ"</formula>
    </cfRule>
  </conditionalFormatting>
  <conditionalFormatting sqref="K5:K6">
    <cfRule type="cellIs" dxfId="700" priority="1243" operator="lessThan">
      <formula>$P$1</formula>
    </cfRule>
  </conditionalFormatting>
  <conditionalFormatting sqref="H5:H6">
    <cfRule type="cellIs" dxfId="699" priority="1236" stopIfTrue="1" operator="equal">
      <formula>"þ"</formula>
    </cfRule>
  </conditionalFormatting>
  <conditionalFormatting sqref="H5:H6">
    <cfRule type="cellIs" dxfId="698" priority="1235" stopIfTrue="1" operator="equal">
      <formula>"þ"</formula>
    </cfRule>
  </conditionalFormatting>
  <conditionalFormatting sqref="H5:H6">
    <cfRule type="cellIs" dxfId="697" priority="1228" stopIfTrue="1" operator="equal">
      <formula>"þ"</formula>
    </cfRule>
  </conditionalFormatting>
  <conditionalFormatting sqref="H5:H6">
    <cfRule type="cellIs" dxfId="696" priority="1227" stopIfTrue="1" operator="equal">
      <formula>"þ"</formula>
    </cfRule>
  </conditionalFormatting>
  <conditionalFormatting sqref="H5:H6">
    <cfRule type="cellIs" dxfId="695" priority="1226" stopIfTrue="1" operator="equal">
      <formula>"þ"</formula>
    </cfRule>
  </conditionalFormatting>
  <conditionalFormatting sqref="H5:H6">
    <cfRule type="cellIs" dxfId="694" priority="1225" stopIfTrue="1" operator="equal">
      <formula>"þ"</formula>
    </cfRule>
  </conditionalFormatting>
  <conditionalFormatting sqref="H5:H6">
    <cfRule type="cellIs" dxfId="693" priority="1224" stopIfTrue="1" operator="equal">
      <formula>"þ"</formula>
    </cfRule>
  </conditionalFormatting>
  <conditionalFormatting sqref="H5:H6">
    <cfRule type="cellIs" dxfId="692" priority="1223" stopIfTrue="1" operator="equal">
      <formula>"þ"</formula>
    </cfRule>
  </conditionalFormatting>
  <conditionalFormatting sqref="M5:M6">
    <cfRule type="cellIs" dxfId="691" priority="1204" stopIfTrue="1" operator="equal">
      <formula>"þ"</formula>
    </cfRule>
  </conditionalFormatting>
  <conditionalFormatting sqref="K5:K6">
    <cfRule type="cellIs" dxfId="690" priority="1203" operator="lessThan">
      <formula>$P$1</formula>
    </cfRule>
  </conditionalFormatting>
  <conditionalFormatting sqref="H5:H6">
    <cfRule type="cellIs" dxfId="689" priority="1196" stopIfTrue="1" operator="equal">
      <formula>"þ"</formula>
    </cfRule>
  </conditionalFormatting>
  <conditionalFormatting sqref="H5:H6">
    <cfRule type="cellIs" dxfId="688" priority="1195" stopIfTrue="1" operator="equal">
      <formula>"þ"</formula>
    </cfRule>
  </conditionalFormatting>
  <conditionalFormatting sqref="H5:H6">
    <cfRule type="cellIs" dxfId="687" priority="1188" stopIfTrue="1" operator="equal">
      <formula>"þ"</formula>
    </cfRule>
  </conditionalFormatting>
  <conditionalFormatting sqref="H5:H6">
    <cfRule type="cellIs" dxfId="686" priority="1187" stopIfTrue="1" operator="equal">
      <formula>"þ"</formula>
    </cfRule>
  </conditionalFormatting>
  <conditionalFormatting sqref="H5:H6">
    <cfRule type="cellIs" dxfId="685" priority="1186" stopIfTrue="1" operator="equal">
      <formula>"þ"</formula>
    </cfRule>
  </conditionalFormatting>
  <conditionalFormatting sqref="H5:H6">
    <cfRule type="cellIs" dxfId="684" priority="1185" stopIfTrue="1" operator="equal">
      <formula>"þ"</formula>
    </cfRule>
  </conditionalFormatting>
  <conditionalFormatting sqref="H5:H6">
    <cfRule type="cellIs" dxfId="683" priority="1184" stopIfTrue="1" operator="equal">
      <formula>"þ"</formula>
    </cfRule>
  </conditionalFormatting>
  <conditionalFormatting sqref="H5:H6">
    <cfRule type="cellIs" dxfId="682" priority="1183" stopIfTrue="1" operator="equal">
      <formula>"þ"</formula>
    </cfRule>
  </conditionalFormatting>
  <conditionalFormatting sqref="M9:M12">
    <cfRule type="cellIs" dxfId="681" priority="1161" stopIfTrue="1" operator="equal">
      <formula>"þ"</formula>
    </cfRule>
  </conditionalFormatting>
  <conditionalFormatting sqref="M9:M12">
    <cfRule type="cellIs" dxfId="680" priority="1160" stopIfTrue="1" operator="equal">
      <formula>"þ"</formula>
    </cfRule>
  </conditionalFormatting>
  <conditionalFormatting sqref="K9:K12">
    <cfRule type="cellIs" dxfId="679" priority="1159" operator="lessThan">
      <formula>$P$1</formula>
    </cfRule>
  </conditionalFormatting>
  <conditionalFormatting sqref="G9:G12">
    <cfRule type="cellIs" dxfId="678" priority="1048" stopIfTrue="1" operator="equal">
      <formula>"þ"</formula>
    </cfRule>
  </conditionalFormatting>
  <conditionalFormatting sqref="G9:G12">
    <cfRule type="cellIs" dxfId="677" priority="1047" stopIfTrue="1" operator="equal">
      <formula>"þ"</formula>
    </cfRule>
  </conditionalFormatting>
  <conditionalFormatting sqref="G9:G12">
    <cfRule type="cellIs" dxfId="676" priority="1046" stopIfTrue="1" operator="equal">
      <formula>"þ"</formula>
    </cfRule>
  </conditionalFormatting>
  <conditionalFormatting sqref="G9:G12">
    <cfRule type="cellIs" dxfId="675" priority="1045" stopIfTrue="1" operator="equal">
      <formula>"þ"</formula>
    </cfRule>
  </conditionalFormatting>
  <conditionalFormatting sqref="G9:G12">
    <cfRule type="cellIs" dxfId="674" priority="1044" stopIfTrue="1" operator="equal">
      <formula>"þ"</formula>
    </cfRule>
  </conditionalFormatting>
  <conditionalFormatting sqref="G9:G12">
    <cfRule type="cellIs" dxfId="673" priority="1043" stopIfTrue="1" operator="equal">
      <formula>"þ"</formula>
    </cfRule>
  </conditionalFormatting>
  <conditionalFormatting sqref="G9:G12">
    <cfRule type="cellIs" dxfId="672" priority="1042" stopIfTrue="1" operator="equal">
      <formula>"þ"</formula>
    </cfRule>
  </conditionalFormatting>
  <conditionalFormatting sqref="G9:G12">
    <cfRule type="cellIs" dxfId="671" priority="1041" stopIfTrue="1" operator="equal">
      <formula>"þ"</formula>
    </cfRule>
  </conditionalFormatting>
  <conditionalFormatting sqref="G9:G12">
    <cfRule type="cellIs" dxfId="670" priority="1040" stopIfTrue="1" operator="equal">
      <formula>"þ"</formula>
    </cfRule>
  </conditionalFormatting>
  <conditionalFormatting sqref="G9:G12">
    <cfRule type="cellIs" dxfId="669" priority="1039" stopIfTrue="1" operator="equal">
      <formula>"þ"</formula>
    </cfRule>
  </conditionalFormatting>
  <conditionalFormatting sqref="G9:G12">
    <cfRule type="cellIs" dxfId="668" priority="1038" stopIfTrue="1" operator="equal">
      <formula>"þ"</formula>
    </cfRule>
  </conditionalFormatting>
  <conditionalFormatting sqref="G9:G12">
    <cfRule type="cellIs" dxfId="667" priority="1037" stopIfTrue="1" operator="equal">
      <formula>"þ"</formula>
    </cfRule>
  </conditionalFormatting>
  <conditionalFormatting sqref="G9:G12">
    <cfRule type="cellIs" dxfId="666" priority="897" stopIfTrue="1" operator="equal">
      <formula>"þ"</formula>
    </cfRule>
  </conditionalFormatting>
  <conditionalFormatting sqref="G9:G12">
    <cfRule type="cellIs" dxfId="665" priority="896" stopIfTrue="1" operator="equal">
      <formula>"þ"</formula>
    </cfRule>
  </conditionalFormatting>
  <conditionalFormatting sqref="G9:G12">
    <cfRule type="cellIs" dxfId="664" priority="895" stopIfTrue="1" operator="equal">
      <formula>"þ"</formula>
    </cfRule>
  </conditionalFormatting>
  <conditionalFormatting sqref="G9:G12">
    <cfRule type="cellIs" dxfId="663" priority="894" stopIfTrue="1" operator="equal">
      <formula>"þ"</formula>
    </cfRule>
  </conditionalFormatting>
  <conditionalFormatting sqref="G9:G12">
    <cfRule type="cellIs" dxfId="662" priority="893" stopIfTrue="1" operator="equal">
      <formula>"þ"</formula>
    </cfRule>
  </conditionalFormatting>
  <conditionalFormatting sqref="G9:G12">
    <cfRule type="cellIs" dxfId="661" priority="892" stopIfTrue="1" operator="equal">
      <formula>"þ"</formula>
    </cfRule>
  </conditionalFormatting>
  <conditionalFormatting sqref="G9:G12">
    <cfRule type="cellIs" dxfId="660" priority="891" stopIfTrue="1" operator="equal">
      <formula>"þ"</formula>
    </cfRule>
  </conditionalFormatting>
  <conditionalFormatting sqref="G9:G12">
    <cfRule type="cellIs" dxfId="659" priority="890" stopIfTrue="1" operator="equal">
      <formula>"þ"</formula>
    </cfRule>
  </conditionalFormatting>
  <conditionalFormatting sqref="G9:G12">
    <cfRule type="cellIs" dxfId="658" priority="889" stopIfTrue="1" operator="equal">
      <formula>"þ"</formula>
    </cfRule>
  </conditionalFormatting>
  <conditionalFormatting sqref="G9:G12">
    <cfRule type="cellIs" dxfId="657" priority="888" stopIfTrue="1" operator="equal">
      <formula>"þ"</formula>
    </cfRule>
  </conditionalFormatting>
  <conditionalFormatting sqref="G9:G12">
    <cfRule type="cellIs" dxfId="656" priority="887" stopIfTrue="1" operator="equal">
      <formula>"þ"</formula>
    </cfRule>
  </conditionalFormatting>
  <conditionalFormatting sqref="G9:G12">
    <cfRule type="cellIs" dxfId="655" priority="886" stopIfTrue="1" operator="equal">
      <formula>"þ"</formula>
    </cfRule>
  </conditionalFormatting>
  <conditionalFormatting sqref="G9:G12">
    <cfRule type="cellIs" dxfId="654" priority="885" stopIfTrue="1" operator="equal">
      <formula>"þ"</formula>
    </cfRule>
  </conditionalFormatting>
  <conditionalFormatting sqref="G9:G12">
    <cfRule type="cellIs" dxfId="653" priority="884" stopIfTrue="1" operator="equal">
      <formula>"þ"</formula>
    </cfRule>
  </conditionalFormatting>
  <conditionalFormatting sqref="G9:G12">
    <cfRule type="cellIs" dxfId="652" priority="883" stopIfTrue="1" operator="equal">
      <formula>"þ"</formula>
    </cfRule>
  </conditionalFormatting>
  <conditionalFormatting sqref="G9:G12">
    <cfRule type="cellIs" dxfId="651" priority="882" stopIfTrue="1" operator="equal">
      <formula>"þ"</formula>
    </cfRule>
  </conditionalFormatting>
  <conditionalFormatting sqref="G9:G12">
    <cfRule type="cellIs" dxfId="650" priority="881" stopIfTrue="1" operator="equal">
      <formula>"þ"</formula>
    </cfRule>
  </conditionalFormatting>
  <conditionalFormatting sqref="G9:G12">
    <cfRule type="cellIs" dxfId="649" priority="880" stopIfTrue="1" operator="equal">
      <formula>"þ"</formula>
    </cfRule>
  </conditionalFormatting>
  <conditionalFormatting sqref="G9:G12">
    <cfRule type="cellIs" dxfId="648" priority="879" stopIfTrue="1" operator="equal">
      <formula>"þ"</formula>
    </cfRule>
  </conditionalFormatting>
  <conditionalFormatting sqref="G9:G12">
    <cfRule type="cellIs" dxfId="647" priority="878" stopIfTrue="1" operator="equal">
      <formula>"þ"</formula>
    </cfRule>
  </conditionalFormatting>
  <conditionalFormatting sqref="G9:G12">
    <cfRule type="cellIs" dxfId="646" priority="877" stopIfTrue="1" operator="equal">
      <formula>"þ"</formula>
    </cfRule>
  </conditionalFormatting>
  <conditionalFormatting sqref="G9:G12">
    <cfRule type="cellIs" dxfId="645" priority="876" stopIfTrue="1" operator="equal">
      <formula>"þ"</formula>
    </cfRule>
  </conditionalFormatting>
  <conditionalFormatting sqref="G9:G12">
    <cfRule type="cellIs" dxfId="644" priority="875" stopIfTrue="1" operator="equal">
      <formula>"þ"</formula>
    </cfRule>
  </conditionalFormatting>
  <conditionalFormatting sqref="G9:G12">
    <cfRule type="cellIs" dxfId="643" priority="874" stopIfTrue="1" operator="equal">
      <formula>"þ"</formula>
    </cfRule>
  </conditionalFormatting>
  <conditionalFormatting sqref="G9:G12">
    <cfRule type="cellIs" dxfId="642" priority="873" stopIfTrue="1" operator="equal">
      <formula>"þ"</formula>
    </cfRule>
  </conditionalFormatting>
  <conditionalFormatting sqref="G9:G12">
    <cfRule type="cellIs" dxfId="641" priority="872" stopIfTrue="1" operator="equal">
      <formula>"þ"</formula>
    </cfRule>
  </conditionalFormatting>
  <conditionalFormatting sqref="G9:G12">
    <cfRule type="cellIs" dxfId="640" priority="871" stopIfTrue="1" operator="equal">
      <formula>"þ"</formula>
    </cfRule>
  </conditionalFormatting>
  <conditionalFormatting sqref="G9:G12">
    <cfRule type="cellIs" dxfId="639" priority="870" stopIfTrue="1" operator="equal">
      <formula>"þ"</formula>
    </cfRule>
  </conditionalFormatting>
  <conditionalFormatting sqref="G9:G12">
    <cfRule type="cellIs" dxfId="638" priority="869" stopIfTrue="1" operator="equal">
      <formula>"þ"</formula>
    </cfRule>
  </conditionalFormatting>
  <conditionalFormatting sqref="G9:G12">
    <cfRule type="cellIs" dxfId="637" priority="868" stopIfTrue="1" operator="equal">
      <formula>"þ"</formula>
    </cfRule>
  </conditionalFormatting>
  <conditionalFormatting sqref="G9:G12">
    <cfRule type="cellIs" dxfId="636" priority="867" stopIfTrue="1" operator="equal">
      <formula>"þ"</formula>
    </cfRule>
  </conditionalFormatting>
  <conditionalFormatting sqref="G9:G12">
    <cfRule type="cellIs" dxfId="635" priority="866" stopIfTrue="1" operator="equal">
      <formula>"þ"</formula>
    </cfRule>
  </conditionalFormatting>
  <conditionalFormatting sqref="G9:G12">
    <cfRule type="cellIs" dxfId="634" priority="865" stopIfTrue="1" operator="equal">
      <formula>"þ"</formula>
    </cfRule>
  </conditionalFormatting>
  <conditionalFormatting sqref="G9:G12">
    <cfRule type="cellIs" dxfId="633" priority="864" stopIfTrue="1" operator="equal">
      <formula>"þ"</formula>
    </cfRule>
  </conditionalFormatting>
  <conditionalFormatting sqref="G9:G12">
    <cfRule type="cellIs" dxfId="632" priority="863" stopIfTrue="1" operator="equal">
      <formula>"þ"</formula>
    </cfRule>
  </conditionalFormatting>
  <conditionalFormatting sqref="G9:G12">
    <cfRule type="cellIs" dxfId="631" priority="862" stopIfTrue="1" operator="equal">
      <formula>"þ"</formula>
    </cfRule>
  </conditionalFormatting>
  <conditionalFormatting sqref="G9:G12">
    <cfRule type="cellIs" dxfId="630" priority="861" stopIfTrue="1" operator="equal">
      <formula>"þ"</formula>
    </cfRule>
  </conditionalFormatting>
  <conditionalFormatting sqref="G9:G12">
    <cfRule type="cellIs" dxfId="629" priority="860" stopIfTrue="1" operator="equal">
      <formula>"þ"</formula>
    </cfRule>
  </conditionalFormatting>
  <conditionalFormatting sqref="F10:F11">
    <cfRule type="cellIs" dxfId="628" priority="857" stopIfTrue="1" operator="equal">
      <formula>"þ"</formula>
    </cfRule>
  </conditionalFormatting>
  <conditionalFormatting sqref="F10:F11">
    <cfRule type="cellIs" dxfId="627" priority="856" stopIfTrue="1" operator="equal">
      <formula>"þ"</formula>
    </cfRule>
  </conditionalFormatting>
  <conditionalFormatting sqref="E12">
    <cfRule type="cellIs" dxfId="626" priority="855" stopIfTrue="1" operator="equal">
      <formula>"þ"</formula>
    </cfRule>
  </conditionalFormatting>
  <conditionalFormatting sqref="E12">
    <cfRule type="cellIs" dxfId="625" priority="854" stopIfTrue="1" operator="equal">
      <formula>"þ"</formula>
    </cfRule>
  </conditionalFormatting>
  <conditionalFormatting sqref="L12:L13">
    <cfRule type="cellIs" dxfId="624" priority="851" stopIfTrue="1" operator="equal">
      <formula>"þ"</formula>
    </cfRule>
  </conditionalFormatting>
  <conditionalFormatting sqref="L12:L13">
    <cfRule type="cellIs" dxfId="623" priority="850" stopIfTrue="1" operator="equal">
      <formula>"þ"</formula>
    </cfRule>
  </conditionalFormatting>
  <conditionalFormatting sqref="G13:G17">
    <cfRule type="cellIs" dxfId="622" priority="849" stopIfTrue="1" operator="equal">
      <formula>"þ"</formula>
    </cfRule>
  </conditionalFormatting>
  <conditionalFormatting sqref="G13:G17">
    <cfRule type="cellIs" dxfId="621" priority="848" stopIfTrue="1" operator="equal">
      <formula>"þ"</formula>
    </cfRule>
  </conditionalFormatting>
  <conditionalFormatting sqref="M14:M17">
    <cfRule type="cellIs" dxfId="620" priority="825" stopIfTrue="1" operator="equal">
      <formula>"þ"</formula>
    </cfRule>
  </conditionalFormatting>
  <conditionalFormatting sqref="M14:M17">
    <cfRule type="cellIs" dxfId="619" priority="824" stopIfTrue="1" operator="equal">
      <formula>"þ"</formula>
    </cfRule>
  </conditionalFormatting>
  <conditionalFormatting sqref="K14:K17">
    <cfRule type="cellIs" dxfId="618" priority="823" operator="lessThan">
      <formula>$P$1</formula>
    </cfRule>
  </conditionalFormatting>
  <conditionalFormatting sqref="H14:H17">
    <cfRule type="cellIs" dxfId="617" priority="822" stopIfTrue="1" operator="equal">
      <formula>"þ"</formula>
    </cfRule>
  </conditionalFormatting>
  <conditionalFormatting sqref="H14:H17">
    <cfRule type="cellIs" dxfId="616" priority="821" stopIfTrue="1" operator="equal">
      <formula>"þ"</formula>
    </cfRule>
  </conditionalFormatting>
  <conditionalFormatting sqref="F14:F17">
    <cfRule type="cellIs" dxfId="615" priority="812" stopIfTrue="1" operator="equal">
      <formula>"þ"</formula>
    </cfRule>
  </conditionalFormatting>
  <conditionalFormatting sqref="F14:F17">
    <cfRule type="cellIs" dxfId="614" priority="811" stopIfTrue="1" operator="equal">
      <formula>"þ"</formula>
    </cfRule>
  </conditionalFormatting>
  <conditionalFormatting sqref="E14:E17">
    <cfRule type="cellIs" dxfId="613" priority="810" stopIfTrue="1" operator="equal">
      <formula>"þ"</formula>
    </cfRule>
  </conditionalFormatting>
  <conditionalFormatting sqref="E14:E17">
    <cfRule type="cellIs" dxfId="612" priority="809" stopIfTrue="1" operator="equal">
      <formula>"þ"</formula>
    </cfRule>
  </conditionalFormatting>
  <conditionalFormatting sqref="G14:G17">
    <cfRule type="cellIs" dxfId="611" priority="808" stopIfTrue="1" operator="equal">
      <formula>"þ"</formula>
    </cfRule>
  </conditionalFormatting>
  <conditionalFormatting sqref="G14:G17">
    <cfRule type="cellIs" dxfId="610" priority="807" stopIfTrue="1" operator="equal">
      <formula>"þ"</formula>
    </cfRule>
  </conditionalFormatting>
  <conditionalFormatting sqref="L2:L4">
    <cfRule type="cellIs" dxfId="609" priority="801" stopIfTrue="1" operator="equal">
      <formula>"þ"</formula>
    </cfRule>
  </conditionalFormatting>
  <conditionalFormatting sqref="L2:L4">
    <cfRule type="cellIs" dxfId="608" priority="800" stopIfTrue="1" operator="equal">
      <formula>"þ"</formula>
    </cfRule>
  </conditionalFormatting>
  <conditionalFormatting sqref="L12:L17">
    <cfRule type="cellIs" dxfId="607" priority="740" stopIfTrue="1" operator="equal">
      <formula>"þ"</formula>
    </cfRule>
  </conditionalFormatting>
  <conditionalFormatting sqref="L12:L17">
    <cfRule type="cellIs" dxfId="606" priority="739" stopIfTrue="1" operator="equal">
      <formula>"þ"</formula>
    </cfRule>
  </conditionalFormatting>
  <conditionalFormatting sqref="L7:L9">
    <cfRule type="cellIs" dxfId="605" priority="688" stopIfTrue="1" operator="equal">
      <formula>"þ"</formula>
    </cfRule>
  </conditionalFormatting>
  <conditionalFormatting sqref="L7:L9">
    <cfRule type="cellIs" dxfId="604" priority="687" stopIfTrue="1" operator="equal">
      <formula>"þ"</formula>
    </cfRule>
  </conditionalFormatting>
  <conditionalFormatting sqref="L7:L9">
    <cfRule type="cellIs" dxfId="603" priority="686" stopIfTrue="1" operator="equal">
      <formula>"þ"</formula>
    </cfRule>
  </conditionalFormatting>
  <conditionalFormatting sqref="L7:L9">
    <cfRule type="cellIs" dxfId="602" priority="685" stopIfTrue="1" operator="equal">
      <formula>"þ"</formula>
    </cfRule>
  </conditionalFormatting>
  <conditionalFormatting sqref="L14:L17">
    <cfRule type="cellIs" dxfId="601" priority="684" stopIfTrue="1" operator="equal">
      <formula>"þ"</formula>
    </cfRule>
  </conditionalFormatting>
  <conditionalFormatting sqref="L14:L17">
    <cfRule type="cellIs" dxfId="600" priority="683" stopIfTrue="1" operator="equal">
      <formula>"þ"</formula>
    </cfRule>
  </conditionalFormatting>
  <conditionalFormatting sqref="F5:F6">
    <cfRule type="cellIs" dxfId="599" priority="669" stopIfTrue="1" operator="equal">
      <formula>"þ"</formula>
    </cfRule>
  </conditionalFormatting>
  <conditionalFormatting sqref="F5:F6">
    <cfRule type="cellIs" dxfId="598" priority="668" stopIfTrue="1" operator="equal">
      <formula>"þ"</formula>
    </cfRule>
  </conditionalFormatting>
  <conditionalFormatting sqref="F5:F6">
    <cfRule type="cellIs" dxfId="597" priority="667" stopIfTrue="1" operator="equal">
      <formula>"þ"</formula>
    </cfRule>
  </conditionalFormatting>
  <conditionalFormatting sqref="F5:F6">
    <cfRule type="cellIs" dxfId="596" priority="666" stopIfTrue="1" operator="equal">
      <formula>"þ"</formula>
    </cfRule>
  </conditionalFormatting>
  <conditionalFormatting sqref="F5:F6">
    <cfRule type="cellIs" dxfId="595" priority="665" stopIfTrue="1" operator="equal">
      <formula>"þ"</formula>
    </cfRule>
  </conditionalFormatting>
  <conditionalFormatting sqref="F5:F6">
    <cfRule type="cellIs" dxfId="594" priority="664" stopIfTrue="1" operator="equal">
      <formula>"þ"</formula>
    </cfRule>
  </conditionalFormatting>
  <conditionalFormatting sqref="F5:F6">
    <cfRule type="cellIs" dxfId="593" priority="663" stopIfTrue="1" operator="equal">
      <formula>"þ"</formula>
    </cfRule>
  </conditionalFormatting>
  <conditionalFormatting sqref="F5:F6">
    <cfRule type="cellIs" dxfId="592" priority="662" stopIfTrue="1" operator="equal">
      <formula>"þ"</formula>
    </cfRule>
  </conditionalFormatting>
  <conditionalFormatting sqref="F5:F6">
    <cfRule type="cellIs" dxfId="591" priority="661" stopIfTrue="1" operator="equal">
      <formula>"þ"</formula>
    </cfRule>
  </conditionalFormatting>
  <conditionalFormatting sqref="F5:F6">
    <cfRule type="cellIs" dxfId="590" priority="660" stopIfTrue="1" operator="equal">
      <formula>"þ"</formula>
    </cfRule>
  </conditionalFormatting>
  <conditionalFormatting sqref="F5:F6">
    <cfRule type="cellIs" dxfId="589" priority="659" stopIfTrue="1" operator="equal">
      <formula>"þ"</formula>
    </cfRule>
  </conditionalFormatting>
  <conditionalFormatting sqref="F5:F6">
    <cfRule type="cellIs" dxfId="588" priority="658" stopIfTrue="1" operator="equal">
      <formula>"þ"</formula>
    </cfRule>
  </conditionalFormatting>
  <conditionalFormatting sqref="F5:F6">
    <cfRule type="cellIs" dxfId="587" priority="657" stopIfTrue="1" operator="equal">
      <formula>"þ"</formula>
    </cfRule>
  </conditionalFormatting>
  <conditionalFormatting sqref="F5:F6">
    <cfRule type="cellIs" dxfId="586" priority="656" stopIfTrue="1" operator="equal">
      <formula>"þ"</formula>
    </cfRule>
  </conditionalFormatting>
  <conditionalFormatting sqref="F5:F6">
    <cfRule type="cellIs" dxfId="585" priority="655" stopIfTrue="1" operator="equal">
      <formula>"þ"</formula>
    </cfRule>
  </conditionalFormatting>
  <conditionalFormatting sqref="F5:F6">
    <cfRule type="cellIs" dxfId="584" priority="654" stopIfTrue="1" operator="equal">
      <formula>"þ"</formula>
    </cfRule>
  </conditionalFormatting>
  <conditionalFormatting sqref="E5:E6">
    <cfRule type="cellIs" dxfId="583" priority="653" stopIfTrue="1" operator="equal">
      <formula>"þ"</formula>
    </cfRule>
  </conditionalFormatting>
  <conditionalFormatting sqref="E5:E6">
    <cfRule type="cellIs" dxfId="582" priority="652" stopIfTrue="1" operator="equal">
      <formula>"þ"</formula>
    </cfRule>
  </conditionalFormatting>
  <conditionalFormatting sqref="E5:E6">
    <cfRule type="cellIs" dxfId="581" priority="651" stopIfTrue="1" operator="equal">
      <formula>"þ"</formula>
    </cfRule>
  </conditionalFormatting>
  <conditionalFormatting sqref="E5:E6">
    <cfRule type="cellIs" dxfId="580" priority="650" stopIfTrue="1" operator="equal">
      <formula>"þ"</formula>
    </cfRule>
  </conditionalFormatting>
  <conditionalFormatting sqref="E5:E6">
    <cfRule type="cellIs" dxfId="579" priority="649" stopIfTrue="1" operator="equal">
      <formula>"þ"</formula>
    </cfRule>
  </conditionalFormatting>
  <conditionalFormatting sqref="E5:E6">
    <cfRule type="cellIs" dxfId="578" priority="648" stopIfTrue="1" operator="equal">
      <formula>"þ"</formula>
    </cfRule>
  </conditionalFormatting>
  <conditionalFormatting sqref="E5:E6">
    <cfRule type="cellIs" dxfId="577" priority="647" stopIfTrue="1" operator="equal">
      <formula>"þ"</formula>
    </cfRule>
  </conditionalFormatting>
  <conditionalFormatting sqref="E5:E6">
    <cfRule type="cellIs" dxfId="576" priority="646" stopIfTrue="1" operator="equal">
      <formula>"þ"</formula>
    </cfRule>
  </conditionalFormatting>
  <conditionalFormatting sqref="E5:E6">
    <cfRule type="cellIs" dxfId="575" priority="645" stopIfTrue="1" operator="equal">
      <formula>"þ"</formula>
    </cfRule>
  </conditionalFormatting>
  <conditionalFormatting sqref="E5:E6">
    <cfRule type="cellIs" dxfId="574" priority="644" stopIfTrue="1" operator="equal">
      <formula>"þ"</formula>
    </cfRule>
  </conditionalFormatting>
  <conditionalFormatting sqref="E5:E6">
    <cfRule type="cellIs" dxfId="573" priority="643" stopIfTrue="1" operator="equal">
      <formula>"þ"</formula>
    </cfRule>
  </conditionalFormatting>
  <conditionalFormatting sqref="E5:E6">
    <cfRule type="cellIs" dxfId="572" priority="642" stopIfTrue="1" operator="equal">
      <formula>"þ"</formula>
    </cfRule>
  </conditionalFormatting>
  <conditionalFormatting sqref="E5:E6">
    <cfRule type="cellIs" dxfId="571" priority="641" stopIfTrue="1" operator="equal">
      <formula>"þ"</formula>
    </cfRule>
  </conditionalFormatting>
  <conditionalFormatting sqref="E5:E6">
    <cfRule type="cellIs" dxfId="570" priority="640" stopIfTrue="1" operator="equal">
      <formula>"þ"</formula>
    </cfRule>
  </conditionalFormatting>
  <conditionalFormatting sqref="E5:E6">
    <cfRule type="cellIs" dxfId="569" priority="639" stopIfTrue="1" operator="equal">
      <formula>"þ"</formula>
    </cfRule>
  </conditionalFormatting>
  <conditionalFormatting sqref="E5:E6">
    <cfRule type="cellIs" dxfId="568" priority="638" stopIfTrue="1" operator="equal">
      <formula>"þ"</formula>
    </cfRule>
  </conditionalFormatting>
  <conditionalFormatting sqref="G5:G6">
    <cfRule type="cellIs" dxfId="567" priority="637" stopIfTrue="1" operator="equal">
      <formula>"þ"</formula>
    </cfRule>
  </conditionalFormatting>
  <conditionalFormatting sqref="G5:G6">
    <cfRule type="cellIs" dxfId="566" priority="636" stopIfTrue="1" operator="equal">
      <formula>"þ"</formula>
    </cfRule>
  </conditionalFormatting>
  <conditionalFormatting sqref="G5:G6">
    <cfRule type="cellIs" dxfId="565" priority="635" stopIfTrue="1" operator="equal">
      <formula>"þ"</formula>
    </cfRule>
  </conditionalFormatting>
  <conditionalFormatting sqref="G5:G6">
    <cfRule type="cellIs" dxfId="564" priority="634" stopIfTrue="1" operator="equal">
      <formula>"þ"</formula>
    </cfRule>
  </conditionalFormatting>
  <conditionalFormatting sqref="G5:G6">
    <cfRule type="cellIs" dxfId="563" priority="633" stopIfTrue="1" operator="equal">
      <formula>"þ"</formula>
    </cfRule>
  </conditionalFormatting>
  <conditionalFormatting sqref="G5:G6">
    <cfRule type="cellIs" dxfId="562" priority="632" stopIfTrue="1" operator="equal">
      <formula>"þ"</formula>
    </cfRule>
  </conditionalFormatting>
  <conditionalFormatting sqref="G5:G6">
    <cfRule type="cellIs" dxfId="561" priority="631" stopIfTrue="1" operator="equal">
      <formula>"þ"</formula>
    </cfRule>
  </conditionalFormatting>
  <conditionalFormatting sqref="G5:G6">
    <cfRule type="cellIs" dxfId="560" priority="630" stopIfTrue="1" operator="equal">
      <formula>"þ"</formula>
    </cfRule>
  </conditionalFormatting>
  <conditionalFormatting sqref="G5:G6">
    <cfRule type="cellIs" dxfId="559" priority="629" stopIfTrue="1" operator="equal">
      <formula>"þ"</formula>
    </cfRule>
  </conditionalFormatting>
  <conditionalFormatting sqref="G5:G6">
    <cfRule type="cellIs" dxfId="558" priority="628" stopIfTrue="1" operator="equal">
      <formula>"þ"</formula>
    </cfRule>
  </conditionalFormatting>
  <conditionalFormatting sqref="G5:G6">
    <cfRule type="cellIs" dxfId="557" priority="627" stopIfTrue="1" operator="equal">
      <formula>"þ"</formula>
    </cfRule>
  </conditionalFormatting>
  <conditionalFormatting sqref="G5:G6">
    <cfRule type="cellIs" dxfId="556" priority="626" stopIfTrue="1" operator="equal">
      <formula>"þ"</formula>
    </cfRule>
  </conditionalFormatting>
  <conditionalFormatting sqref="G5:G6">
    <cfRule type="cellIs" dxfId="555" priority="625" stopIfTrue="1" operator="equal">
      <formula>"þ"</formula>
    </cfRule>
  </conditionalFormatting>
  <conditionalFormatting sqref="G5:G6">
    <cfRule type="cellIs" dxfId="554" priority="624" stopIfTrue="1" operator="equal">
      <formula>"þ"</formula>
    </cfRule>
  </conditionalFormatting>
  <conditionalFormatting sqref="G5:G6">
    <cfRule type="cellIs" dxfId="553" priority="623" stopIfTrue="1" operator="equal">
      <formula>"þ"</formula>
    </cfRule>
  </conditionalFormatting>
  <conditionalFormatting sqref="G5:G6">
    <cfRule type="cellIs" dxfId="552" priority="622" stopIfTrue="1" operator="equal">
      <formula>"þ"</formula>
    </cfRule>
  </conditionalFormatting>
  <conditionalFormatting sqref="G10:G12">
    <cfRule type="cellIs" dxfId="551" priority="613" stopIfTrue="1" operator="equal">
      <formula>"þ"</formula>
    </cfRule>
  </conditionalFormatting>
  <conditionalFormatting sqref="G10:G12">
    <cfRule type="cellIs" dxfId="550" priority="612" stopIfTrue="1" operator="equal">
      <formula>"þ"</formula>
    </cfRule>
  </conditionalFormatting>
  <conditionalFormatting sqref="G10:G12">
    <cfRule type="cellIs" dxfId="549" priority="611" stopIfTrue="1" operator="equal">
      <formula>"þ"</formula>
    </cfRule>
  </conditionalFormatting>
  <conditionalFormatting sqref="G10:G12">
    <cfRule type="cellIs" dxfId="548" priority="610" stopIfTrue="1" operator="equal">
      <formula>"þ"</formula>
    </cfRule>
  </conditionalFormatting>
  <conditionalFormatting sqref="F23:F24">
    <cfRule type="cellIs" dxfId="547" priority="577" stopIfTrue="1" operator="equal">
      <formula>"þ"</formula>
    </cfRule>
  </conditionalFormatting>
  <conditionalFormatting sqref="F23:F24">
    <cfRule type="cellIs" dxfId="546" priority="576" stopIfTrue="1" operator="equal">
      <formula>"þ"</formula>
    </cfRule>
  </conditionalFormatting>
  <conditionalFormatting sqref="F23:F24">
    <cfRule type="cellIs" dxfId="545" priority="575" stopIfTrue="1" operator="equal">
      <formula>"þ"</formula>
    </cfRule>
  </conditionalFormatting>
  <conditionalFormatting sqref="F23:F24">
    <cfRule type="cellIs" dxfId="544" priority="572" stopIfTrue="1" operator="equal">
      <formula>"þ"</formula>
    </cfRule>
  </conditionalFormatting>
  <conditionalFormatting sqref="F23:F24">
    <cfRule type="cellIs" dxfId="543" priority="571" stopIfTrue="1" operator="equal">
      <formula>"þ"</formula>
    </cfRule>
  </conditionalFormatting>
  <conditionalFormatting sqref="F23:F24">
    <cfRule type="cellIs" dxfId="542" priority="570" stopIfTrue="1" operator="equal">
      <formula>"þ"</formula>
    </cfRule>
  </conditionalFormatting>
  <conditionalFormatting sqref="F23:F24">
    <cfRule type="cellIs" dxfId="541" priority="569" stopIfTrue="1" operator="equal">
      <formula>"þ"</formula>
    </cfRule>
  </conditionalFormatting>
  <conditionalFormatting sqref="F23:F24">
    <cfRule type="cellIs" dxfId="540" priority="573" stopIfTrue="1" operator="equal">
      <formula>"þ"</formula>
    </cfRule>
  </conditionalFormatting>
  <conditionalFormatting sqref="F23:F24">
    <cfRule type="cellIs" dxfId="539" priority="568" stopIfTrue="1" operator="equal">
      <formula>"þ"</formula>
    </cfRule>
  </conditionalFormatting>
  <conditionalFormatting sqref="F23:F24">
    <cfRule type="cellIs" dxfId="538" priority="567" stopIfTrue="1" operator="equal">
      <formula>"þ"</formula>
    </cfRule>
  </conditionalFormatting>
  <conditionalFormatting sqref="F23:F24">
    <cfRule type="cellIs" dxfId="537" priority="566" stopIfTrue="1" operator="equal">
      <formula>"þ"</formula>
    </cfRule>
  </conditionalFormatting>
  <conditionalFormatting sqref="F23:F24">
    <cfRule type="cellIs" dxfId="536" priority="574" stopIfTrue="1" operator="equal">
      <formula>"þ"</formula>
    </cfRule>
  </conditionalFormatting>
  <conditionalFormatting sqref="F23:F24">
    <cfRule type="cellIs" dxfId="535" priority="565" stopIfTrue="1" operator="equal">
      <formula>"þ"</formula>
    </cfRule>
  </conditionalFormatting>
  <conditionalFormatting sqref="F23:F24">
    <cfRule type="cellIs" dxfId="534" priority="564" stopIfTrue="1" operator="equal">
      <formula>"þ"</formula>
    </cfRule>
  </conditionalFormatting>
  <conditionalFormatting sqref="F23:F24">
    <cfRule type="cellIs" dxfId="533" priority="563" stopIfTrue="1" operator="equal">
      <formula>"þ"</formula>
    </cfRule>
  </conditionalFormatting>
  <conditionalFormatting sqref="G24:G25">
    <cfRule type="cellIs" dxfId="532" priority="562" stopIfTrue="1" operator="equal">
      <formula>"þ"</formula>
    </cfRule>
  </conditionalFormatting>
  <conditionalFormatting sqref="G24:G25">
    <cfRule type="cellIs" dxfId="531" priority="561" stopIfTrue="1" operator="equal">
      <formula>"þ"</formula>
    </cfRule>
  </conditionalFormatting>
  <conditionalFormatting sqref="G24:G25">
    <cfRule type="cellIs" dxfId="530" priority="558" stopIfTrue="1" operator="equal">
      <formula>"þ"</formula>
    </cfRule>
  </conditionalFormatting>
  <conditionalFormatting sqref="G24:G25">
    <cfRule type="cellIs" dxfId="529" priority="557" stopIfTrue="1" operator="equal">
      <formula>"þ"</formula>
    </cfRule>
  </conditionalFormatting>
  <conditionalFormatting sqref="G24:G25">
    <cfRule type="cellIs" dxfId="528" priority="556" stopIfTrue="1" operator="equal">
      <formula>"þ"</formula>
    </cfRule>
  </conditionalFormatting>
  <conditionalFormatting sqref="G24:G25">
    <cfRule type="cellIs" dxfId="527" priority="555" stopIfTrue="1" operator="equal">
      <formula>"þ"</formula>
    </cfRule>
  </conditionalFormatting>
  <conditionalFormatting sqref="G24:G25">
    <cfRule type="cellIs" dxfId="526" priority="559" stopIfTrue="1" operator="equal">
      <formula>"þ"</formula>
    </cfRule>
  </conditionalFormatting>
  <conditionalFormatting sqref="G24:G25">
    <cfRule type="cellIs" dxfId="525" priority="554" stopIfTrue="1" operator="equal">
      <formula>"þ"</formula>
    </cfRule>
  </conditionalFormatting>
  <conditionalFormatting sqref="G24:G25">
    <cfRule type="cellIs" dxfId="524" priority="553" stopIfTrue="1" operator="equal">
      <formula>"þ"</formula>
    </cfRule>
  </conditionalFormatting>
  <conditionalFormatting sqref="G24:G25">
    <cfRule type="cellIs" dxfId="523" priority="552" stopIfTrue="1" operator="equal">
      <formula>"þ"</formula>
    </cfRule>
  </conditionalFormatting>
  <conditionalFormatting sqref="G24:G25">
    <cfRule type="cellIs" dxfId="522" priority="560" stopIfTrue="1" operator="equal">
      <formula>"þ"</formula>
    </cfRule>
  </conditionalFormatting>
  <conditionalFormatting sqref="G24:G25">
    <cfRule type="cellIs" dxfId="521" priority="551" stopIfTrue="1" operator="equal">
      <formula>"þ"</formula>
    </cfRule>
  </conditionalFormatting>
  <conditionalFormatting sqref="G24:G25">
    <cfRule type="cellIs" dxfId="520" priority="550" stopIfTrue="1" operator="equal">
      <formula>"þ"</formula>
    </cfRule>
  </conditionalFormatting>
  <conditionalFormatting sqref="G24:G25">
    <cfRule type="cellIs" dxfId="519" priority="549" stopIfTrue="1" operator="equal">
      <formula>"þ"</formula>
    </cfRule>
  </conditionalFormatting>
  <conditionalFormatting sqref="L23:L26">
    <cfRule type="cellIs" dxfId="518" priority="548" stopIfTrue="1" operator="equal">
      <formula>"þ"</formula>
    </cfRule>
  </conditionalFormatting>
  <conditionalFormatting sqref="L23:L26">
    <cfRule type="cellIs" dxfId="517" priority="545" stopIfTrue="1" operator="equal">
      <formula>"þ"</formula>
    </cfRule>
  </conditionalFormatting>
  <conditionalFormatting sqref="L23:L26">
    <cfRule type="cellIs" dxfId="516" priority="547" stopIfTrue="1" operator="equal">
      <formula>"þ"</formula>
    </cfRule>
  </conditionalFormatting>
  <conditionalFormatting sqref="L23:L26">
    <cfRule type="cellIs" dxfId="515" priority="546" stopIfTrue="1" operator="equal">
      <formula>"þ"</formula>
    </cfRule>
  </conditionalFormatting>
  <conditionalFormatting sqref="L23:L26">
    <cfRule type="cellIs" dxfId="514" priority="544" stopIfTrue="1" operator="equal">
      <formula>"þ"</formula>
    </cfRule>
  </conditionalFormatting>
  <conditionalFormatting sqref="L23:L26">
    <cfRule type="cellIs" dxfId="513" priority="541" stopIfTrue="1" operator="equal">
      <formula>"þ"</formula>
    </cfRule>
  </conditionalFormatting>
  <conditionalFormatting sqref="L23:L26">
    <cfRule type="cellIs" dxfId="512" priority="543" stopIfTrue="1" operator="equal">
      <formula>"þ"</formula>
    </cfRule>
  </conditionalFormatting>
  <conditionalFormatting sqref="L23:L26">
    <cfRule type="cellIs" dxfId="511" priority="542" stopIfTrue="1" operator="equal">
      <formula>"þ"</formula>
    </cfRule>
  </conditionalFormatting>
  <conditionalFormatting sqref="L22:M22 E22:H22">
    <cfRule type="cellIs" dxfId="510" priority="483" stopIfTrue="1" operator="equal">
      <formula>"þ"</formula>
    </cfRule>
  </conditionalFormatting>
  <conditionalFormatting sqref="K22:K23">
    <cfRule type="cellIs" dxfId="509" priority="482" operator="lessThan">
      <formula>$P$1</formula>
    </cfRule>
  </conditionalFormatting>
  <conditionalFormatting sqref="K25:K26">
    <cfRule type="cellIs" dxfId="508" priority="424" operator="lessThan">
      <formula>$P$1</formula>
    </cfRule>
  </conditionalFormatting>
  <conditionalFormatting sqref="K24:K25">
    <cfRule type="cellIs" dxfId="507" priority="423" operator="lessThan">
      <formula>$P$1</formula>
    </cfRule>
  </conditionalFormatting>
  <conditionalFormatting sqref="K24:K25">
    <cfRule type="cellIs" dxfId="506" priority="422" operator="lessThan">
      <formula>$P$1</formula>
    </cfRule>
  </conditionalFormatting>
  <conditionalFormatting sqref="K24:K25">
    <cfRule type="cellIs" dxfId="505" priority="421" operator="lessThan">
      <formula>$P$1</formula>
    </cfRule>
  </conditionalFormatting>
  <conditionalFormatting sqref="K24:K25">
    <cfRule type="cellIs" dxfId="504" priority="420" operator="lessThan">
      <formula>$P$1</formula>
    </cfRule>
  </conditionalFormatting>
  <conditionalFormatting sqref="E24:E25 H24:H25">
    <cfRule type="cellIs" dxfId="503" priority="419" stopIfTrue="1" operator="equal">
      <formula>"þ"</formula>
    </cfRule>
  </conditionalFormatting>
  <conditionalFormatting sqref="E24:E25 H24:H25">
    <cfRule type="cellIs" dxfId="502" priority="418" stopIfTrue="1" operator="equal">
      <formula>"þ"</formula>
    </cfRule>
  </conditionalFormatting>
  <conditionalFormatting sqref="G24:G25">
    <cfRule type="cellIs" dxfId="501" priority="417" stopIfTrue="1" operator="equal">
      <formula>"þ"</formula>
    </cfRule>
  </conditionalFormatting>
  <conditionalFormatting sqref="G24:G25">
    <cfRule type="cellIs" dxfId="500" priority="416" stopIfTrue="1" operator="equal">
      <formula>"þ"</formula>
    </cfRule>
  </conditionalFormatting>
  <conditionalFormatting sqref="E24:E25">
    <cfRule type="cellIs" dxfId="499" priority="415" stopIfTrue="1" operator="equal">
      <formula>"þ"</formula>
    </cfRule>
  </conditionalFormatting>
  <conditionalFormatting sqref="E24:E25">
    <cfRule type="cellIs" dxfId="498" priority="414" stopIfTrue="1" operator="equal">
      <formula>"þ"</formula>
    </cfRule>
  </conditionalFormatting>
  <conditionalFormatting sqref="E24:E25">
    <cfRule type="cellIs" dxfId="497" priority="413" stopIfTrue="1" operator="equal">
      <formula>"þ"</formula>
    </cfRule>
  </conditionalFormatting>
  <conditionalFormatting sqref="E24:E25">
    <cfRule type="cellIs" dxfId="496" priority="412" stopIfTrue="1" operator="equal">
      <formula>"þ"</formula>
    </cfRule>
  </conditionalFormatting>
  <conditionalFormatting sqref="E24:E25">
    <cfRule type="cellIs" dxfId="495" priority="411" stopIfTrue="1" operator="equal">
      <formula>"þ"</formula>
    </cfRule>
  </conditionalFormatting>
  <conditionalFormatting sqref="E24:E25">
    <cfRule type="cellIs" dxfId="494" priority="410" stopIfTrue="1" operator="equal">
      <formula>"þ"</formula>
    </cfRule>
  </conditionalFormatting>
  <conditionalFormatting sqref="E24:E25">
    <cfRule type="cellIs" dxfId="493" priority="409" stopIfTrue="1" operator="equal">
      <formula>"þ"</formula>
    </cfRule>
  </conditionalFormatting>
  <conditionalFormatting sqref="E24:E25">
    <cfRule type="cellIs" dxfId="492" priority="408" stopIfTrue="1" operator="equal">
      <formula>"þ"</formula>
    </cfRule>
  </conditionalFormatting>
  <conditionalFormatting sqref="F24:F25">
    <cfRule type="cellIs" dxfId="491" priority="407" stopIfTrue="1" operator="equal">
      <formula>"þ"</formula>
    </cfRule>
  </conditionalFormatting>
  <conditionalFormatting sqref="F24:F25">
    <cfRule type="cellIs" dxfId="490" priority="406" stopIfTrue="1" operator="equal">
      <formula>"þ"</formula>
    </cfRule>
  </conditionalFormatting>
  <conditionalFormatting sqref="F24:F25">
    <cfRule type="cellIs" dxfId="489" priority="405" stopIfTrue="1" operator="equal">
      <formula>"þ"</formula>
    </cfRule>
  </conditionalFormatting>
  <conditionalFormatting sqref="F24:F25">
    <cfRule type="cellIs" dxfId="488" priority="402" stopIfTrue="1" operator="equal">
      <formula>"þ"</formula>
    </cfRule>
  </conditionalFormatting>
  <conditionalFormatting sqref="F24:F25">
    <cfRule type="cellIs" dxfId="487" priority="401" stopIfTrue="1" operator="equal">
      <formula>"þ"</formula>
    </cfRule>
  </conditionalFormatting>
  <conditionalFormatting sqref="F24:F25">
    <cfRule type="cellIs" dxfId="486" priority="400" stopIfTrue="1" operator="equal">
      <formula>"þ"</formula>
    </cfRule>
  </conditionalFormatting>
  <conditionalFormatting sqref="F24:F25">
    <cfRule type="cellIs" dxfId="485" priority="399" stopIfTrue="1" operator="equal">
      <formula>"þ"</formula>
    </cfRule>
  </conditionalFormatting>
  <conditionalFormatting sqref="F24:F25">
    <cfRule type="cellIs" dxfId="484" priority="403" stopIfTrue="1" operator="equal">
      <formula>"þ"</formula>
    </cfRule>
  </conditionalFormatting>
  <conditionalFormatting sqref="F24:F25">
    <cfRule type="cellIs" dxfId="483" priority="398" stopIfTrue="1" operator="equal">
      <formula>"þ"</formula>
    </cfRule>
  </conditionalFormatting>
  <conditionalFormatting sqref="F24:F25">
    <cfRule type="cellIs" dxfId="482" priority="397" stopIfTrue="1" operator="equal">
      <formula>"þ"</formula>
    </cfRule>
  </conditionalFormatting>
  <conditionalFormatting sqref="F24:F25">
    <cfRule type="cellIs" dxfId="481" priority="396" stopIfTrue="1" operator="equal">
      <formula>"þ"</formula>
    </cfRule>
  </conditionalFormatting>
  <conditionalFormatting sqref="F24:F25">
    <cfRule type="cellIs" dxfId="480" priority="404" stopIfTrue="1" operator="equal">
      <formula>"þ"</formula>
    </cfRule>
  </conditionalFormatting>
  <conditionalFormatting sqref="F24:F25">
    <cfRule type="cellIs" dxfId="479" priority="395" stopIfTrue="1" operator="equal">
      <formula>"þ"</formula>
    </cfRule>
  </conditionalFormatting>
  <conditionalFormatting sqref="F24:F25">
    <cfRule type="cellIs" dxfId="478" priority="394" stopIfTrue="1" operator="equal">
      <formula>"þ"</formula>
    </cfRule>
  </conditionalFormatting>
  <conditionalFormatting sqref="F24:F25">
    <cfRule type="cellIs" dxfId="477" priority="393" stopIfTrue="1" operator="equal">
      <formula>"þ"</formula>
    </cfRule>
  </conditionalFormatting>
  <conditionalFormatting sqref="G25:G26">
    <cfRule type="cellIs" dxfId="476" priority="392" stopIfTrue="1" operator="equal">
      <formula>"þ"</formula>
    </cfRule>
  </conditionalFormatting>
  <conditionalFormatting sqref="G25:G26">
    <cfRule type="cellIs" dxfId="475" priority="391" stopIfTrue="1" operator="equal">
      <formula>"þ"</formula>
    </cfRule>
  </conditionalFormatting>
  <conditionalFormatting sqref="G25:G26">
    <cfRule type="cellIs" dxfId="474" priority="388" stopIfTrue="1" operator="equal">
      <formula>"þ"</formula>
    </cfRule>
  </conditionalFormatting>
  <conditionalFormatting sqref="G25:G26">
    <cfRule type="cellIs" dxfId="473" priority="387" stopIfTrue="1" operator="equal">
      <formula>"þ"</formula>
    </cfRule>
  </conditionalFormatting>
  <conditionalFormatting sqref="G25:G26">
    <cfRule type="cellIs" dxfId="472" priority="386" stopIfTrue="1" operator="equal">
      <formula>"þ"</formula>
    </cfRule>
  </conditionalFormatting>
  <conditionalFormatting sqref="G25:G26">
    <cfRule type="cellIs" dxfId="471" priority="385" stopIfTrue="1" operator="equal">
      <formula>"þ"</formula>
    </cfRule>
  </conditionalFormatting>
  <conditionalFormatting sqref="G25:G26">
    <cfRule type="cellIs" dxfId="470" priority="389" stopIfTrue="1" operator="equal">
      <formula>"þ"</formula>
    </cfRule>
  </conditionalFormatting>
  <conditionalFormatting sqref="G25:G26">
    <cfRule type="cellIs" dxfId="469" priority="384" stopIfTrue="1" operator="equal">
      <formula>"þ"</formula>
    </cfRule>
  </conditionalFormatting>
  <conditionalFormatting sqref="G25:G26">
    <cfRule type="cellIs" dxfId="468" priority="383" stopIfTrue="1" operator="equal">
      <formula>"þ"</formula>
    </cfRule>
  </conditionalFormatting>
  <conditionalFormatting sqref="G25:G26">
    <cfRule type="cellIs" dxfId="467" priority="382" stopIfTrue="1" operator="equal">
      <formula>"þ"</formula>
    </cfRule>
  </conditionalFormatting>
  <conditionalFormatting sqref="G25:G26">
    <cfRule type="cellIs" dxfId="466" priority="390" stopIfTrue="1" operator="equal">
      <formula>"þ"</formula>
    </cfRule>
  </conditionalFormatting>
  <conditionalFormatting sqref="G25:G26">
    <cfRule type="cellIs" dxfId="465" priority="381" stopIfTrue="1" operator="equal">
      <formula>"þ"</formula>
    </cfRule>
  </conditionalFormatting>
  <conditionalFormatting sqref="G25:G26">
    <cfRule type="cellIs" dxfId="464" priority="380" stopIfTrue="1" operator="equal">
      <formula>"þ"</formula>
    </cfRule>
  </conditionalFormatting>
  <conditionalFormatting sqref="G25:G26">
    <cfRule type="cellIs" dxfId="463" priority="379" stopIfTrue="1" operator="equal">
      <formula>"þ"</formula>
    </cfRule>
  </conditionalFormatting>
  <conditionalFormatting sqref="L23:M23 E23:H23">
    <cfRule type="cellIs" dxfId="462" priority="378" stopIfTrue="1" operator="equal">
      <formula>"þ"</formula>
    </cfRule>
  </conditionalFormatting>
  <conditionalFormatting sqref="K23:K24">
    <cfRule type="cellIs" dxfId="461" priority="377" operator="lessThan">
      <formula>$P$1</formula>
    </cfRule>
  </conditionalFormatting>
  <conditionalFormatting sqref="G23:G24">
    <cfRule type="cellIs" dxfId="460" priority="376" stopIfTrue="1" operator="equal">
      <formula>"þ"</formula>
    </cfRule>
  </conditionalFormatting>
  <conditionalFormatting sqref="G23:G24">
    <cfRule type="cellIs" dxfId="459" priority="375" stopIfTrue="1" operator="equal">
      <formula>"þ"</formula>
    </cfRule>
  </conditionalFormatting>
  <conditionalFormatting sqref="F23:F24">
    <cfRule type="cellIs" dxfId="458" priority="374" stopIfTrue="1" operator="equal">
      <formula>"þ"</formula>
    </cfRule>
  </conditionalFormatting>
  <conditionalFormatting sqref="F23:F24">
    <cfRule type="cellIs" dxfId="457" priority="373" stopIfTrue="1" operator="equal">
      <formula>"þ"</formula>
    </cfRule>
  </conditionalFormatting>
  <conditionalFormatting sqref="G7:G11">
    <cfRule type="cellIs" dxfId="456" priority="372" stopIfTrue="1" operator="equal">
      <formula>"þ"</formula>
    </cfRule>
  </conditionalFormatting>
  <conditionalFormatting sqref="G7:G11">
    <cfRule type="cellIs" dxfId="455" priority="371" stopIfTrue="1" operator="equal">
      <formula>"þ"</formula>
    </cfRule>
  </conditionalFormatting>
  <conditionalFormatting sqref="G7:G11">
    <cfRule type="cellIs" dxfId="454" priority="370" stopIfTrue="1" operator="equal">
      <formula>"þ"</formula>
    </cfRule>
  </conditionalFormatting>
  <conditionalFormatting sqref="G7:G11">
    <cfRule type="cellIs" dxfId="453" priority="369" stopIfTrue="1" operator="equal">
      <formula>"þ"</formula>
    </cfRule>
  </conditionalFormatting>
  <conditionalFormatting sqref="G7:G11">
    <cfRule type="cellIs" dxfId="452" priority="368" stopIfTrue="1" operator="equal">
      <formula>"þ"</formula>
    </cfRule>
  </conditionalFormatting>
  <conditionalFormatting sqref="G7:G11">
    <cfRule type="cellIs" dxfId="451" priority="367" stopIfTrue="1" operator="equal">
      <formula>"þ"</formula>
    </cfRule>
  </conditionalFormatting>
  <conditionalFormatting sqref="G7:G11">
    <cfRule type="cellIs" dxfId="450" priority="366" stopIfTrue="1" operator="equal">
      <formula>"þ"</formula>
    </cfRule>
  </conditionalFormatting>
  <conditionalFormatting sqref="G7:G11">
    <cfRule type="cellIs" dxfId="449" priority="365" stopIfTrue="1" operator="equal">
      <formula>"þ"</formula>
    </cfRule>
  </conditionalFormatting>
  <conditionalFormatting sqref="F9:F11">
    <cfRule type="cellIs" dxfId="448" priority="364" stopIfTrue="1" operator="equal">
      <formula>"þ"</formula>
    </cfRule>
  </conditionalFormatting>
  <conditionalFormatting sqref="F9:F11">
    <cfRule type="cellIs" dxfId="447" priority="363" stopIfTrue="1" operator="equal">
      <formula>"þ"</formula>
    </cfRule>
  </conditionalFormatting>
  <conditionalFormatting sqref="F9:F11">
    <cfRule type="cellIs" dxfId="446" priority="362" stopIfTrue="1" operator="equal">
      <formula>"þ"</formula>
    </cfRule>
  </conditionalFormatting>
  <conditionalFormatting sqref="F9:F11">
    <cfRule type="cellIs" dxfId="445" priority="361" stopIfTrue="1" operator="equal">
      <formula>"þ"</formula>
    </cfRule>
  </conditionalFormatting>
  <conditionalFormatting sqref="F9:F11">
    <cfRule type="cellIs" dxfId="444" priority="360" stopIfTrue="1" operator="equal">
      <formula>"þ"</formula>
    </cfRule>
  </conditionalFormatting>
  <conditionalFormatting sqref="F9:F11">
    <cfRule type="cellIs" dxfId="443" priority="359" stopIfTrue="1" operator="equal">
      <formula>"þ"</formula>
    </cfRule>
  </conditionalFormatting>
  <conditionalFormatting sqref="F9:F11">
    <cfRule type="cellIs" dxfId="442" priority="358" stopIfTrue="1" operator="equal">
      <formula>"þ"</formula>
    </cfRule>
  </conditionalFormatting>
  <conditionalFormatting sqref="F9:F11">
    <cfRule type="cellIs" dxfId="441" priority="357" stopIfTrue="1" operator="equal">
      <formula>"þ"</formula>
    </cfRule>
  </conditionalFormatting>
  <conditionalFormatting sqref="E9 E12">
    <cfRule type="cellIs" dxfId="440" priority="356" stopIfTrue="1" operator="equal">
      <formula>"þ"</formula>
    </cfRule>
  </conditionalFormatting>
  <conditionalFormatting sqref="E9 E12">
    <cfRule type="cellIs" dxfId="439" priority="355" stopIfTrue="1" operator="equal">
      <formula>"þ"</formula>
    </cfRule>
  </conditionalFormatting>
  <conditionalFormatting sqref="E9 E12">
    <cfRule type="cellIs" dxfId="438" priority="354" stopIfTrue="1" operator="equal">
      <formula>"þ"</formula>
    </cfRule>
  </conditionalFormatting>
  <conditionalFormatting sqref="E9 E12">
    <cfRule type="cellIs" dxfId="437" priority="353" stopIfTrue="1" operator="equal">
      <formula>"þ"</formula>
    </cfRule>
  </conditionalFormatting>
  <conditionalFormatting sqref="E9 E12">
    <cfRule type="cellIs" dxfId="436" priority="352" stopIfTrue="1" operator="equal">
      <formula>"þ"</formula>
    </cfRule>
  </conditionalFormatting>
  <conditionalFormatting sqref="E9 E12">
    <cfRule type="cellIs" dxfId="435" priority="351" stopIfTrue="1" operator="equal">
      <formula>"þ"</formula>
    </cfRule>
  </conditionalFormatting>
  <conditionalFormatting sqref="E9 E12">
    <cfRule type="cellIs" dxfId="434" priority="350" stopIfTrue="1" operator="equal">
      <formula>"þ"</formula>
    </cfRule>
  </conditionalFormatting>
  <conditionalFormatting sqref="E9 E12">
    <cfRule type="cellIs" dxfId="433" priority="349" stopIfTrue="1" operator="equal">
      <formula>"þ"</formula>
    </cfRule>
  </conditionalFormatting>
  <conditionalFormatting sqref="E9 E12">
    <cfRule type="cellIs" dxfId="432" priority="348" stopIfTrue="1" operator="equal">
      <formula>"þ"</formula>
    </cfRule>
  </conditionalFormatting>
  <conditionalFormatting sqref="E9 E12">
    <cfRule type="cellIs" dxfId="431" priority="347" stopIfTrue="1" operator="equal">
      <formula>"þ"</formula>
    </cfRule>
  </conditionalFormatting>
  <conditionalFormatting sqref="F7:F11">
    <cfRule type="cellIs" dxfId="430" priority="346" stopIfTrue="1" operator="equal">
      <formula>"þ"</formula>
    </cfRule>
  </conditionalFormatting>
  <conditionalFormatting sqref="F7:F11">
    <cfRule type="cellIs" dxfId="429" priority="345" stopIfTrue="1" operator="equal">
      <formula>"þ"</formula>
    </cfRule>
  </conditionalFormatting>
  <conditionalFormatting sqref="F7:F11">
    <cfRule type="cellIs" dxfId="428" priority="344" stopIfTrue="1" operator="equal">
      <formula>"þ"</formula>
    </cfRule>
  </conditionalFormatting>
  <conditionalFormatting sqref="F7:F11">
    <cfRule type="cellIs" dxfId="427" priority="343" stopIfTrue="1" operator="equal">
      <formula>"þ"</formula>
    </cfRule>
  </conditionalFormatting>
  <conditionalFormatting sqref="F7:F11">
    <cfRule type="cellIs" dxfId="426" priority="342" stopIfTrue="1" operator="equal">
      <formula>"þ"</formula>
    </cfRule>
  </conditionalFormatting>
  <conditionalFormatting sqref="F7:F11">
    <cfRule type="cellIs" dxfId="425" priority="341" stopIfTrue="1" operator="equal">
      <formula>"þ"</formula>
    </cfRule>
  </conditionalFormatting>
  <conditionalFormatting sqref="F7:F11">
    <cfRule type="cellIs" dxfId="424" priority="340" stopIfTrue="1" operator="equal">
      <formula>"þ"</formula>
    </cfRule>
  </conditionalFormatting>
  <conditionalFormatting sqref="F7:F11">
    <cfRule type="cellIs" dxfId="423" priority="339" stopIfTrue="1" operator="equal">
      <formula>"þ"</formula>
    </cfRule>
  </conditionalFormatting>
  <conditionalFormatting sqref="F7:F11">
    <cfRule type="cellIs" dxfId="422" priority="338" stopIfTrue="1" operator="equal">
      <formula>"þ"</formula>
    </cfRule>
  </conditionalFormatting>
  <conditionalFormatting sqref="F7:F11">
    <cfRule type="cellIs" dxfId="421" priority="337" stopIfTrue="1" operator="equal">
      <formula>"þ"</formula>
    </cfRule>
  </conditionalFormatting>
  <conditionalFormatting sqref="G10:H10">
    <cfRule type="cellIs" dxfId="420" priority="336" stopIfTrue="1" operator="equal">
      <formula>"þ"</formula>
    </cfRule>
  </conditionalFormatting>
  <conditionalFormatting sqref="G10:H10">
    <cfRule type="cellIs" dxfId="419" priority="335" stopIfTrue="1" operator="equal">
      <formula>"þ"</formula>
    </cfRule>
  </conditionalFormatting>
  <conditionalFormatting sqref="G10:H10">
    <cfRule type="cellIs" dxfId="418" priority="334" stopIfTrue="1" operator="equal">
      <formula>"þ"</formula>
    </cfRule>
  </conditionalFormatting>
  <conditionalFormatting sqref="G10:H10">
    <cfRule type="cellIs" dxfId="417" priority="333" stopIfTrue="1" operator="equal">
      <formula>"þ"</formula>
    </cfRule>
  </conditionalFormatting>
  <conditionalFormatting sqref="G10:H10">
    <cfRule type="cellIs" dxfId="416" priority="332" stopIfTrue="1" operator="equal">
      <formula>"þ"</formula>
    </cfRule>
  </conditionalFormatting>
  <conditionalFormatting sqref="G10:H10">
    <cfRule type="cellIs" dxfId="415" priority="331" stopIfTrue="1" operator="equal">
      <formula>"þ"</formula>
    </cfRule>
  </conditionalFormatting>
  <conditionalFormatting sqref="G10:H10">
    <cfRule type="cellIs" dxfId="414" priority="330" stopIfTrue="1" operator="equal">
      <formula>"þ"</formula>
    </cfRule>
  </conditionalFormatting>
  <conditionalFormatting sqref="G10:H10">
    <cfRule type="cellIs" dxfId="413" priority="329" stopIfTrue="1" operator="equal">
      <formula>"þ"</formula>
    </cfRule>
  </conditionalFormatting>
  <conditionalFormatting sqref="F9:F11">
    <cfRule type="cellIs" dxfId="412" priority="328" stopIfTrue="1" operator="equal">
      <formula>"þ"</formula>
    </cfRule>
  </conditionalFormatting>
  <conditionalFormatting sqref="F9:F11">
    <cfRule type="cellIs" dxfId="411" priority="327" stopIfTrue="1" operator="equal">
      <formula>"þ"</formula>
    </cfRule>
  </conditionalFormatting>
  <conditionalFormatting sqref="F9:F11">
    <cfRule type="cellIs" dxfId="410" priority="326" stopIfTrue="1" operator="equal">
      <formula>"þ"</formula>
    </cfRule>
  </conditionalFormatting>
  <conditionalFormatting sqref="F9:F11">
    <cfRule type="cellIs" dxfId="409" priority="325" stopIfTrue="1" operator="equal">
      <formula>"þ"</formula>
    </cfRule>
  </conditionalFormatting>
  <conditionalFormatting sqref="F9:F11">
    <cfRule type="cellIs" dxfId="408" priority="324" stopIfTrue="1" operator="equal">
      <formula>"þ"</formula>
    </cfRule>
  </conditionalFormatting>
  <conditionalFormatting sqref="F9:F11">
    <cfRule type="cellIs" dxfId="407" priority="323" stopIfTrue="1" operator="equal">
      <formula>"þ"</formula>
    </cfRule>
  </conditionalFormatting>
  <conditionalFormatting sqref="F9:F11">
    <cfRule type="cellIs" dxfId="406" priority="322" stopIfTrue="1" operator="equal">
      <formula>"þ"</formula>
    </cfRule>
  </conditionalFormatting>
  <conditionalFormatting sqref="F9:F11">
    <cfRule type="cellIs" dxfId="405" priority="321" stopIfTrue="1" operator="equal">
      <formula>"þ"</formula>
    </cfRule>
  </conditionalFormatting>
  <conditionalFormatting sqref="F9:F11">
    <cfRule type="cellIs" dxfId="404" priority="320" stopIfTrue="1" operator="equal">
      <formula>"þ"</formula>
    </cfRule>
  </conditionalFormatting>
  <conditionalFormatting sqref="F9:F11">
    <cfRule type="cellIs" dxfId="403" priority="319" stopIfTrue="1" operator="equal">
      <formula>"þ"</formula>
    </cfRule>
  </conditionalFormatting>
  <conditionalFormatting sqref="G9:G11">
    <cfRule type="cellIs" dxfId="402" priority="318" stopIfTrue="1" operator="equal">
      <formula>"þ"</formula>
    </cfRule>
  </conditionalFormatting>
  <conditionalFormatting sqref="G9:G11">
    <cfRule type="cellIs" dxfId="401" priority="317" stopIfTrue="1" operator="equal">
      <formula>"þ"</formula>
    </cfRule>
  </conditionalFormatting>
  <conditionalFormatting sqref="G9:G11">
    <cfRule type="cellIs" dxfId="400" priority="316" stopIfTrue="1" operator="equal">
      <formula>"þ"</formula>
    </cfRule>
  </conditionalFormatting>
  <conditionalFormatting sqref="G9:G11">
    <cfRule type="cellIs" dxfId="399" priority="315" stopIfTrue="1" operator="equal">
      <formula>"þ"</formula>
    </cfRule>
  </conditionalFormatting>
  <conditionalFormatting sqref="G9:G11">
    <cfRule type="cellIs" dxfId="398" priority="314" stopIfTrue="1" operator="equal">
      <formula>"þ"</formula>
    </cfRule>
  </conditionalFormatting>
  <conditionalFormatting sqref="G9:G11">
    <cfRule type="cellIs" dxfId="397" priority="313" stopIfTrue="1" operator="equal">
      <formula>"þ"</formula>
    </cfRule>
  </conditionalFormatting>
  <conditionalFormatting sqref="G9:G11">
    <cfRule type="cellIs" dxfId="396" priority="312" stopIfTrue="1" operator="equal">
      <formula>"þ"</formula>
    </cfRule>
  </conditionalFormatting>
  <conditionalFormatting sqref="G9:G11">
    <cfRule type="cellIs" dxfId="395" priority="311" stopIfTrue="1" operator="equal">
      <formula>"þ"</formula>
    </cfRule>
  </conditionalFormatting>
  <conditionalFormatting sqref="F9:F11">
    <cfRule type="cellIs" dxfId="394" priority="310" stopIfTrue="1" operator="equal">
      <formula>"þ"</formula>
    </cfRule>
  </conditionalFormatting>
  <conditionalFormatting sqref="F9:F11">
    <cfRule type="cellIs" dxfId="393" priority="309" stopIfTrue="1" operator="equal">
      <formula>"þ"</formula>
    </cfRule>
  </conditionalFormatting>
  <conditionalFormatting sqref="F9:F11">
    <cfRule type="cellIs" dxfId="392" priority="308" stopIfTrue="1" operator="equal">
      <formula>"þ"</formula>
    </cfRule>
  </conditionalFormatting>
  <conditionalFormatting sqref="F9:F11">
    <cfRule type="cellIs" dxfId="391" priority="307" stopIfTrue="1" operator="equal">
      <formula>"þ"</formula>
    </cfRule>
  </conditionalFormatting>
  <conditionalFormatting sqref="F9:F11">
    <cfRule type="cellIs" dxfId="390" priority="306" stopIfTrue="1" operator="equal">
      <formula>"þ"</formula>
    </cfRule>
  </conditionalFormatting>
  <conditionalFormatting sqref="F9:F11">
    <cfRule type="cellIs" dxfId="389" priority="305" stopIfTrue="1" operator="equal">
      <formula>"þ"</formula>
    </cfRule>
  </conditionalFormatting>
  <conditionalFormatting sqref="F9:F11">
    <cfRule type="cellIs" dxfId="388" priority="304" stopIfTrue="1" operator="equal">
      <formula>"þ"</formula>
    </cfRule>
  </conditionalFormatting>
  <conditionalFormatting sqref="F9:F11">
    <cfRule type="cellIs" dxfId="387" priority="303" stopIfTrue="1" operator="equal">
      <formula>"þ"</formula>
    </cfRule>
  </conditionalFormatting>
  <conditionalFormatting sqref="F9:F11">
    <cfRule type="cellIs" dxfId="386" priority="302" stopIfTrue="1" operator="equal">
      <formula>"þ"</formula>
    </cfRule>
  </conditionalFormatting>
  <conditionalFormatting sqref="F9:F11">
    <cfRule type="cellIs" dxfId="385" priority="301" stopIfTrue="1" operator="equal">
      <formula>"þ"</formula>
    </cfRule>
  </conditionalFormatting>
  <conditionalFormatting sqref="G9:G11">
    <cfRule type="cellIs" dxfId="384" priority="300" stopIfTrue="1" operator="equal">
      <formula>"þ"</formula>
    </cfRule>
  </conditionalFormatting>
  <conditionalFormatting sqref="G9:G11">
    <cfRule type="cellIs" dxfId="383" priority="299" stopIfTrue="1" operator="equal">
      <formula>"þ"</formula>
    </cfRule>
  </conditionalFormatting>
  <conditionalFormatting sqref="G9:G11">
    <cfRule type="cellIs" dxfId="382" priority="298" stopIfTrue="1" operator="equal">
      <formula>"þ"</formula>
    </cfRule>
  </conditionalFormatting>
  <conditionalFormatting sqref="G9:G11">
    <cfRule type="cellIs" dxfId="381" priority="297" stopIfTrue="1" operator="equal">
      <formula>"þ"</formula>
    </cfRule>
  </conditionalFormatting>
  <conditionalFormatting sqref="G9:G11">
    <cfRule type="cellIs" dxfId="380" priority="296" stopIfTrue="1" operator="equal">
      <formula>"þ"</formula>
    </cfRule>
  </conditionalFormatting>
  <conditionalFormatting sqref="G9:G11">
    <cfRule type="cellIs" dxfId="379" priority="295" stopIfTrue="1" operator="equal">
      <formula>"þ"</formula>
    </cfRule>
  </conditionalFormatting>
  <conditionalFormatting sqref="G9:G11">
    <cfRule type="cellIs" dxfId="378" priority="294" stopIfTrue="1" operator="equal">
      <formula>"þ"</formula>
    </cfRule>
  </conditionalFormatting>
  <conditionalFormatting sqref="G9:G11">
    <cfRule type="cellIs" dxfId="377" priority="293" stopIfTrue="1" operator="equal">
      <formula>"þ"</formula>
    </cfRule>
  </conditionalFormatting>
  <conditionalFormatting sqref="G9:G11">
    <cfRule type="cellIs" dxfId="376" priority="292" stopIfTrue="1" operator="equal">
      <formula>"þ"</formula>
    </cfRule>
  </conditionalFormatting>
  <conditionalFormatting sqref="G9:G11">
    <cfRule type="cellIs" dxfId="375" priority="291" stopIfTrue="1" operator="equal">
      <formula>"þ"</formula>
    </cfRule>
  </conditionalFormatting>
  <conditionalFormatting sqref="L18:M18">
    <cfRule type="cellIs" dxfId="374" priority="290" stopIfTrue="1" operator="equal">
      <formula>"þ"</formula>
    </cfRule>
  </conditionalFormatting>
  <conditionalFormatting sqref="G10:H10">
    <cfRule type="cellIs" dxfId="373" priority="289" stopIfTrue="1" operator="equal">
      <formula>"þ"</formula>
    </cfRule>
  </conditionalFormatting>
  <conditionalFormatting sqref="G10:H10">
    <cfRule type="cellIs" dxfId="372" priority="288" stopIfTrue="1" operator="equal">
      <formula>"þ"</formula>
    </cfRule>
  </conditionalFormatting>
  <conditionalFormatting sqref="G10:H10">
    <cfRule type="cellIs" dxfId="371" priority="287" stopIfTrue="1" operator="equal">
      <formula>"þ"</formula>
    </cfRule>
  </conditionalFormatting>
  <conditionalFormatting sqref="G10:H10">
    <cfRule type="cellIs" dxfId="370" priority="286" stopIfTrue="1" operator="equal">
      <formula>"þ"</formula>
    </cfRule>
  </conditionalFormatting>
  <conditionalFormatting sqref="G10:H10">
    <cfRule type="cellIs" dxfId="369" priority="285" stopIfTrue="1" operator="equal">
      <formula>"þ"</formula>
    </cfRule>
  </conditionalFormatting>
  <conditionalFormatting sqref="G10:H10">
    <cfRule type="cellIs" dxfId="368" priority="284" stopIfTrue="1" operator="equal">
      <formula>"þ"</formula>
    </cfRule>
  </conditionalFormatting>
  <conditionalFormatting sqref="G10:H10">
    <cfRule type="cellIs" dxfId="367" priority="283" stopIfTrue="1" operator="equal">
      <formula>"þ"</formula>
    </cfRule>
  </conditionalFormatting>
  <conditionalFormatting sqref="G10:H10">
    <cfRule type="cellIs" dxfId="366" priority="282" stopIfTrue="1" operator="equal">
      <formula>"þ"</formula>
    </cfRule>
  </conditionalFormatting>
  <conditionalFormatting sqref="L23:M23 E23:H23">
    <cfRule type="cellIs" dxfId="365" priority="281" stopIfTrue="1" operator="equal">
      <formula>"þ"</formula>
    </cfRule>
  </conditionalFormatting>
  <conditionalFormatting sqref="L24:M24 E24:H24">
    <cfRule type="cellIs" dxfId="364" priority="280" stopIfTrue="1" operator="equal">
      <formula>"þ"</formula>
    </cfRule>
  </conditionalFormatting>
  <conditionalFormatting sqref="G12:H12">
    <cfRule type="cellIs" dxfId="363" priority="279" stopIfTrue="1" operator="equal">
      <formula>"þ"</formula>
    </cfRule>
  </conditionalFormatting>
  <conditionalFormatting sqref="G12:H12">
    <cfRule type="cellIs" dxfId="362" priority="278" stopIfTrue="1" operator="equal">
      <formula>"þ"</formula>
    </cfRule>
  </conditionalFormatting>
  <conditionalFormatting sqref="G12:H12">
    <cfRule type="cellIs" dxfId="361" priority="277" stopIfTrue="1" operator="equal">
      <formula>"þ"</formula>
    </cfRule>
  </conditionalFormatting>
  <conditionalFormatting sqref="G12:H12">
    <cfRule type="cellIs" dxfId="360" priority="276" stopIfTrue="1" operator="equal">
      <formula>"þ"</formula>
    </cfRule>
  </conditionalFormatting>
  <conditionalFormatting sqref="G12:H12">
    <cfRule type="cellIs" dxfId="359" priority="275" stopIfTrue="1" operator="equal">
      <formula>"þ"</formula>
    </cfRule>
  </conditionalFormatting>
  <conditionalFormatting sqref="G12:H12">
    <cfRule type="cellIs" dxfId="358" priority="274" stopIfTrue="1" operator="equal">
      <formula>"þ"</formula>
    </cfRule>
  </conditionalFormatting>
  <conditionalFormatting sqref="G12:H12">
    <cfRule type="cellIs" dxfId="357" priority="273" stopIfTrue="1" operator="equal">
      <formula>"þ"</formula>
    </cfRule>
  </conditionalFormatting>
  <conditionalFormatting sqref="G12:H12">
    <cfRule type="cellIs" dxfId="356" priority="272" stopIfTrue="1" operator="equal">
      <formula>"þ"</formula>
    </cfRule>
  </conditionalFormatting>
  <conditionalFormatting sqref="E10:E11">
    <cfRule type="cellIs" dxfId="355" priority="271" stopIfTrue="1" operator="equal">
      <formula>"þ"</formula>
    </cfRule>
  </conditionalFormatting>
  <conditionalFormatting sqref="E10:E11">
    <cfRule type="cellIs" dxfId="354" priority="270" stopIfTrue="1" operator="equal">
      <formula>"þ"</formula>
    </cfRule>
  </conditionalFormatting>
  <conditionalFormatting sqref="E10:E11">
    <cfRule type="cellIs" dxfId="353" priority="269" stopIfTrue="1" operator="equal">
      <formula>"þ"</formula>
    </cfRule>
  </conditionalFormatting>
  <conditionalFormatting sqref="E10:E11">
    <cfRule type="cellIs" dxfId="352" priority="268" stopIfTrue="1" operator="equal">
      <formula>"þ"</formula>
    </cfRule>
  </conditionalFormatting>
  <conditionalFormatting sqref="E10:E11">
    <cfRule type="cellIs" dxfId="351" priority="267" stopIfTrue="1" operator="equal">
      <formula>"þ"</formula>
    </cfRule>
  </conditionalFormatting>
  <conditionalFormatting sqref="E10:E11">
    <cfRule type="cellIs" dxfId="350" priority="266" stopIfTrue="1" operator="equal">
      <formula>"þ"</formula>
    </cfRule>
  </conditionalFormatting>
  <conditionalFormatting sqref="E10:E11">
    <cfRule type="cellIs" dxfId="349" priority="265" stopIfTrue="1" operator="equal">
      <formula>"þ"</formula>
    </cfRule>
  </conditionalFormatting>
  <conditionalFormatting sqref="E10:E11">
    <cfRule type="cellIs" dxfId="348" priority="264" stopIfTrue="1" operator="equal">
      <formula>"þ"</formula>
    </cfRule>
  </conditionalFormatting>
  <conditionalFormatting sqref="E10:E11">
    <cfRule type="cellIs" dxfId="347" priority="263" stopIfTrue="1" operator="equal">
      <formula>"þ"</formula>
    </cfRule>
  </conditionalFormatting>
  <conditionalFormatting sqref="E10:E11">
    <cfRule type="cellIs" dxfId="346" priority="262" stopIfTrue="1" operator="equal">
      <formula>"þ"</formula>
    </cfRule>
  </conditionalFormatting>
  <conditionalFormatting sqref="E10:E11">
    <cfRule type="cellIs" dxfId="345" priority="261" stopIfTrue="1" operator="equal">
      <formula>"þ"</formula>
    </cfRule>
  </conditionalFormatting>
  <conditionalFormatting sqref="E10:E11">
    <cfRule type="cellIs" dxfId="344" priority="260" stopIfTrue="1" operator="equal">
      <formula>"þ"</formula>
    </cfRule>
  </conditionalFormatting>
  <conditionalFormatting sqref="E10:E11">
    <cfRule type="cellIs" dxfId="343" priority="259" stopIfTrue="1" operator="equal">
      <formula>"þ"</formula>
    </cfRule>
  </conditionalFormatting>
  <conditionalFormatting sqref="E10:E11">
    <cfRule type="cellIs" dxfId="342" priority="258" stopIfTrue="1" operator="equal">
      <formula>"þ"</formula>
    </cfRule>
  </conditionalFormatting>
  <conditionalFormatting sqref="E10:E11">
    <cfRule type="cellIs" dxfId="341" priority="257" stopIfTrue="1" operator="equal">
      <formula>"þ"</formula>
    </cfRule>
  </conditionalFormatting>
  <conditionalFormatting sqref="E10:E11">
    <cfRule type="cellIs" dxfId="340" priority="256" stopIfTrue="1" operator="equal">
      <formula>"þ"</formula>
    </cfRule>
  </conditionalFormatting>
  <conditionalFormatting sqref="E10:E11">
    <cfRule type="cellIs" dxfId="339" priority="255" stopIfTrue="1" operator="equal">
      <formula>"þ"</formula>
    </cfRule>
  </conditionalFormatting>
  <conditionalFormatting sqref="E10:E11">
    <cfRule type="cellIs" dxfId="338" priority="254" stopIfTrue="1" operator="equal">
      <formula>"þ"</formula>
    </cfRule>
  </conditionalFormatting>
  <conditionalFormatting sqref="E10:E11">
    <cfRule type="cellIs" dxfId="337" priority="253" stopIfTrue="1" operator="equal">
      <formula>"þ"</formula>
    </cfRule>
  </conditionalFormatting>
  <conditionalFormatting sqref="E10:E11">
    <cfRule type="cellIs" dxfId="336" priority="252" stopIfTrue="1" operator="equal">
      <formula>"þ"</formula>
    </cfRule>
  </conditionalFormatting>
  <conditionalFormatting sqref="E10:E11">
    <cfRule type="cellIs" dxfId="335" priority="251" stopIfTrue="1" operator="equal">
      <formula>"þ"</formula>
    </cfRule>
  </conditionalFormatting>
  <conditionalFormatting sqref="E10:E11">
    <cfRule type="cellIs" dxfId="334" priority="250" stopIfTrue="1" operator="equal">
      <formula>"þ"</formula>
    </cfRule>
  </conditionalFormatting>
  <conditionalFormatting sqref="E10:E11">
    <cfRule type="cellIs" dxfId="333" priority="249" stopIfTrue="1" operator="equal">
      <formula>"þ"</formula>
    </cfRule>
  </conditionalFormatting>
  <conditionalFormatting sqref="E10:E11">
    <cfRule type="cellIs" dxfId="332" priority="248" stopIfTrue="1" operator="equal">
      <formula>"þ"</formula>
    </cfRule>
  </conditionalFormatting>
  <conditionalFormatting sqref="E10:E11">
    <cfRule type="cellIs" dxfId="331" priority="247" stopIfTrue="1" operator="equal">
      <formula>"þ"</formula>
    </cfRule>
  </conditionalFormatting>
  <conditionalFormatting sqref="E10:E11">
    <cfRule type="cellIs" dxfId="330" priority="246" stopIfTrue="1" operator="equal">
      <formula>"þ"</formula>
    </cfRule>
  </conditionalFormatting>
  <conditionalFormatting sqref="E10:E11">
    <cfRule type="cellIs" dxfId="329" priority="245" stopIfTrue="1" operator="equal">
      <formula>"þ"</formula>
    </cfRule>
  </conditionalFormatting>
  <conditionalFormatting sqref="E10:E11">
    <cfRule type="cellIs" dxfId="328" priority="244" stopIfTrue="1" operator="equal">
      <formula>"þ"</formula>
    </cfRule>
  </conditionalFormatting>
  <conditionalFormatting sqref="E10:E11">
    <cfRule type="cellIs" dxfId="327" priority="243" stopIfTrue="1" operator="equal">
      <formula>"þ"</formula>
    </cfRule>
  </conditionalFormatting>
  <conditionalFormatting sqref="E10:E11">
    <cfRule type="cellIs" dxfId="326" priority="242" stopIfTrue="1" operator="equal">
      <formula>"þ"</formula>
    </cfRule>
  </conditionalFormatting>
  <conditionalFormatting sqref="E10:E11">
    <cfRule type="cellIs" dxfId="325" priority="241" stopIfTrue="1" operator="equal">
      <formula>"þ"</formula>
    </cfRule>
  </conditionalFormatting>
  <conditionalFormatting sqref="E10:E11">
    <cfRule type="cellIs" dxfId="324" priority="240" stopIfTrue="1" operator="equal">
      <formula>"þ"</formula>
    </cfRule>
  </conditionalFormatting>
  <conditionalFormatting sqref="E10:E11">
    <cfRule type="cellIs" dxfId="323" priority="239" stopIfTrue="1" operator="equal">
      <formula>"þ"</formula>
    </cfRule>
  </conditionalFormatting>
  <conditionalFormatting sqref="E10:E11">
    <cfRule type="cellIs" dxfId="322" priority="238" stopIfTrue="1" operator="equal">
      <formula>"þ"</formula>
    </cfRule>
  </conditionalFormatting>
  <conditionalFormatting sqref="E10:E11">
    <cfRule type="cellIs" dxfId="321" priority="237" stopIfTrue="1" operator="equal">
      <formula>"þ"</formula>
    </cfRule>
  </conditionalFormatting>
  <conditionalFormatting sqref="E10:E11">
    <cfRule type="cellIs" dxfId="320" priority="236" stopIfTrue="1" operator="equal">
      <formula>"þ"</formula>
    </cfRule>
  </conditionalFormatting>
  <conditionalFormatting sqref="E10:E11">
    <cfRule type="cellIs" dxfId="319" priority="235" stopIfTrue="1" operator="equal">
      <formula>"þ"</formula>
    </cfRule>
  </conditionalFormatting>
  <conditionalFormatting sqref="E10:E11">
    <cfRule type="cellIs" dxfId="318" priority="234" stopIfTrue="1" operator="equal">
      <formula>"þ"</formula>
    </cfRule>
  </conditionalFormatting>
  <conditionalFormatting sqref="E10:E11">
    <cfRule type="cellIs" dxfId="317" priority="233" stopIfTrue="1" operator="equal">
      <formula>"þ"</formula>
    </cfRule>
  </conditionalFormatting>
  <conditionalFormatting sqref="E10:E11">
    <cfRule type="cellIs" dxfId="316" priority="232" stopIfTrue="1" operator="equal">
      <formula>"þ"</formula>
    </cfRule>
  </conditionalFormatting>
  <conditionalFormatting sqref="E10:E11">
    <cfRule type="cellIs" dxfId="315" priority="231" stopIfTrue="1" operator="equal">
      <formula>"þ"</formula>
    </cfRule>
  </conditionalFormatting>
  <conditionalFormatting sqref="E10:E11">
    <cfRule type="cellIs" dxfId="314" priority="230" stopIfTrue="1" operator="equal">
      <formula>"þ"</formula>
    </cfRule>
  </conditionalFormatting>
  <conditionalFormatting sqref="E10:E11">
    <cfRule type="cellIs" dxfId="313" priority="229" stopIfTrue="1" operator="equal">
      <formula>"þ"</formula>
    </cfRule>
  </conditionalFormatting>
  <conditionalFormatting sqref="E10:E11">
    <cfRule type="cellIs" dxfId="312" priority="228" stopIfTrue="1" operator="equal">
      <formula>"þ"</formula>
    </cfRule>
  </conditionalFormatting>
  <conditionalFormatting sqref="E10:E11">
    <cfRule type="cellIs" dxfId="311" priority="227" stopIfTrue="1" operator="equal">
      <formula>"þ"</formula>
    </cfRule>
  </conditionalFormatting>
  <conditionalFormatting sqref="E10:E11">
    <cfRule type="cellIs" dxfId="310" priority="226" stopIfTrue="1" operator="equal">
      <formula>"þ"</formula>
    </cfRule>
  </conditionalFormatting>
  <conditionalFormatting sqref="E10:E11">
    <cfRule type="cellIs" dxfId="309" priority="225" stopIfTrue="1" operator="equal">
      <formula>"þ"</formula>
    </cfRule>
  </conditionalFormatting>
  <conditionalFormatting sqref="E10:E11">
    <cfRule type="cellIs" dxfId="308" priority="224" stopIfTrue="1" operator="equal">
      <formula>"þ"</formula>
    </cfRule>
  </conditionalFormatting>
  <conditionalFormatting sqref="E10:E11">
    <cfRule type="cellIs" dxfId="307" priority="223" stopIfTrue="1" operator="equal">
      <formula>"þ"</formula>
    </cfRule>
  </conditionalFormatting>
  <conditionalFormatting sqref="E10:E11">
    <cfRule type="cellIs" dxfId="306" priority="222" stopIfTrue="1" operator="equal">
      <formula>"þ"</formula>
    </cfRule>
  </conditionalFormatting>
  <conditionalFormatting sqref="E10:E11">
    <cfRule type="cellIs" dxfId="305" priority="221" stopIfTrue="1" operator="equal">
      <formula>"þ"</formula>
    </cfRule>
  </conditionalFormatting>
  <conditionalFormatting sqref="E10:E11">
    <cfRule type="cellIs" dxfId="304" priority="220" stopIfTrue="1" operator="equal">
      <formula>"þ"</formula>
    </cfRule>
  </conditionalFormatting>
  <conditionalFormatting sqref="E10:E11">
    <cfRule type="cellIs" dxfId="303" priority="219" stopIfTrue="1" operator="equal">
      <formula>"þ"</formula>
    </cfRule>
  </conditionalFormatting>
  <conditionalFormatting sqref="E10:E11">
    <cfRule type="cellIs" dxfId="302" priority="218" stopIfTrue="1" operator="equal">
      <formula>"þ"</formula>
    </cfRule>
  </conditionalFormatting>
  <conditionalFormatting sqref="E10:E11">
    <cfRule type="cellIs" dxfId="301" priority="217" stopIfTrue="1" operator="equal">
      <formula>"þ"</formula>
    </cfRule>
  </conditionalFormatting>
  <conditionalFormatting sqref="E10:E11">
    <cfRule type="cellIs" dxfId="300" priority="216" stopIfTrue="1" operator="equal">
      <formula>"þ"</formula>
    </cfRule>
  </conditionalFormatting>
  <conditionalFormatting sqref="E10:E11">
    <cfRule type="cellIs" dxfId="299" priority="215" stopIfTrue="1" operator="equal">
      <formula>"þ"</formula>
    </cfRule>
  </conditionalFormatting>
  <conditionalFormatting sqref="E10:E11">
    <cfRule type="cellIs" dxfId="298" priority="214" stopIfTrue="1" operator="equal">
      <formula>"þ"</formula>
    </cfRule>
  </conditionalFormatting>
  <conditionalFormatting sqref="E10:E11">
    <cfRule type="cellIs" dxfId="297" priority="213" stopIfTrue="1" operator="equal">
      <formula>"þ"</formula>
    </cfRule>
  </conditionalFormatting>
  <conditionalFormatting sqref="E10:E11">
    <cfRule type="cellIs" dxfId="296" priority="212" stopIfTrue="1" operator="equal">
      <formula>"þ"</formula>
    </cfRule>
  </conditionalFormatting>
  <conditionalFormatting sqref="E10:E11">
    <cfRule type="cellIs" dxfId="295" priority="211" stopIfTrue="1" operator="equal">
      <formula>"þ"</formula>
    </cfRule>
  </conditionalFormatting>
  <conditionalFormatting sqref="E10:E11">
    <cfRule type="cellIs" dxfId="294" priority="210" stopIfTrue="1" operator="equal">
      <formula>"þ"</formula>
    </cfRule>
  </conditionalFormatting>
  <conditionalFormatting sqref="E10:E11">
    <cfRule type="cellIs" dxfId="293" priority="209" stopIfTrue="1" operator="equal">
      <formula>"þ"</formula>
    </cfRule>
  </conditionalFormatting>
  <conditionalFormatting sqref="E10:E11">
    <cfRule type="cellIs" dxfId="292" priority="208" stopIfTrue="1" operator="equal">
      <formula>"þ"</formula>
    </cfRule>
  </conditionalFormatting>
  <conditionalFormatting sqref="E10:E11">
    <cfRule type="cellIs" dxfId="291" priority="207" stopIfTrue="1" operator="equal">
      <formula>"þ"</formula>
    </cfRule>
  </conditionalFormatting>
  <conditionalFormatting sqref="E10:E11">
    <cfRule type="cellIs" dxfId="290" priority="206" stopIfTrue="1" operator="equal">
      <formula>"þ"</formula>
    </cfRule>
  </conditionalFormatting>
  <conditionalFormatting sqref="E10:E11">
    <cfRule type="cellIs" dxfId="289" priority="205" stopIfTrue="1" operator="equal">
      <formula>"þ"</formula>
    </cfRule>
  </conditionalFormatting>
  <conditionalFormatting sqref="E10:E11">
    <cfRule type="cellIs" dxfId="288" priority="204" stopIfTrue="1" operator="equal">
      <formula>"þ"</formula>
    </cfRule>
  </conditionalFormatting>
  <conditionalFormatting sqref="E10:E11">
    <cfRule type="cellIs" dxfId="287" priority="203" stopIfTrue="1" operator="equal">
      <formula>"þ"</formula>
    </cfRule>
  </conditionalFormatting>
  <conditionalFormatting sqref="E10:E11">
    <cfRule type="cellIs" dxfId="286" priority="202" stopIfTrue="1" operator="equal">
      <formula>"þ"</formula>
    </cfRule>
  </conditionalFormatting>
  <conditionalFormatting sqref="E10:E11">
    <cfRule type="cellIs" dxfId="285" priority="201" stopIfTrue="1" operator="equal">
      <formula>"þ"</formula>
    </cfRule>
  </conditionalFormatting>
  <conditionalFormatting sqref="E10:E11">
    <cfRule type="cellIs" dxfId="284" priority="200" stopIfTrue="1" operator="equal">
      <formula>"þ"</formula>
    </cfRule>
  </conditionalFormatting>
  <conditionalFormatting sqref="E10:E11">
    <cfRule type="cellIs" dxfId="283" priority="199" stopIfTrue="1" operator="equal">
      <formula>"þ"</formula>
    </cfRule>
  </conditionalFormatting>
  <conditionalFormatting sqref="E10:E11">
    <cfRule type="cellIs" dxfId="282" priority="198" stopIfTrue="1" operator="equal">
      <formula>"þ"</formula>
    </cfRule>
  </conditionalFormatting>
  <conditionalFormatting sqref="E10:E11">
    <cfRule type="cellIs" dxfId="281" priority="197" stopIfTrue="1" operator="equal">
      <formula>"þ"</formula>
    </cfRule>
  </conditionalFormatting>
  <conditionalFormatting sqref="E10:E11">
    <cfRule type="cellIs" dxfId="280" priority="196" stopIfTrue="1" operator="equal">
      <formula>"þ"</formula>
    </cfRule>
  </conditionalFormatting>
  <conditionalFormatting sqref="E10:E11">
    <cfRule type="cellIs" dxfId="279" priority="195" stopIfTrue="1" operator="equal">
      <formula>"þ"</formula>
    </cfRule>
  </conditionalFormatting>
  <conditionalFormatting sqref="E10:E11">
    <cfRule type="cellIs" dxfId="278" priority="194" stopIfTrue="1" operator="equal">
      <formula>"þ"</formula>
    </cfRule>
  </conditionalFormatting>
  <conditionalFormatting sqref="E10:E11">
    <cfRule type="cellIs" dxfId="277" priority="193" stopIfTrue="1" operator="equal">
      <formula>"þ"</formula>
    </cfRule>
  </conditionalFormatting>
  <conditionalFormatting sqref="E10:E11">
    <cfRule type="cellIs" dxfId="276" priority="192" stopIfTrue="1" operator="equal">
      <formula>"þ"</formula>
    </cfRule>
  </conditionalFormatting>
  <conditionalFormatting sqref="E10:E11">
    <cfRule type="cellIs" dxfId="275" priority="191" stopIfTrue="1" operator="equal">
      <formula>"þ"</formula>
    </cfRule>
  </conditionalFormatting>
  <conditionalFormatting sqref="E10:E11">
    <cfRule type="cellIs" dxfId="274" priority="190" stopIfTrue="1" operator="equal">
      <formula>"þ"</formula>
    </cfRule>
  </conditionalFormatting>
  <conditionalFormatting sqref="E10:E11">
    <cfRule type="cellIs" dxfId="273" priority="189" stopIfTrue="1" operator="equal">
      <formula>"þ"</formula>
    </cfRule>
  </conditionalFormatting>
  <conditionalFormatting sqref="E10:E11">
    <cfRule type="cellIs" dxfId="272" priority="188" stopIfTrue="1" operator="equal">
      <formula>"þ"</formula>
    </cfRule>
  </conditionalFormatting>
  <conditionalFormatting sqref="E10:E11">
    <cfRule type="cellIs" dxfId="271" priority="187" stopIfTrue="1" operator="equal">
      <formula>"þ"</formula>
    </cfRule>
  </conditionalFormatting>
  <conditionalFormatting sqref="E10:E11">
    <cfRule type="cellIs" dxfId="270" priority="186" stopIfTrue="1" operator="equal">
      <formula>"þ"</formula>
    </cfRule>
  </conditionalFormatting>
  <conditionalFormatting sqref="E10:E11">
    <cfRule type="cellIs" dxfId="269" priority="185" stopIfTrue="1" operator="equal">
      <formula>"þ"</formula>
    </cfRule>
  </conditionalFormatting>
  <conditionalFormatting sqref="E10:E11">
    <cfRule type="cellIs" dxfId="268" priority="184" stopIfTrue="1" operator="equal">
      <formula>"þ"</formula>
    </cfRule>
  </conditionalFormatting>
  <conditionalFormatting sqref="E10:E11">
    <cfRule type="cellIs" dxfId="267" priority="183" stopIfTrue="1" operator="equal">
      <formula>"þ"</formula>
    </cfRule>
  </conditionalFormatting>
  <conditionalFormatting sqref="E10:E11">
    <cfRule type="cellIs" dxfId="266" priority="182" stopIfTrue="1" operator="equal">
      <formula>"þ"</formula>
    </cfRule>
  </conditionalFormatting>
  <conditionalFormatting sqref="E10:E11">
    <cfRule type="cellIs" dxfId="265" priority="181" stopIfTrue="1" operator="equal">
      <formula>"þ"</formula>
    </cfRule>
  </conditionalFormatting>
  <conditionalFormatting sqref="E10:E11">
    <cfRule type="cellIs" dxfId="264" priority="180" stopIfTrue="1" operator="equal">
      <formula>"þ"</formula>
    </cfRule>
  </conditionalFormatting>
  <conditionalFormatting sqref="E10:E11">
    <cfRule type="cellIs" dxfId="263" priority="179" stopIfTrue="1" operator="equal">
      <formula>"þ"</formula>
    </cfRule>
  </conditionalFormatting>
  <conditionalFormatting sqref="E10:E11">
    <cfRule type="cellIs" dxfId="262" priority="178" stopIfTrue="1" operator="equal">
      <formula>"þ"</formula>
    </cfRule>
  </conditionalFormatting>
  <conditionalFormatting sqref="E10:E11">
    <cfRule type="cellIs" dxfId="261" priority="177" stopIfTrue="1" operator="equal">
      <formula>"þ"</formula>
    </cfRule>
  </conditionalFormatting>
  <conditionalFormatting sqref="E10:E11">
    <cfRule type="cellIs" dxfId="260" priority="176" stopIfTrue="1" operator="equal">
      <formula>"þ"</formula>
    </cfRule>
  </conditionalFormatting>
  <conditionalFormatting sqref="E10:E11">
    <cfRule type="cellIs" dxfId="259" priority="173" stopIfTrue="1" operator="equal">
      <formula>"þ"</formula>
    </cfRule>
  </conditionalFormatting>
  <conditionalFormatting sqref="E10:E11">
    <cfRule type="cellIs" dxfId="258" priority="172" stopIfTrue="1" operator="equal">
      <formula>"þ"</formula>
    </cfRule>
  </conditionalFormatting>
  <conditionalFormatting sqref="E10:E11">
    <cfRule type="cellIs" dxfId="257" priority="171" stopIfTrue="1" operator="equal">
      <formula>"þ"</formula>
    </cfRule>
  </conditionalFormatting>
  <conditionalFormatting sqref="E10:E11">
    <cfRule type="cellIs" dxfId="256" priority="170" stopIfTrue="1" operator="equal">
      <formula>"þ"</formula>
    </cfRule>
  </conditionalFormatting>
  <conditionalFormatting sqref="E10:E11">
    <cfRule type="cellIs" dxfId="255" priority="169" stopIfTrue="1" operator="equal">
      <formula>"þ"</formula>
    </cfRule>
  </conditionalFormatting>
  <conditionalFormatting sqref="E10:E11">
    <cfRule type="cellIs" dxfId="254" priority="168" stopIfTrue="1" operator="equal">
      <formula>"þ"</formula>
    </cfRule>
  </conditionalFormatting>
  <conditionalFormatting sqref="E10:E11">
    <cfRule type="cellIs" dxfId="253" priority="167" stopIfTrue="1" operator="equal">
      <formula>"þ"</formula>
    </cfRule>
  </conditionalFormatting>
  <conditionalFormatting sqref="E10:E11">
    <cfRule type="cellIs" dxfId="252" priority="166" stopIfTrue="1" operator="equal">
      <formula>"þ"</formula>
    </cfRule>
  </conditionalFormatting>
  <conditionalFormatting sqref="F12:F13">
    <cfRule type="cellIs" dxfId="251" priority="165" stopIfTrue="1" operator="equal">
      <formula>"þ"</formula>
    </cfRule>
  </conditionalFormatting>
  <conditionalFormatting sqref="F12:F13">
    <cfRule type="cellIs" dxfId="250" priority="164" stopIfTrue="1" operator="equal">
      <formula>"þ"</formula>
    </cfRule>
  </conditionalFormatting>
  <conditionalFormatting sqref="F12:F13">
    <cfRule type="cellIs" dxfId="249" priority="163" stopIfTrue="1" operator="equal">
      <formula>"þ"</formula>
    </cfRule>
  </conditionalFormatting>
  <conditionalFormatting sqref="F12:F13">
    <cfRule type="cellIs" dxfId="248" priority="162" stopIfTrue="1" operator="equal">
      <formula>"þ"</formula>
    </cfRule>
  </conditionalFormatting>
  <conditionalFormatting sqref="F12:F13">
    <cfRule type="cellIs" dxfId="247" priority="161" stopIfTrue="1" operator="equal">
      <formula>"þ"</formula>
    </cfRule>
  </conditionalFormatting>
  <conditionalFormatting sqref="F12:F13">
    <cfRule type="cellIs" dxfId="246" priority="160" stopIfTrue="1" operator="equal">
      <formula>"þ"</formula>
    </cfRule>
  </conditionalFormatting>
  <conditionalFormatting sqref="F12:F13">
    <cfRule type="cellIs" dxfId="245" priority="159" stopIfTrue="1" operator="equal">
      <formula>"þ"</formula>
    </cfRule>
  </conditionalFormatting>
  <conditionalFormatting sqref="F12:F13">
    <cfRule type="cellIs" dxfId="244" priority="158" stopIfTrue="1" operator="equal">
      <formula>"þ"</formula>
    </cfRule>
  </conditionalFormatting>
  <conditionalFormatting sqref="F12:F13">
    <cfRule type="cellIs" dxfId="243" priority="157" stopIfTrue="1" operator="equal">
      <formula>"þ"</formula>
    </cfRule>
  </conditionalFormatting>
  <conditionalFormatting sqref="F12:F13">
    <cfRule type="cellIs" dxfId="242" priority="156" stopIfTrue="1" operator="equal">
      <formula>"þ"</formula>
    </cfRule>
  </conditionalFormatting>
  <conditionalFormatting sqref="F12:F13">
    <cfRule type="cellIs" dxfId="241" priority="155" stopIfTrue="1" operator="equal">
      <formula>"þ"</formula>
    </cfRule>
  </conditionalFormatting>
  <conditionalFormatting sqref="F12:F13">
    <cfRule type="cellIs" dxfId="240" priority="154" stopIfTrue="1" operator="equal">
      <formula>"þ"</formula>
    </cfRule>
  </conditionalFormatting>
  <conditionalFormatting sqref="F12:F13">
    <cfRule type="cellIs" dxfId="239" priority="153" stopIfTrue="1" operator="equal">
      <formula>"þ"</formula>
    </cfRule>
  </conditionalFormatting>
  <conditionalFormatting sqref="F12:F13">
    <cfRule type="cellIs" dxfId="238" priority="152" stopIfTrue="1" operator="equal">
      <formula>"þ"</formula>
    </cfRule>
  </conditionalFormatting>
  <conditionalFormatting sqref="F12:F13">
    <cfRule type="cellIs" dxfId="237" priority="151" stopIfTrue="1" operator="equal">
      <formula>"þ"</formula>
    </cfRule>
  </conditionalFormatting>
  <conditionalFormatting sqref="F12:F13">
    <cfRule type="cellIs" dxfId="236" priority="150" stopIfTrue="1" operator="equal">
      <formula>"þ"</formula>
    </cfRule>
  </conditionalFormatting>
  <conditionalFormatting sqref="F12:F13">
    <cfRule type="cellIs" dxfId="235" priority="149" stopIfTrue="1" operator="equal">
      <formula>"þ"</formula>
    </cfRule>
  </conditionalFormatting>
  <conditionalFormatting sqref="F12:F13">
    <cfRule type="cellIs" dxfId="234" priority="148" stopIfTrue="1" operator="equal">
      <formula>"þ"</formula>
    </cfRule>
  </conditionalFormatting>
  <conditionalFormatting sqref="F12:F13">
    <cfRule type="cellIs" dxfId="233" priority="147" stopIfTrue="1" operator="equal">
      <formula>"þ"</formula>
    </cfRule>
  </conditionalFormatting>
  <conditionalFormatting sqref="F12:F13">
    <cfRule type="cellIs" dxfId="232" priority="146" stopIfTrue="1" operator="equal">
      <formula>"þ"</formula>
    </cfRule>
  </conditionalFormatting>
  <conditionalFormatting sqref="F12:F13">
    <cfRule type="cellIs" dxfId="231" priority="145" stopIfTrue="1" operator="equal">
      <formula>"þ"</formula>
    </cfRule>
  </conditionalFormatting>
  <conditionalFormatting sqref="F12:F13">
    <cfRule type="cellIs" dxfId="230" priority="144" stopIfTrue="1" operator="equal">
      <formula>"þ"</formula>
    </cfRule>
  </conditionalFormatting>
  <conditionalFormatting sqref="F12:F13">
    <cfRule type="cellIs" dxfId="229" priority="143" stopIfTrue="1" operator="equal">
      <formula>"þ"</formula>
    </cfRule>
  </conditionalFormatting>
  <conditionalFormatting sqref="F12:F13">
    <cfRule type="cellIs" dxfId="228" priority="142" stopIfTrue="1" operator="equal">
      <formula>"þ"</formula>
    </cfRule>
  </conditionalFormatting>
  <conditionalFormatting sqref="F12:F13">
    <cfRule type="cellIs" dxfId="227" priority="141" stopIfTrue="1" operator="equal">
      <formula>"þ"</formula>
    </cfRule>
  </conditionalFormatting>
  <conditionalFormatting sqref="F12:F13">
    <cfRule type="cellIs" dxfId="226" priority="140" stopIfTrue="1" operator="equal">
      <formula>"þ"</formula>
    </cfRule>
  </conditionalFormatting>
  <conditionalFormatting sqref="F12:F13">
    <cfRule type="cellIs" dxfId="225" priority="139" stopIfTrue="1" operator="equal">
      <formula>"þ"</formula>
    </cfRule>
  </conditionalFormatting>
  <conditionalFormatting sqref="F12:F13">
    <cfRule type="cellIs" dxfId="224" priority="138" stopIfTrue="1" operator="equal">
      <formula>"þ"</formula>
    </cfRule>
  </conditionalFormatting>
  <conditionalFormatting sqref="F12:F13">
    <cfRule type="cellIs" dxfId="223" priority="137" stopIfTrue="1" operator="equal">
      <formula>"þ"</formula>
    </cfRule>
  </conditionalFormatting>
  <conditionalFormatting sqref="F12:F13">
    <cfRule type="cellIs" dxfId="222" priority="136" stopIfTrue="1" operator="equal">
      <formula>"þ"</formula>
    </cfRule>
  </conditionalFormatting>
  <conditionalFormatting sqref="F12:F13">
    <cfRule type="cellIs" dxfId="221" priority="135" stopIfTrue="1" operator="equal">
      <formula>"þ"</formula>
    </cfRule>
  </conditionalFormatting>
  <conditionalFormatting sqref="F12:F13">
    <cfRule type="cellIs" dxfId="220" priority="134" stopIfTrue="1" operator="equal">
      <formula>"þ"</formula>
    </cfRule>
  </conditionalFormatting>
  <conditionalFormatting sqref="F12:F13">
    <cfRule type="cellIs" dxfId="219" priority="133" stopIfTrue="1" operator="equal">
      <formula>"þ"</formula>
    </cfRule>
  </conditionalFormatting>
  <conditionalFormatting sqref="F12:F13">
    <cfRule type="cellIs" dxfId="218" priority="132" stopIfTrue="1" operator="equal">
      <formula>"þ"</formula>
    </cfRule>
  </conditionalFormatting>
  <conditionalFormatting sqref="F12:F13">
    <cfRule type="cellIs" dxfId="217" priority="131" stopIfTrue="1" operator="equal">
      <formula>"þ"</formula>
    </cfRule>
  </conditionalFormatting>
  <conditionalFormatting sqref="F12:F13">
    <cfRule type="cellIs" dxfId="216" priority="130" stopIfTrue="1" operator="equal">
      <formula>"þ"</formula>
    </cfRule>
  </conditionalFormatting>
  <conditionalFormatting sqref="F12:F13">
    <cfRule type="cellIs" dxfId="215" priority="129" stopIfTrue="1" operator="equal">
      <formula>"þ"</formula>
    </cfRule>
  </conditionalFormatting>
  <conditionalFormatting sqref="F12:F13">
    <cfRule type="cellIs" dxfId="214" priority="128" stopIfTrue="1" operator="equal">
      <formula>"þ"</formula>
    </cfRule>
  </conditionalFormatting>
  <conditionalFormatting sqref="F12:F13">
    <cfRule type="cellIs" dxfId="213" priority="127" stopIfTrue="1" operator="equal">
      <formula>"þ"</formula>
    </cfRule>
  </conditionalFormatting>
  <conditionalFormatting sqref="F12:F13">
    <cfRule type="cellIs" dxfId="212" priority="126" stopIfTrue="1" operator="equal">
      <formula>"þ"</formula>
    </cfRule>
  </conditionalFormatting>
  <conditionalFormatting sqref="F12:F13">
    <cfRule type="cellIs" dxfId="211" priority="125" stopIfTrue="1" operator="equal">
      <formula>"þ"</formula>
    </cfRule>
  </conditionalFormatting>
  <conditionalFormatting sqref="F12:F13">
    <cfRule type="cellIs" dxfId="210" priority="124" stopIfTrue="1" operator="equal">
      <formula>"þ"</formula>
    </cfRule>
  </conditionalFormatting>
  <conditionalFormatting sqref="F12:F13">
    <cfRule type="cellIs" dxfId="209" priority="123" stopIfTrue="1" operator="equal">
      <formula>"þ"</formula>
    </cfRule>
  </conditionalFormatting>
  <conditionalFormatting sqref="F12:F13">
    <cfRule type="cellIs" dxfId="208" priority="122" stopIfTrue="1" operator="equal">
      <formula>"þ"</formula>
    </cfRule>
  </conditionalFormatting>
  <conditionalFormatting sqref="F12:F13">
    <cfRule type="cellIs" dxfId="207" priority="121" stopIfTrue="1" operator="equal">
      <formula>"þ"</formula>
    </cfRule>
  </conditionalFormatting>
  <conditionalFormatting sqref="F12:F13">
    <cfRule type="cellIs" dxfId="206" priority="120" stopIfTrue="1" operator="equal">
      <formula>"þ"</formula>
    </cfRule>
  </conditionalFormatting>
  <conditionalFormatting sqref="F12:F13">
    <cfRule type="cellIs" dxfId="205" priority="119" stopIfTrue="1" operator="equal">
      <formula>"þ"</formula>
    </cfRule>
  </conditionalFormatting>
  <conditionalFormatting sqref="F12:F13">
    <cfRule type="cellIs" dxfId="204" priority="118" stopIfTrue="1" operator="equal">
      <formula>"þ"</formula>
    </cfRule>
  </conditionalFormatting>
  <conditionalFormatting sqref="F12:F13">
    <cfRule type="cellIs" dxfId="203" priority="117" stopIfTrue="1" operator="equal">
      <formula>"þ"</formula>
    </cfRule>
  </conditionalFormatting>
  <conditionalFormatting sqref="F12:F13">
    <cfRule type="cellIs" dxfId="202" priority="116" stopIfTrue="1" operator="equal">
      <formula>"þ"</formula>
    </cfRule>
  </conditionalFormatting>
  <conditionalFormatting sqref="F12:F13">
    <cfRule type="cellIs" dxfId="201" priority="115" stopIfTrue="1" operator="equal">
      <formula>"þ"</formula>
    </cfRule>
  </conditionalFormatting>
  <conditionalFormatting sqref="F12:F13">
    <cfRule type="cellIs" dxfId="200" priority="114" stopIfTrue="1" operator="equal">
      <formula>"þ"</formula>
    </cfRule>
  </conditionalFormatting>
  <conditionalFormatting sqref="F12:F13">
    <cfRule type="cellIs" dxfId="199" priority="113" stopIfTrue="1" operator="equal">
      <formula>"þ"</formula>
    </cfRule>
  </conditionalFormatting>
  <conditionalFormatting sqref="F12:F13">
    <cfRule type="cellIs" dxfId="198" priority="112" stopIfTrue="1" operator="equal">
      <formula>"þ"</formula>
    </cfRule>
  </conditionalFormatting>
  <conditionalFormatting sqref="F12:F13">
    <cfRule type="cellIs" dxfId="197" priority="111" stopIfTrue="1" operator="equal">
      <formula>"þ"</formula>
    </cfRule>
  </conditionalFormatting>
  <conditionalFormatting sqref="F12:F13">
    <cfRule type="cellIs" dxfId="196" priority="110" stopIfTrue="1" operator="equal">
      <formula>"þ"</formula>
    </cfRule>
  </conditionalFormatting>
  <conditionalFormatting sqref="F12:F13">
    <cfRule type="cellIs" dxfId="195" priority="109" stopIfTrue="1" operator="equal">
      <formula>"þ"</formula>
    </cfRule>
  </conditionalFormatting>
  <conditionalFormatting sqref="F12:F13">
    <cfRule type="cellIs" dxfId="194" priority="108" stopIfTrue="1" operator="equal">
      <formula>"þ"</formula>
    </cfRule>
  </conditionalFormatting>
  <conditionalFormatting sqref="F12:F13">
    <cfRule type="cellIs" dxfId="193" priority="107" stopIfTrue="1" operator="equal">
      <formula>"þ"</formula>
    </cfRule>
  </conditionalFormatting>
  <conditionalFormatting sqref="F12:F13">
    <cfRule type="cellIs" dxfId="192" priority="106" stopIfTrue="1" operator="equal">
      <formula>"þ"</formula>
    </cfRule>
  </conditionalFormatting>
  <conditionalFormatting sqref="F12:F13">
    <cfRule type="cellIs" dxfId="191" priority="105" stopIfTrue="1" operator="equal">
      <formula>"þ"</formula>
    </cfRule>
  </conditionalFormatting>
  <conditionalFormatting sqref="F12:F13">
    <cfRule type="cellIs" dxfId="190" priority="104" stopIfTrue="1" operator="equal">
      <formula>"þ"</formula>
    </cfRule>
  </conditionalFormatting>
  <conditionalFormatting sqref="F12:F13">
    <cfRule type="cellIs" dxfId="189" priority="103" stopIfTrue="1" operator="equal">
      <formula>"þ"</formula>
    </cfRule>
  </conditionalFormatting>
  <conditionalFormatting sqref="F12:F13">
    <cfRule type="cellIs" dxfId="188" priority="102" stopIfTrue="1" operator="equal">
      <formula>"þ"</formula>
    </cfRule>
  </conditionalFormatting>
  <conditionalFormatting sqref="F12:F13">
    <cfRule type="cellIs" dxfId="187" priority="101" stopIfTrue="1" operator="equal">
      <formula>"þ"</formula>
    </cfRule>
  </conditionalFormatting>
  <conditionalFormatting sqref="F12:F13">
    <cfRule type="cellIs" dxfId="186" priority="100" stopIfTrue="1" operator="equal">
      <formula>"þ"</formula>
    </cfRule>
  </conditionalFormatting>
  <conditionalFormatting sqref="F12:F13">
    <cfRule type="cellIs" dxfId="185" priority="99" stopIfTrue="1" operator="equal">
      <formula>"þ"</formula>
    </cfRule>
  </conditionalFormatting>
  <conditionalFormatting sqref="F12:F13">
    <cfRule type="cellIs" dxfId="184" priority="98" stopIfTrue="1" operator="equal">
      <formula>"þ"</formula>
    </cfRule>
  </conditionalFormatting>
  <conditionalFormatting sqref="F12:F13">
    <cfRule type="cellIs" dxfId="183" priority="97" stopIfTrue="1" operator="equal">
      <formula>"þ"</formula>
    </cfRule>
  </conditionalFormatting>
  <conditionalFormatting sqref="F12:F13">
    <cfRule type="cellIs" dxfId="182" priority="96" stopIfTrue="1" operator="equal">
      <formula>"þ"</formula>
    </cfRule>
  </conditionalFormatting>
  <conditionalFormatting sqref="F12:F13">
    <cfRule type="cellIs" dxfId="181" priority="95" stopIfTrue="1" operator="equal">
      <formula>"þ"</formula>
    </cfRule>
  </conditionalFormatting>
  <conditionalFormatting sqref="F12:F13">
    <cfRule type="cellIs" dxfId="180" priority="94" stopIfTrue="1" operator="equal">
      <formula>"þ"</formula>
    </cfRule>
  </conditionalFormatting>
  <conditionalFormatting sqref="F12:F13">
    <cfRule type="cellIs" dxfId="179" priority="93" stopIfTrue="1" operator="equal">
      <formula>"þ"</formula>
    </cfRule>
  </conditionalFormatting>
  <conditionalFormatting sqref="F12:F13">
    <cfRule type="cellIs" dxfId="178" priority="92" stopIfTrue="1" operator="equal">
      <formula>"þ"</formula>
    </cfRule>
  </conditionalFormatting>
  <conditionalFormatting sqref="F12:F13">
    <cfRule type="cellIs" dxfId="177" priority="91" stopIfTrue="1" operator="equal">
      <formula>"þ"</formula>
    </cfRule>
  </conditionalFormatting>
  <conditionalFormatting sqref="F12:F13">
    <cfRule type="cellIs" dxfId="176" priority="90" stopIfTrue="1" operator="equal">
      <formula>"þ"</formula>
    </cfRule>
  </conditionalFormatting>
  <conditionalFormatting sqref="F12:F13">
    <cfRule type="cellIs" dxfId="175" priority="89" stopIfTrue="1" operator="equal">
      <formula>"þ"</formula>
    </cfRule>
  </conditionalFormatting>
  <conditionalFormatting sqref="F12:F13">
    <cfRule type="cellIs" dxfId="174" priority="88" stopIfTrue="1" operator="equal">
      <formula>"þ"</formula>
    </cfRule>
  </conditionalFormatting>
  <conditionalFormatting sqref="F12:F13">
    <cfRule type="cellIs" dxfId="173" priority="87" stopIfTrue="1" operator="equal">
      <formula>"þ"</formula>
    </cfRule>
  </conditionalFormatting>
  <conditionalFormatting sqref="F12:F13">
    <cfRule type="cellIs" dxfId="172" priority="86" stopIfTrue="1" operator="equal">
      <formula>"þ"</formula>
    </cfRule>
  </conditionalFormatting>
  <conditionalFormatting sqref="F12:F13">
    <cfRule type="cellIs" dxfId="171" priority="85" stopIfTrue="1" operator="equal">
      <formula>"þ"</formula>
    </cfRule>
  </conditionalFormatting>
  <conditionalFormatting sqref="F12:F13">
    <cfRule type="cellIs" dxfId="170" priority="84" stopIfTrue="1" operator="equal">
      <formula>"þ"</formula>
    </cfRule>
  </conditionalFormatting>
  <conditionalFormatting sqref="F12:F13">
    <cfRule type="cellIs" dxfId="169" priority="83" stopIfTrue="1" operator="equal">
      <formula>"þ"</formula>
    </cfRule>
  </conditionalFormatting>
  <conditionalFormatting sqref="F12:F13">
    <cfRule type="cellIs" dxfId="168" priority="82" stopIfTrue="1" operator="equal">
      <formula>"þ"</formula>
    </cfRule>
  </conditionalFormatting>
  <conditionalFormatting sqref="F12:F13">
    <cfRule type="cellIs" dxfId="167" priority="81" stopIfTrue="1" operator="equal">
      <formula>"þ"</formula>
    </cfRule>
  </conditionalFormatting>
  <conditionalFormatting sqref="F12:F13">
    <cfRule type="cellIs" dxfId="166" priority="80" stopIfTrue="1" operator="equal">
      <formula>"þ"</formula>
    </cfRule>
  </conditionalFormatting>
  <conditionalFormatting sqref="F12:F13">
    <cfRule type="cellIs" dxfId="165" priority="79" stopIfTrue="1" operator="equal">
      <formula>"þ"</formula>
    </cfRule>
  </conditionalFormatting>
  <conditionalFormatting sqref="F12:F13">
    <cfRule type="cellIs" dxfId="164" priority="78" stopIfTrue="1" operator="equal">
      <formula>"þ"</formula>
    </cfRule>
  </conditionalFormatting>
  <conditionalFormatting sqref="F12:F13">
    <cfRule type="cellIs" dxfId="163" priority="77" stopIfTrue="1" operator="equal">
      <formula>"þ"</formula>
    </cfRule>
  </conditionalFormatting>
  <conditionalFormatting sqref="F12:F13">
    <cfRule type="cellIs" dxfId="162" priority="76" stopIfTrue="1" operator="equal">
      <formula>"þ"</formula>
    </cfRule>
  </conditionalFormatting>
  <conditionalFormatting sqref="F12:F13">
    <cfRule type="cellIs" dxfId="161" priority="75" stopIfTrue="1" operator="equal">
      <formula>"þ"</formula>
    </cfRule>
  </conditionalFormatting>
  <conditionalFormatting sqref="F12:F13">
    <cfRule type="cellIs" dxfId="160" priority="74" stopIfTrue="1" operator="equal">
      <formula>"þ"</formula>
    </cfRule>
  </conditionalFormatting>
  <conditionalFormatting sqref="F12:F13">
    <cfRule type="cellIs" dxfId="159" priority="73" stopIfTrue="1" operator="equal">
      <formula>"þ"</formula>
    </cfRule>
  </conditionalFormatting>
  <conditionalFormatting sqref="F12:F13">
    <cfRule type="cellIs" dxfId="158" priority="72" stopIfTrue="1" operator="equal">
      <formula>"þ"</formula>
    </cfRule>
  </conditionalFormatting>
  <conditionalFormatting sqref="F12:F13">
    <cfRule type="cellIs" dxfId="157" priority="71" stopIfTrue="1" operator="equal">
      <formula>"þ"</formula>
    </cfRule>
  </conditionalFormatting>
  <conditionalFormatting sqref="F12:F13">
    <cfRule type="cellIs" dxfId="156" priority="70" stopIfTrue="1" operator="equal">
      <formula>"þ"</formula>
    </cfRule>
  </conditionalFormatting>
  <conditionalFormatting sqref="F12:F13">
    <cfRule type="cellIs" dxfId="155" priority="69" stopIfTrue="1" operator="equal">
      <formula>"þ"</formula>
    </cfRule>
  </conditionalFormatting>
  <conditionalFormatting sqref="F12:F13">
    <cfRule type="cellIs" dxfId="154" priority="68" stopIfTrue="1" operator="equal">
      <formula>"þ"</formula>
    </cfRule>
  </conditionalFormatting>
  <conditionalFormatting sqref="F12:F13">
    <cfRule type="cellIs" dxfId="153" priority="67" stopIfTrue="1" operator="equal">
      <formula>"þ"</formula>
    </cfRule>
  </conditionalFormatting>
  <conditionalFormatting sqref="F12:F13">
    <cfRule type="cellIs" dxfId="152" priority="66" stopIfTrue="1" operator="equal">
      <formula>"þ"</formula>
    </cfRule>
  </conditionalFormatting>
  <conditionalFormatting sqref="F12:F13">
    <cfRule type="cellIs" dxfId="151" priority="65" stopIfTrue="1" operator="equal">
      <formula>"þ"</formula>
    </cfRule>
  </conditionalFormatting>
  <conditionalFormatting sqref="F12:F13">
    <cfRule type="cellIs" dxfId="150" priority="64" stopIfTrue="1" operator="equal">
      <formula>"þ"</formula>
    </cfRule>
  </conditionalFormatting>
  <conditionalFormatting sqref="F12:F13">
    <cfRule type="cellIs" dxfId="149" priority="63" stopIfTrue="1" operator="equal">
      <formula>"þ"</formula>
    </cfRule>
  </conditionalFormatting>
  <conditionalFormatting sqref="F12:F13">
    <cfRule type="cellIs" dxfId="148" priority="62" stopIfTrue="1" operator="equal">
      <formula>"þ"</formula>
    </cfRule>
  </conditionalFormatting>
  <conditionalFormatting sqref="F12:F13">
    <cfRule type="cellIs" dxfId="147" priority="61" stopIfTrue="1" operator="equal">
      <formula>"þ"</formula>
    </cfRule>
  </conditionalFormatting>
  <conditionalFormatting sqref="F12:F13">
    <cfRule type="cellIs" dxfId="146" priority="60" stopIfTrue="1" operator="equal">
      <formula>"þ"</formula>
    </cfRule>
  </conditionalFormatting>
  <conditionalFormatting sqref="F12:F13">
    <cfRule type="cellIs" dxfId="145" priority="59" stopIfTrue="1" operator="equal">
      <formula>"þ"</formula>
    </cfRule>
  </conditionalFormatting>
  <conditionalFormatting sqref="F12:F13">
    <cfRule type="cellIs" dxfId="144" priority="58" stopIfTrue="1" operator="equal">
      <formula>"þ"</formula>
    </cfRule>
  </conditionalFormatting>
  <conditionalFormatting sqref="F12:F13">
    <cfRule type="cellIs" dxfId="143" priority="57" stopIfTrue="1" operator="equal">
      <formula>"þ"</formula>
    </cfRule>
  </conditionalFormatting>
  <conditionalFormatting sqref="F12:F13">
    <cfRule type="cellIs" dxfId="142" priority="56" stopIfTrue="1" operator="equal">
      <formula>"þ"</formula>
    </cfRule>
  </conditionalFormatting>
  <conditionalFormatting sqref="F12:F13">
    <cfRule type="cellIs" dxfId="141" priority="55" stopIfTrue="1" operator="equal">
      <formula>"þ"</formula>
    </cfRule>
  </conditionalFormatting>
  <conditionalFormatting sqref="F12:F13">
    <cfRule type="cellIs" dxfId="140" priority="54" stopIfTrue="1" operator="equal">
      <formula>"þ"</formula>
    </cfRule>
  </conditionalFormatting>
  <conditionalFormatting sqref="F12:F13">
    <cfRule type="cellIs" dxfId="139" priority="53" stopIfTrue="1" operator="equal">
      <formula>"þ"</formula>
    </cfRule>
  </conditionalFormatting>
  <conditionalFormatting sqref="F12:F13">
    <cfRule type="cellIs" dxfId="138" priority="52" stopIfTrue="1" operator="equal">
      <formula>"þ"</formula>
    </cfRule>
  </conditionalFormatting>
  <conditionalFormatting sqref="E11:H11">
    <cfRule type="cellIs" dxfId="137" priority="51" stopIfTrue="1" operator="equal">
      <formula>"þ"</formula>
    </cfRule>
  </conditionalFormatting>
  <conditionalFormatting sqref="E11:H11">
    <cfRule type="cellIs" dxfId="136" priority="50" stopIfTrue="1" operator="equal">
      <formula>"þ"</formula>
    </cfRule>
  </conditionalFormatting>
  <conditionalFormatting sqref="E11:H11">
    <cfRule type="cellIs" dxfId="135" priority="49" stopIfTrue="1" operator="equal">
      <formula>"þ"</formula>
    </cfRule>
  </conditionalFormatting>
  <conditionalFormatting sqref="E11:H11">
    <cfRule type="cellIs" dxfId="134" priority="48" stopIfTrue="1" operator="equal">
      <formula>"þ"</formula>
    </cfRule>
  </conditionalFormatting>
  <conditionalFormatting sqref="E11:H11">
    <cfRule type="cellIs" dxfId="133" priority="47" stopIfTrue="1" operator="equal">
      <formula>"þ"</formula>
    </cfRule>
  </conditionalFormatting>
  <conditionalFormatting sqref="E11:H11">
    <cfRule type="cellIs" dxfId="132" priority="46" stopIfTrue="1" operator="equal">
      <formula>"þ"</formula>
    </cfRule>
  </conditionalFormatting>
  <conditionalFormatting sqref="E11:H11">
    <cfRule type="cellIs" dxfId="131" priority="45" stopIfTrue="1" operator="equal">
      <formula>"þ"</formula>
    </cfRule>
  </conditionalFormatting>
  <conditionalFormatting sqref="E11:H11">
    <cfRule type="cellIs" dxfId="130" priority="44" stopIfTrue="1" operator="equal">
      <formula>"þ"</formula>
    </cfRule>
  </conditionalFormatting>
  <conditionalFormatting sqref="E11:H11">
    <cfRule type="cellIs" dxfId="129" priority="43" stopIfTrue="1" operator="equal">
      <formula>"þ"</formula>
    </cfRule>
  </conditionalFormatting>
  <conditionalFormatting sqref="E11:H11">
    <cfRule type="cellIs" dxfId="128" priority="42" stopIfTrue="1" operator="equal">
      <formula>"þ"</formula>
    </cfRule>
  </conditionalFormatting>
  <conditionalFormatting sqref="G11:H11">
    <cfRule type="cellIs" dxfId="127" priority="41" stopIfTrue="1" operator="equal">
      <formula>"þ"</formula>
    </cfRule>
  </conditionalFormatting>
  <conditionalFormatting sqref="G11:H11">
    <cfRule type="cellIs" dxfId="126" priority="40" stopIfTrue="1" operator="equal">
      <formula>"þ"</formula>
    </cfRule>
  </conditionalFormatting>
  <conditionalFormatting sqref="G11:H11">
    <cfRule type="cellIs" dxfId="125" priority="39" stopIfTrue="1" operator="equal">
      <formula>"þ"</formula>
    </cfRule>
  </conditionalFormatting>
  <conditionalFormatting sqref="G11:H11">
    <cfRule type="cellIs" dxfId="124" priority="38" stopIfTrue="1" operator="equal">
      <formula>"þ"</formula>
    </cfRule>
  </conditionalFormatting>
  <conditionalFormatting sqref="G11:H11">
    <cfRule type="cellIs" dxfId="123" priority="37" stopIfTrue="1" operator="equal">
      <formula>"þ"</formula>
    </cfRule>
  </conditionalFormatting>
  <conditionalFormatting sqref="G11:H11">
    <cfRule type="cellIs" dxfId="122" priority="36" stopIfTrue="1" operator="equal">
      <formula>"þ"</formula>
    </cfRule>
  </conditionalFormatting>
  <conditionalFormatting sqref="G11:H11">
    <cfRule type="cellIs" dxfId="121" priority="35" stopIfTrue="1" operator="equal">
      <formula>"þ"</formula>
    </cfRule>
  </conditionalFormatting>
  <conditionalFormatting sqref="G11:H11">
    <cfRule type="cellIs" dxfId="120" priority="34" stopIfTrue="1" operator="equal">
      <formula>"þ"</formula>
    </cfRule>
  </conditionalFormatting>
  <conditionalFormatting sqref="G11:H11">
    <cfRule type="cellIs" dxfId="119" priority="33" stopIfTrue="1" operator="equal">
      <formula>"þ"</formula>
    </cfRule>
  </conditionalFormatting>
  <conditionalFormatting sqref="G11:H11">
    <cfRule type="cellIs" dxfId="118" priority="32" stopIfTrue="1" operator="equal">
      <formula>"þ"</formula>
    </cfRule>
  </conditionalFormatting>
  <conditionalFormatting sqref="G11:H11">
    <cfRule type="cellIs" dxfId="117" priority="31" stopIfTrue="1" operator="equal">
      <formula>"þ"</formula>
    </cfRule>
  </conditionalFormatting>
  <conditionalFormatting sqref="G11:H11">
    <cfRule type="cellIs" dxfId="116" priority="30" stopIfTrue="1" operator="equal">
      <formula>"þ"</formula>
    </cfRule>
  </conditionalFormatting>
  <conditionalFormatting sqref="G11:H11">
    <cfRule type="cellIs" dxfId="115" priority="29" stopIfTrue="1" operator="equal">
      <formula>"þ"</formula>
    </cfRule>
  </conditionalFormatting>
  <conditionalFormatting sqref="G11:H11">
    <cfRule type="cellIs" dxfId="114" priority="28" stopIfTrue="1" operator="equal">
      <formula>"þ"</formula>
    </cfRule>
  </conditionalFormatting>
  <conditionalFormatting sqref="G11:H11">
    <cfRule type="cellIs" dxfId="113" priority="27" stopIfTrue="1" operator="equal">
      <formula>"þ"</formula>
    </cfRule>
  </conditionalFormatting>
  <conditionalFormatting sqref="G11:H11">
    <cfRule type="cellIs" dxfId="112" priority="26" stopIfTrue="1" operator="equal">
      <formula>"þ"</formula>
    </cfRule>
  </conditionalFormatting>
  <conditionalFormatting sqref="E7:H7">
    <cfRule type="cellIs" dxfId="111" priority="25" stopIfTrue="1" operator="equal">
      <formula>"þ"</formula>
    </cfRule>
  </conditionalFormatting>
  <conditionalFormatting sqref="E7:H7">
    <cfRule type="cellIs" dxfId="110" priority="24" stopIfTrue="1" operator="equal">
      <formula>"þ"</formula>
    </cfRule>
  </conditionalFormatting>
  <conditionalFormatting sqref="E7:H7">
    <cfRule type="cellIs" dxfId="109" priority="23" stopIfTrue="1" operator="equal">
      <formula>"þ"</formula>
    </cfRule>
  </conditionalFormatting>
  <conditionalFormatting sqref="E7:H7">
    <cfRule type="cellIs" dxfId="108" priority="22" stopIfTrue="1" operator="equal">
      <formula>"þ"</formula>
    </cfRule>
  </conditionalFormatting>
  <conditionalFormatting sqref="E7:H7">
    <cfRule type="cellIs" dxfId="107" priority="21" stopIfTrue="1" operator="equal">
      <formula>"þ"</formula>
    </cfRule>
  </conditionalFormatting>
  <conditionalFormatting sqref="E7:H7">
    <cfRule type="cellIs" dxfId="106" priority="20" stopIfTrue="1" operator="equal">
      <formula>"þ"</formula>
    </cfRule>
  </conditionalFormatting>
  <conditionalFormatting sqref="E7:H7">
    <cfRule type="cellIs" dxfId="105" priority="19" stopIfTrue="1" operator="equal">
      <formula>"þ"</formula>
    </cfRule>
  </conditionalFormatting>
  <conditionalFormatting sqref="E7:H7">
    <cfRule type="cellIs" dxfId="104" priority="18" stopIfTrue="1" operator="equal">
      <formula>"þ"</formula>
    </cfRule>
  </conditionalFormatting>
  <conditionalFormatting sqref="E7:H7">
    <cfRule type="cellIs" dxfId="103" priority="17" stopIfTrue="1" operator="equal">
      <formula>"þ"</formula>
    </cfRule>
  </conditionalFormatting>
  <conditionalFormatting sqref="E7:H7">
    <cfRule type="cellIs" dxfId="102" priority="16" stopIfTrue="1" operator="equal">
      <formula>"þ"</formula>
    </cfRule>
  </conditionalFormatting>
  <conditionalFormatting sqref="L10">
    <cfRule type="cellIs" dxfId="101" priority="15" stopIfTrue="1" operator="equal">
      <formula>"þ"</formula>
    </cfRule>
  </conditionalFormatting>
  <conditionalFormatting sqref="L10">
    <cfRule type="cellIs" dxfId="100" priority="14" stopIfTrue="1" operator="equal">
      <formula>"þ"</formula>
    </cfRule>
  </conditionalFormatting>
  <conditionalFormatting sqref="L10">
    <cfRule type="cellIs" dxfId="99" priority="13" stopIfTrue="1" operator="equal">
      <formula>"þ"</formula>
    </cfRule>
  </conditionalFormatting>
  <conditionalFormatting sqref="L10">
    <cfRule type="cellIs" dxfId="98" priority="12" stopIfTrue="1" operator="equal">
      <formula>"þ"</formula>
    </cfRule>
  </conditionalFormatting>
  <conditionalFormatting sqref="L5:L6">
    <cfRule type="cellIs" dxfId="97" priority="7" stopIfTrue="1" operator="equal">
      <formula>"þ"</formula>
    </cfRule>
  </conditionalFormatting>
  <conditionalFormatting sqref="L5:L6">
    <cfRule type="cellIs" dxfId="96" priority="6" stopIfTrue="1" operator="equal">
      <formula>"þ"</formula>
    </cfRule>
  </conditionalFormatting>
  <conditionalFormatting sqref="L5:L6">
    <cfRule type="cellIs" dxfId="95" priority="5" stopIfTrue="1" operator="equal">
      <formula>"þ"</formula>
    </cfRule>
  </conditionalFormatting>
  <conditionalFormatting sqref="L5:L6">
    <cfRule type="cellIs" dxfId="94" priority="4" stopIfTrue="1" operator="equal">
      <formula>"þ"</formula>
    </cfRule>
  </conditionalFormatting>
  <conditionalFormatting sqref="F4">
    <cfRule type="cellIs" dxfId="93" priority="3" stopIfTrue="1" operator="equal">
      <formula>"þ"</formula>
    </cfRule>
  </conditionalFormatting>
  <conditionalFormatting sqref="L11">
    <cfRule type="cellIs" dxfId="92" priority="2" stopIfTrue="1" operator="equal">
      <formula>"þ"</formula>
    </cfRule>
  </conditionalFormatting>
  <conditionalFormatting sqref="L11">
    <cfRule type="cellIs" dxfId="91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0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0.19921875" style="48" bestFit="1" customWidth="1"/>
    <col min="2" max="2" width="16.19921875" style="48" bestFit="1" customWidth="1"/>
    <col min="3" max="3" width="13.5" style="48" bestFit="1" customWidth="1"/>
    <col min="4" max="4" width="7.296875" style="48" bestFit="1" customWidth="1"/>
    <col min="5" max="5" width="5.2968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7.5" style="43" bestFit="1" customWidth="1"/>
    <col min="16" max="16384" width="8.796875" style="43"/>
  </cols>
  <sheetData>
    <row r="1" spans="1:15" ht="31.8" thickBot="1" x14ac:dyDescent="0.35">
      <c r="A1" s="158" t="s">
        <v>0</v>
      </c>
      <c r="B1" s="159" t="s">
        <v>34</v>
      </c>
      <c r="C1" s="159" t="s">
        <v>35</v>
      </c>
      <c r="D1" s="117" t="s">
        <v>89</v>
      </c>
      <c r="E1" s="119" t="s">
        <v>36</v>
      </c>
      <c r="F1" s="118" t="s">
        <v>88</v>
      </c>
      <c r="G1" s="117" t="s">
        <v>87</v>
      </c>
      <c r="H1" s="116" t="s">
        <v>37</v>
      </c>
      <c r="I1" s="116" t="s">
        <v>38</v>
      </c>
      <c r="J1" s="116" t="s">
        <v>86</v>
      </c>
      <c r="K1" s="115" t="s">
        <v>3</v>
      </c>
      <c r="L1" s="116" t="s">
        <v>25</v>
      </c>
      <c r="M1" s="114" t="s">
        <v>84</v>
      </c>
      <c r="N1" s="116" t="s">
        <v>83</v>
      </c>
      <c r="O1" s="181" t="s">
        <v>85</v>
      </c>
    </row>
    <row r="2" spans="1:15" x14ac:dyDescent="0.3">
      <c r="A2" s="179" t="s">
        <v>235</v>
      </c>
      <c r="B2" s="44" t="s">
        <v>240</v>
      </c>
      <c r="C2" s="44" t="s">
        <v>246</v>
      </c>
      <c r="D2" s="113" t="s">
        <v>80</v>
      </c>
      <c r="E2" s="112">
        <v>4</v>
      </c>
      <c r="F2" s="152">
        <v>2</v>
      </c>
      <c r="G2" s="299">
        <v>0</v>
      </c>
      <c r="H2" s="44">
        <v>1</v>
      </c>
      <c r="I2" s="44">
        <v>0</v>
      </c>
      <c r="J2" s="44">
        <f t="shared" ref="J2:J28" si="0">IF(D2="þ",SUM(E2,G2:I2),SUM(E2,F2,H2,I2))</f>
        <v>7</v>
      </c>
      <c r="K2" s="45">
        <f t="shared" ref="K2:K25" ca="1" si="1">RANDBETWEEN(1,20)</f>
        <v>20</v>
      </c>
      <c r="L2" s="44">
        <f t="shared" ref="L2:L8" ca="1" si="2">SUM(J2:K2)</f>
        <v>27</v>
      </c>
      <c r="M2" s="64">
        <v>20</v>
      </c>
      <c r="N2" s="67" t="str">
        <f t="shared" ref="N2:N8" ca="1" si="3">IF(K2&gt;(M2-1),"þ","ý")</f>
        <v>þ</v>
      </c>
      <c r="O2" s="44"/>
    </row>
    <row r="3" spans="1:15" x14ac:dyDescent="0.3">
      <c r="A3" s="179" t="s">
        <v>235</v>
      </c>
      <c r="B3" s="44" t="s">
        <v>266</v>
      </c>
      <c r="C3" s="44" t="s">
        <v>267</v>
      </c>
      <c r="D3" s="113" t="s">
        <v>113</v>
      </c>
      <c r="E3" s="112">
        <v>4</v>
      </c>
      <c r="F3" s="152">
        <v>2</v>
      </c>
      <c r="G3" s="299">
        <v>0</v>
      </c>
      <c r="H3" s="44">
        <v>1</v>
      </c>
      <c r="I3" s="44">
        <v>0</v>
      </c>
      <c r="J3" s="44">
        <f t="shared" ref="J3" si="4">IF(D3="þ",SUM(E3,G3:I3),SUM(E3,F3,H3,I3))</f>
        <v>5</v>
      </c>
      <c r="K3" s="45">
        <f t="shared" ca="1" si="1"/>
        <v>1</v>
      </c>
      <c r="L3" s="44">
        <f t="shared" ref="L3" ca="1" si="5">SUM(J3:K3)</f>
        <v>6</v>
      </c>
      <c r="M3" s="64">
        <v>20</v>
      </c>
      <c r="N3" s="67" t="str">
        <f t="shared" ref="N3" ca="1" si="6">IF(K3&gt;(M3-1),"þ","ý")</f>
        <v>ý</v>
      </c>
      <c r="O3" s="44" t="s">
        <v>273</v>
      </c>
    </row>
    <row r="4" spans="1:15" x14ac:dyDescent="0.3">
      <c r="A4" s="180" t="s">
        <v>235</v>
      </c>
      <c r="B4" s="46" t="s">
        <v>239</v>
      </c>
      <c r="C4" s="46" t="s">
        <v>239</v>
      </c>
      <c r="D4" s="110" t="s">
        <v>80</v>
      </c>
      <c r="E4" s="109">
        <v>4</v>
      </c>
      <c r="F4" s="150">
        <v>2</v>
      </c>
      <c r="G4" s="300">
        <v>0</v>
      </c>
      <c r="H4" s="46">
        <v>0</v>
      </c>
      <c r="I4" s="46">
        <v>0</v>
      </c>
      <c r="J4" s="46">
        <f t="shared" si="0"/>
        <v>6</v>
      </c>
      <c r="K4" s="47">
        <f t="shared" ca="1" si="1"/>
        <v>7</v>
      </c>
      <c r="L4" s="46">
        <f t="shared" ca="1" si="2"/>
        <v>13</v>
      </c>
      <c r="M4" s="65">
        <v>20</v>
      </c>
      <c r="N4" s="66" t="str">
        <f t="shared" ca="1" si="3"/>
        <v>ý</v>
      </c>
      <c r="O4" s="46"/>
    </row>
    <row r="5" spans="1:15" x14ac:dyDescent="0.3">
      <c r="A5" s="179" t="s">
        <v>236</v>
      </c>
      <c r="B5" s="44" t="s">
        <v>240</v>
      </c>
      <c r="C5" s="44" t="s">
        <v>245</v>
      </c>
      <c r="D5" s="113" t="s">
        <v>80</v>
      </c>
      <c r="E5" s="112">
        <v>4</v>
      </c>
      <c r="F5" s="152">
        <v>1</v>
      </c>
      <c r="G5" s="299">
        <v>2</v>
      </c>
      <c r="H5" s="44">
        <v>1</v>
      </c>
      <c r="I5" s="44">
        <v>0</v>
      </c>
      <c r="J5" s="44">
        <f t="shared" si="0"/>
        <v>6</v>
      </c>
      <c r="K5" s="45">
        <f t="shared" ca="1" si="1"/>
        <v>5</v>
      </c>
      <c r="L5" s="44">
        <f t="shared" ca="1" si="2"/>
        <v>11</v>
      </c>
      <c r="M5" s="64">
        <v>20</v>
      </c>
      <c r="N5" s="67" t="str">
        <f t="shared" ca="1" si="3"/>
        <v>ý</v>
      </c>
      <c r="O5" s="44"/>
    </row>
    <row r="6" spans="1:15" x14ac:dyDescent="0.3">
      <c r="A6" s="179" t="s">
        <v>236</v>
      </c>
      <c r="B6" s="44" t="s">
        <v>266</v>
      </c>
      <c r="C6" s="44" t="s">
        <v>268</v>
      </c>
      <c r="D6" s="113" t="s">
        <v>113</v>
      </c>
      <c r="E6" s="112">
        <v>4</v>
      </c>
      <c r="F6" s="152">
        <v>1</v>
      </c>
      <c r="G6" s="299">
        <v>2</v>
      </c>
      <c r="H6" s="44">
        <v>1</v>
      </c>
      <c r="I6" s="44">
        <v>0</v>
      </c>
      <c r="J6" s="44">
        <f t="shared" ref="J6" si="7">IF(D6="þ",SUM(E6,G6:I6),SUM(E6,F6,H6,I6))</f>
        <v>7</v>
      </c>
      <c r="K6" s="45">
        <f t="shared" ca="1" si="1"/>
        <v>14</v>
      </c>
      <c r="L6" s="44">
        <f t="shared" ref="L6" ca="1" si="8">SUM(J6:K6)</f>
        <v>21</v>
      </c>
      <c r="M6" s="64">
        <v>20</v>
      </c>
      <c r="N6" s="67" t="str">
        <f t="shared" ref="N6" ca="1" si="9">IF(K6&gt;(M6-1),"þ","ý")</f>
        <v>ý</v>
      </c>
      <c r="O6" s="44" t="s">
        <v>273</v>
      </c>
    </row>
    <row r="7" spans="1:15" x14ac:dyDescent="0.3">
      <c r="A7" s="180" t="s">
        <v>236</v>
      </c>
      <c r="B7" s="46" t="s">
        <v>239</v>
      </c>
      <c r="C7" s="46" t="s">
        <v>239</v>
      </c>
      <c r="D7" s="110" t="s">
        <v>80</v>
      </c>
      <c r="E7" s="109">
        <v>4</v>
      </c>
      <c r="F7" s="150">
        <v>1</v>
      </c>
      <c r="G7" s="300">
        <v>2</v>
      </c>
      <c r="H7" s="46">
        <v>0</v>
      </c>
      <c r="I7" s="46">
        <v>0</v>
      </c>
      <c r="J7" s="46">
        <f t="shared" si="0"/>
        <v>5</v>
      </c>
      <c r="K7" s="47">
        <f t="shared" ca="1" si="1"/>
        <v>14</v>
      </c>
      <c r="L7" s="46">
        <f t="shared" ca="1" si="2"/>
        <v>19</v>
      </c>
      <c r="M7" s="65">
        <v>20</v>
      </c>
      <c r="N7" s="66" t="str">
        <f t="shared" ca="1" si="3"/>
        <v>ý</v>
      </c>
      <c r="O7" s="46"/>
    </row>
    <row r="8" spans="1:15" x14ac:dyDescent="0.3">
      <c r="A8" s="179" t="s">
        <v>237</v>
      </c>
      <c r="B8" s="44" t="s">
        <v>241</v>
      </c>
      <c r="C8" s="44" t="s">
        <v>244</v>
      </c>
      <c r="D8" s="113" t="s">
        <v>113</v>
      </c>
      <c r="E8" s="112">
        <v>4</v>
      </c>
      <c r="F8" s="152">
        <v>0</v>
      </c>
      <c r="G8" s="299">
        <v>2</v>
      </c>
      <c r="H8" s="44">
        <v>1</v>
      </c>
      <c r="I8" s="44">
        <v>0</v>
      </c>
      <c r="J8" s="44">
        <f t="shared" si="0"/>
        <v>7</v>
      </c>
      <c r="K8" s="45">
        <f t="shared" ca="1" si="1"/>
        <v>9</v>
      </c>
      <c r="L8" s="44">
        <f t="shared" ca="1" si="2"/>
        <v>16</v>
      </c>
      <c r="M8" s="64">
        <v>20</v>
      </c>
      <c r="N8" s="67" t="str">
        <f t="shared" ca="1" si="3"/>
        <v>ý</v>
      </c>
      <c r="O8" s="44"/>
    </row>
    <row r="9" spans="1:15" x14ac:dyDescent="0.3">
      <c r="A9" s="179" t="s">
        <v>237</v>
      </c>
      <c r="B9" s="44" t="s">
        <v>266</v>
      </c>
      <c r="C9" s="44" t="s">
        <v>269</v>
      </c>
      <c r="D9" s="113" t="s">
        <v>113</v>
      </c>
      <c r="E9" s="112">
        <v>4</v>
      </c>
      <c r="F9" s="152">
        <v>0</v>
      </c>
      <c r="G9" s="299">
        <v>2</v>
      </c>
      <c r="H9" s="44">
        <v>1</v>
      </c>
      <c r="I9" s="44">
        <v>0</v>
      </c>
      <c r="J9" s="44">
        <f t="shared" ref="J9" si="10">IF(D9="þ",SUM(E9,G9:I9),SUM(E9,F9,H9,I9))</f>
        <v>7</v>
      </c>
      <c r="K9" s="45">
        <f t="shared" ca="1" si="1"/>
        <v>15</v>
      </c>
      <c r="L9" s="44">
        <f t="shared" ref="L9" ca="1" si="11">SUM(J9:K9)</f>
        <v>22</v>
      </c>
      <c r="M9" s="64">
        <v>20</v>
      </c>
      <c r="N9" s="67" t="str">
        <f t="shared" ref="N9" ca="1" si="12">IF(K9&gt;(M9-1),"þ","ý")</f>
        <v>ý</v>
      </c>
      <c r="O9" s="44" t="s">
        <v>273</v>
      </c>
    </row>
    <row r="10" spans="1:15" x14ac:dyDescent="0.3">
      <c r="A10" s="180" t="s">
        <v>237</v>
      </c>
      <c r="B10" s="46" t="s">
        <v>239</v>
      </c>
      <c r="C10" s="46" t="s">
        <v>239</v>
      </c>
      <c r="D10" s="110" t="s">
        <v>80</v>
      </c>
      <c r="E10" s="109">
        <v>4</v>
      </c>
      <c r="F10" s="150">
        <v>0</v>
      </c>
      <c r="G10" s="300">
        <v>2</v>
      </c>
      <c r="H10" s="46">
        <v>0</v>
      </c>
      <c r="I10" s="46">
        <v>0</v>
      </c>
      <c r="J10" s="46">
        <f t="shared" si="0"/>
        <v>4</v>
      </c>
      <c r="K10" s="47">
        <f t="shared" ca="1" si="1"/>
        <v>16</v>
      </c>
      <c r="L10" s="46">
        <f t="shared" ref="L10:L11" ca="1" si="13">SUM(J10:K10)</f>
        <v>20</v>
      </c>
      <c r="M10" s="65">
        <v>20</v>
      </c>
      <c r="N10" s="66" t="str">
        <f t="shared" ref="N10:N11" ca="1" si="14">IF(K10&gt;(M10-1),"þ","ý")</f>
        <v>ý</v>
      </c>
      <c r="O10" s="46"/>
    </row>
    <row r="11" spans="1:15" x14ac:dyDescent="0.3">
      <c r="A11" s="179" t="s">
        <v>238</v>
      </c>
      <c r="B11" s="44" t="s">
        <v>242</v>
      </c>
      <c r="C11" s="44" t="s">
        <v>243</v>
      </c>
      <c r="D11" s="113" t="s">
        <v>80</v>
      </c>
      <c r="E11" s="112">
        <v>4</v>
      </c>
      <c r="F11" s="152">
        <v>3</v>
      </c>
      <c r="G11" s="299">
        <v>-1</v>
      </c>
      <c r="H11" s="44">
        <v>1</v>
      </c>
      <c r="I11" s="44">
        <v>0</v>
      </c>
      <c r="J11" s="44">
        <f t="shared" si="0"/>
        <v>8</v>
      </c>
      <c r="K11" s="45">
        <f t="shared" ca="1" si="1"/>
        <v>3</v>
      </c>
      <c r="L11" s="44">
        <f t="shared" ca="1" si="13"/>
        <v>11</v>
      </c>
      <c r="M11" s="64">
        <v>20</v>
      </c>
      <c r="N11" s="67" t="str">
        <f t="shared" ca="1" si="14"/>
        <v>ý</v>
      </c>
      <c r="O11" s="44"/>
    </row>
    <row r="12" spans="1:15" x14ac:dyDescent="0.3">
      <c r="A12" s="179" t="s">
        <v>238</v>
      </c>
      <c r="B12" s="44" t="s">
        <v>266</v>
      </c>
      <c r="C12" s="44" t="s">
        <v>243</v>
      </c>
      <c r="D12" s="113" t="s">
        <v>113</v>
      </c>
      <c r="E12" s="112">
        <v>4</v>
      </c>
      <c r="F12" s="152">
        <v>3</v>
      </c>
      <c r="G12" s="299">
        <v>-1</v>
      </c>
      <c r="H12" s="44">
        <v>1</v>
      </c>
      <c r="I12" s="44">
        <v>0</v>
      </c>
      <c r="J12" s="44">
        <f t="shared" ref="J12" si="15">IF(D12="þ",SUM(E12,G12:I12),SUM(E12,F12,H12,I12))</f>
        <v>4</v>
      </c>
      <c r="K12" s="45">
        <f t="shared" ca="1" si="1"/>
        <v>19</v>
      </c>
      <c r="L12" s="44">
        <f t="shared" ref="L12" ca="1" si="16">SUM(J12:K12)</f>
        <v>23</v>
      </c>
      <c r="M12" s="64">
        <v>20</v>
      </c>
      <c r="N12" s="67" t="str">
        <f t="shared" ref="N12" ca="1" si="17">IF(K12&gt;(M12-1),"þ","ý")</f>
        <v>ý</v>
      </c>
      <c r="O12" s="44" t="s">
        <v>273</v>
      </c>
    </row>
    <row r="13" spans="1:15" x14ac:dyDescent="0.3">
      <c r="A13" s="180" t="s">
        <v>238</v>
      </c>
      <c r="B13" s="46" t="s">
        <v>239</v>
      </c>
      <c r="C13" s="46" t="s">
        <v>239</v>
      </c>
      <c r="D13" s="110" t="s">
        <v>80</v>
      </c>
      <c r="E13" s="109">
        <v>4</v>
      </c>
      <c r="F13" s="150">
        <v>3</v>
      </c>
      <c r="G13" s="300">
        <v>-1</v>
      </c>
      <c r="H13" s="46">
        <v>0</v>
      </c>
      <c r="I13" s="46">
        <v>0</v>
      </c>
      <c r="J13" s="46">
        <f t="shared" si="0"/>
        <v>7</v>
      </c>
      <c r="K13" s="47">
        <f t="shared" ca="1" si="1"/>
        <v>10</v>
      </c>
      <c r="L13" s="46">
        <f t="shared" ref="L13" ca="1" si="18">SUM(J13:K13)</f>
        <v>17</v>
      </c>
      <c r="M13" s="65">
        <v>20</v>
      </c>
      <c r="N13" s="66" t="str">
        <f t="shared" ref="N13" ca="1" si="19">IF(K13&gt;(M13-1),"þ","ý")</f>
        <v>ý</v>
      </c>
      <c r="O13" s="46"/>
    </row>
    <row r="14" spans="1:15" x14ac:dyDescent="0.3">
      <c r="A14" s="179" t="s">
        <v>255</v>
      </c>
      <c r="B14" s="44" t="s">
        <v>258</v>
      </c>
      <c r="C14" s="44" t="s">
        <v>264</v>
      </c>
      <c r="D14" s="113" t="s">
        <v>113</v>
      </c>
      <c r="E14" s="112">
        <f t="shared" ref="E14:E16" si="20">0+5+3</f>
        <v>8</v>
      </c>
      <c r="F14" s="152">
        <v>0</v>
      </c>
      <c r="G14" s="299">
        <v>2</v>
      </c>
      <c r="H14" s="44">
        <v>1</v>
      </c>
      <c r="I14" s="44">
        <v>0</v>
      </c>
      <c r="J14" s="44">
        <f t="shared" si="0"/>
        <v>11</v>
      </c>
      <c r="K14" s="45">
        <f t="shared" ca="1" si="1"/>
        <v>1</v>
      </c>
      <c r="L14" s="44">
        <f t="shared" ref="L14:L16" ca="1" si="21">SUM(J14:K14)</f>
        <v>12</v>
      </c>
      <c r="M14" s="64">
        <v>20</v>
      </c>
      <c r="N14" s="67" t="str">
        <f t="shared" ref="N14:N16" ca="1" si="22">IF(K14&gt;(M14-1),"þ","ý")</f>
        <v>ý</v>
      </c>
      <c r="O14" s="44"/>
    </row>
    <row r="15" spans="1:15" x14ac:dyDescent="0.3">
      <c r="A15" s="179" t="s">
        <v>255</v>
      </c>
      <c r="B15" s="44" t="s">
        <v>261</v>
      </c>
      <c r="C15" s="44" t="s">
        <v>263</v>
      </c>
      <c r="D15" s="113" t="s">
        <v>113</v>
      </c>
      <c r="E15" s="112">
        <f t="shared" si="20"/>
        <v>8</v>
      </c>
      <c r="F15" s="152">
        <v>0</v>
      </c>
      <c r="G15" s="299">
        <v>2</v>
      </c>
      <c r="H15" s="44">
        <v>1</v>
      </c>
      <c r="I15" s="44">
        <v>0</v>
      </c>
      <c r="J15" s="44">
        <f t="shared" ref="J15" si="23">IF(D15="þ",SUM(E15,G15:I15),SUM(E15,F15,H15,I15))</f>
        <v>11</v>
      </c>
      <c r="K15" s="45">
        <f t="shared" ca="1" si="1"/>
        <v>4</v>
      </c>
      <c r="L15" s="44">
        <f t="shared" ref="L15" ca="1" si="24">SUM(J15:K15)</f>
        <v>15</v>
      </c>
      <c r="M15" s="64">
        <v>20</v>
      </c>
      <c r="N15" s="67" t="str">
        <f t="shared" ref="N15" ca="1" si="25">IF(K15&gt;(M15-1),"þ","ý")</f>
        <v>ý</v>
      </c>
      <c r="O15" s="44" t="s">
        <v>262</v>
      </c>
    </row>
    <row r="16" spans="1:15" x14ac:dyDescent="0.3">
      <c r="A16" s="180" t="s">
        <v>255</v>
      </c>
      <c r="B16" s="46" t="s">
        <v>239</v>
      </c>
      <c r="C16" s="46" t="s">
        <v>239</v>
      </c>
      <c r="D16" s="110" t="s">
        <v>80</v>
      </c>
      <c r="E16" s="109">
        <f t="shared" si="20"/>
        <v>8</v>
      </c>
      <c r="F16" s="150">
        <v>0</v>
      </c>
      <c r="G16" s="300">
        <v>2</v>
      </c>
      <c r="H16" s="46">
        <v>0</v>
      </c>
      <c r="I16" s="46">
        <v>0</v>
      </c>
      <c r="J16" s="46">
        <f t="shared" si="0"/>
        <v>8</v>
      </c>
      <c r="K16" s="47">
        <f t="shared" ca="1" si="1"/>
        <v>2</v>
      </c>
      <c r="L16" s="46">
        <f t="shared" ca="1" si="21"/>
        <v>10</v>
      </c>
      <c r="M16" s="65">
        <v>20</v>
      </c>
      <c r="N16" s="66" t="str">
        <f t="shared" ca="1" si="22"/>
        <v>ý</v>
      </c>
      <c r="O16" s="46"/>
    </row>
    <row r="17" spans="1:15" x14ac:dyDescent="0.3">
      <c r="A17" s="179" t="s">
        <v>256</v>
      </c>
      <c r="B17" s="44" t="s">
        <v>259</v>
      </c>
      <c r="C17" s="44" t="s">
        <v>265</v>
      </c>
      <c r="D17" s="113" t="s">
        <v>113</v>
      </c>
      <c r="E17" s="112">
        <f t="shared" ref="E17:E19" si="26">0+4+1</f>
        <v>5</v>
      </c>
      <c r="F17" s="152">
        <v>1</v>
      </c>
      <c r="G17" s="299">
        <v>1</v>
      </c>
      <c r="H17" s="44">
        <v>1</v>
      </c>
      <c r="I17" s="44">
        <v>0</v>
      </c>
      <c r="J17" s="44">
        <f t="shared" si="0"/>
        <v>7</v>
      </c>
      <c r="K17" s="45">
        <f t="shared" ca="1" si="1"/>
        <v>16</v>
      </c>
      <c r="L17" s="44">
        <f t="shared" ref="L17:L22" ca="1" si="27">SUM(J17:K17)</f>
        <v>23</v>
      </c>
      <c r="M17" s="64">
        <v>20</v>
      </c>
      <c r="N17" s="67" t="str">
        <f t="shared" ref="N17:N22" ca="1" si="28">IF(K17&gt;(M17-1),"þ","ý")</f>
        <v>ý</v>
      </c>
      <c r="O17" s="44"/>
    </row>
    <row r="18" spans="1:15" x14ac:dyDescent="0.3">
      <c r="A18" s="179" t="s">
        <v>256</v>
      </c>
      <c r="B18" s="44" t="s">
        <v>266</v>
      </c>
      <c r="C18" s="44" t="s">
        <v>268</v>
      </c>
      <c r="D18" s="113" t="s">
        <v>113</v>
      </c>
      <c r="E18" s="112">
        <f t="shared" si="26"/>
        <v>5</v>
      </c>
      <c r="F18" s="152">
        <v>1</v>
      </c>
      <c r="G18" s="299">
        <v>1</v>
      </c>
      <c r="H18" s="44">
        <v>1</v>
      </c>
      <c r="I18" s="44">
        <v>0</v>
      </c>
      <c r="J18" s="44">
        <f t="shared" ref="J18" si="29">IF(D18="þ",SUM(E18,G18:I18),SUM(E18,F18,H18,I18))</f>
        <v>7</v>
      </c>
      <c r="K18" s="45">
        <f t="shared" ca="1" si="1"/>
        <v>2</v>
      </c>
      <c r="L18" s="44">
        <f t="shared" ref="L18" ca="1" si="30">SUM(J18:K18)</f>
        <v>9</v>
      </c>
      <c r="M18" s="64">
        <v>20</v>
      </c>
      <c r="N18" s="67" t="str">
        <f t="shared" ref="N18" ca="1" si="31">IF(K18&gt;(M18-1),"þ","ý")</f>
        <v>ý</v>
      </c>
      <c r="O18" s="44" t="s">
        <v>273</v>
      </c>
    </row>
    <row r="19" spans="1:15" x14ac:dyDescent="0.3">
      <c r="A19" s="180" t="s">
        <v>256</v>
      </c>
      <c r="B19" s="46" t="s">
        <v>239</v>
      </c>
      <c r="C19" s="46" t="s">
        <v>239</v>
      </c>
      <c r="D19" s="110" t="s">
        <v>80</v>
      </c>
      <c r="E19" s="109">
        <f t="shared" si="26"/>
        <v>5</v>
      </c>
      <c r="F19" s="150">
        <v>1</v>
      </c>
      <c r="G19" s="300">
        <v>1</v>
      </c>
      <c r="H19" s="46">
        <v>0</v>
      </c>
      <c r="I19" s="46">
        <v>0</v>
      </c>
      <c r="J19" s="46">
        <f t="shared" si="0"/>
        <v>6</v>
      </c>
      <c r="K19" s="47">
        <f t="shared" ca="1" si="1"/>
        <v>14</v>
      </c>
      <c r="L19" s="46">
        <f t="shared" ca="1" si="27"/>
        <v>20</v>
      </c>
      <c r="M19" s="65">
        <v>20</v>
      </c>
      <c r="N19" s="66" t="str">
        <f t="shared" ca="1" si="28"/>
        <v>ý</v>
      </c>
      <c r="O19" s="46"/>
    </row>
    <row r="20" spans="1:15" x14ac:dyDescent="0.3">
      <c r="A20" s="179" t="s">
        <v>270</v>
      </c>
      <c r="B20" s="44" t="s">
        <v>260</v>
      </c>
      <c r="C20" s="44" t="s">
        <v>271</v>
      </c>
      <c r="D20" s="113" t="s">
        <v>80</v>
      </c>
      <c r="E20" s="112">
        <v>4</v>
      </c>
      <c r="F20" s="152">
        <v>1</v>
      </c>
      <c r="G20" s="299">
        <v>3</v>
      </c>
      <c r="H20" s="44">
        <v>1</v>
      </c>
      <c r="I20" s="44">
        <v>0</v>
      </c>
      <c r="J20" s="44">
        <f t="shared" ref="J20:J22" si="32">IF(D20="þ",SUM(E20,G20:I20),SUM(E20,F20,H20,I20))</f>
        <v>6</v>
      </c>
      <c r="K20" s="45">
        <f t="shared" ca="1" si="1"/>
        <v>12</v>
      </c>
      <c r="L20" s="44">
        <f t="shared" ca="1" si="27"/>
        <v>18</v>
      </c>
      <c r="M20" s="64">
        <v>20</v>
      </c>
      <c r="N20" s="67" t="str">
        <f t="shared" ca="1" si="28"/>
        <v>ý</v>
      </c>
      <c r="O20" s="44"/>
    </row>
    <row r="21" spans="1:15" x14ac:dyDescent="0.3">
      <c r="A21" s="179" t="s">
        <v>270</v>
      </c>
      <c r="B21" s="44" t="s">
        <v>266</v>
      </c>
      <c r="C21" s="44" t="s">
        <v>272</v>
      </c>
      <c r="D21" s="113" t="s">
        <v>113</v>
      </c>
      <c r="E21" s="112">
        <v>4</v>
      </c>
      <c r="F21" s="152">
        <v>1</v>
      </c>
      <c r="G21" s="299">
        <v>3</v>
      </c>
      <c r="H21" s="44">
        <v>1</v>
      </c>
      <c r="I21" s="44">
        <v>0</v>
      </c>
      <c r="J21" s="44">
        <f t="shared" si="32"/>
        <v>8</v>
      </c>
      <c r="K21" s="45">
        <f t="shared" ca="1" si="1"/>
        <v>19</v>
      </c>
      <c r="L21" s="44">
        <f t="shared" ca="1" si="27"/>
        <v>27</v>
      </c>
      <c r="M21" s="64">
        <v>20</v>
      </c>
      <c r="N21" s="67" t="str">
        <f t="shared" ca="1" si="28"/>
        <v>ý</v>
      </c>
      <c r="O21" s="44" t="s">
        <v>273</v>
      </c>
    </row>
    <row r="22" spans="1:15" x14ac:dyDescent="0.3">
      <c r="A22" s="180" t="s">
        <v>270</v>
      </c>
      <c r="B22" s="46" t="s">
        <v>239</v>
      </c>
      <c r="C22" s="46" t="s">
        <v>239</v>
      </c>
      <c r="D22" s="110" t="s">
        <v>80</v>
      </c>
      <c r="E22" s="109">
        <v>4</v>
      </c>
      <c r="F22" s="150">
        <v>1</v>
      </c>
      <c r="G22" s="300">
        <v>3</v>
      </c>
      <c r="H22" s="46">
        <v>0</v>
      </c>
      <c r="I22" s="46">
        <v>0</v>
      </c>
      <c r="J22" s="46">
        <f t="shared" si="32"/>
        <v>5</v>
      </c>
      <c r="K22" s="47">
        <f t="shared" ca="1" si="1"/>
        <v>9</v>
      </c>
      <c r="L22" s="46">
        <f t="shared" ca="1" si="27"/>
        <v>14</v>
      </c>
      <c r="M22" s="65">
        <v>20</v>
      </c>
      <c r="N22" s="66" t="str">
        <f t="shared" ca="1" si="28"/>
        <v>ý</v>
      </c>
      <c r="O22" s="46"/>
    </row>
    <row r="23" spans="1:15" x14ac:dyDescent="0.3">
      <c r="A23" s="179" t="s">
        <v>257</v>
      </c>
      <c r="B23" s="44" t="s">
        <v>260</v>
      </c>
      <c r="C23" s="44" t="s">
        <v>246</v>
      </c>
      <c r="D23" s="113" t="s">
        <v>80</v>
      </c>
      <c r="E23" s="112">
        <v>3</v>
      </c>
      <c r="F23" s="152">
        <v>2</v>
      </c>
      <c r="G23" s="299">
        <v>1</v>
      </c>
      <c r="H23" s="44">
        <v>1</v>
      </c>
      <c r="I23" s="44">
        <v>0</v>
      </c>
      <c r="J23" s="44">
        <f t="shared" si="0"/>
        <v>6</v>
      </c>
      <c r="K23" s="45">
        <f t="shared" ca="1" si="1"/>
        <v>9</v>
      </c>
      <c r="L23" s="44">
        <f t="shared" ref="L23:L25" ca="1" si="33">SUM(J23:K23)</f>
        <v>15</v>
      </c>
      <c r="M23" s="64">
        <v>20</v>
      </c>
      <c r="N23" s="67" t="str">
        <f t="shared" ref="N23:N25" ca="1" si="34">IF(K23&gt;(M23-1),"þ","ý")</f>
        <v>ý</v>
      </c>
      <c r="O23" s="44"/>
    </row>
    <row r="24" spans="1:15" x14ac:dyDescent="0.3">
      <c r="A24" s="179" t="s">
        <v>257</v>
      </c>
      <c r="B24" s="44" t="s">
        <v>266</v>
      </c>
      <c r="C24" s="44" t="s">
        <v>267</v>
      </c>
      <c r="D24" s="113" t="s">
        <v>113</v>
      </c>
      <c r="E24" s="112">
        <v>3</v>
      </c>
      <c r="F24" s="152">
        <v>2</v>
      </c>
      <c r="G24" s="299">
        <v>1</v>
      </c>
      <c r="H24" s="44">
        <v>1</v>
      </c>
      <c r="I24" s="44">
        <v>0</v>
      </c>
      <c r="J24" s="44">
        <f t="shared" ref="J24" si="35">IF(D24="þ",SUM(E24,G24:I24),SUM(E24,F24,H24,I24))</f>
        <v>5</v>
      </c>
      <c r="K24" s="45">
        <f t="shared" ca="1" si="1"/>
        <v>6</v>
      </c>
      <c r="L24" s="44">
        <f t="shared" ref="L24" ca="1" si="36">SUM(J24:K24)</f>
        <v>11</v>
      </c>
      <c r="M24" s="64">
        <v>20</v>
      </c>
      <c r="N24" s="67" t="str">
        <f t="shared" ref="N24" ca="1" si="37">IF(K24&gt;(M24-1),"þ","ý")</f>
        <v>ý</v>
      </c>
      <c r="O24" s="44" t="s">
        <v>273</v>
      </c>
    </row>
    <row r="25" spans="1:15" x14ac:dyDescent="0.3">
      <c r="A25" s="180" t="s">
        <v>257</v>
      </c>
      <c r="B25" s="46" t="s">
        <v>239</v>
      </c>
      <c r="C25" s="46" t="s">
        <v>239</v>
      </c>
      <c r="D25" s="110" t="s">
        <v>80</v>
      </c>
      <c r="E25" s="109">
        <v>3</v>
      </c>
      <c r="F25" s="150">
        <v>2</v>
      </c>
      <c r="G25" s="300">
        <v>1</v>
      </c>
      <c r="H25" s="46">
        <v>0</v>
      </c>
      <c r="I25" s="46">
        <v>0</v>
      </c>
      <c r="J25" s="46">
        <f t="shared" si="0"/>
        <v>5</v>
      </c>
      <c r="K25" s="47">
        <f t="shared" ca="1" si="1"/>
        <v>17</v>
      </c>
      <c r="L25" s="46">
        <f t="shared" ca="1" si="33"/>
        <v>22</v>
      </c>
      <c r="M25" s="65">
        <v>20</v>
      </c>
      <c r="N25" s="66" t="str">
        <f t="shared" ca="1" si="34"/>
        <v>ý</v>
      </c>
      <c r="O25" s="46"/>
    </row>
    <row r="26" spans="1:15" x14ac:dyDescent="0.3">
      <c r="A26" s="154" t="s">
        <v>249</v>
      </c>
      <c r="B26" s="44" t="s">
        <v>251</v>
      </c>
      <c r="C26" s="44" t="s">
        <v>253</v>
      </c>
      <c r="D26" s="113" t="s">
        <v>80</v>
      </c>
      <c r="E26" s="112">
        <v>10</v>
      </c>
      <c r="F26" s="152">
        <v>4</v>
      </c>
      <c r="G26" s="111">
        <v>0</v>
      </c>
      <c r="H26" s="44">
        <v>0</v>
      </c>
      <c r="I26" s="44">
        <v>0</v>
      </c>
      <c r="J26" s="44">
        <f t="shared" si="0"/>
        <v>14</v>
      </c>
      <c r="K26" s="45">
        <f t="shared" ref="K26:K30" ca="1" si="38">RANDBETWEEN(1,20)</f>
        <v>9</v>
      </c>
      <c r="L26" s="44">
        <f t="shared" ref="L26" ca="1" si="39">SUM(J26:K26)</f>
        <v>23</v>
      </c>
      <c r="M26" s="64">
        <v>20</v>
      </c>
      <c r="N26" s="67" t="str">
        <f t="shared" ref="N26" ca="1" si="40">IF(K26&gt;(M26-1),"þ","ý")</f>
        <v>ý</v>
      </c>
      <c r="O26" s="44"/>
    </row>
    <row r="27" spans="1:15" x14ac:dyDescent="0.3">
      <c r="A27" s="154" t="s">
        <v>249</v>
      </c>
      <c r="B27" s="44" t="s">
        <v>252</v>
      </c>
      <c r="C27" s="44" t="s">
        <v>254</v>
      </c>
      <c r="D27" s="113" t="s">
        <v>80</v>
      </c>
      <c r="E27" s="112">
        <v>10</v>
      </c>
      <c r="F27" s="152">
        <v>-1</v>
      </c>
      <c r="G27" s="111">
        <v>0</v>
      </c>
      <c r="H27" s="44">
        <v>0</v>
      </c>
      <c r="I27" s="44">
        <v>0</v>
      </c>
      <c r="J27" s="44">
        <f t="shared" ref="J27" si="41">IF(D27="þ",SUM(E27,G27:I27),SUM(E27,F27,H27,I27))</f>
        <v>9</v>
      </c>
      <c r="K27" s="45">
        <f t="shared" ca="1" si="38"/>
        <v>3</v>
      </c>
      <c r="L27" s="44">
        <f t="shared" ref="L27" ca="1" si="42">SUM(J27:K27)</f>
        <v>12</v>
      </c>
      <c r="M27" s="64">
        <v>20</v>
      </c>
      <c r="N27" s="67" t="str">
        <f t="shared" ref="N27" ca="1" si="43">IF(K27&gt;(M27-1),"þ","ý")</f>
        <v>ý</v>
      </c>
      <c r="O27" s="44"/>
    </row>
    <row r="28" spans="1:15" x14ac:dyDescent="0.3">
      <c r="A28" s="155" t="s">
        <v>249</v>
      </c>
      <c r="B28" s="46" t="s">
        <v>239</v>
      </c>
      <c r="C28" s="46" t="s">
        <v>239</v>
      </c>
      <c r="D28" s="110" t="s">
        <v>80</v>
      </c>
      <c r="E28" s="109">
        <v>10</v>
      </c>
      <c r="F28" s="150">
        <v>0</v>
      </c>
      <c r="G28" s="108">
        <v>0</v>
      </c>
      <c r="H28" s="46">
        <v>0</v>
      </c>
      <c r="I28" s="46">
        <v>0</v>
      </c>
      <c r="J28" s="46">
        <f t="shared" si="0"/>
        <v>10</v>
      </c>
      <c r="K28" s="47">
        <f t="shared" ca="1" si="38"/>
        <v>11</v>
      </c>
      <c r="L28" s="46">
        <f t="shared" ref="L28" ca="1" si="44">SUM(J28:K28)</f>
        <v>21</v>
      </c>
      <c r="M28" s="65">
        <v>20</v>
      </c>
      <c r="N28" s="66" t="str">
        <f t="shared" ref="N28:N30" ca="1" si="45">IF(K28&gt;(M28-1),"þ","ý")</f>
        <v>ý</v>
      </c>
      <c r="O28" s="46"/>
    </row>
    <row r="29" spans="1:15" x14ac:dyDescent="0.3">
      <c r="A29" s="179" t="s">
        <v>281</v>
      </c>
      <c r="B29" s="44" t="s">
        <v>282</v>
      </c>
      <c r="C29" s="44" t="s">
        <v>283</v>
      </c>
      <c r="D29" s="113" t="s">
        <v>80</v>
      </c>
      <c r="E29" s="112">
        <v>1</v>
      </c>
      <c r="F29" s="152">
        <v>0</v>
      </c>
      <c r="G29" s="299">
        <v>0</v>
      </c>
      <c r="H29" s="44">
        <v>1</v>
      </c>
      <c r="I29" s="44">
        <v>0</v>
      </c>
      <c r="J29" s="44">
        <f t="shared" ref="J29:J30" si="46">IF(D29="þ",SUM(E29,G29:I29),SUM(E29,F29,H29,I29))</f>
        <v>2</v>
      </c>
      <c r="K29" s="45">
        <f t="shared" ca="1" si="38"/>
        <v>14</v>
      </c>
      <c r="L29" s="44">
        <f t="shared" ref="L29:L30" ca="1" si="47">SUM(J29:K29)</f>
        <v>16</v>
      </c>
      <c r="M29" s="64">
        <v>20</v>
      </c>
      <c r="N29" s="67" t="str">
        <f t="shared" ca="1" si="45"/>
        <v>ý</v>
      </c>
      <c r="O29" s="44"/>
    </row>
    <row r="30" spans="1:15" x14ac:dyDescent="0.3">
      <c r="A30" s="180" t="s">
        <v>281</v>
      </c>
      <c r="B30" s="46" t="s">
        <v>239</v>
      </c>
      <c r="C30" s="46" t="s">
        <v>239</v>
      </c>
      <c r="D30" s="110" t="s">
        <v>80</v>
      </c>
      <c r="E30" s="109">
        <v>1</v>
      </c>
      <c r="F30" s="150">
        <v>0</v>
      </c>
      <c r="G30" s="300">
        <v>0</v>
      </c>
      <c r="H30" s="46">
        <v>1</v>
      </c>
      <c r="I30" s="46">
        <v>0</v>
      </c>
      <c r="J30" s="46">
        <f t="shared" si="46"/>
        <v>2</v>
      </c>
      <c r="K30" s="47">
        <f t="shared" ca="1" si="38"/>
        <v>4</v>
      </c>
      <c r="L30" s="46">
        <f t="shared" ca="1" si="47"/>
        <v>6</v>
      </c>
      <c r="M30" s="65">
        <v>20</v>
      </c>
      <c r="N30" s="66" t="str">
        <f t="shared" ca="1" si="45"/>
        <v>ý</v>
      </c>
      <c r="O30" s="46"/>
    </row>
  </sheetData>
  <conditionalFormatting sqref="K2:K27 K29:K30">
    <cfRule type="cellIs" dxfId="90" priority="314" operator="greaterThanOrEqual">
      <formula>M2</formula>
    </cfRule>
  </conditionalFormatting>
  <conditionalFormatting sqref="N2:N27 N29:N30">
    <cfRule type="cellIs" dxfId="89" priority="313" operator="equal">
      <formula>"þ"</formula>
    </cfRule>
  </conditionalFormatting>
  <conditionalFormatting sqref="N26:N27">
    <cfRule type="cellIs" dxfId="88" priority="296" operator="equal">
      <formula>"þ"</formula>
    </cfRule>
  </conditionalFormatting>
  <conditionalFormatting sqref="D2:D27 D29:D30">
    <cfRule type="cellIs" dxfId="87" priority="294" operator="equal">
      <formula>"þ"</formula>
    </cfRule>
  </conditionalFormatting>
  <conditionalFormatting sqref="K28">
    <cfRule type="cellIs" dxfId="86" priority="244" operator="greaterThanOrEqual">
      <formula>M28</formula>
    </cfRule>
  </conditionalFormatting>
  <conditionalFormatting sqref="N28">
    <cfRule type="cellIs" dxfId="85" priority="243" operator="equal">
      <formula>"þ"</formula>
    </cfRule>
  </conditionalFormatting>
  <conditionalFormatting sqref="D28">
    <cfRule type="cellIs" dxfId="84" priority="242" operator="equal">
      <formula>"þ"</formula>
    </cfRule>
  </conditionalFormatting>
  <conditionalFormatting sqref="K28">
    <cfRule type="cellIs" dxfId="83" priority="237" operator="greaterThanOrEqual">
      <formula>M28</formula>
    </cfRule>
  </conditionalFormatting>
  <conditionalFormatting sqref="N28">
    <cfRule type="cellIs" dxfId="82" priority="236" operator="equal">
      <formula>"þ"</formula>
    </cfRule>
  </conditionalFormatting>
  <conditionalFormatting sqref="D28">
    <cfRule type="cellIs" dxfId="81" priority="235" operator="equal">
      <formula>"þ"</formula>
    </cfRule>
  </conditionalFormatting>
  <conditionalFormatting sqref="D26:D27">
    <cfRule type="cellIs" dxfId="80" priority="226" operator="equal">
      <formula>"þ"</formula>
    </cfRule>
  </conditionalFormatting>
  <conditionalFormatting sqref="K10 K13">
    <cfRule type="cellIs" dxfId="79" priority="146" operator="greaterThanOrEqual">
      <formula>M10</formula>
    </cfRule>
  </conditionalFormatting>
  <conditionalFormatting sqref="N10 N13">
    <cfRule type="cellIs" dxfId="78" priority="145" operator="equal">
      <formula>"þ"</formula>
    </cfRule>
  </conditionalFormatting>
  <conditionalFormatting sqref="D10 D13">
    <cfRule type="cellIs" dxfId="77" priority="144" operator="equal">
      <formula>"þ"</formula>
    </cfRule>
  </conditionalFormatting>
  <conditionalFormatting sqref="D4:D6">
    <cfRule type="cellIs" dxfId="76" priority="137" operator="equal">
      <formula>"þ"</formula>
    </cfRule>
  </conditionalFormatting>
  <conditionalFormatting sqref="K16 K19 K25 K22">
    <cfRule type="cellIs" dxfId="75" priority="133" operator="greaterThanOrEqual">
      <formula>M16</formula>
    </cfRule>
  </conditionalFormatting>
  <conditionalFormatting sqref="N16 N19 N25 N22">
    <cfRule type="cellIs" dxfId="74" priority="132" operator="equal">
      <formula>"þ"</formula>
    </cfRule>
  </conditionalFormatting>
  <conditionalFormatting sqref="D16 D19 D25 D22">
    <cfRule type="cellIs" dxfId="73" priority="131" operator="equal">
      <formula>"þ"</formula>
    </cfRule>
  </conditionalFormatting>
  <conditionalFormatting sqref="K16 K19 K25 K22">
    <cfRule type="cellIs" dxfId="72" priority="121" operator="greaterThanOrEqual">
      <formula>M16</formula>
    </cfRule>
  </conditionalFormatting>
  <conditionalFormatting sqref="N16 N19 N25 N22">
    <cfRule type="cellIs" dxfId="71" priority="120" operator="equal">
      <formula>"þ"</formula>
    </cfRule>
  </conditionalFormatting>
  <conditionalFormatting sqref="K16 K19 K25 K22">
    <cfRule type="cellIs" dxfId="70" priority="119" operator="greaterThanOrEqual">
      <formula>M16</formula>
    </cfRule>
  </conditionalFormatting>
  <conditionalFormatting sqref="N16 N19 N25 N22">
    <cfRule type="cellIs" dxfId="69" priority="118" operator="equal">
      <formula>"þ"</formula>
    </cfRule>
  </conditionalFormatting>
  <conditionalFormatting sqref="D16 D19 D25 D22">
    <cfRule type="cellIs" dxfId="68" priority="115" operator="equal">
      <formula>"þ"</formula>
    </cfRule>
  </conditionalFormatting>
  <conditionalFormatting sqref="D16 D19 D25 D22">
    <cfRule type="cellIs" dxfId="67" priority="114" operator="equal">
      <formula>"þ"</formula>
    </cfRule>
  </conditionalFormatting>
  <conditionalFormatting sqref="D16 D19 D25 D22">
    <cfRule type="cellIs" dxfId="66" priority="113" operator="equal">
      <formula>"þ"</formula>
    </cfRule>
  </conditionalFormatting>
  <conditionalFormatting sqref="N14:N15">
    <cfRule type="cellIs" dxfId="65" priority="77" operator="equal">
      <formula>"þ"</formula>
    </cfRule>
  </conditionalFormatting>
  <conditionalFormatting sqref="N14:N15">
    <cfRule type="cellIs" dxfId="64" priority="76" operator="equal">
      <formula>"þ"</formula>
    </cfRule>
  </conditionalFormatting>
  <conditionalFormatting sqref="K14:K15">
    <cfRule type="cellIs" dxfId="63" priority="75" operator="greaterThanOrEqual">
      <formula>M14</formula>
    </cfRule>
  </conditionalFormatting>
  <conditionalFormatting sqref="N14:N15">
    <cfRule type="cellIs" dxfId="62" priority="74" operator="equal">
      <formula>"þ"</formula>
    </cfRule>
  </conditionalFormatting>
  <conditionalFormatting sqref="D14:D15">
    <cfRule type="cellIs" dxfId="61" priority="73" operator="equal">
      <formula>"þ"</formula>
    </cfRule>
  </conditionalFormatting>
  <conditionalFormatting sqref="D14:D15">
    <cfRule type="cellIs" dxfId="60" priority="72" operator="equal">
      <formula>"þ"</formula>
    </cfRule>
  </conditionalFormatting>
  <conditionalFormatting sqref="D14:D15">
    <cfRule type="cellIs" dxfId="59" priority="71" operator="equal">
      <formula>"þ"</formula>
    </cfRule>
  </conditionalFormatting>
  <conditionalFormatting sqref="K14:K15">
    <cfRule type="cellIs" dxfId="58" priority="70" operator="greaterThanOrEqual">
      <formula>M14</formula>
    </cfRule>
  </conditionalFormatting>
  <conditionalFormatting sqref="N14:N15">
    <cfRule type="cellIs" dxfId="57" priority="69" operator="equal">
      <formula>"þ"</formula>
    </cfRule>
  </conditionalFormatting>
  <conditionalFormatting sqref="D14:D15">
    <cfRule type="cellIs" dxfId="56" priority="68" operator="equal">
      <formula>"þ"</formula>
    </cfRule>
  </conditionalFormatting>
  <conditionalFormatting sqref="N17:N18">
    <cfRule type="cellIs" dxfId="55" priority="67" operator="equal">
      <formula>"þ"</formula>
    </cfRule>
  </conditionalFormatting>
  <conditionalFormatting sqref="N17:N18">
    <cfRule type="cellIs" dxfId="54" priority="66" operator="equal">
      <formula>"þ"</formula>
    </cfRule>
  </conditionalFormatting>
  <conditionalFormatting sqref="K17:K18">
    <cfRule type="cellIs" dxfId="53" priority="65" operator="greaterThanOrEqual">
      <formula>M17</formula>
    </cfRule>
  </conditionalFormatting>
  <conditionalFormatting sqref="N17:N18">
    <cfRule type="cellIs" dxfId="52" priority="64" operator="equal">
      <formula>"þ"</formula>
    </cfRule>
  </conditionalFormatting>
  <conditionalFormatting sqref="D17:D18">
    <cfRule type="cellIs" dxfId="51" priority="63" operator="equal">
      <formula>"þ"</formula>
    </cfRule>
  </conditionalFormatting>
  <conditionalFormatting sqref="D17:D18">
    <cfRule type="cellIs" dxfId="50" priority="62" operator="equal">
      <formula>"þ"</formula>
    </cfRule>
  </conditionalFormatting>
  <conditionalFormatting sqref="D17:D18">
    <cfRule type="cellIs" dxfId="49" priority="61" operator="equal">
      <formula>"þ"</formula>
    </cfRule>
  </conditionalFormatting>
  <conditionalFormatting sqref="K17:K18">
    <cfRule type="cellIs" dxfId="48" priority="60" operator="greaterThanOrEqual">
      <formula>M17</formula>
    </cfRule>
  </conditionalFormatting>
  <conditionalFormatting sqref="N17:N18">
    <cfRule type="cellIs" dxfId="47" priority="59" operator="equal">
      <formula>"þ"</formula>
    </cfRule>
  </conditionalFormatting>
  <conditionalFormatting sqref="D17:D18">
    <cfRule type="cellIs" dxfId="46" priority="58" operator="equal">
      <formula>"þ"</formula>
    </cfRule>
  </conditionalFormatting>
  <conditionalFormatting sqref="N23:N24">
    <cfRule type="cellIs" dxfId="45" priority="47" operator="equal">
      <formula>"þ"</formula>
    </cfRule>
  </conditionalFormatting>
  <conditionalFormatting sqref="N23:N24">
    <cfRule type="cellIs" dxfId="44" priority="46" operator="equal">
      <formula>"þ"</formula>
    </cfRule>
  </conditionalFormatting>
  <conditionalFormatting sqref="K23:K24">
    <cfRule type="cellIs" dxfId="43" priority="45" operator="greaterThanOrEqual">
      <formula>M23</formula>
    </cfRule>
  </conditionalFormatting>
  <conditionalFormatting sqref="N23:N24">
    <cfRule type="cellIs" dxfId="42" priority="44" operator="equal">
      <formula>"þ"</formula>
    </cfRule>
  </conditionalFormatting>
  <conditionalFormatting sqref="D23:D24">
    <cfRule type="cellIs" dxfId="41" priority="43" operator="equal">
      <formula>"þ"</formula>
    </cfRule>
  </conditionalFormatting>
  <conditionalFormatting sqref="D23:D24">
    <cfRule type="cellIs" dxfId="40" priority="42" operator="equal">
      <formula>"þ"</formula>
    </cfRule>
  </conditionalFormatting>
  <conditionalFormatting sqref="D23:D24">
    <cfRule type="cellIs" dxfId="39" priority="41" operator="equal">
      <formula>"þ"</formula>
    </cfRule>
  </conditionalFormatting>
  <conditionalFormatting sqref="K23:K24">
    <cfRule type="cellIs" dxfId="38" priority="40" operator="greaterThanOrEqual">
      <formula>M23</formula>
    </cfRule>
  </conditionalFormatting>
  <conditionalFormatting sqref="N23:N24">
    <cfRule type="cellIs" dxfId="37" priority="39" operator="equal">
      <formula>"þ"</formula>
    </cfRule>
  </conditionalFormatting>
  <conditionalFormatting sqref="D23:D24">
    <cfRule type="cellIs" dxfId="36" priority="38" operator="equal">
      <formula>"þ"</formula>
    </cfRule>
  </conditionalFormatting>
  <conditionalFormatting sqref="D17:D18">
    <cfRule type="cellIs" dxfId="35" priority="37" operator="equal">
      <formula>"þ"</formula>
    </cfRule>
  </conditionalFormatting>
  <conditionalFormatting sqref="D17:D18">
    <cfRule type="cellIs" dxfId="34" priority="36" operator="equal">
      <formula>"þ"</formula>
    </cfRule>
  </conditionalFormatting>
  <conditionalFormatting sqref="D17:D18">
    <cfRule type="cellIs" dxfId="33" priority="35" operator="equal">
      <formula>"þ"</formula>
    </cfRule>
  </conditionalFormatting>
  <conditionalFormatting sqref="D17:D18">
    <cfRule type="cellIs" dxfId="32" priority="34" operator="equal">
      <formula>"þ"</formula>
    </cfRule>
  </conditionalFormatting>
  <conditionalFormatting sqref="N20:N21">
    <cfRule type="cellIs" dxfId="31" priority="33" operator="equal">
      <formula>"þ"</formula>
    </cfRule>
  </conditionalFormatting>
  <conditionalFormatting sqref="N20:N21">
    <cfRule type="cellIs" dxfId="30" priority="32" operator="equal">
      <formula>"þ"</formula>
    </cfRule>
  </conditionalFormatting>
  <conditionalFormatting sqref="K20:K21">
    <cfRule type="cellIs" dxfId="29" priority="31" operator="greaterThanOrEqual">
      <formula>M20</formula>
    </cfRule>
  </conditionalFormatting>
  <conditionalFormatting sqref="N20:N21">
    <cfRule type="cellIs" dxfId="28" priority="30" operator="equal">
      <formula>"þ"</formula>
    </cfRule>
  </conditionalFormatting>
  <conditionalFormatting sqref="D20:D21">
    <cfRule type="cellIs" dxfId="27" priority="29" operator="equal">
      <formula>"þ"</formula>
    </cfRule>
  </conditionalFormatting>
  <conditionalFormatting sqref="D20:D21">
    <cfRule type="cellIs" dxfId="26" priority="28" operator="equal">
      <formula>"þ"</formula>
    </cfRule>
  </conditionalFormatting>
  <conditionalFormatting sqref="D20:D21">
    <cfRule type="cellIs" dxfId="25" priority="27" operator="equal">
      <formula>"þ"</formula>
    </cfRule>
  </conditionalFormatting>
  <conditionalFormatting sqref="K20:K21">
    <cfRule type="cellIs" dxfId="24" priority="26" operator="greaterThanOrEqual">
      <formula>M20</formula>
    </cfRule>
  </conditionalFormatting>
  <conditionalFormatting sqref="N20:N21">
    <cfRule type="cellIs" dxfId="23" priority="25" operator="equal">
      <formula>"þ"</formula>
    </cfRule>
  </conditionalFormatting>
  <conditionalFormatting sqref="D20:D21">
    <cfRule type="cellIs" dxfId="22" priority="24" operator="equal">
      <formula>"þ"</formula>
    </cfRule>
  </conditionalFormatting>
  <conditionalFormatting sqref="K30">
    <cfRule type="cellIs" dxfId="21" priority="20" operator="greaterThanOrEqual">
      <formula>M30</formula>
    </cfRule>
  </conditionalFormatting>
  <conditionalFormatting sqref="N30">
    <cfRule type="cellIs" dxfId="20" priority="19" operator="equal">
      <formula>"þ"</formula>
    </cfRule>
  </conditionalFormatting>
  <conditionalFormatting sqref="D30">
    <cfRule type="cellIs" dxfId="19" priority="18" operator="equal">
      <formula>"þ"</formula>
    </cfRule>
  </conditionalFormatting>
  <conditionalFormatting sqref="K30">
    <cfRule type="cellIs" dxfId="18" priority="17" operator="greaterThanOrEqual">
      <formula>M30</formula>
    </cfRule>
  </conditionalFormatting>
  <conditionalFormatting sqref="N30">
    <cfRule type="cellIs" dxfId="17" priority="16" operator="equal">
      <formula>"þ"</formula>
    </cfRule>
  </conditionalFormatting>
  <conditionalFormatting sqref="K30">
    <cfRule type="cellIs" dxfId="16" priority="15" operator="greaterThanOrEqual">
      <formula>M30</formula>
    </cfRule>
  </conditionalFormatting>
  <conditionalFormatting sqref="N30">
    <cfRule type="cellIs" dxfId="15" priority="14" operator="equal">
      <formula>"þ"</formula>
    </cfRule>
  </conditionalFormatting>
  <conditionalFormatting sqref="D30">
    <cfRule type="cellIs" dxfId="14" priority="13" operator="equal">
      <formula>"þ"</formula>
    </cfRule>
  </conditionalFormatting>
  <conditionalFormatting sqref="D30">
    <cfRule type="cellIs" dxfId="13" priority="12" operator="equal">
      <formula>"þ"</formula>
    </cfRule>
  </conditionalFormatting>
  <conditionalFormatting sqref="D30">
    <cfRule type="cellIs" dxfId="12" priority="11" operator="equal">
      <formula>"þ"</formula>
    </cfRule>
  </conditionalFormatting>
  <conditionalFormatting sqref="N29">
    <cfRule type="cellIs" dxfId="11" priority="10" operator="equal">
      <formula>"þ"</formula>
    </cfRule>
  </conditionalFormatting>
  <conditionalFormatting sqref="N29">
    <cfRule type="cellIs" dxfId="10" priority="9" operator="equal">
      <formula>"þ"</formula>
    </cfRule>
  </conditionalFormatting>
  <conditionalFormatting sqref="N29">
    <cfRule type="cellIs" dxfId="9" priority="7" operator="equal">
      <formula>"þ"</formula>
    </cfRule>
  </conditionalFormatting>
  <conditionalFormatting sqref="D29">
    <cfRule type="cellIs" dxfId="8" priority="6" operator="equal">
      <formula>"þ"</formula>
    </cfRule>
  </conditionalFormatting>
  <conditionalFormatting sqref="D29">
    <cfRule type="cellIs" dxfId="7" priority="5" operator="equal">
      <formula>"þ"</formula>
    </cfRule>
  </conditionalFormatting>
  <conditionalFormatting sqref="D29">
    <cfRule type="cellIs" dxfId="6" priority="4" operator="equal">
      <formula>"þ"</formula>
    </cfRule>
  </conditionalFormatting>
  <conditionalFormatting sqref="N29">
    <cfRule type="cellIs" dxfId="5" priority="2" operator="equal">
      <formula>"þ"</formula>
    </cfRule>
  </conditionalFormatting>
  <conditionalFormatting sqref="D29">
    <cfRule type="cellIs" dxfId="4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showGridLines="0" zoomScaleNormal="100" workbookViewId="0"/>
  </sheetViews>
  <sheetFormatPr defaultColWidth="4" defaultRowHeight="15.6" x14ac:dyDescent="0.3"/>
  <cols>
    <col min="1" max="1" width="10.1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customWidth="1"/>
    <col min="6" max="6" width="3.296875" style="18" customWidth="1"/>
    <col min="7" max="7" width="9.5" style="18" bestFit="1" customWidth="1"/>
    <col min="8" max="8" width="7.79687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7" t="s">
        <v>0</v>
      </c>
      <c r="B1" s="87" t="s">
        <v>63</v>
      </c>
      <c r="C1" s="87" t="s">
        <v>39</v>
      </c>
      <c r="D1" s="88" t="s">
        <v>3</v>
      </c>
      <c r="E1" s="87" t="s">
        <v>99</v>
      </c>
      <c r="G1" s="87" t="s">
        <v>0</v>
      </c>
      <c r="H1" s="87" t="s">
        <v>63</v>
      </c>
      <c r="I1" s="87" t="s">
        <v>39</v>
      </c>
      <c r="J1" s="88" t="s">
        <v>3</v>
      </c>
      <c r="K1" s="87" t="s">
        <v>99</v>
      </c>
    </row>
    <row r="2" spans="1:11" x14ac:dyDescent="0.3">
      <c r="A2" s="153" t="s">
        <v>249</v>
      </c>
      <c r="B2" s="5" t="s">
        <v>40</v>
      </c>
      <c r="C2" s="89">
        <v>11</v>
      </c>
      <c r="D2" s="90">
        <f t="shared" ref="D2:J13" ca="1" si="0">RANDBETWEEN(1,20)</f>
        <v>11</v>
      </c>
      <c r="E2" s="89">
        <f t="shared" ref="E2:E4" ca="1" si="1">D2+C2</f>
        <v>22</v>
      </c>
      <c r="G2" s="304" t="s">
        <v>235</v>
      </c>
      <c r="H2" s="5" t="s">
        <v>40</v>
      </c>
      <c r="I2" s="89">
        <v>6</v>
      </c>
      <c r="J2" s="90">
        <f t="shared" ca="1" si="0"/>
        <v>6</v>
      </c>
      <c r="K2" s="89">
        <f t="shared" ref="K2:K4" ca="1" si="2">J2+I2</f>
        <v>12</v>
      </c>
    </row>
    <row r="3" spans="1:11" x14ac:dyDescent="0.3">
      <c r="A3" s="154" t="s">
        <v>249</v>
      </c>
      <c r="B3" s="5" t="s">
        <v>41</v>
      </c>
      <c r="C3" s="44">
        <v>8</v>
      </c>
      <c r="D3" s="45">
        <f t="shared" ca="1" si="0"/>
        <v>13</v>
      </c>
      <c r="E3" s="44">
        <f t="shared" ca="1" si="1"/>
        <v>21</v>
      </c>
      <c r="G3" s="179" t="s">
        <v>235</v>
      </c>
      <c r="H3" s="5" t="s">
        <v>41</v>
      </c>
      <c r="I3" s="44">
        <v>2</v>
      </c>
      <c r="J3" s="45">
        <f t="shared" ca="1" si="0"/>
        <v>2</v>
      </c>
      <c r="K3" s="44">
        <f t="shared" ca="1" si="2"/>
        <v>4</v>
      </c>
    </row>
    <row r="4" spans="1:11" x14ac:dyDescent="0.3">
      <c r="A4" s="155" t="s">
        <v>249</v>
      </c>
      <c r="B4" s="91" t="s">
        <v>42</v>
      </c>
      <c r="C4" s="46">
        <v>5</v>
      </c>
      <c r="D4" s="47">
        <f t="shared" ca="1" si="0"/>
        <v>19</v>
      </c>
      <c r="E4" s="46">
        <f t="shared" ca="1" si="1"/>
        <v>24</v>
      </c>
      <c r="G4" s="180" t="s">
        <v>235</v>
      </c>
      <c r="H4" s="91" t="s">
        <v>42</v>
      </c>
      <c r="I4" s="46">
        <v>1</v>
      </c>
      <c r="J4" s="47">
        <f t="shared" ca="1" si="0"/>
        <v>1</v>
      </c>
      <c r="K4" s="46">
        <f t="shared" ca="1" si="2"/>
        <v>2</v>
      </c>
    </row>
    <row r="5" spans="1:11" x14ac:dyDescent="0.3">
      <c r="A5" s="304" t="s">
        <v>281</v>
      </c>
      <c r="B5" s="5" t="s">
        <v>40</v>
      </c>
      <c r="C5" s="89">
        <v>4</v>
      </c>
      <c r="D5" s="90">
        <f t="shared" ca="1" si="0"/>
        <v>6</v>
      </c>
      <c r="E5" s="89">
        <f t="shared" ref="E5:E7" ca="1" si="3">D5+C5</f>
        <v>10</v>
      </c>
      <c r="G5" s="304" t="s">
        <v>236</v>
      </c>
      <c r="H5" s="5" t="s">
        <v>40</v>
      </c>
      <c r="I5" s="89">
        <v>5</v>
      </c>
      <c r="J5" s="90">
        <f t="shared" ca="1" si="0"/>
        <v>18</v>
      </c>
      <c r="K5" s="89">
        <f t="shared" ref="K5:K7" ca="1" si="4">J5+I5</f>
        <v>23</v>
      </c>
    </row>
    <row r="6" spans="1:11" x14ac:dyDescent="0.3">
      <c r="A6" s="179" t="s">
        <v>281</v>
      </c>
      <c r="B6" s="5" t="s">
        <v>41</v>
      </c>
      <c r="C6" s="44">
        <v>6</v>
      </c>
      <c r="D6" s="45">
        <f t="shared" ca="1" si="0"/>
        <v>17</v>
      </c>
      <c r="E6" s="44">
        <f t="shared" ca="1" si="3"/>
        <v>23</v>
      </c>
      <c r="G6" s="179" t="s">
        <v>236</v>
      </c>
      <c r="H6" s="5" t="s">
        <v>41</v>
      </c>
      <c r="I6" s="44">
        <v>5</v>
      </c>
      <c r="J6" s="45">
        <f t="shared" ca="1" si="0"/>
        <v>14</v>
      </c>
      <c r="K6" s="44">
        <f t="shared" ca="1" si="4"/>
        <v>19</v>
      </c>
    </row>
    <row r="7" spans="1:11" x14ac:dyDescent="0.3">
      <c r="A7" s="180" t="s">
        <v>281</v>
      </c>
      <c r="B7" s="91" t="s">
        <v>42</v>
      </c>
      <c r="C7" s="46">
        <v>1</v>
      </c>
      <c r="D7" s="47">
        <f t="shared" ca="1" si="0"/>
        <v>14</v>
      </c>
      <c r="E7" s="46">
        <f t="shared" ca="1" si="3"/>
        <v>15</v>
      </c>
      <c r="G7" s="180" t="s">
        <v>236</v>
      </c>
      <c r="H7" s="91" t="s">
        <v>42</v>
      </c>
      <c r="I7" s="46">
        <v>2</v>
      </c>
      <c r="J7" s="47">
        <f t="shared" ca="1" si="0"/>
        <v>20</v>
      </c>
      <c r="K7" s="46">
        <f t="shared" ca="1" si="4"/>
        <v>22</v>
      </c>
    </row>
    <row r="8" spans="1:11" x14ac:dyDescent="0.3">
      <c r="A8" s="153"/>
      <c r="B8" s="5" t="s">
        <v>40</v>
      </c>
      <c r="C8" s="89"/>
      <c r="D8" s="90">
        <f t="shared" ca="1" si="0"/>
        <v>12</v>
      </c>
      <c r="E8" s="89">
        <f t="shared" ref="E8:E13" ca="1" si="5">D8+C8</f>
        <v>12</v>
      </c>
      <c r="G8" s="304" t="s">
        <v>237</v>
      </c>
      <c r="H8" s="5" t="s">
        <v>40</v>
      </c>
      <c r="I8" s="89">
        <v>4</v>
      </c>
      <c r="J8" s="90">
        <f t="shared" ca="1" si="0"/>
        <v>9</v>
      </c>
      <c r="K8" s="89">
        <f t="shared" ref="K8:K13" ca="1" si="6">J8+I8</f>
        <v>13</v>
      </c>
    </row>
    <row r="9" spans="1:11" x14ac:dyDescent="0.3">
      <c r="A9" s="154"/>
      <c r="B9" s="5" t="s">
        <v>41</v>
      </c>
      <c r="C9" s="44"/>
      <c r="D9" s="45">
        <f t="shared" ca="1" si="0"/>
        <v>15</v>
      </c>
      <c r="E9" s="44">
        <f t="shared" ca="1" si="5"/>
        <v>15</v>
      </c>
      <c r="G9" s="179" t="s">
        <v>237</v>
      </c>
      <c r="H9" s="5" t="s">
        <v>41</v>
      </c>
      <c r="I9" s="44">
        <v>3</v>
      </c>
      <c r="J9" s="45">
        <f t="shared" ca="1" si="0"/>
        <v>16</v>
      </c>
      <c r="K9" s="44">
        <f t="shared" ca="1" si="6"/>
        <v>19</v>
      </c>
    </row>
    <row r="10" spans="1:11" x14ac:dyDescent="0.3">
      <c r="A10" s="155"/>
      <c r="B10" s="91" t="s">
        <v>42</v>
      </c>
      <c r="C10" s="46"/>
      <c r="D10" s="47">
        <f t="shared" ca="1" si="0"/>
        <v>3</v>
      </c>
      <c r="E10" s="46">
        <f t="shared" ca="1" si="5"/>
        <v>3</v>
      </c>
      <c r="G10" s="180" t="s">
        <v>237</v>
      </c>
      <c r="H10" s="91" t="s">
        <v>42</v>
      </c>
      <c r="I10" s="46">
        <v>2</v>
      </c>
      <c r="J10" s="47">
        <f t="shared" ca="1" si="0"/>
        <v>12</v>
      </c>
      <c r="K10" s="46">
        <f t="shared" ca="1" si="6"/>
        <v>14</v>
      </c>
    </row>
    <row r="11" spans="1:11" x14ac:dyDescent="0.3">
      <c r="A11" s="304"/>
      <c r="B11" s="5" t="s">
        <v>40</v>
      </c>
      <c r="C11" s="89"/>
      <c r="D11" s="90">
        <f t="shared" ca="1" si="0"/>
        <v>5</v>
      </c>
      <c r="E11" s="89">
        <f t="shared" ca="1" si="5"/>
        <v>5</v>
      </c>
      <c r="G11" s="304" t="s">
        <v>238</v>
      </c>
      <c r="H11" s="5" t="s">
        <v>40</v>
      </c>
      <c r="I11" s="89">
        <v>6</v>
      </c>
      <c r="J11" s="90">
        <f t="shared" ca="1" si="0"/>
        <v>8</v>
      </c>
      <c r="K11" s="89">
        <f t="shared" ca="1" si="6"/>
        <v>14</v>
      </c>
    </row>
    <row r="12" spans="1:11" x14ac:dyDescent="0.3">
      <c r="A12" s="179"/>
      <c r="B12" s="5" t="s">
        <v>41</v>
      </c>
      <c r="C12" s="44"/>
      <c r="D12" s="45">
        <f t="shared" ca="1" si="0"/>
        <v>13</v>
      </c>
      <c r="E12" s="44">
        <f t="shared" ca="1" si="5"/>
        <v>13</v>
      </c>
      <c r="G12" s="179" t="s">
        <v>238</v>
      </c>
      <c r="H12" s="5" t="s">
        <v>41</v>
      </c>
      <c r="I12" s="44">
        <v>0</v>
      </c>
      <c r="J12" s="45">
        <f t="shared" ca="1" si="0"/>
        <v>4</v>
      </c>
      <c r="K12" s="44">
        <f t="shared" ca="1" si="6"/>
        <v>4</v>
      </c>
    </row>
    <row r="13" spans="1:11" x14ac:dyDescent="0.3">
      <c r="A13" s="180"/>
      <c r="B13" s="91" t="s">
        <v>42</v>
      </c>
      <c r="C13" s="46"/>
      <c r="D13" s="47">
        <f t="shared" ca="1" si="0"/>
        <v>12</v>
      </c>
      <c r="E13" s="46">
        <f t="shared" ca="1" si="5"/>
        <v>12</v>
      </c>
      <c r="G13" s="180" t="s">
        <v>238</v>
      </c>
      <c r="H13" s="91" t="s">
        <v>42</v>
      </c>
      <c r="I13" s="46">
        <v>1</v>
      </c>
      <c r="J13" s="47">
        <f t="shared" ca="1" si="0"/>
        <v>15</v>
      </c>
      <c r="K13" s="46">
        <f t="shared" ca="1" si="6"/>
        <v>16</v>
      </c>
    </row>
    <row r="14" spans="1:11" x14ac:dyDescent="0.3">
      <c r="G14" s="304" t="s">
        <v>277</v>
      </c>
      <c r="H14" s="5" t="s">
        <v>40</v>
      </c>
      <c r="I14" s="305">
        <f>0+4+1+2</f>
        <v>7</v>
      </c>
      <c r="J14" s="90">
        <f t="shared" ref="J14:J22" ca="1" si="7">RANDBETWEEN(1,20)</f>
        <v>4</v>
      </c>
      <c r="K14" s="89">
        <f t="shared" ref="K14:K22" ca="1" si="8">J14+I14</f>
        <v>11</v>
      </c>
    </row>
    <row r="15" spans="1:11" x14ac:dyDescent="0.3">
      <c r="G15" s="179" t="s">
        <v>277</v>
      </c>
      <c r="H15" s="5" t="s">
        <v>41</v>
      </c>
      <c r="I15" s="306">
        <f>2+1+3+Attacks!$G$14</f>
        <v>8</v>
      </c>
      <c r="J15" s="45">
        <f t="shared" ca="1" si="7"/>
        <v>18</v>
      </c>
      <c r="K15" s="44">
        <f t="shared" ca="1" si="8"/>
        <v>26</v>
      </c>
    </row>
    <row r="16" spans="1:11" x14ac:dyDescent="0.3">
      <c r="G16" s="180" t="s">
        <v>277</v>
      </c>
      <c r="H16" s="91" t="s">
        <v>42</v>
      </c>
      <c r="I16" s="46">
        <f>0+1+1+3</f>
        <v>5</v>
      </c>
      <c r="J16" s="47">
        <f t="shared" ca="1" si="7"/>
        <v>13</v>
      </c>
      <c r="K16" s="46">
        <f t="shared" ca="1" si="8"/>
        <v>18</v>
      </c>
    </row>
    <row r="17" spans="7:11" x14ac:dyDescent="0.3">
      <c r="G17" s="304" t="s">
        <v>256</v>
      </c>
      <c r="H17" s="5" t="s">
        <v>40</v>
      </c>
      <c r="I17" s="89"/>
      <c r="J17" s="90">
        <f t="shared" ca="1" si="7"/>
        <v>13</v>
      </c>
      <c r="K17" s="89">
        <f t="shared" ca="1" si="8"/>
        <v>13</v>
      </c>
    </row>
    <row r="18" spans="7:11" x14ac:dyDescent="0.3">
      <c r="G18" s="179" t="s">
        <v>256</v>
      </c>
      <c r="H18" s="5" t="s">
        <v>41</v>
      </c>
      <c r="I18" s="44"/>
      <c r="J18" s="45">
        <f t="shared" ca="1" si="7"/>
        <v>13</v>
      </c>
      <c r="K18" s="44">
        <f t="shared" ca="1" si="8"/>
        <v>13</v>
      </c>
    </row>
    <row r="19" spans="7:11" x14ac:dyDescent="0.3">
      <c r="G19" s="180" t="s">
        <v>256</v>
      </c>
      <c r="H19" s="91" t="s">
        <v>42</v>
      </c>
      <c r="I19" s="46"/>
      <c r="J19" s="47">
        <f t="shared" ca="1" si="7"/>
        <v>10</v>
      </c>
      <c r="K19" s="46">
        <f t="shared" ca="1" si="8"/>
        <v>10</v>
      </c>
    </row>
    <row r="20" spans="7:11" x14ac:dyDescent="0.3">
      <c r="G20" s="180"/>
      <c r="H20" s="91" t="s">
        <v>173</v>
      </c>
      <c r="I20" s="46"/>
      <c r="J20" s="47">
        <f ca="1">RANDBETWEEN(1,20)</f>
        <v>6</v>
      </c>
      <c r="K20" s="46">
        <f t="shared" ca="1" si="8"/>
        <v>6</v>
      </c>
    </row>
    <row r="21" spans="7:11" x14ac:dyDescent="0.3">
      <c r="G21" s="180"/>
      <c r="H21" s="91" t="s">
        <v>173</v>
      </c>
      <c r="I21" s="46"/>
      <c r="J21" s="47">
        <f ca="1">RANDBETWEEN(1,20)</f>
        <v>4</v>
      </c>
      <c r="K21" s="46">
        <f t="shared" ca="1" si="8"/>
        <v>4</v>
      </c>
    </row>
    <row r="22" spans="7:11" x14ac:dyDescent="0.3">
      <c r="G22" s="180"/>
      <c r="H22" s="91" t="s">
        <v>42</v>
      </c>
      <c r="I22" s="46"/>
      <c r="J22" s="47">
        <f t="shared" ca="1" si="7"/>
        <v>1</v>
      </c>
      <c r="K22" s="46">
        <f t="shared" ca="1" si="8"/>
        <v>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8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A2" sqref="A2"/>
    </sheetView>
  </sheetViews>
  <sheetFormatPr defaultColWidth="9.69921875" defaultRowHeight="20.399999999999999" x14ac:dyDescent="0.3"/>
  <cols>
    <col min="1" max="1" width="24.5" style="170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5.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29" width="1.5" style="48" customWidth="1"/>
    <col min="30" max="30" width="10.59765625" style="48" customWidth="1"/>
    <col min="31" max="16384" width="9.69921875" style="48"/>
  </cols>
  <sheetData>
    <row r="1" spans="1:30" s="16" customFormat="1" ht="32.4" thickTop="1" thickBot="1" x14ac:dyDescent="0.35">
      <c r="A1" s="167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102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  <c r="AD1" s="149" t="s">
        <v>100</v>
      </c>
    </row>
    <row r="2" spans="1:30" ht="21" thickTop="1" x14ac:dyDescent="0.3">
      <c r="A2" s="168" t="s">
        <v>111</v>
      </c>
      <c r="B2" s="92">
        <v>11</v>
      </c>
      <c r="C2" s="107">
        <v>14</v>
      </c>
      <c r="D2" s="96">
        <v>15</v>
      </c>
      <c r="E2" s="97">
        <v>0</v>
      </c>
      <c r="F2" s="98" t="s">
        <v>62</v>
      </c>
      <c r="G2" s="99">
        <v>0</v>
      </c>
      <c r="H2" s="135"/>
      <c r="I2" s="101"/>
      <c r="J2" s="292"/>
      <c r="K2" s="176"/>
      <c r="L2" s="175"/>
      <c r="M2" s="137"/>
      <c r="N2" s="138"/>
      <c r="O2" s="166"/>
      <c r="P2" s="160" t="s">
        <v>96</v>
      </c>
      <c r="Q2" s="177"/>
      <c r="R2" s="178" t="s">
        <v>96</v>
      </c>
      <c r="S2" s="102"/>
      <c r="T2" s="103"/>
      <c r="U2" s="93"/>
      <c r="V2" s="94">
        <f t="shared" ref="V2:V5" si="0">SUM(H2:T2)</f>
        <v>0</v>
      </c>
      <c r="W2" s="104"/>
      <c r="X2" s="105"/>
      <c r="Y2" s="143"/>
      <c r="Z2" s="95">
        <v>35</v>
      </c>
      <c r="AA2" s="57">
        <f>SUM(Y2:Z2)-(V2+W2)</f>
        <v>35</v>
      </c>
      <c r="AB2" s="131">
        <f>SMALL(Z2:AA2,1)+X2</f>
        <v>35</v>
      </c>
      <c r="AD2" s="151"/>
    </row>
    <row r="3" spans="1:30" x14ac:dyDescent="0.3">
      <c r="A3" s="168" t="s">
        <v>109</v>
      </c>
      <c r="B3" s="92">
        <v>12</v>
      </c>
      <c r="C3" s="107">
        <v>16</v>
      </c>
      <c r="D3" s="96">
        <v>18</v>
      </c>
      <c r="E3" s="97">
        <v>0</v>
      </c>
      <c r="F3" s="98" t="s">
        <v>62</v>
      </c>
      <c r="G3" s="99">
        <v>0</v>
      </c>
      <c r="H3" s="135"/>
      <c r="I3" s="136"/>
      <c r="J3" s="292"/>
      <c r="K3" s="176"/>
      <c r="L3" s="175"/>
      <c r="M3" s="137"/>
      <c r="N3" s="138"/>
      <c r="O3" s="166"/>
      <c r="P3" s="160" t="s">
        <v>96</v>
      </c>
      <c r="Q3" s="144" t="s">
        <v>96</v>
      </c>
      <c r="R3" s="139"/>
      <c r="S3" s="140"/>
      <c r="T3" s="141"/>
      <c r="U3" s="93"/>
      <c r="V3" s="94">
        <f t="shared" si="0"/>
        <v>0</v>
      </c>
      <c r="W3" s="142"/>
      <c r="X3" s="105"/>
      <c r="Y3" s="143"/>
      <c r="Z3" s="95">
        <v>36</v>
      </c>
      <c r="AA3" s="57">
        <f t="shared" ref="AA3:AA5" si="1">SUM(Y3:Z3)-(V3+W3)</f>
        <v>36</v>
      </c>
      <c r="AB3" s="131">
        <f t="shared" ref="AB3:AB5" si="2">SMALL(Z3:AA3,1)+X3</f>
        <v>36</v>
      </c>
      <c r="AD3" s="151"/>
    </row>
    <row r="4" spans="1:30" x14ac:dyDescent="0.3">
      <c r="A4" s="168" t="s">
        <v>218</v>
      </c>
      <c r="B4" s="92">
        <v>9</v>
      </c>
      <c r="C4" s="107">
        <v>10</v>
      </c>
      <c r="D4" s="96">
        <v>10</v>
      </c>
      <c r="E4" s="97">
        <v>0</v>
      </c>
      <c r="F4" s="98" t="s">
        <v>62</v>
      </c>
      <c r="G4" s="99">
        <v>0</v>
      </c>
      <c r="H4" s="135"/>
      <c r="I4" s="136"/>
      <c r="J4" s="292"/>
      <c r="K4" s="176"/>
      <c r="L4" s="175"/>
      <c r="M4" s="137"/>
      <c r="N4" s="138"/>
      <c r="O4" s="166"/>
      <c r="P4" s="160" t="s">
        <v>96</v>
      </c>
      <c r="Q4" s="177"/>
      <c r="R4" s="139"/>
      <c r="S4" s="140"/>
      <c r="T4" s="141"/>
      <c r="U4" s="93"/>
      <c r="V4" s="94">
        <f t="shared" si="0"/>
        <v>0</v>
      </c>
      <c r="W4" s="142"/>
      <c r="X4" s="105"/>
      <c r="Y4" s="143"/>
      <c r="Z4" s="95">
        <v>31</v>
      </c>
      <c r="AA4" s="57">
        <f>SUM(Y4:Z4)-(V4+W4)</f>
        <v>31</v>
      </c>
      <c r="AB4" s="131">
        <f>SMALL(Z4:AA4,1)+X4</f>
        <v>31</v>
      </c>
      <c r="AD4" s="151"/>
    </row>
    <row r="5" spans="1:30" x14ac:dyDescent="0.3">
      <c r="A5" s="168" t="s">
        <v>107</v>
      </c>
      <c r="B5" s="92">
        <v>11</v>
      </c>
      <c r="C5" s="107">
        <v>12</v>
      </c>
      <c r="D5" s="96">
        <v>14</v>
      </c>
      <c r="E5" s="97">
        <v>0</v>
      </c>
      <c r="F5" s="133" t="s">
        <v>62</v>
      </c>
      <c r="G5" s="134">
        <v>0</v>
      </c>
      <c r="H5" s="135"/>
      <c r="I5" s="136"/>
      <c r="J5" s="292"/>
      <c r="K5" s="176"/>
      <c r="L5" s="175"/>
      <c r="M5" s="137"/>
      <c r="N5" s="138"/>
      <c r="O5" s="166"/>
      <c r="P5" s="160" t="s">
        <v>96</v>
      </c>
      <c r="Q5" s="144" t="s">
        <v>96</v>
      </c>
      <c r="R5" s="139"/>
      <c r="S5" s="140"/>
      <c r="T5" s="141"/>
      <c r="U5" s="93"/>
      <c r="V5" s="94">
        <f t="shared" si="0"/>
        <v>0</v>
      </c>
      <c r="W5" s="142"/>
      <c r="X5" s="105"/>
      <c r="Y5" s="143"/>
      <c r="Z5" s="95">
        <v>30</v>
      </c>
      <c r="AA5" s="57">
        <f t="shared" si="1"/>
        <v>30</v>
      </c>
      <c r="AB5" s="131">
        <f t="shared" si="2"/>
        <v>30</v>
      </c>
      <c r="AD5" s="151"/>
    </row>
    <row r="6" spans="1:30" x14ac:dyDescent="0.3">
      <c r="A6" s="168" t="s">
        <v>287</v>
      </c>
      <c r="B6" s="92">
        <v>13</v>
      </c>
      <c r="C6" s="107">
        <v>14</v>
      </c>
      <c r="D6" s="96">
        <v>17</v>
      </c>
      <c r="E6" s="97">
        <v>0</v>
      </c>
      <c r="F6" s="133" t="s">
        <v>62</v>
      </c>
      <c r="G6" s="134">
        <v>0</v>
      </c>
      <c r="H6" s="135"/>
      <c r="I6" s="136"/>
      <c r="J6" s="292"/>
      <c r="K6" s="176"/>
      <c r="L6" s="175"/>
      <c r="M6" s="137"/>
      <c r="N6" s="138"/>
      <c r="O6" s="166"/>
      <c r="P6" s="160" t="s">
        <v>96</v>
      </c>
      <c r="Q6" s="144" t="s">
        <v>96</v>
      </c>
      <c r="R6" s="139"/>
      <c r="S6" s="140"/>
      <c r="T6" s="141"/>
      <c r="U6" s="93"/>
      <c r="V6" s="94">
        <f t="shared" ref="V6" si="3">SUM(H6:T6)</f>
        <v>0</v>
      </c>
      <c r="W6" s="142"/>
      <c r="X6" s="105"/>
      <c r="Y6" s="143"/>
      <c r="Z6" s="95">
        <v>28</v>
      </c>
      <c r="AA6" s="57">
        <f t="shared" ref="AA6" si="4">SUM(Y6:Z6)-(V6+W6)</f>
        <v>28</v>
      </c>
      <c r="AB6" s="131">
        <f t="shared" ref="AB6" si="5">SMALL(Z6:AA6,1)+X6</f>
        <v>28</v>
      </c>
      <c r="AD6" s="151"/>
    </row>
    <row r="7" spans="1:30" x14ac:dyDescent="0.3">
      <c r="A7" s="303" t="s">
        <v>280</v>
      </c>
      <c r="B7" s="92">
        <v>12</v>
      </c>
      <c r="C7" s="107">
        <v>17</v>
      </c>
      <c r="D7" s="96">
        <v>19</v>
      </c>
      <c r="E7" s="97">
        <v>0</v>
      </c>
      <c r="F7" s="133" t="s">
        <v>62</v>
      </c>
      <c r="G7" s="134">
        <v>0</v>
      </c>
      <c r="H7" s="100"/>
      <c r="I7" s="101"/>
      <c r="J7" s="292"/>
      <c r="K7" s="176"/>
      <c r="L7" s="175"/>
      <c r="M7" s="137"/>
      <c r="N7" s="138"/>
      <c r="O7" s="166"/>
      <c r="P7" s="160"/>
      <c r="Q7" s="177"/>
      <c r="R7" s="139"/>
      <c r="S7" s="102"/>
      <c r="T7" s="103"/>
      <c r="U7" s="93"/>
      <c r="V7" s="94">
        <f>SUM(H7:T7)</f>
        <v>0</v>
      </c>
      <c r="W7" s="142"/>
      <c r="X7" s="105"/>
      <c r="Y7" s="106"/>
      <c r="Z7" s="95">
        <v>57</v>
      </c>
      <c r="AA7" s="57">
        <f>SUM(Y7:Z7)-(V7+W7)</f>
        <v>57</v>
      </c>
      <c r="AB7" s="131">
        <f>SMALL(Z7:AA7,1)+X7</f>
        <v>57</v>
      </c>
      <c r="AD7" s="151"/>
    </row>
    <row r="8" spans="1:30" x14ac:dyDescent="0.3">
      <c r="A8" s="303" t="s">
        <v>256</v>
      </c>
      <c r="B8" s="92">
        <v>11</v>
      </c>
      <c r="C8" s="107">
        <v>18</v>
      </c>
      <c r="D8" s="96">
        <v>19</v>
      </c>
      <c r="E8" s="97">
        <v>0</v>
      </c>
      <c r="F8" s="133" t="s">
        <v>62</v>
      </c>
      <c r="G8" s="134">
        <v>0</v>
      </c>
      <c r="H8" s="100"/>
      <c r="I8" s="101"/>
      <c r="J8" s="292"/>
      <c r="K8" s="176"/>
      <c r="L8" s="175"/>
      <c r="M8" s="137"/>
      <c r="N8" s="138"/>
      <c r="O8" s="166"/>
      <c r="P8" s="160"/>
      <c r="Q8" s="177"/>
      <c r="R8" s="139"/>
      <c r="S8" s="102"/>
      <c r="T8" s="103"/>
      <c r="U8" s="93"/>
      <c r="V8" s="94">
        <f>SUM(H8:T8)</f>
        <v>0</v>
      </c>
      <c r="W8" s="142"/>
      <c r="X8" s="105"/>
      <c r="Y8" s="106"/>
      <c r="Z8" s="95">
        <v>49</v>
      </c>
      <c r="AA8" s="57">
        <f>SUM(Y8:Z8)-(V8+W8)</f>
        <v>49</v>
      </c>
      <c r="AB8" s="131">
        <f>SMALL(Z8:AA8,1)+X8</f>
        <v>49</v>
      </c>
      <c r="AD8" s="151"/>
    </row>
    <row r="9" spans="1:30" x14ac:dyDescent="0.3">
      <c r="A9" s="303" t="s">
        <v>235</v>
      </c>
      <c r="B9" s="92">
        <v>11</v>
      </c>
      <c r="C9" s="107">
        <v>17</v>
      </c>
      <c r="D9" s="96">
        <v>18</v>
      </c>
      <c r="E9" s="97">
        <v>0</v>
      </c>
      <c r="F9" s="133" t="s">
        <v>62</v>
      </c>
      <c r="G9" s="134">
        <v>0</v>
      </c>
      <c r="H9" s="100"/>
      <c r="I9" s="101"/>
      <c r="J9" s="292"/>
      <c r="K9" s="176"/>
      <c r="L9" s="175"/>
      <c r="M9" s="137"/>
      <c r="N9" s="138"/>
      <c r="O9" s="166"/>
      <c r="P9" s="160"/>
      <c r="Q9" s="177"/>
      <c r="R9" s="139"/>
      <c r="S9" s="102"/>
      <c r="T9" s="103"/>
      <c r="U9" s="93"/>
      <c r="V9" s="94">
        <f t="shared" ref="V9" si="6">SUM(H9:T9)</f>
        <v>0</v>
      </c>
      <c r="W9" s="142"/>
      <c r="X9" s="105"/>
      <c r="Y9" s="106"/>
      <c r="Z9" s="95">
        <v>32</v>
      </c>
      <c r="AA9" s="57">
        <f t="shared" ref="AA9" si="7">SUM(Y9:Z9)-(V9+W9)</f>
        <v>32</v>
      </c>
      <c r="AB9" s="131">
        <f t="shared" ref="AB9" si="8">SMALL(Z9:AA9,1)+X9</f>
        <v>32</v>
      </c>
      <c r="AD9" s="151"/>
    </row>
    <row r="10" spans="1:30" x14ac:dyDescent="0.3">
      <c r="A10" s="303" t="s">
        <v>236</v>
      </c>
      <c r="B10" s="92">
        <v>12</v>
      </c>
      <c r="C10" s="107">
        <v>16</v>
      </c>
      <c r="D10" s="96">
        <v>18</v>
      </c>
      <c r="E10" s="97">
        <v>0</v>
      </c>
      <c r="F10" s="133" t="s">
        <v>62</v>
      </c>
      <c r="G10" s="134">
        <v>0</v>
      </c>
      <c r="H10" s="100"/>
      <c r="I10" s="101"/>
      <c r="J10" s="292"/>
      <c r="K10" s="176"/>
      <c r="L10" s="175"/>
      <c r="M10" s="137"/>
      <c r="N10" s="138"/>
      <c r="O10" s="166"/>
      <c r="P10" s="160"/>
      <c r="Q10" s="177"/>
      <c r="R10" s="139"/>
      <c r="S10" s="102"/>
      <c r="T10" s="103"/>
      <c r="U10" s="93"/>
      <c r="V10" s="94">
        <f t="shared" ref="V10:V11" si="9">SUM(H10:T10)</f>
        <v>0</v>
      </c>
      <c r="W10" s="142"/>
      <c r="X10" s="105"/>
      <c r="Y10" s="106"/>
      <c r="Z10" s="95">
        <v>29</v>
      </c>
      <c r="AA10" s="57">
        <f t="shared" ref="AA10:AA11" si="10">SUM(Y10:Z10)-(V10+W10)</f>
        <v>29</v>
      </c>
      <c r="AB10" s="131">
        <f t="shared" ref="AB10:AB11" si="11">SMALL(Z10:AA10,1)+X10</f>
        <v>29</v>
      </c>
      <c r="AD10" s="151"/>
    </row>
    <row r="11" spans="1:30" x14ac:dyDescent="0.3">
      <c r="A11" s="303" t="s">
        <v>237</v>
      </c>
      <c r="B11" s="92">
        <v>13</v>
      </c>
      <c r="C11" s="107">
        <v>14</v>
      </c>
      <c r="D11" s="96">
        <v>17</v>
      </c>
      <c r="E11" s="97">
        <v>0</v>
      </c>
      <c r="F11" s="133" t="s">
        <v>62</v>
      </c>
      <c r="G11" s="134">
        <v>0</v>
      </c>
      <c r="H11" s="100"/>
      <c r="I11" s="101"/>
      <c r="J11" s="292"/>
      <c r="K11" s="176"/>
      <c r="L11" s="175"/>
      <c r="M11" s="137"/>
      <c r="N11" s="138"/>
      <c r="O11" s="166"/>
      <c r="P11" s="160"/>
      <c r="Q11" s="177"/>
      <c r="R11" s="139"/>
      <c r="S11" s="102"/>
      <c r="T11" s="103"/>
      <c r="U11" s="93"/>
      <c r="V11" s="94">
        <f t="shared" si="9"/>
        <v>0</v>
      </c>
      <c r="W11" s="142"/>
      <c r="X11" s="105"/>
      <c r="Y11" s="106"/>
      <c r="Z11" s="95">
        <v>22</v>
      </c>
      <c r="AA11" s="57">
        <f t="shared" si="10"/>
        <v>22</v>
      </c>
      <c r="AB11" s="131">
        <f t="shared" si="11"/>
        <v>22</v>
      </c>
      <c r="AD11" s="151"/>
    </row>
    <row r="12" spans="1:30" x14ac:dyDescent="0.3">
      <c r="A12" s="303" t="s">
        <v>238</v>
      </c>
      <c r="B12" s="92">
        <v>9</v>
      </c>
      <c r="C12" s="107">
        <v>16</v>
      </c>
      <c r="D12" s="96">
        <v>16</v>
      </c>
      <c r="E12" s="97">
        <v>0</v>
      </c>
      <c r="F12" s="133" t="s">
        <v>62</v>
      </c>
      <c r="G12" s="134">
        <v>0</v>
      </c>
      <c r="H12" s="100"/>
      <c r="I12" s="101"/>
      <c r="J12" s="292"/>
      <c r="K12" s="176"/>
      <c r="L12" s="175"/>
      <c r="M12" s="137"/>
      <c r="N12" s="138"/>
      <c r="O12" s="166"/>
      <c r="P12" s="160"/>
      <c r="Q12" s="177"/>
      <c r="R12" s="139"/>
      <c r="S12" s="102"/>
      <c r="T12" s="103"/>
      <c r="U12" s="93"/>
      <c r="V12" s="94">
        <f t="shared" ref="V12" si="12">SUM(H12:T12)</f>
        <v>0</v>
      </c>
      <c r="W12" s="142"/>
      <c r="X12" s="105"/>
      <c r="Y12" s="106"/>
      <c r="Z12" s="95">
        <v>36</v>
      </c>
      <c r="AA12" s="57">
        <f t="shared" ref="AA12" si="13">SUM(Y12:Z12)-(V12+W12)</f>
        <v>36</v>
      </c>
      <c r="AB12" s="131">
        <f t="shared" ref="AB12" si="14">SMALL(Z12:AA12,1)+X12</f>
        <v>36</v>
      </c>
      <c r="AD12" s="151"/>
    </row>
    <row r="13" spans="1:30" x14ac:dyDescent="0.3">
      <c r="A13" s="303" t="s">
        <v>226</v>
      </c>
      <c r="B13" s="92">
        <v>12</v>
      </c>
      <c r="C13" s="107">
        <v>14</v>
      </c>
      <c r="D13" s="96">
        <v>16</v>
      </c>
      <c r="E13" s="97">
        <v>0</v>
      </c>
      <c r="F13" s="133" t="s">
        <v>62</v>
      </c>
      <c r="G13" s="134">
        <v>0</v>
      </c>
      <c r="H13" s="100"/>
      <c r="I13" s="101"/>
      <c r="J13" s="292"/>
      <c r="K13" s="176"/>
      <c r="L13" s="175"/>
      <c r="M13" s="137"/>
      <c r="N13" s="138"/>
      <c r="O13" s="166"/>
      <c r="P13" s="160"/>
      <c r="Q13" s="177"/>
      <c r="R13" s="139"/>
      <c r="S13" s="102"/>
      <c r="T13" s="103"/>
      <c r="U13" s="93"/>
      <c r="V13" s="94">
        <f t="shared" ref="V13" si="15">SUM(H13:T13)</f>
        <v>0</v>
      </c>
      <c r="W13" s="142"/>
      <c r="X13" s="105"/>
      <c r="Y13" s="106"/>
      <c r="Z13" s="95">
        <v>20</v>
      </c>
      <c r="AA13" s="57">
        <f t="shared" ref="AA13" si="16">SUM(Y13:Z13)-(V13+W13)</f>
        <v>20</v>
      </c>
      <c r="AB13" s="131">
        <f t="shared" ref="AB13" si="17">SMALL(Z13:AA13,1)+X13</f>
        <v>20</v>
      </c>
      <c r="AD13" s="151"/>
    </row>
    <row r="14" spans="1:30" x14ac:dyDescent="0.3">
      <c r="A14" s="303" t="s">
        <v>227</v>
      </c>
      <c r="B14" s="92">
        <v>12</v>
      </c>
      <c r="C14" s="107">
        <v>14</v>
      </c>
      <c r="D14" s="96">
        <v>16</v>
      </c>
      <c r="E14" s="97">
        <v>0</v>
      </c>
      <c r="F14" s="133" t="s">
        <v>62</v>
      </c>
      <c r="G14" s="134">
        <v>0</v>
      </c>
      <c r="H14" s="100"/>
      <c r="I14" s="101"/>
      <c r="J14" s="292"/>
      <c r="K14" s="176"/>
      <c r="L14" s="175"/>
      <c r="M14" s="137"/>
      <c r="N14" s="138"/>
      <c r="O14" s="166"/>
      <c r="P14" s="160"/>
      <c r="Q14" s="177"/>
      <c r="R14" s="139"/>
      <c r="S14" s="102"/>
      <c r="T14" s="103"/>
      <c r="U14" s="93"/>
      <c r="V14" s="94">
        <f t="shared" ref="V14:V18" si="18">SUM(H14:T14)</f>
        <v>0</v>
      </c>
      <c r="W14" s="142"/>
      <c r="X14" s="105"/>
      <c r="Y14" s="106"/>
      <c r="Z14" s="95">
        <v>20</v>
      </c>
      <c r="AA14" s="57">
        <f t="shared" ref="AA14:AA18" si="19">SUM(Y14:Z14)-(V14+W14)</f>
        <v>20</v>
      </c>
      <c r="AB14" s="131">
        <f t="shared" ref="AB14:AB18" si="20">SMALL(Z14:AA14,1)+X14</f>
        <v>20</v>
      </c>
      <c r="AD14" s="151"/>
    </row>
    <row r="15" spans="1:30" x14ac:dyDescent="0.3">
      <c r="A15" s="303" t="s">
        <v>284</v>
      </c>
      <c r="B15" s="92">
        <v>13</v>
      </c>
      <c r="C15" s="107">
        <v>12</v>
      </c>
      <c r="D15" s="96">
        <v>15</v>
      </c>
      <c r="E15" s="97">
        <v>0</v>
      </c>
      <c r="F15" s="133" t="s">
        <v>62</v>
      </c>
      <c r="G15" s="134">
        <v>0</v>
      </c>
      <c r="H15" s="100"/>
      <c r="I15" s="101"/>
      <c r="J15" s="292"/>
      <c r="K15" s="176"/>
      <c r="L15" s="175"/>
      <c r="M15" s="137"/>
      <c r="N15" s="138"/>
      <c r="O15" s="166"/>
      <c r="P15" s="160"/>
      <c r="Q15" s="177"/>
      <c r="R15" s="139"/>
      <c r="S15" s="102"/>
      <c r="T15" s="103"/>
      <c r="U15" s="93"/>
      <c r="V15" s="94">
        <f t="shared" ref="V15:V17" si="21">SUM(H15:T15)</f>
        <v>0</v>
      </c>
      <c r="W15" s="142"/>
      <c r="X15" s="105"/>
      <c r="Y15" s="106"/>
      <c r="Z15" s="95">
        <v>11</v>
      </c>
      <c r="AA15" s="57">
        <f t="shared" ref="AA15:AA17" si="22">SUM(Y15:Z15)-(V15+W15)</f>
        <v>11</v>
      </c>
      <c r="AB15" s="131">
        <f t="shared" ref="AB15:AB17" si="23">SMALL(Z15:AA15,1)+X15</f>
        <v>11</v>
      </c>
      <c r="AD15" s="151"/>
    </row>
    <row r="16" spans="1:30" x14ac:dyDescent="0.3">
      <c r="A16" s="303" t="s">
        <v>285</v>
      </c>
      <c r="B16" s="92">
        <v>13</v>
      </c>
      <c r="C16" s="107">
        <v>12</v>
      </c>
      <c r="D16" s="96">
        <v>15</v>
      </c>
      <c r="E16" s="97">
        <v>0</v>
      </c>
      <c r="F16" s="133" t="s">
        <v>62</v>
      </c>
      <c r="G16" s="134">
        <v>0</v>
      </c>
      <c r="H16" s="100"/>
      <c r="I16" s="101"/>
      <c r="J16" s="292"/>
      <c r="K16" s="176"/>
      <c r="L16" s="175"/>
      <c r="M16" s="137"/>
      <c r="N16" s="138"/>
      <c r="O16" s="166"/>
      <c r="P16" s="160"/>
      <c r="Q16" s="177"/>
      <c r="R16" s="139"/>
      <c r="S16" s="102"/>
      <c r="T16" s="103"/>
      <c r="U16" s="93"/>
      <c r="V16" s="94">
        <f t="shared" si="21"/>
        <v>0</v>
      </c>
      <c r="W16" s="142"/>
      <c r="X16" s="105"/>
      <c r="Y16" s="106"/>
      <c r="Z16" s="95">
        <v>11</v>
      </c>
      <c r="AA16" s="57">
        <f t="shared" si="22"/>
        <v>11</v>
      </c>
      <c r="AB16" s="131">
        <f t="shared" si="23"/>
        <v>11</v>
      </c>
      <c r="AD16" s="151"/>
    </row>
    <row r="17" spans="1:30" x14ac:dyDescent="0.3">
      <c r="A17" s="303" t="s">
        <v>286</v>
      </c>
      <c r="B17" s="92">
        <v>13</v>
      </c>
      <c r="C17" s="107">
        <v>12</v>
      </c>
      <c r="D17" s="96">
        <v>15</v>
      </c>
      <c r="E17" s="97">
        <v>0</v>
      </c>
      <c r="F17" s="133" t="s">
        <v>62</v>
      </c>
      <c r="G17" s="134">
        <v>0</v>
      </c>
      <c r="H17" s="100"/>
      <c r="I17" s="101"/>
      <c r="J17" s="292"/>
      <c r="K17" s="176"/>
      <c r="L17" s="175"/>
      <c r="M17" s="137"/>
      <c r="N17" s="138"/>
      <c r="O17" s="166"/>
      <c r="P17" s="160"/>
      <c r="Q17" s="177"/>
      <c r="R17" s="139"/>
      <c r="S17" s="102"/>
      <c r="T17" s="103"/>
      <c r="U17" s="93"/>
      <c r="V17" s="94">
        <f t="shared" si="21"/>
        <v>0</v>
      </c>
      <c r="W17" s="142"/>
      <c r="X17" s="105"/>
      <c r="Y17" s="106"/>
      <c r="Z17" s="95">
        <v>11</v>
      </c>
      <c r="AA17" s="57">
        <f t="shared" si="22"/>
        <v>11</v>
      </c>
      <c r="AB17" s="131">
        <f t="shared" si="23"/>
        <v>11</v>
      </c>
      <c r="AD17" s="151"/>
    </row>
    <row r="18" spans="1:30" x14ac:dyDescent="0.3">
      <c r="A18" s="169" t="s">
        <v>249</v>
      </c>
      <c r="B18" s="92">
        <v>10</v>
      </c>
      <c r="C18" s="107">
        <v>19</v>
      </c>
      <c r="D18" s="96">
        <v>20</v>
      </c>
      <c r="E18" s="97">
        <v>0</v>
      </c>
      <c r="F18" s="133" t="s">
        <v>62</v>
      </c>
      <c r="G18" s="134">
        <v>0</v>
      </c>
      <c r="H18" s="100">
        <v>7</v>
      </c>
      <c r="I18" s="101">
        <v>66</v>
      </c>
      <c r="J18" s="292">
        <v>5</v>
      </c>
      <c r="K18" s="176"/>
      <c r="L18" s="175"/>
      <c r="M18" s="137"/>
      <c r="N18" s="138"/>
      <c r="O18" s="166"/>
      <c r="P18" s="160"/>
      <c r="Q18" s="177"/>
      <c r="R18" s="139"/>
      <c r="S18" s="102"/>
      <c r="T18" s="103"/>
      <c r="U18" s="93"/>
      <c r="V18" s="94">
        <f t="shared" si="18"/>
        <v>78</v>
      </c>
      <c r="W18" s="142"/>
      <c r="X18" s="105"/>
      <c r="Y18" s="106"/>
      <c r="Z18" s="95">
        <v>98</v>
      </c>
      <c r="AA18" s="57">
        <f t="shared" si="19"/>
        <v>20</v>
      </c>
      <c r="AB18" s="131">
        <f t="shared" si="20"/>
        <v>20</v>
      </c>
      <c r="AD18" s="151"/>
    </row>
  </sheetData>
  <conditionalFormatting sqref="AB9:AB18 AB2:AB6">
    <cfRule type="cellIs" dxfId="3" priority="283" stopIfTrue="1" operator="lessThan">
      <formula>0.5</formula>
    </cfRule>
    <cfRule type="cellIs" dxfId="2" priority="284" operator="lessThan">
      <formula>0.5*Z2</formula>
    </cfRule>
  </conditionalFormatting>
  <conditionalFormatting sqref="AB7:AB8">
    <cfRule type="cellIs" dxfId="1" priority="1" stopIfTrue="1" operator="lessThan">
      <formula>0.5</formula>
    </cfRule>
    <cfRule type="cellIs" dxfId="0" priority="2" operator="lessThan">
      <formula>0.5*Z7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71" t="s">
        <v>11</v>
      </c>
      <c r="I1" s="171" t="s">
        <v>103</v>
      </c>
      <c r="J1" s="171" t="s">
        <v>104</v>
      </c>
      <c r="K1" s="171" t="s">
        <v>105</v>
      </c>
      <c r="L1" s="4" t="s">
        <v>106</v>
      </c>
    </row>
    <row r="2" spans="1:20" x14ac:dyDescent="0.3">
      <c r="B2" s="6" t="s">
        <v>12</v>
      </c>
      <c r="C2" s="7">
        <f ca="1">RANDBETWEEN(1,3)</f>
        <v>1</v>
      </c>
      <c r="D2" s="7">
        <f ca="1">RANDBETWEEN(1,3)+RANDBETWEEN(1,3)</f>
        <v>3</v>
      </c>
      <c r="E2" s="7">
        <f ca="1">RANDBETWEEN(1,3)+RANDBETWEEN(1,3)+RANDBETWEEN(1,3)</f>
        <v>5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9</v>
      </c>
      <c r="H2" s="172">
        <f ca="1">RANDBETWEEN(1,3)+RANDBETWEEN(1,3)+RANDBETWEEN(1,3)+RANDBETWEEN(1,3)+RANDBETWEEN(1,3)+RANDBETWEEN(1,3)</f>
        <v>12</v>
      </c>
      <c r="I2" s="172">
        <f ca="1">RANDBETWEEN(1,3)+RANDBETWEEN(1,3)+RANDBETWEEN(1,3)+RANDBETWEEN(1,3)+RANDBETWEEN(1,3)+RANDBETWEEN(1,3)+RANDBETWEEN(1,3)</f>
        <v>13</v>
      </c>
      <c r="J2" s="172">
        <f ca="1">RANDBETWEEN(1,3)+RANDBETWEEN(1,3)+RANDBETWEEN(1,3)+RANDBETWEEN(1,3)+RANDBETWEEN(1,3)+RANDBETWEEN(1,3)+RANDBETWEEN(1,3)+RANDBETWEEN(1,3)</f>
        <v>17</v>
      </c>
      <c r="K2" s="172">
        <f ca="1">RANDBETWEEN(1,3)+RANDBETWEEN(1,3)+RANDBETWEEN(1,3)+RANDBETWEEN(1,3)+RANDBETWEEN(1,3)+RANDBETWEEN(1,3)+RANDBETWEEN(1,3)+RANDBETWEEN(1,3)+RANDBETWEEN(1,3)</f>
        <v>18</v>
      </c>
      <c r="L2" s="8">
        <f ca="1">RANDBETWEEN(1,3)+RANDBETWEEN(1,3)+RANDBETWEEN(1,3)+RANDBETWEEN(1,3)+RANDBETWEEN(1,3)+RANDBETWEEN(1,3)+RANDBETWEEN(1,3)+RANDBETWEEN(1,3)+RANDBETWEEN(1,3)+RANDBETWEEN(1,3)</f>
        <v>19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2</v>
      </c>
      <c r="D3" s="10">
        <f ca="1">RANDBETWEEN(1,4)+RANDBETWEEN(1,4)</f>
        <v>3</v>
      </c>
      <c r="E3" s="10">
        <f ca="1">RANDBETWEEN(1,4)+RANDBETWEEN(1,4)+RANDBETWEEN(1,4)</f>
        <v>7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11</v>
      </c>
      <c r="H3" s="173">
        <f ca="1">RANDBETWEEN(1,4)+RANDBETWEEN(1,4)+RANDBETWEEN(1,4)+RANDBETWEEN(1,4)+RANDBETWEEN(1,4)+RANDBETWEEN(1,4)</f>
        <v>18</v>
      </c>
      <c r="I3" s="173">
        <f ca="1">RANDBETWEEN(1,4)+RANDBETWEEN(1,4)+RANDBETWEEN(1,4)+RANDBETWEEN(1,4)+RANDBETWEEN(1,4)+RANDBETWEEN(1,4)+RANDBETWEEN(1,4)</f>
        <v>12</v>
      </c>
      <c r="J3" s="173">
        <f ca="1">RANDBETWEEN(1,4)+RANDBETWEEN(1,4)+RANDBETWEEN(1,4)+RANDBETWEEN(1,4)+RANDBETWEEN(1,4)+RANDBETWEEN(1,4)+RANDBETWEEN(1,4)+RANDBETWEEN(1,4)</f>
        <v>20</v>
      </c>
      <c r="K3" s="173">
        <f ca="1">RANDBETWEEN(1,4)+RANDBETWEEN(1,4)+RANDBETWEEN(1,4)+RANDBETWEEN(1,4)+RANDBETWEEN(1,4)+RANDBETWEEN(1,4)+RANDBETWEEN(1,4)+RANDBETWEEN(1,4)+RANDBETWEEN(1,4)</f>
        <v>18</v>
      </c>
      <c r="L3" s="11">
        <f ca="1">RANDBETWEEN(1,4)+RANDBETWEEN(1,4)+RANDBETWEEN(1,4)+RANDBETWEEN(1,4)+RANDBETWEEN(1,4)+RANDBETWEEN(1,4)+RANDBETWEEN(1,4)+RANDBETWEEN(1,4)+RANDBETWEEN(1,4)+RANDBETWEEN(1,4)</f>
        <v>20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3</v>
      </c>
      <c r="D4" s="10">
        <f ca="1">RANDBETWEEN(1,6)+RANDBETWEEN(1,6)</f>
        <v>7</v>
      </c>
      <c r="E4" s="10">
        <f ca="1">RANDBETWEEN(1,6)+RANDBETWEEN(1,6)+RANDBETWEEN(1,6)</f>
        <v>10</v>
      </c>
      <c r="F4" s="10">
        <f ca="1">RANDBETWEEN(1,6)+RANDBETWEEN(1,6)+RANDBETWEEN(1,6)+RANDBETWEEN(1,6)</f>
        <v>10</v>
      </c>
      <c r="G4" s="10">
        <f ca="1">RANDBETWEEN(1,6)+RANDBETWEEN(1,6)+RANDBETWEEN(1,6)+RANDBETWEEN(1,6)+RANDBETWEEN(1,6)</f>
        <v>21</v>
      </c>
      <c r="H4" s="173">
        <f ca="1">RANDBETWEEN(1,6)+RANDBETWEEN(1,6)+RANDBETWEEN(1,6)+RANDBETWEEN(1,6)+RANDBETWEEN(1,6)+RANDBETWEEN(1,6)</f>
        <v>27</v>
      </c>
      <c r="I4" s="173">
        <f ca="1">RANDBETWEEN(1,6)+RANDBETWEEN(1,6)+RANDBETWEEN(1,6)+RANDBETWEEN(1,6)+RANDBETWEEN(1,6)+RANDBETWEEN(1,6)+RANDBETWEEN(1,6)</f>
        <v>20</v>
      </c>
      <c r="J4" s="173">
        <f ca="1">RANDBETWEEN(1,6)+RANDBETWEEN(1,6)+RANDBETWEEN(1,6)+RANDBETWEEN(1,6)+RANDBETWEEN(1,6)+RANDBETWEEN(1,6)+RANDBETWEEN(1,6)+RANDBETWEEN(1,6)</f>
        <v>35</v>
      </c>
      <c r="K4" s="173">
        <f ca="1">RANDBETWEEN(1,6)+RANDBETWEEN(1,6)+RANDBETWEEN(1,6)+RANDBETWEEN(1,6)+RANDBETWEEN(1,6)+RANDBETWEEN(1,6)+RANDBETWEEN(1,6)+RANDBETWEEN(1,6)+RANDBETWEEN(1,6)</f>
        <v>37</v>
      </c>
      <c r="L4" s="11">
        <f ca="1">RANDBETWEEN(1,6)+RANDBETWEEN(1,6)+RANDBETWEEN(1,6)+RANDBETWEEN(1,6)+RANDBETWEEN(1,6)+RANDBETWEEN(1,6)+RANDBETWEEN(1,6)+RANDBETWEEN(1,6)+RANDBETWEEN(1,6)+RANDBETWEEN(1,6)</f>
        <v>32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7</v>
      </c>
      <c r="D5" s="10">
        <f ca="1">RANDBETWEEN(1,8)+RANDBETWEEN(1,8)</f>
        <v>8</v>
      </c>
      <c r="E5" s="10">
        <f ca="1">RANDBETWEEN(1,8)+RANDBETWEEN(1,8)+RANDBETWEEN(1,8)</f>
        <v>18</v>
      </c>
      <c r="F5" s="10">
        <f ca="1">RANDBETWEEN(1,8)+RANDBETWEEN(1,8)+RANDBETWEEN(1,8)+RANDBETWEEN(1,8)</f>
        <v>21</v>
      </c>
      <c r="G5" s="10">
        <f ca="1">RANDBETWEEN(1,8)+RANDBETWEEN(1,8)+RANDBETWEEN(1,8)+RANDBETWEEN(1,8)+RANDBETWEEN(1,8)</f>
        <v>24</v>
      </c>
      <c r="H5" s="173">
        <f ca="1">RANDBETWEEN(1,8)+RANDBETWEEN(1,8)+RANDBETWEEN(1,8)+RANDBETWEEN(1,8)+RANDBETWEEN(1,8)+RANDBETWEEN(1,8)</f>
        <v>35</v>
      </c>
      <c r="I5" s="173">
        <f ca="1">RANDBETWEEN(1,8)+RANDBETWEEN(1,8)+RANDBETWEEN(1,8)+RANDBETWEEN(1,8)+RANDBETWEEN(1,8)+RANDBETWEEN(1,8)+RANDBETWEEN(1,8)</f>
        <v>25</v>
      </c>
      <c r="J5" s="173">
        <f ca="1">RANDBETWEEN(1,8)+RANDBETWEEN(1,8)+RANDBETWEEN(1,8)+RANDBETWEEN(1,8)+RANDBETWEEN(1,8)+RANDBETWEEN(1,8)+RANDBETWEEN(1,8)+RANDBETWEEN(1,8)</f>
        <v>44</v>
      </c>
      <c r="K5" s="173">
        <f ca="1">RANDBETWEEN(1,8)+RANDBETWEEN(1,8)+RANDBETWEEN(1,8)+RANDBETWEEN(1,8)+RANDBETWEEN(1,8)+RANDBETWEEN(1,8)+RANDBETWEEN(1,8)+RANDBETWEEN(1,8)+RANDBETWEEN(1,8)</f>
        <v>29</v>
      </c>
      <c r="L5" s="11">
        <f ca="1">RANDBETWEEN(1,8)+RANDBETWEEN(1,8)+RANDBETWEEN(1,8)+RANDBETWEEN(1,8)+RANDBETWEEN(1,8)+RANDBETWEEN(1,8)+RANDBETWEEN(1,8)+RANDBETWEEN(1,8)+RANDBETWEEN(1,8)+RANDBETWEEN(1,8)</f>
        <v>42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2</v>
      </c>
      <c r="D6" s="10">
        <f ca="1">RANDBETWEEN(1,10)+RANDBETWEEN(1,10)</f>
        <v>5</v>
      </c>
      <c r="E6" s="10">
        <f ca="1">RANDBETWEEN(1,10)+RANDBETWEEN(1,10)+RANDBETWEEN(1,10)</f>
        <v>18</v>
      </c>
      <c r="F6" s="10">
        <f ca="1">RANDBETWEEN(1,10)+RANDBETWEEN(1,10)+RANDBETWEEN(1,10)+RANDBETWEEN(1,10)</f>
        <v>22</v>
      </c>
      <c r="G6" s="10">
        <f ca="1">RANDBETWEEN(1,10)+RANDBETWEEN(1,10)+RANDBETWEEN(1,10)+RANDBETWEEN(1,10)+RANDBETWEEN(1,10)</f>
        <v>17</v>
      </c>
      <c r="H6" s="173">
        <f ca="1">RANDBETWEEN(1,10)+RANDBETWEEN(1,10)+RANDBETWEEN(1,10)+RANDBETWEEN(1,10)+RANDBETWEEN(1,10)+RANDBETWEEN(1,10)</f>
        <v>35</v>
      </c>
      <c r="I6" s="173">
        <f ca="1">RANDBETWEEN(1,10)+RANDBETWEEN(1,10)+RANDBETWEEN(1,10)+RANDBETWEEN(1,10)+RANDBETWEEN(1,10)+RANDBETWEEN(1,10)+RANDBETWEEN(1,10)</f>
        <v>24</v>
      </c>
      <c r="J6" s="173">
        <f ca="1">RANDBETWEEN(1,10)+RANDBETWEEN(1,10)+RANDBETWEEN(1,10)+RANDBETWEEN(1,10)+RANDBETWEEN(1,10)+RANDBETWEEN(1,10)+RANDBETWEEN(1,10)+RANDBETWEEN(1,10)</f>
        <v>38</v>
      </c>
      <c r="K6" s="173">
        <f ca="1">RANDBETWEEN(1,10)+RANDBETWEEN(1,10)+RANDBETWEEN(1,10)+RANDBETWEEN(1,10)+RANDBETWEEN(1,10)+RANDBETWEEN(1,10)+RANDBETWEEN(1,10)+RANDBETWEEN(1,10)+RANDBETWEEN(1,10)</f>
        <v>37</v>
      </c>
      <c r="L6" s="11">
        <f ca="1">RANDBETWEEN(1,10)+RANDBETWEEN(1,10)+RANDBETWEEN(1,10)+RANDBETWEEN(1,10)+RANDBETWEEN(1,10)+RANDBETWEEN(1,10)+RANDBETWEEN(1,10)+RANDBETWEEN(1,10)+RANDBETWEEN(1,10)+RANDBETWEEN(1,10)</f>
        <v>48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4</v>
      </c>
      <c r="D7" s="10">
        <f ca="1">RANDBETWEEN(1,12)+RANDBETWEEN(1,12)</f>
        <v>17</v>
      </c>
      <c r="E7" s="10">
        <f ca="1">RANDBETWEEN(1,12)+RANDBETWEEN(1,12)+RANDBETWEEN(1,12)</f>
        <v>23</v>
      </c>
      <c r="F7" s="10">
        <f ca="1">RANDBETWEEN(1,12)+RANDBETWEEN(1,12)+RANDBETWEEN(1,12)+RANDBETWEEN(1,12)</f>
        <v>33</v>
      </c>
      <c r="G7" s="10">
        <f ca="1">RANDBETWEEN(1,12)+RANDBETWEEN(1,12)+RANDBETWEEN(1,12)+RANDBETWEEN(1,12)+RANDBETWEEN(1,12)</f>
        <v>38</v>
      </c>
      <c r="H7" s="173">
        <f ca="1">RANDBETWEEN(1,12)+RANDBETWEEN(1,12)+RANDBETWEEN(1,12)+RANDBETWEEN(1,12)+RANDBETWEEN(1,12)+RANDBETWEEN(1,12)</f>
        <v>50</v>
      </c>
      <c r="I7" s="173">
        <f ca="1">RANDBETWEEN(1,12)+RANDBETWEEN(1,12)+RANDBETWEEN(1,12)+RANDBETWEEN(1,12)+RANDBETWEEN(1,12)+RANDBETWEEN(1,12)+RANDBETWEEN(1,12)</f>
        <v>52</v>
      </c>
      <c r="J7" s="173">
        <f ca="1">RANDBETWEEN(1,12)+RANDBETWEEN(1,12)+RANDBETWEEN(1,12)+RANDBETWEEN(1,12)+RANDBETWEEN(1,12)+RANDBETWEEN(1,12)+RANDBETWEEN(1,12)+RANDBETWEEN(1,12)</f>
        <v>40</v>
      </c>
      <c r="K7" s="173">
        <f ca="1">RANDBETWEEN(1,12)+RANDBETWEEN(1,12)+RANDBETWEEN(1,12)+RANDBETWEEN(1,12)+RANDBETWEEN(1,12)+RANDBETWEEN(1,12)+RANDBETWEEN(1,12)+RANDBETWEEN(1,12)+RANDBETWEEN(1,12)</f>
        <v>47</v>
      </c>
      <c r="L7" s="11">
        <f ca="1">RANDBETWEEN(1,12)+RANDBETWEEN(1,12)+RANDBETWEEN(1,12)+RANDBETWEEN(1,12)+RANDBETWEEN(1,12)+RANDBETWEEN(1,12)+RANDBETWEEN(1,12)+RANDBETWEEN(1,12)+RANDBETWEEN(1,12)+RANDBETWEEN(1,12)</f>
        <v>83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2</v>
      </c>
      <c r="D8" s="10">
        <f ca="1">RANDBETWEEN(1,20)+RANDBETWEEN(1,20)</f>
        <v>15</v>
      </c>
      <c r="E8" s="10">
        <f ca="1">RANDBETWEEN(1,20)+RANDBETWEEN(1,20)+RANDBETWEEN(1,20)</f>
        <v>28</v>
      </c>
      <c r="F8" s="10">
        <f ca="1">RANDBETWEEN(1,20)+RANDBETWEEN(1,20)+RANDBETWEEN(1,20)+RANDBETWEEN(1,20)</f>
        <v>45</v>
      </c>
      <c r="G8" s="10">
        <f ca="1">RANDBETWEEN(1,20)+RANDBETWEEN(1,20)+RANDBETWEEN(1,20)+RANDBETWEEN(1,20)+RANDBETWEEN(1,20)</f>
        <v>29</v>
      </c>
      <c r="H8" s="173">
        <f ca="1">RANDBETWEEN(1,20)+RANDBETWEEN(1,20)+RANDBETWEEN(1,20)+RANDBETWEEN(1,20)+RANDBETWEEN(1,20)+RANDBETWEEN(1,20)</f>
        <v>66</v>
      </c>
      <c r="I8" s="173">
        <f ca="1">RANDBETWEEN(1,20)+RANDBETWEEN(1,20)+RANDBETWEEN(1,20)+RANDBETWEEN(1,20)+RANDBETWEEN(1,20)+RANDBETWEEN(1,20)+RANDBETWEEN(1,20)</f>
        <v>81</v>
      </c>
      <c r="J8" s="173">
        <f ca="1">RANDBETWEEN(1,20)+RANDBETWEEN(1,20)+RANDBETWEEN(1,20)+RANDBETWEEN(1,20)+RANDBETWEEN(1,20)+RANDBETWEEN(1,20)+RANDBETWEEN(1,20)+RANDBETWEEN(1,20)</f>
        <v>110</v>
      </c>
      <c r="K8" s="173">
        <f ca="1">RANDBETWEEN(1,20)+RANDBETWEEN(1,20)+RANDBETWEEN(1,20)+RANDBETWEEN(1,20)+RANDBETWEEN(1,20)+RANDBETWEEN(1,20)+RANDBETWEEN(1,20)+RANDBETWEEN(1,20)+RANDBETWEEN(1,20)</f>
        <v>119</v>
      </c>
      <c r="L8" s="11">
        <f ca="1">RANDBETWEEN(1,20)+RANDBETWEEN(1,20)+RANDBETWEEN(1,20)+RANDBETWEEN(1,20)+RANDBETWEEN(1,20)+RANDBETWEEN(1,20)+RANDBETWEEN(1,20)+RANDBETWEEN(1,20)+RANDBETWEEN(1,20)+RANDBETWEEN(1,20)</f>
        <v>90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29</v>
      </c>
      <c r="D9" s="13">
        <f ca="1">RANDBETWEEN(1,100)+RANDBETWEEN(1,100)</f>
        <v>43</v>
      </c>
      <c r="E9" s="13">
        <f ca="1">RANDBETWEEN(1,100)+RANDBETWEEN(1,100)+RANDBETWEEN(1,100)</f>
        <v>161</v>
      </c>
      <c r="F9" s="13">
        <f ca="1">RANDBETWEEN(1,100)+RANDBETWEEN(1,100)+RANDBETWEEN(1,100)+RANDBETWEEN(1,100)</f>
        <v>209</v>
      </c>
      <c r="G9" s="13">
        <f ca="1">RANDBETWEEN(1,100)+RANDBETWEEN(1,100)+RANDBETWEEN(1,100)+RANDBETWEEN(1,100)+RANDBETWEEN(1,100)</f>
        <v>229</v>
      </c>
      <c r="H9" s="174">
        <f ca="1">RANDBETWEEN(1,100)+RANDBETWEEN(1,100)+RANDBETWEEN(1,100)+RANDBETWEEN(1,100)+RANDBETWEEN(1,100)+RANDBETWEEN(1,100)</f>
        <v>347</v>
      </c>
      <c r="I9" s="174">
        <f ca="1">RANDBETWEEN(1,100)+RANDBETWEEN(1,100)+RANDBETWEEN(1,100)+RANDBETWEEN(1,100)+RANDBETWEEN(1,100)+RANDBETWEEN(1,100)+RANDBETWEEN(1,100)</f>
        <v>322</v>
      </c>
      <c r="J9" s="174">
        <f ca="1">RANDBETWEEN(1,100)+RANDBETWEEN(1,100)+RANDBETWEEN(1,100)+RANDBETWEEN(1,100)+RANDBETWEEN(1,100)+RANDBETWEEN(1,100)+RANDBETWEEN(1,100)+RANDBETWEEN(1,100)</f>
        <v>435</v>
      </c>
      <c r="K9" s="174">
        <f ca="1">RANDBETWEEN(1,100)+RANDBETWEEN(1,100)+RANDBETWEEN(1,100)+RANDBETWEEN(1,100)+RANDBETWEEN(1,100)+RANDBETWEEN(1,100)+RANDBETWEEN(1,100)+RANDBETWEEN(1,100)+RANDBETWEEN(1,100)</f>
        <v>531</v>
      </c>
      <c r="L9" s="14">
        <f ca="1">RANDBETWEEN(1,100)+RANDBETWEEN(1,100)+RANDBETWEEN(1,100)+RANDBETWEEN(1,100)+RANDBETWEEN(1,100)+RANDBETWEEN(1,100)+RANDBETWEEN(1,100)+RANDBETWEEN(1,100)+RANDBETWEEN(1,100)+RANDBETWEEN(1,100)</f>
        <v>643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Initiative</vt:lpstr>
      <vt:lpstr>Members</vt:lpstr>
      <vt:lpstr>Skills</vt:lpstr>
      <vt:lpstr>Spells</vt:lpstr>
      <vt:lpstr>Attacks</vt:lpstr>
      <vt:lpstr>Saves</vt:lpstr>
      <vt:lpstr>hps</vt:lpstr>
      <vt:lpstr>Rolls</vt:lpstr>
      <vt:lpstr>Skills!Print_Area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2023-03-22T11:45:50Z</cp:lastPrinted>
  <dcterms:created xsi:type="dcterms:W3CDTF">2014-01-30T16:13:23Z</dcterms:created>
  <dcterms:modified xsi:type="dcterms:W3CDTF">2023-04-06T12:05:58Z</dcterms:modified>
</cp:coreProperties>
</file>