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8_{7A7E054F-2BF1-40BC-A8EB-4749D1CA2A7E}" xr6:coauthVersionLast="47" xr6:coauthVersionMax="47" xr10:uidLastSave="{00000000-0000-0000-0000-000000000000}"/>
  <bookViews>
    <workbookView xWindow="-108" yWindow="-108" windowWidth="23256" windowHeight="13176" tabRatio="400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9" l="1"/>
  <c r="N33" i="9" s="1"/>
  <c r="J33" i="9"/>
  <c r="K32" i="9"/>
  <c r="N32" i="9" s="1"/>
  <c r="J32" i="9"/>
  <c r="L32" i="9" l="1"/>
  <c r="L33" i="9"/>
  <c r="J21" i="10"/>
  <c r="K21" i="10" s="1"/>
  <c r="M21" i="10" s="1"/>
  <c r="J22" i="10"/>
  <c r="K22" i="10" s="1"/>
  <c r="M22" i="10" s="1"/>
  <c r="J23" i="10"/>
  <c r="K23" i="10"/>
  <c r="M23" i="10" s="1"/>
  <c r="E21" i="9" l="1"/>
  <c r="K21" i="9"/>
  <c r="N21" i="9" s="1"/>
  <c r="G21" i="9"/>
  <c r="F21" i="9"/>
  <c r="J21" i="9"/>
  <c r="K14" i="9"/>
  <c r="N14" i="9" s="1"/>
  <c r="G14" i="9"/>
  <c r="F14" i="9"/>
  <c r="L21" i="9" l="1"/>
  <c r="K4" i="9"/>
  <c r="N4" i="9" s="1"/>
  <c r="J4" i="9"/>
  <c r="D8" i="5"/>
  <c r="C8" i="5"/>
  <c r="L4" i="9" l="1"/>
  <c r="K5" i="12"/>
  <c r="K11" i="9"/>
  <c r="J11" i="9"/>
  <c r="Z10" i="5"/>
  <c r="Z9" i="5"/>
  <c r="Z8" i="5"/>
  <c r="Z7" i="5"/>
  <c r="Q7" i="12"/>
  <c r="M8" i="12"/>
  <c r="N8" i="12" s="1"/>
  <c r="AF8" i="12" s="1"/>
  <c r="K6" i="12"/>
  <c r="AP8" i="12"/>
  <c r="AG8" i="12" s="1"/>
  <c r="AP6" i="12"/>
  <c r="AP5" i="12"/>
  <c r="AP4" i="12"/>
  <c r="AP3" i="12"/>
  <c r="AP2" i="12"/>
  <c r="B10" i="5"/>
  <c r="B9" i="5"/>
  <c r="B8" i="5"/>
  <c r="B7" i="5"/>
  <c r="V10" i="5"/>
  <c r="V9" i="5"/>
  <c r="AA9" i="5" s="1"/>
  <c r="AB9" i="5" s="1"/>
  <c r="V8" i="5"/>
  <c r="AA8" i="5" s="1"/>
  <c r="AB8" i="5" s="1"/>
  <c r="V7" i="5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8" i="7"/>
  <c r="K8" i="7" s="1"/>
  <c r="J9" i="7"/>
  <c r="K9" i="7" s="1"/>
  <c r="J10" i="7"/>
  <c r="K10" i="7" s="1"/>
  <c r="J5" i="7"/>
  <c r="K5" i="7" s="1"/>
  <c r="J6" i="7"/>
  <c r="K6" i="7" s="1"/>
  <c r="J7" i="7"/>
  <c r="K7" i="7" s="1"/>
  <c r="G13" i="9"/>
  <c r="G15" i="9"/>
  <c r="G16" i="9"/>
  <c r="G17" i="9"/>
  <c r="G18" i="9"/>
  <c r="G19" i="9"/>
  <c r="G20" i="9"/>
  <c r="G22" i="9"/>
  <c r="G23" i="9"/>
  <c r="G24" i="9"/>
  <c r="G25" i="9"/>
  <c r="G26" i="9"/>
  <c r="G27" i="9"/>
  <c r="F13" i="9"/>
  <c r="F15" i="9"/>
  <c r="F16" i="9"/>
  <c r="F17" i="9"/>
  <c r="F18" i="9"/>
  <c r="F19" i="9"/>
  <c r="F20" i="9"/>
  <c r="F22" i="9"/>
  <c r="F23" i="9"/>
  <c r="K25" i="9"/>
  <c r="N25" i="9" s="1"/>
  <c r="E25" i="9"/>
  <c r="E13" i="9"/>
  <c r="E14" i="9" s="1"/>
  <c r="J14" i="9" s="1"/>
  <c r="L14" i="9" s="1"/>
  <c r="E15" i="9"/>
  <c r="E16" i="9"/>
  <c r="E17" i="9"/>
  <c r="E18" i="9"/>
  <c r="E19" i="9"/>
  <c r="E20" i="9"/>
  <c r="E22" i="9"/>
  <c r="E23" i="9"/>
  <c r="E24" i="9"/>
  <c r="E26" i="9"/>
  <c r="E27" i="9"/>
  <c r="K23" i="9"/>
  <c r="N23" i="9" s="1"/>
  <c r="K19" i="9"/>
  <c r="N19" i="9" s="1"/>
  <c r="K16" i="9"/>
  <c r="K17" i="9"/>
  <c r="N17" i="9" s="1"/>
  <c r="K22" i="9"/>
  <c r="N22" i="9" s="1"/>
  <c r="K26" i="9"/>
  <c r="N26" i="9" s="1"/>
  <c r="K24" i="9"/>
  <c r="K20" i="9"/>
  <c r="N20" i="9" s="1"/>
  <c r="K18" i="9"/>
  <c r="N18" i="9" s="1"/>
  <c r="K15" i="9"/>
  <c r="K27" i="9"/>
  <c r="N27" i="9" s="1"/>
  <c r="K13" i="9"/>
  <c r="N13" i="9" s="1"/>
  <c r="AJ5" i="12"/>
  <c r="E51" i="13" s="1"/>
  <c r="AJ4" i="12"/>
  <c r="D51" i="13" s="1"/>
  <c r="AJ3" i="12"/>
  <c r="M51" i="13"/>
  <c r="L51" i="13"/>
  <c r="K51" i="13"/>
  <c r="J51" i="13"/>
  <c r="I51" i="13"/>
  <c r="H51" i="13"/>
  <c r="G51" i="13"/>
  <c r="F51" i="13"/>
  <c r="C51" i="13"/>
  <c r="B51" i="13"/>
  <c r="E1" i="13"/>
  <c r="D1" i="13"/>
  <c r="C1" i="13"/>
  <c r="B1" i="13"/>
  <c r="AJ2" i="12"/>
  <c r="AE2" i="12"/>
  <c r="AE4" i="12"/>
  <c r="X2" i="12"/>
  <c r="AE8" i="12"/>
  <c r="AD8" i="12"/>
  <c r="Z8" i="12"/>
  <c r="X8" i="12"/>
  <c r="AB8" i="12" s="1"/>
  <c r="W8" i="12"/>
  <c r="V8" i="12"/>
  <c r="T8" i="12"/>
  <c r="R8" i="12"/>
  <c r="AJ8" i="12" s="1"/>
  <c r="P8" i="12"/>
  <c r="L8" i="12"/>
  <c r="J17" i="9" l="1"/>
  <c r="L11" i="9"/>
  <c r="J25" i="9"/>
  <c r="L25" i="9" s="1"/>
  <c r="AA10" i="5"/>
  <c r="AB10" i="5" s="1"/>
  <c r="N11" i="9"/>
  <c r="AA7" i="5"/>
  <c r="AB7" i="5" s="1"/>
  <c r="J23" i="9"/>
  <c r="L23" i="9" s="1"/>
  <c r="J22" i="9"/>
  <c r="L22" i="9" s="1"/>
  <c r="J16" i="9"/>
  <c r="L16" i="9" s="1"/>
  <c r="AH8" i="12"/>
  <c r="J13" i="9"/>
  <c r="L13" i="9" s="1"/>
  <c r="J15" i="9"/>
  <c r="L15" i="9" s="1"/>
  <c r="J18" i="9"/>
  <c r="L18" i="9" s="1"/>
  <c r="J20" i="9"/>
  <c r="L20" i="9" s="1"/>
  <c r="J19" i="9"/>
  <c r="L19" i="9" s="1"/>
  <c r="N16" i="9"/>
  <c r="L17" i="9"/>
  <c r="N15" i="9"/>
  <c r="N24" i="9"/>
  <c r="I21" i="1"/>
  <c r="I22" i="1" s="1"/>
  <c r="I20" i="1"/>
  <c r="I19" i="1"/>
  <c r="J5" i="9"/>
  <c r="K5" i="9"/>
  <c r="N5" i="9" s="1"/>
  <c r="J6" i="9"/>
  <c r="K6" i="9"/>
  <c r="N6" i="9" s="1"/>
  <c r="K8" i="9"/>
  <c r="N8" i="9" s="1"/>
  <c r="J8" i="9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9" i="1"/>
  <c r="E3" i="1"/>
  <c r="E6" i="1"/>
  <c r="E7" i="1"/>
  <c r="K31" i="9"/>
  <c r="N31" i="9" s="1"/>
  <c r="J31" i="9"/>
  <c r="K30" i="9"/>
  <c r="N30" i="9" s="1"/>
  <c r="J30" i="9"/>
  <c r="L6" i="9" l="1"/>
  <c r="L5" i="9"/>
  <c r="L8" i="9"/>
  <c r="L31" i="9"/>
  <c r="L30" i="9"/>
  <c r="V14" i="5"/>
  <c r="AA14" i="5" s="1"/>
  <c r="AB14" i="5" s="1"/>
  <c r="K7" i="9" l="1"/>
  <c r="N7" i="9" s="1"/>
  <c r="J7" i="9"/>
  <c r="V13" i="5"/>
  <c r="AA13" i="5" s="1"/>
  <c r="AB13" i="5" s="1"/>
  <c r="V12" i="5"/>
  <c r="AA12" i="5" s="1"/>
  <c r="AB12" i="5" s="1"/>
  <c r="V11" i="5"/>
  <c r="AA11" i="5" s="1"/>
  <c r="AB11" i="5" s="1"/>
  <c r="K29" i="9"/>
  <c r="N29" i="9" s="1"/>
  <c r="J29" i="9"/>
  <c r="K28" i="9"/>
  <c r="N28" i="9" s="1"/>
  <c r="J28" i="9"/>
  <c r="L7" i="9" l="1"/>
  <c r="L29" i="9"/>
  <c r="L28" i="9"/>
  <c r="V6" i="5" l="1"/>
  <c r="AA6" i="5" s="1"/>
  <c r="AB6" i="5" s="1"/>
  <c r="J10" i="9"/>
  <c r="K10" i="9"/>
  <c r="N10" i="9" s="1"/>
  <c r="J12" i="9"/>
  <c r="K12" i="9"/>
  <c r="M17" i="10"/>
  <c r="J17" i="10"/>
  <c r="K17" i="10" s="1"/>
  <c r="M16" i="10"/>
  <c r="J16" i="10"/>
  <c r="K16" i="10" s="1"/>
  <c r="M15" i="10"/>
  <c r="K15" i="10"/>
  <c r="J15" i="10"/>
  <c r="L12" i="9" l="1"/>
  <c r="L10" i="9"/>
  <c r="N12" i="9"/>
  <c r="K3" i="9" l="1"/>
  <c r="N3" i="9" s="1"/>
  <c r="J3" i="9"/>
  <c r="L3" i="9" l="1"/>
  <c r="K9" i="9"/>
  <c r="N9" i="9" s="1"/>
  <c r="J9" i="9"/>
  <c r="L9" i="9" l="1"/>
  <c r="J2" i="9"/>
  <c r="K2" i="9"/>
  <c r="N2" i="9" s="1"/>
  <c r="L2" i="9" l="1"/>
  <c r="J3" i="10"/>
  <c r="K3" i="10" s="1"/>
  <c r="M3" i="10" s="1"/>
  <c r="J6" i="10"/>
  <c r="K6" i="10" s="1"/>
  <c r="M6" i="10" s="1"/>
  <c r="D4" i="7" l="1"/>
  <c r="E4" i="7" s="1"/>
  <c r="D3" i="7"/>
  <c r="E3" i="7" s="1"/>
  <c r="D2" i="7"/>
  <c r="E2" i="7" s="1"/>
  <c r="J4" i="7"/>
  <c r="K4" i="7" s="1"/>
  <c r="J3" i="7"/>
  <c r="K3" i="7" s="1"/>
  <c r="J2" i="7"/>
  <c r="K2" i="7" s="1"/>
  <c r="J7" i="10"/>
  <c r="K7" i="10" s="1"/>
  <c r="M7" i="10" s="1"/>
  <c r="J12" i="10" l="1"/>
  <c r="K12" i="10" s="1"/>
  <c r="M12" i="10" s="1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20" i="10"/>
  <c r="K20" i="10" s="1"/>
  <c r="M20" i="10" s="1"/>
  <c r="J24" i="10"/>
  <c r="K24" i="10"/>
  <c r="M24" i="10"/>
  <c r="J25" i="10"/>
  <c r="K25" i="10" s="1"/>
  <c r="M25" i="10"/>
  <c r="J26" i="10"/>
  <c r="K26" i="10" s="1"/>
  <c r="M26" i="10"/>
  <c r="J9" i="10" l="1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C10" i="5" s="1"/>
  <c r="Z3" i="12"/>
  <c r="F2" i="13" s="1"/>
  <c r="X5" i="12"/>
  <c r="AB5" i="12" s="1"/>
  <c r="B3" i="13" s="1"/>
  <c r="X4" i="12"/>
  <c r="AB4" i="12" s="1"/>
  <c r="C3" i="13" s="1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N3" i="12"/>
  <c r="AF3" i="12" s="1"/>
  <c r="AH3" i="12" s="1"/>
  <c r="L3" i="12"/>
  <c r="AG6" i="12"/>
  <c r="AD6" i="12"/>
  <c r="E4" i="13" s="1"/>
  <c r="Z6" i="12"/>
  <c r="E2" i="13" s="1"/>
  <c r="W6" i="12"/>
  <c r="V6" i="12"/>
  <c r="T6" i="12"/>
  <c r="R6" i="12"/>
  <c r="AJ6" i="12" s="1"/>
  <c r="P6" i="12"/>
  <c r="AI6" i="12" s="1"/>
  <c r="N6" i="12"/>
  <c r="AF6" i="12" s="1"/>
  <c r="AH6" i="12" s="1"/>
  <c r="L6" i="12"/>
  <c r="AG7" i="12"/>
  <c r="AD7" i="12"/>
  <c r="Z7" i="12"/>
  <c r="W7" i="12"/>
  <c r="V7" i="12"/>
  <c r="T7" i="12"/>
  <c r="R7" i="12"/>
  <c r="AJ7" i="12" s="1"/>
  <c r="P7" i="12"/>
  <c r="AI7" i="12" s="1"/>
  <c r="N7" i="12"/>
  <c r="AF7" i="12" s="1"/>
  <c r="AH7" i="12" s="1"/>
  <c r="L7" i="12"/>
  <c r="AG4" i="12"/>
  <c r="C9" i="5" s="1"/>
  <c r="AD4" i="12"/>
  <c r="C4" i="13" s="1"/>
  <c r="Z4" i="12"/>
  <c r="C2" i="13" s="1"/>
  <c r="W4" i="12"/>
  <c r="V4" i="12"/>
  <c r="T4" i="12"/>
  <c r="R4" i="12"/>
  <c r="P4" i="12"/>
  <c r="AI4" i="12" s="1"/>
  <c r="N4" i="12"/>
  <c r="AF4" i="12" s="1"/>
  <c r="AH4" i="12" s="1"/>
  <c r="D9" i="5" s="1"/>
  <c r="AD5" i="12"/>
  <c r="B4" i="13" s="1"/>
  <c r="Z5" i="12"/>
  <c r="B2" i="13" s="1"/>
  <c r="W5" i="12"/>
  <c r="V5" i="12"/>
  <c r="T5" i="12"/>
  <c r="R5" i="12"/>
  <c r="P5" i="12"/>
  <c r="AI5" i="12" s="1"/>
  <c r="N5" i="12"/>
  <c r="AF5" i="12" s="1"/>
  <c r="AH5" i="12" s="1"/>
  <c r="D10" i="5" s="1"/>
  <c r="L5" i="12"/>
  <c r="AG2" i="12"/>
  <c r="C7" i="5" s="1"/>
  <c r="AD2" i="12"/>
  <c r="G4" i="13" s="1"/>
  <c r="Z2" i="12"/>
  <c r="G2" i="13" s="1"/>
  <c r="AB2" i="12"/>
  <c r="G3" i="13" s="1"/>
  <c r="W2" i="12"/>
  <c r="V2" i="12"/>
  <c r="T2" i="12"/>
  <c r="R2" i="12"/>
  <c r="P2" i="12"/>
  <c r="AI2" i="12" s="1"/>
  <c r="N2" i="12"/>
  <c r="AF2" i="12" s="1"/>
  <c r="AH2" i="12" s="1"/>
  <c r="D7" i="5" s="1"/>
  <c r="L2" i="12"/>
  <c r="F26" i="9" l="1"/>
  <c r="J26" i="9" s="1"/>
  <c r="L26" i="9" s="1"/>
  <c r="F27" i="9"/>
  <c r="J27" i="9" s="1"/>
  <c r="L27" i="9" s="1"/>
  <c r="F24" i="9"/>
  <c r="J24" i="9" s="1"/>
  <c r="L24" i="9" s="1"/>
  <c r="F25" i="9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R24" i="13" l="1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4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E2" i="1" l="1"/>
  <c r="E5" i="1"/>
  <c r="V4" i="5" l="1"/>
  <c r="AA4" i="5" s="1"/>
  <c r="AB4" i="5" s="1"/>
  <c r="V2" i="5" l="1"/>
  <c r="V3" i="5"/>
  <c r="V5" i="5"/>
  <c r="J5" i="10" l="1"/>
  <c r="K5" i="10" s="1"/>
  <c r="M5" i="10" s="1"/>
  <c r="J8" i="10" l="1"/>
  <c r="K8" i="10" s="1"/>
  <c r="M8" i="10" s="1"/>
  <c r="M8" i="1" l="1"/>
  <c r="M7" i="1"/>
  <c r="M6" i="1"/>
  <c r="M32" i="1" l="1"/>
  <c r="I8" i="1" l="1"/>
  <c r="AA3" i="5" l="1"/>
  <c r="AB3" i="5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0" i="1" s="1"/>
  <c r="I10" i="1" l="1"/>
  <c r="M11" i="1" s="1"/>
  <c r="M12" i="1" l="1"/>
  <c r="M13" i="1" l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K5" authorId="0" shapeId="0" xr:uid="{5E18D14D-17AD-4A5D-A171-934D3DE07E37}">
      <text>
        <r>
          <rPr>
            <sz val="12"/>
            <color indexed="81"/>
            <rFont val="Times New Roman"/>
            <family val="1"/>
          </rPr>
          <t>Poison -2</t>
        </r>
      </text>
    </comment>
    <comment ref="K6" authorId="0" shapeId="0" xr:uid="{FC369E6D-D364-490E-9DBF-EC390E48ED73}">
      <text>
        <r>
          <rPr>
            <sz val="12"/>
            <color indexed="81"/>
            <rFont val="Times New Roman"/>
            <family val="1"/>
          </rPr>
          <t>Bull’s Strength +4</t>
        </r>
      </text>
    </comment>
    <comment ref="Q7" authorId="0" shapeId="0" xr:uid="{625AE0F9-7C62-47E4-80D1-1522C18CB929}">
      <text>
        <r>
          <rPr>
            <sz val="12"/>
            <color indexed="81"/>
            <rFont val="Times New Roman"/>
            <family val="1"/>
          </rPr>
          <t>Fox’s Cunning +4</t>
        </r>
      </text>
    </comment>
    <comment ref="M8" authorId="0" shapeId="0" xr:uid="{E420A775-83D1-45F5-99BE-2C9754FBD77C}">
      <text>
        <r>
          <rPr>
            <sz val="12"/>
            <color indexed="81"/>
            <rFont val="Times New Roman"/>
            <family val="1"/>
          </rPr>
          <t>Cat’s Grace +4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8" authorId="0" shapeId="0" xr:uid="{54A19C03-8609-479A-AB22-A0DA18381001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8" authorId="0" shapeId="0" xr:uid="{8B8DA6DD-C1C7-465A-BB80-DAC8BD46C0A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<sst xmlns="http://schemas.openxmlformats.org/spreadsheetml/2006/main" count="821" uniqueCount="325">
  <si>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</si>
  <si>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</si>
  <si>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</si>
  <si>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</si>
  <si>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</si>
  <si>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</si>
  <si>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</si>
  <si>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</si>
  <si>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</si>
  <si>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</si>
  <si>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</si>
  <si>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</si>
  <si>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</si>
  <si>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</si>
  <si>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</si>
  <si>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</si>
  <si>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</si>
  <si>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</si>
  <si>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</si>
  <si>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</si>
  <si>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</si>
  <si>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</si>
  <si>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</si>
  <si>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</si>
  <si>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</si>
  <si>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</si>
  <si>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</si>
  <si>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</si>
  <si>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</si>
  <si>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</si>
  <si>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</si>
  <si>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</si>
  <si>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</si>
  <si>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</si>
  <si>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</si>
  <si>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</si>
  <si>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</si>
  <si>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</si>
  <si>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</si>
  <si>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</si>
  <si>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</si>
  <si>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</si>
  <si>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</si>
  <si>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</si>
  <si>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</si>
  <si>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</si>
  <si>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</si>
  <si>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</si>
  <si>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</si>
  <si>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</si>
  <si>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</si>
  <si>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</si>
  <si>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</si>
  <si>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</si>
  <si>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</si>
  <si>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</si>
  <si>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</si>
  <si>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</si>
  <si>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</si>
  <si>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</si>
  <si>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</si>
  <si>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</si>
  <si>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</si>
  <si>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</si>
  <si>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</si>
  <si>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</si>
  <si>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</si>
  <si>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</si>
  <si>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</si>
  <si>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</si>
  <si>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</si>
  <si>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</si>
  <si>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</si>
  <si>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</si>
  <si>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</si>
  <si>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</si>
  <si>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</si>
  <si>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</si>
  <si>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</si>
  <si>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</si>
  <si>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</si>
  <si>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</si>
  <si>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</si>
  <si>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</si>
  <si>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</si>
  <si>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</si>
  <si>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</si>
  <si>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</si>
  <si>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</si>
  <si>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</si>
  <si>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</si>
  <si>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</si>
  <si>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</si>
  <si>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</si>
  <si>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</si>
  <si>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</si>
  <si>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</si>
  <si>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</si>
  <si>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</si>
  <si>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</si>
  <si>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</si>
  <si>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</si>
  <si>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</si>
  <si>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</si>
  <si>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</si>
  <si>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</si>
  <si>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</si>
  <si>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</si>
  <si>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</si>
  <si>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</si>
  <si>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</si>
  <si>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</si>
  <si>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</si>
  <si>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</si>
  <si>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</si>
  <si>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</si>
  <si>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</si>
  <si>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</si>
  <si>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</si>
  <si>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</si>
  <si>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</si>
  <si>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</si>
  <si>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</si>
  <si>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</si>
  <si>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</si>
  <si>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</si>
  <si>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</si>
  <si>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</si>
  <si>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</si>
  <si>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</si>
  <si>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</si>
  <si>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</si>
  <si>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</si>
  <si>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</si>
  <si>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</si>
  <si>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</si>
  <si>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</si>
  <si>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</si>
  <si>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</si>
  <si>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</si>
  <si>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</si>
  <si>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</si>
  <si>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</si>
  <si>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</si>
  <si>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</si>
  <si>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</si>
  <si>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</si>
  <si>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</si>
  <si>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</si>
  <si>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</si>
  <si>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</si>
  <si>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</si>
  <si>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</si>
  <si>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</si>
  <si>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</si>
  <si>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</si>
  <si>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</si>
  <si>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</si>
  <si>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</si>
  <si>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</si>
  <si>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</si>
  <si>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</si>
  <si>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</si>
  <si>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</si>
  <si>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</si>
  <si>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</si>
  <si>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</si>
  <si>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</si>
  <si>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</si>
  <si>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</si>
  <si>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</si>
  <si>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</si>
  <si>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</si>
  <si>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</si>
  <si>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</si>
  <si>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</si>
  <si>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</si>
  <si>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</si>
  <si>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</si>
  <si>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</si>
  <si>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</si>
  <si>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</si>
  <si>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</si>
  <si>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</si>
  <si>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</si>
  <si>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</si>
  <si>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</si>
  <si>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</si>
  <si>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</si>
  <si>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</si>
  <si>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</si>
  <si>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</si>
  <si>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</si>
  <si>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</si>
  <si>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</si>
  <si>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</si>
  <si>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</si>
  <si>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Current Effects</t>
  </si>
  <si>
    <t>Abilities / Feats</t>
  </si>
  <si>
    <t>-</t>
  </si>
  <si>
    <r>
      <t xml:space="preserve">6 / 5
</t>
    </r>
    <r>
      <rPr>
        <sz val="10"/>
        <color rgb="FFFF0000"/>
        <rFont val="Times New Roman"/>
        <family val="1"/>
      </rPr>
      <t>0 / 0</t>
    </r>
  </si>
  <si>
    <t>Haal</t>
  </si>
  <si>
    <r>
      <t xml:space="preserve">6 / 6 / 5 / 3
</t>
    </r>
    <r>
      <rPr>
        <sz val="10"/>
        <color rgb="FFFF0000"/>
        <rFont val="Times New Roman"/>
        <family val="1"/>
      </rPr>
      <t>0 / 0 / 0 / 0</t>
    </r>
  </si>
  <si>
    <t>Detect Evil</t>
  </si>
  <si>
    <t>Detect Thoughts</t>
  </si>
  <si>
    <t>Summon Monster I</t>
  </si>
  <si>
    <t>Obscuring Mist</t>
  </si>
  <si>
    <t>Spiritual Weapon</t>
  </si>
  <si>
    <t>Summon Monster II</t>
  </si>
  <si>
    <t>Light</t>
  </si>
  <si>
    <t>Aid</t>
  </si>
  <si>
    <t>Grapple</t>
  </si>
  <si>
    <t>Ranger-Druid</t>
  </si>
  <si>
    <t>Cloistered Cleric of Lathander-Fighter</t>
  </si>
  <si>
    <t>Serasande</t>
  </si>
  <si>
    <t>Entangle</t>
  </si>
  <si>
    <t>Celestial riding dog</t>
  </si>
  <si>
    <t>Bite</t>
  </si>
  <si>
    <t>1d6+3</t>
  </si>
  <si>
    <t>Lucky</t>
  </si>
  <si>
    <t>Hob Duskblade</t>
  </si>
  <si>
    <t>Hob Spellscourge</t>
  </si>
  <si>
    <t>Hob Warcaster</t>
  </si>
  <si>
    <t>MM V</t>
  </si>
  <si>
    <t>Complementary Party Composition</t>
  </si>
  <si>
    <t>Jadziya</t>
  </si>
  <si>
    <t>Bríjido</t>
  </si>
  <si>
    <t>ProcolHarum</t>
  </si>
  <si>
    <t>Half-orc Ranger</t>
  </si>
  <si>
    <t>Human Swashbuckler</t>
  </si>
  <si>
    <t>Human Enchanter</t>
  </si>
  <si>
    <t>Dragonborn Favored of Lathander</t>
  </si>
  <si>
    <t>Hobgoblins</t>
  </si>
  <si>
    <t>Merchants</t>
  </si>
  <si>
    <t>40’ - 60’</t>
  </si>
  <si>
    <t>Thrashmosh</t>
  </si>
  <si>
    <t>Kam-Råm</t>
  </si>
  <si>
    <t>Gruumsharif</t>
  </si>
  <si>
    <t>eÓcg</t>
  </si>
  <si>
    <t>Hobgoblin</t>
  </si>
  <si>
    <t>Human</t>
  </si>
  <si>
    <t>Half-orc</t>
  </si>
  <si>
    <t>Dragonborn</t>
  </si>
  <si>
    <t>Favored of Lathander</t>
  </si>
  <si>
    <t>Ranger</t>
  </si>
  <si>
    <t>Enchanter</t>
  </si>
  <si>
    <t>Swashbuckler</t>
  </si>
  <si>
    <t>F</t>
  </si>
  <si>
    <t>M</t>
  </si>
  <si>
    <t>Lawful Good</t>
  </si>
  <si>
    <t>Chaotic Good</t>
  </si>
  <si>
    <t>Neutral Good</t>
  </si>
  <si>
    <t>Lawful Evil</t>
  </si>
  <si>
    <t>Moonshaes</t>
  </si>
  <si>
    <t>Sword Coast</t>
  </si>
  <si>
    <t>Duskblade</t>
  </si>
  <si>
    <t>MW Longsword, Longbow</t>
  </si>
  <si>
    <r>
      <t xml:space="preserve">5 / 5
</t>
    </r>
    <r>
      <rPr>
        <sz val="10"/>
        <color rgb="FFFF0000"/>
        <rFont val="Times New Roman"/>
        <family val="1"/>
      </rPr>
      <t>0 / 0</t>
    </r>
  </si>
  <si>
    <t>Warcaster</t>
  </si>
  <si>
    <t>Spellscourge</t>
  </si>
  <si>
    <t>Immanuel</t>
  </si>
  <si>
    <t>Moses</t>
  </si>
  <si>
    <t>Jacques</t>
  </si>
  <si>
    <t>Bracers of Armor +1</t>
  </si>
  <si>
    <t>MW Staff, 3 MW Daggers</t>
  </si>
  <si>
    <t>Studded Leather +2</t>
  </si>
  <si>
    <t>Leather +2</t>
  </si>
  <si>
    <t>Greatsword +1, MW Dagger</t>
  </si>
  <si>
    <t>Rapier +1, MW Dagger</t>
  </si>
  <si>
    <t>Light Crossbow +1, MW Staff</t>
  </si>
  <si>
    <r>
      <t xml:space="preserve">Ring of </t>
    </r>
    <r>
      <rPr>
        <i/>
        <sz val="12"/>
        <rFont val="Times New Roman"/>
        <family val="1"/>
      </rPr>
      <t>Invisibility</t>
    </r>
  </si>
  <si>
    <t>Cloak of Resistance +1</t>
  </si>
  <si>
    <t>Chain Shirt +1</t>
  </si>
  <si>
    <t>Spiked Chain +1</t>
  </si>
  <si>
    <t>Goblinoids</t>
  </si>
  <si>
    <t>Dodge, Iron Will, Mage Slayer, Mobility; Jump +9, Knowledge (arcana) +3, Listen +1, Move Silently +5, Spellcraft +3, Spot +1, Tumble +8
Spell Eater:  Upon successful save vs. spell, he gains 5 temporary hit points for 1 minute, and a +2 bonus on attack rolls for 1 round.</t>
  </si>
  <si>
    <t>Weapon Finesse, Grace +1, Insightful Strike, Dodge Bonus +1</t>
  </si>
  <si>
    <t>Light Mace +1, Light Crossbow +1, MW Dagger</t>
  </si>
  <si>
    <t>Weapon Focus (Mace), Energy Resistance 10 (Acid)</t>
  </si>
  <si>
    <t>6 / 5</t>
  </si>
  <si>
    <t>4 / 3</t>
  </si>
  <si>
    <r>
      <t xml:space="preserve">2
</t>
    </r>
    <r>
      <rPr>
        <sz val="10"/>
        <color rgb="FFFF0000"/>
        <rFont val="Times New Roman"/>
        <family val="1"/>
      </rPr>
      <t>0</t>
    </r>
  </si>
  <si>
    <t>All ranger spells, level 1</t>
  </si>
  <si>
    <t>Craft:  []</t>
  </si>
  <si>
    <t>Profession:  []</t>
  </si>
  <si>
    <t>Rapier +1</t>
  </si>
  <si>
    <t>MW Dagger</t>
  </si>
  <si>
    <t>Light Crossbow +1</t>
  </si>
  <si>
    <t>MW Staff</t>
  </si>
  <si>
    <t>Greatsword +1</t>
  </si>
  <si>
    <t>Light Mace +1</t>
  </si>
  <si>
    <t>1d6+1</t>
  </si>
  <si>
    <t>1d4</t>
  </si>
  <si>
    <t>1d8+1</t>
  </si>
  <si>
    <t>Poisoned Dart</t>
  </si>
  <si>
    <t>2 MW Daggers</t>
  </si>
  <si>
    <t>1d4+Poison</t>
  </si>
  <si>
    <t>2d4+1+3+1</t>
  </si>
  <si>
    <t>1d6-1</t>
  </si>
  <si>
    <t>1d4-1</t>
  </si>
  <si>
    <t>1d4+1</t>
  </si>
  <si>
    <t>1d12+1+1</t>
  </si>
  <si>
    <t>MW Longsword</t>
  </si>
  <si>
    <t>1d8+1+2</t>
  </si>
  <si>
    <t>1d8</t>
  </si>
  <si>
    <t>MW Longbow</t>
  </si>
  <si>
    <t>Chain Shirt +1, Light Steel Shield +1</t>
  </si>
  <si>
    <t>Blowgun</t>
  </si>
  <si>
    <t>1d2+Poison</t>
  </si>
  <si>
    <t>DC 12, 1d4 Strength</t>
  </si>
  <si>
    <r>
      <t xml:space="preserve">6 / 6 / 5 / 3
</t>
    </r>
    <r>
      <rPr>
        <sz val="10"/>
        <color rgb="FFFF0000"/>
        <rFont val="Times New Roman"/>
        <family val="1"/>
      </rPr>
      <t>0 / 0 / 0 / 1</t>
    </r>
  </si>
  <si>
    <r>
      <t xml:space="preserve">Amanuensis, Cure Minor Wounds, Guidance, Mending, Message, Resistancve, Virtue / </t>
    </r>
    <r>
      <rPr>
        <b/>
        <sz val="10"/>
        <rFont val="Times New Roman"/>
        <family val="1"/>
      </rPr>
      <t xml:space="preserve">Bless, Bless Water, Endure Elements, Nightshield, Nimbus of Light </t>
    </r>
    <r>
      <rPr>
        <sz val="10"/>
        <rFont val="Times New Roman"/>
        <family val="1"/>
      </rPr>
      <t xml:space="preserve">/ </t>
    </r>
    <r>
      <rPr>
        <i/>
        <sz val="10"/>
        <rFont val="Times New Roman"/>
        <family val="1"/>
      </rPr>
      <t xml:space="preserve">Benediction, Deific Vengeance, Eagle’s Splendor, Elation </t>
    </r>
    <r>
      <rPr>
        <sz val="10"/>
        <rFont val="Times New Roman"/>
        <family val="1"/>
      </rPr>
      <t xml:space="preserve">/ </t>
    </r>
    <r>
      <rPr>
        <b/>
        <i/>
        <sz val="10"/>
        <color rgb="FFFF0000"/>
        <rFont val="Times New Roman"/>
        <family val="1"/>
      </rPr>
      <t>Curse of Arrow Attraction,</t>
    </r>
    <r>
      <rPr>
        <b/>
        <i/>
        <sz val="10"/>
        <rFont val="Times New Roman"/>
        <family val="1"/>
      </rPr>
      <t xml:space="preserve"> Holy Storm, Inspired Aim</t>
    </r>
  </si>
  <si>
    <t>Curse of Arrow Attraction</t>
  </si>
  <si>
    <r>
      <t xml:space="preserve">Concentration +9 (+13 casting defensively), Intimidate +7, Knowledge (arcana) +9, Listen +0, Move Silently +6, Spellcraft +11, Spot +5; Battle Magic Tactics, Combat Casting, Iron Will, SA magic strike, pillar of magic, spell-like abilities, spells; SQ Arcane Talent (Ex) A warcaster casts spells as a 4th-level wizard
</t>
    </r>
    <r>
      <rPr>
        <b/>
        <sz val="10"/>
        <rFont val="Times New Roman"/>
        <family val="1"/>
      </rPr>
      <t>Spells Prepared (CL 4th):
2nd</t>
    </r>
    <r>
      <rPr>
        <sz val="10"/>
        <rFont val="Times New Roman"/>
        <family val="1"/>
      </rPr>
      <t xml:space="preserve">—false life, </t>
    </r>
    <r>
      <rPr>
        <sz val="10"/>
        <color rgb="FFFF0000"/>
        <rFont val="Times New Roman"/>
        <family val="1"/>
      </rPr>
      <t>flaming sphere (DC 15)</t>
    </r>
    <r>
      <rPr>
        <sz val="10"/>
        <rFont val="Times New Roman"/>
        <family val="1"/>
      </rPr>
      <t xml:space="preserve">, web (DC 15)
</t>
    </r>
    <r>
      <rPr>
        <b/>
        <sz val="10"/>
        <rFont val="Times New Roman"/>
        <family val="1"/>
      </rPr>
      <t>1st</t>
    </r>
    <r>
      <rPr>
        <sz val="10"/>
        <rFont val="Times New Roman"/>
        <family val="1"/>
      </rPr>
      <t xml:space="preserve">—expeditious retreat, magic missile (2), shield
</t>
    </r>
    <r>
      <rPr>
        <b/>
        <sz val="10"/>
        <rFont val="Times New Roman"/>
        <family val="1"/>
      </rPr>
      <t>0</t>
    </r>
    <r>
      <rPr>
        <sz val="10"/>
        <rFont val="Times New Roman"/>
        <family val="1"/>
      </rPr>
      <t xml:space="preserve">—daze (DC 13), flare (DC 13), resistance, read magic
At will—detect magic (CL 4th)
</t>
    </r>
    <r>
      <rPr>
        <b/>
        <sz val="10"/>
        <rFont val="Times New Roman"/>
        <family val="1"/>
      </rPr>
      <t xml:space="preserve">Spell Eater (Su) </t>
    </r>
    <r>
      <rPr>
        <sz val="10"/>
        <rFont val="Times New Roman"/>
        <family val="1"/>
      </rPr>
      <t>If a hobgoblin warcaster succeeds on his save against a spell, he gains 5 temporary hit points and a +2 bonus on attack rolls. The attack bonus lasts for 1 round, and the temporary hit points last for 1 minute.
Pillar of Magic (Su) Once per day, a hobgoblin warcaster can grant all goblinoids within 30 feet spell resistance 14 for 1 minute.</t>
    </r>
  </si>
  <si>
    <t>Flaming Sphere</t>
  </si>
  <si>
    <r>
      <t xml:space="preserve">Concentration +9, Move Silently +5, Ride +8, Spellcraft +7;
Battle Magic Tactics, Combat Casting, Weapon Focus (longsword), Arcane Channeling, 4/day—dancing lights, detect magic, flare (DC 11), ghost sound (DC 11), read magic;
Spells Known (CL 3rd):
</t>
    </r>
    <r>
      <rPr>
        <b/>
        <sz val="10"/>
        <rFont val="Times New Roman"/>
        <family val="1"/>
      </rPr>
      <t xml:space="preserve">1st </t>
    </r>
    <r>
      <rPr>
        <sz val="10"/>
        <rFont val="Times New Roman"/>
        <family val="1"/>
      </rPr>
      <t xml:space="preserve">(5/day)—burning hands (DC 12), </t>
    </r>
    <r>
      <rPr>
        <sz val="10"/>
        <color rgb="FFFF0000"/>
        <rFont val="Times New Roman"/>
        <family val="1"/>
      </rPr>
      <t>ray of enfeeblement</t>
    </r>
    <r>
      <rPr>
        <sz val="10"/>
        <rFont val="Times New Roman"/>
        <family val="1"/>
      </rPr>
      <t xml:space="preserve"> (+5 ranged touch), shocking grasp (+5 melee touch), swift expeditious retreat (swift action, duration 1 round)
</t>
    </r>
    <r>
      <rPr>
        <b/>
        <sz val="10"/>
        <rFont val="Times New Roman"/>
        <family val="1"/>
      </rPr>
      <t xml:space="preserve">0 </t>
    </r>
    <r>
      <rPr>
        <sz val="10"/>
        <rFont val="Times New Roman"/>
        <family val="1"/>
      </rPr>
      <t>(5/day)—acid splash (+5 ranged touch), ray of frost (+5 ranged touch), touch of fatigue (+5 melee touch, DC 11)</t>
    </r>
  </si>
  <si>
    <t>Ranged Touch</t>
  </si>
  <si>
    <t>varies</t>
  </si>
  <si>
    <t>Ray of Enfeeblement</t>
  </si>
  <si>
    <t>Rapier +1, 2nd Attack</t>
  </si>
  <si>
    <r>
      <t xml:space="preserve">x / x / x / </t>
    </r>
    <r>
      <rPr>
        <b/>
        <i/>
        <sz val="10"/>
        <rFont val="Times New Roman"/>
        <family val="1"/>
      </rPr>
      <t>Mass Whelm, Perfect Summons, Summon Monster IV</t>
    </r>
  </si>
  <si>
    <t>Holy Storm</t>
  </si>
  <si>
    <t>Mule</t>
  </si>
  <si>
    <t>2 Hooves</t>
  </si>
  <si>
    <t>1d4+3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</si>
</sst>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b/>
      <i/>
      <sz val="12"/>
      <color theme="1"/>
      <name val="Wingdings"/>
      <charset val="2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color indexed="8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i/>
      <sz val="12"/>
      <color indexed="8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8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4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30" fillId="0" borderId="59" xfId="2" applyFont="1" applyBorder="1" applyAlignment="1">
      <alignment horizontal="center" vertical="center"/>
    </xf>
    <xf numFmtId="0" fontId="31" fillId="0" borderId="59" xfId="2" applyFont="1" applyBorder="1" applyAlignment="1">
      <alignment horizontal="center" vertical="center"/>
    </xf>
    <xf numFmtId="0" fontId="32" fillId="0" borderId="59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5" fillId="0" borderId="59" xfId="13" applyFont="1" applyBorder="1" applyAlignment="1">
      <alignment horizontal="center" vertical="center"/>
    </xf>
    <xf numFmtId="0" fontId="30" fillId="0" borderId="59" xfId="2" applyFont="1" applyBorder="1" applyAlignment="1">
      <alignment horizontal="centerContinuous" vertical="center"/>
    </xf>
    <xf numFmtId="0" fontId="28" fillId="0" borderId="59" xfId="2" applyFont="1" applyBorder="1" applyAlignment="1">
      <alignment horizontal="centerContinuous" vertical="center"/>
    </xf>
    <xf numFmtId="0" fontId="29" fillId="0" borderId="59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7" fillId="0" borderId="59" xfId="2" applyFont="1" applyBorder="1" applyAlignment="1">
      <alignment horizontal="center" vertical="center"/>
    </xf>
    <xf numFmtId="49" fontId="4" fillId="0" borderId="59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center" vertical="center" wrapText="1"/>
    </xf>
    <xf numFmtId="0" fontId="3" fillId="0" borderId="61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6" xfId="13" applyBorder="1" applyAlignment="1">
      <alignment horizontal="center" vertical="center" wrapText="1"/>
    </xf>
    <xf numFmtId="164" fontId="34" fillId="0" borderId="63" xfId="13" applyNumberFormat="1" applyBorder="1" applyAlignment="1">
      <alignment horizontal="center" vertical="center" wrapText="1"/>
    </xf>
    <xf numFmtId="0" fontId="34" fillId="0" borderId="63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6" xfId="13" applyFont="1" applyBorder="1" applyAlignment="1">
      <alignment horizontal="center" vertical="center" wrapText="1"/>
    </xf>
    <xf numFmtId="0" fontId="34" fillId="0" borderId="62" xfId="13" quotePrefix="1" applyBorder="1" applyAlignment="1">
      <alignment horizontal="center" vertical="center" wrapText="1"/>
    </xf>
    <xf numFmtId="0" fontId="34" fillId="0" borderId="64" xfId="13" quotePrefix="1" applyBorder="1" applyAlignment="1">
      <alignment horizontal="center" vertical="center" wrapText="1"/>
    </xf>
    <xf numFmtId="0" fontId="43" fillId="0" borderId="62" xfId="13" applyFont="1" applyBorder="1" applyAlignment="1">
      <alignment horizontal="center" vertical="center" wrapText="1"/>
    </xf>
    <xf numFmtId="0" fontId="43" fillId="0" borderId="63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5" xfId="12" applyFont="1" applyFill="1" applyBorder="1" applyAlignment="1">
      <alignment horizontal="centerContinuous" vertical="center"/>
    </xf>
    <xf numFmtId="0" fontId="44" fillId="5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 wrapText="1"/>
    </xf>
    <xf numFmtId="0" fontId="36" fillId="9" borderId="50" xfId="12" applyFont="1" applyFill="1" applyBorder="1" applyAlignment="1">
      <alignment horizontal="center" vertical="center" wrapText="1"/>
    </xf>
    <xf numFmtId="0" fontId="44" fillId="31" borderId="66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67" xfId="12" applyFont="1" applyFill="1" applyBorder="1" applyAlignment="1">
      <alignment horizontal="center" vertical="center" wrapText="1"/>
    </xf>
    <xf numFmtId="0" fontId="45" fillId="0" borderId="36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58" xfId="12" applyFont="1" applyFill="1" applyBorder="1" applyAlignment="1">
      <alignment horizontal="center" vertical="center"/>
    </xf>
    <xf numFmtId="0" fontId="38" fillId="0" borderId="68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69" xfId="12" quotePrefix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29" fillId="0" borderId="58" xfId="12" applyFont="1" applyBorder="1" applyAlignment="1">
      <alignment horizontal="center" vertical="center"/>
    </xf>
    <xf numFmtId="0" fontId="46" fillId="0" borderId="70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1" xfId="12" quotePrefix="1" applyFont="1" applyBorder="1" applyAlignment="1">
      <alignment horizontal="center" vertical="center"/>
    </xf>
    <xf numFmtId="0" fontId="31" fillId="0" borderId="36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58" xfId="12" applyFont="1" applyBorder="1" applyAlignment="1">
      <alignment horizontal="center" vertical="center"/>
    </xf>
    <xf numFmtId="0" fontId="31" fillId="0" borderId="58" xfId="12" applyFont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49" fontId="38" fillId="0" borderId="58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6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58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6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58" xfId="12" applyFont="1" applyBorder="1" applyAlignment="1">
      <alignment horizontal="center" vertical="center"/>
    </xf>
    <xf numFmtId="0" fontId="33" fillId="0" borderId="58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6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58" xfId="12" applyFont="1" applyBorder="1" applyAlignment="1">
      <alignment horizontal="center" vertical="center"/>
    </xf>
    <xf numFmtId="0" fontId="27" fillId="0" borderId="58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6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58" xfId="12" applyFont="1" applyBorder="1" applyAlignment="1">
      <alignment horizontal="center" vertical="center"/>
    </xf>
    <xf numFmtId="0" fontId="30" fillId="0" borderId="58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6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58" xfId="12" applyFont="1" applyBorder="1" applyAlignment="1">
      <alignment horizontal="center" vertical="center"/>
    </xf>
    <xf numFmtId="0" fontId="32" fillId="0" borderId="58" xfId="12" applyFont="1" applyBorder="1" applyAlignment="1">
      <alignment horizontal="center" vertical="center"/>
    </xf>
    <xf numFmtId="0" fontId="29" fillId="0" borderId="38" xfId="12" applyFont="1" applyBorder="1" applyAlignment="1">
      <alignment vertical="center"/>
    </xf>
    <xf numFmtId="0" fontId="38" fillId="0" borderId="72" xfId="12" applyFont="1" applyBorder="1" applyAlignment="1">
      <alignment horizontal="center" vertical="center"/>
    </xf>
    <xf numFmtId="49" fontId="51" fillId="0" borderId="72" xfId="12" applyNumberFormat="1" applyFont="1" applyBorder="1" applyAlignment="1">
      <alignment horizontal="center" vertical="center"/>
    </xf>
    <xf numFmtId="0" fontId="51" fillId="0" borderId="73" xfId="12" applyFont="1" applyBorder="1" applyAlignment="1">
      <alignment horizontal="center" vertical="center"/>
    </xf>
    <xf numFmtId="0" fontId="29" fillId="0" borderId="73" xfId="12" applyFont="1" applyBorder="1" applyAlignment="1">
      <alignment horizontal="center" vertical="center"/>
    </xf>
    <xf numFmtId="49" fontId="38" fillId="0" borderId="73" xfId="12" applyNumberFormat="1" applyFont="1" applyBorder="1" applyAlignment="1">
      <alignment horizontal="center" vertical="center"/>
    </xf>
    <xf numFmtId="0" fontId="47" fillId="9" borderId="72" xfId="12" applyFont="1" applyFill="1" applyBorder="1" applyAlignment="1">
      <alignment horizontal="center" vertical="center"/>
    </xf>
    <xf numFmtId="0" fontId="38" fillId="0" borderId="74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59" xfId="2" applyFont="1" applyBorder="1" applyAlignment="1">
      <alignment horizontal="center" vertical="center" wrapText="1"/>
    </xf>
    <xf numFmtId="49" fontId="43" fillId="0" borderId="61" xfId="13" applyNumberFormat="1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2" xfId="13" applyFont="1" applyFill="1" applyBorder="1" applyAlignment="1">
      <alignment horizontal="center" vertical="center" wrapText="1"/>
    </xf>
    <xf numFmtId="0" fontId="43" fillId="0" borderId="62" xfId="13" quotePrefix="1" applyFont="1" applyBorder="1" applyAlignment="1">
      <alignment horizontal="center" vertical="center" wrapText="1"/>
    </xf>
    <xf numFmtId="49" fontId="43" fillId="13" borderId="61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2" xfId="13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13" borderId="18" xfId="0" quotePrefix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76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79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61" fillId="0" borderId="28" xfId="13" applyFont="1" applyBorder="1" applyAlignment="1">
      <alignment horizontal="right" vertical="center" wrapText="1"/>
    </xf>
    <xf numFmtId="0" fontId="26" fillId="0" borderId="0" xfId="2" applyFont="1" applyAlignment="1">
      <alignment horizontal="center" vertical="center"/>
    </xf>
    <xf numFmtId="0" fontId="39" fillId="6" borderId="28" xfId="13" applyFont="1" applyFill="1" applyBorder="1" applyAlignment="1">
      <alignment horizontal="center" vertical="center" wrapText="1"/>
    </xf>
    <xf numFmtId="0" fontId="42" fillId="6" borderId="56" xfId="13" applyFont="1" applyFill="1" applyBorder="1" applyAlignment="1">
      <alignment horizontal="center" vertical="center" wrapText="1"/>
    </xf>
    <xf numFmtId="0" fontId="3" fillId="0" borderId="14" xfId="13" quotePrefix="1" applyFont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0" fontId="34" fillId="6" borderId="62" xfId="13" applyFill="1" applyBorder="1" applyAlignment="1">
      <alignment horizontal="center" vertical="center" wrapText="1"/>
    </xf>
    <xf numFmtId="0" fontId="34" fillId="6" borderId="8" xfId="13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9" fillId="6" borderId="62" xfId="13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77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FFFF"/>
      <color rgb="FF99FF99"/>
      <color rgb="FF00CCFF"/>
      <color rgb="FFFF00FF"/>
      <color rgb="FF3333FF"/>
      <color rgb="FF0033CC"/>
      <color rgb="FF008000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21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11</c:v>
                </c:pt>
                <c:pt idx="3">
                  <c:v>13</c:v>
                </c:pt>
                <c:pt idx="4">
                  <c:v>22</c:v>
                </c:pt>
                <c:pt idx="5">
                  <c:v>25</c:v>
                </c:pt>
                <c:pt idx="6">
                  <c:v>16</c:v>
                </c:pt>
                <c:pt idx="7">
                  <c:v>22</c:v>
                </c:pt>
                <c:pt idx="8">
                  <c:v>36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24</c:v>
                </c:pt>
                <c:pt idx="4">
                  <c:v>16</c:v>
                </c:pt>
                <c:pt idx="5">
                  <c:v>38</c:v>
                </c:pt>
                <c:pt idx="6">
                  <c:v>37</c:v>
                </c:pt>
                <c:pt idx="7">
                  <c:v>32</c:v>
                </c:pt>
                <c:pt idx="8">
                  <c:v>41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48</c:v>
                </c:pt>
                <c:pt idx="7">
                  <c:v>36</c:v>
                </c:pt>
                <c:pt idx="8">
                  <c:v>46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31</c:v>
                </c:pt>
                <c:pt idx="4">
                  <c:v>48</c:v>
                </c:pt>
                <c:pt idx="5">
                  <c:v>52</c:v>
                </c:pt>
                <c:pt idx="6">
                  <c:v>49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21</c:v>
                </c:pt>
                <c:pt idx="3">
                  <c:v>31</c:v>
                </c:pt>
                <c:pt idx="4">
                  <c:v>60</c:v>
                </c:pt>
                <c:pt idx="5">
                  <c:v>90</c:v>
                </c:pt>
                <c:pt idx="6">
                  <c:v>59</c:v>
                </c:pt>
                <c:pt idx="7">
                  <c:v>68</c:v>
                </c:pt>
                <c:pt idx="8">
                  <c:v>83</c:v>
                </c:pt>
                <c:pt idx="9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11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13</c:v>
                </c:pt>
                <c:pt idx="3">
                  <c:v>24</c:v>
                </c:pt>
                <c:pt idx="4">
                  <c:v>30</c:v>
                </c:pt>
                <c:pt idx="5">
                  <c:v>31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22</c:v>
                </c:pt>
                <c:pt idx="3">
                  <c:v>16</c:v>
                </c:pt>
                <c:pt idx="4">
                  <c:v>32</c:v>
                </c:pt>
                <c:pt idx="5">
                  <c:v>48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25</c:v>
                </c:pt>
                <c:pt idx="3">
                  <c:v>38</c:v>
                </c:pt>
                <c:pt idx="4">
                  <c:v>33</c:v>
                </c:pt>
                <c:pt idx="5">
                  <c:v>52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16</c:v>
                </c:pt>
                <c:pt idx="3">
                  <c:v>37</c:v>
                </c:pt>
                <c:pt idx="4">
                  <c:v>48</c:v>
                </c:pt>
                <c:pt idx="5">
                  <c:v>49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22</c:v>
                </c:pt>
                <c:pt idx="3">
                  <c:v>32</c:v>
                </c:pt>
                <c:pt idx="4">
                  <c:v>36</c:v>
                </c:pt>
                <c:pt idx="5">
                  <c:v>48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21</c:v>
                </c:pt>
                <c:pt idx="2">
                  <c:v>36</c:v>
                </c:pt>
                <c:pt idx="3">
                  <c:v>41</c:v>
                </c:pt>
                <c:pt idx="4">
                  <c:v>46</c:v>
                </c:pt>
                <c:pt idx="5">
                  <c:v>68</c:v>
                </c:pt>
                <c:pt idx="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24</c:v>
                </c:pt>
                <c:pt idx="1">
                  <c:v>25</c:v>
                </c:pt>
                <c:pt idx="2">
                  <c:v>41</c:v>
                </c:pt>
                <c:pt idx="3">
                  <c:v>41</c:v>
                </c:pt>
                <c:pt idx="4">
                  <c:v>42</c:v>
                </c:pt>
                <c:pt idx="5">
                  <c:v>60</c:v>
                </c:pt>
                <c:pt idx="6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21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11</c:v>
                </c:pt>
                <c:pt idx="3">
                  <c:v>13</c:v>
                </c:pt>
                <c:pt idx="4">
                  <c:v>22</c:v>
                </c:pt>
                <c:pt idx="5">
                  <c:v>25</c:v>
                </c:pt>
                <c:pt idx="6">
                  <c:v>16</c:v>
                </c:pt>
                <c:pt idx="7">
                  <c:v>22</c:v>
                </c:pt>
                <c:pt idx="8">
                  <c:v>36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24</c:v>
                </c:pt>
                <c:pt idx="4">
                  <c:v>16</c:v>
                </c:pt>
                <c:pt idx="5">
                  <c:v>38</c:v>
                </c:pt>
                <c:pt idx="6">
                  <c:v>37</c:v>
                </c:pt>
                <c:pt idx="7">
                  <c:v>32</c:v>
                </c:pt>
                <c:pt idx="8">
                  <c:v>41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48</c:v>
                </c:pt>
                <c:pt idx="7">
                  <c:v>36</c:v>
                </c:pt>
                <c:pt idx="8">
                  <c:v>46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31</c:v>
                </c:pt>
                <c:pt idx="4">
                  <c:v>48</c:v>
                </c:pt>
                <c:pt idx="5">
                  <c:v>52</c:v>
                </c:pt>
                <c:pt idx="6">
                  <c:v>49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21</c:v>
                </c:pt>
                <c:pt idx="3">
                  <c:v>31</c:v>
                </c:pt>
                <c:pt idx="4">
                  <c:v>60</c:v>
                </c:pt>
                <c:pt idx="5">
                  <c:v>90</c:v>
                </c:pt>
                <c:pt idx="6">
                  <c:v>59</c:v>
                </c:pt>
                <c:pt idx="7">
                  <c:v>68</c:v>
                </c:pt>
                <c:pt idx="8">
                  <c:v>83</c:v>
                </c:pt>
                <c:pt idx="9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tabSelected="1" zoomScaleNormal="100" workbookViewId="0"/>
  </sheetViews>
  <sheetFormatPr defaultRowHeight="15.6" x14ac:dyDescent="0.3"/>
  <cols>
    <col min="1" max="1" width="10.0976562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6.59765625" style="43" customWidth="1"/>
    <col min="13" max="13" width="3.69921875" style="43" bestFit="1" customWidth="1"/>
    <col min="14" max="14" width="10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100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109</v>
      </c>
      <c r="B2" s="70">
        <v>1</v>
      </c>
      <c r="C2" s="44">
        <v>6</v>
      </c>
      <c r="D2" s="45">
        <v>19</v>
      </c>
      <c r="E2" s="44">
        <f t="shared" ref="E2:E7" si="0">SUM(C2:D2)</f>
        <v>25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70" t="s">
        <v>106</v>
      </c>
      <c r="B3" s="70">
        <v>1</v>
      </c>
      <c r="C3" s="44">
        <v>6</v>
      </c>
      <c r="D3" s="45">
        <v>18</v>
      </c>
      <c r="E3" s="44">
        <f t="shared" si="0"/>
        <v>24</v>
      </c>
      <c r="F3" s="44" t="s">
        <v>5</v>
      </c>
      <c r="H3" s="316" t="s">
        <v>109</v>
      </c>
      <c r="I3" s="70">
        <v>5</v>
      </c>
      <c r="J3" s="74" t="s">
        <v>110</v>
      </c>
      <c r="L3" s="317" t="s">
        <v>220</v>
      </c>
      <c r="M3" s="318">
        <v>3</v>
      </c>
      <c r="N3" s="319" t="s">
        <v>223</v>
      </c>
    </row>
    <row r="4" spans="1:14" x14ac:dyDescent="0.3">
      <c r="A4" s="64" t="s">
        <v>233</v>
      </c>
      <c r="B4" s="64">
        <v>1</v>
      </c>
      <c r="C4" s="44">
        <v>4</v>
      </c>
      <c r="D4" s="45">
        <v>15</v>
      </c>
      <c r="E4" s="44">
        <f t="shared" si="0"/>
        <v>19</v>
      </c>
      <c r="F4" s="44" t="s">
        <v>5</v>
      </c>
      <c r="H4" s="316" t="s">
        <v>201</v>
      </c>
      <c r="I4" s="70">
        <v>5</v>
      </c>
      <c r="J4" s="74" t="s">
        <v>213</v>
      </c>
      <c r="L4" s="320" t="s">
        <v>221</v>
      </c>
      <c r="M4" s="111">
        <v>5</v>
      </c>
      <c r="N4" s="122" t="s">
        <v>223</v>
      </c>
    </row>
    <row r="5" spans="1:14" ht="16.2" thickBot="1" x14ac:dyDescent="0.35">
      <c r="A5" s="111" t="s">
        <v>232</v>
      </c>
      <c r="B5" s="111">
        <v>2</v>
      </c>
      <c r="C5" s="44">
        <v>2</v>
      </c>
      <c r="D5" s="45">
        <v>13</v>
      </c>
      <c r="E5" s="44">
        <f t="shared" si="0"/>
        <v>15</v>
      </c>
      <c r="F5" s="44" t="s">
        <v>5</v>
      </c>
      <c r="H5" s="316" t="s">
        <v>107</v>
      </c>
      <c r="I5" s="70">
        <v>5</v>
      </c>
      <c r="J5" s="74" t="s">
        <v>108</v>
      </c>
      <c r="L5" s="123" t="s">
        <v>222</v>
      </c>
      <c r="M5" s="124">
        <v>4</v>
      </c>
      <c r="N5" s="125" t="s">
        <v>223</v>
      </c>
    </row>
    <row r="6" spans="1:14" ht="16.2" thickBot="1" x14ac:dyDescent="0.35">
      <c r="A6" s="70" t="s">
        <v>107</v>
      </c>
      <c r="B6" s="70">
        <v>1</v>
      </c>
      <c r="C6" s="44">
        <v>6</v>
      </c>
      <c r="D6" s="45">
        <v>7</v>
      </c>
      <c r="E6" s="44">
        <f t="shared" si="0"/>
        <v>13</v>
      </c>
      <c r="F6" s="44" t="s">
        <v>234</v>
      </c>
      <c r="H6" s="158" t="s">
        <v>106</v>
      </c>
      <c r="I6" s="159">
        <v>5</v>
      </c>
      <c r="J6" s="160" t="s">
        <v>212</v>
      </c>
      <c r="L6" s="126" t="s">
        <v>23</v>
      </c>
      <c r="M6" s="127">
        <f>SUM(M5:M5)</f>
        <v>4</v>
      </c>
      <c r="N6" s="122"/>
    </row>
    <row r="7" spans="1:14" x14ac:dyDescent="0.3">
      <c r="A7" s="70" t="s">
        <v>201</v>
      </c>
      <c r="B7" s="70">
        <v>1</v>
      </c>
      <c r="C7" s="44">
        <v>6</v>
      </c>
      <c r="D7" s="45">
        <v>4</v>
      </c>
      <c r="E7" s="44">
        <f t="shared" si="0"/>
        <v>10</v>
      </c>
      <c r="F7" s="44" t="s">
        <v>5</v>
      </c>
      <c r="H7" s="75" t="s">
        <v>23</v>
      </c>
      <c r="I7" s="76">
        <f>SUM(I3:I6)</f>
        <v>20</v>
      </c>
      <c r="J7" s="74"/>
      <c r="L7" s="126" t="s">
        <v>95</v>
      </c>
      <c r="M7" s="127">
        <f>AVERAGE(M5:M5)</f>
        <v>4</v>
      </c>
      <c r="N7" s="122"/>
    </row>
    <row r="8" spans="1:14" ht="16.2" thickBot="1" x14ac:dyDescent="0.35">
      <c r="B8" s="43"/>
      <c r="C8" s="43"/>
      <c r="D8" s="43"/>
      <c r="E8" s="43"/>
      <c r="F8" s="43"/>
      <c r="H8" s="75" t="s">
        <v>24</v>
      </c>
      <c r="I8" s="76">
        <f>COUNT(I3:I6)</f>
        <v>4</v>
      </c>
      <c r="J8" s="77"/>
      <c r="L8" s="128" t="s">
        <v>24</v>
      </c>
      <c r="M8" s="152">
        <f>COUNT(M5:M5)</f>
        <v>1</v>
      </c>
      <c r="N8" s="129"/>
    </row>
    <row r="9" spans="1:14" ht="16.2" thickTop="1" x14ac:dyDescent="0.3">
      <c r="B9" s="43"/>
      <c r="C9" s="43"/>
      <c r="D9" s="45">
        <f t="shared" ref="D9" ca="1" si="1">RANDBETWEEN(1,20)</f>
        <v>10</v>
      </c>
      <c r="E9" s="43"/>
      <c r="F9" s="43"/>
      <c r="H9" s="75" t="s">
        <v>26</v>
      </c>
      <c r="I9" s="78">
        <f>I7/4</f>
        <v>5</v>
      </c>
      <c r="J9" s="74" t="s">
        <v>27</v>
      </c>
    </row>
    <row r="10" spans="1:14" ht="16.2" thickBot="1" x14ac:dyDescent="0.35">
      <c r="B10" s="43"/>
      <c r="C10" s="43"/>
      <c r="D10" s="43"/>
      <c r="E10" s="43"/>
      <c r="F10" s="43"/>
      <c r="H10" s="79" t="s">
        <v>28</v>
      </c>
      <c r="I10" s="80">
        <f>I9*2</f>
        <v>10</v>
      </c>
      <c r="J10" s="81" t="s">
        <v>29</v>
      </c>
      <c r="L10" s="83" t="s">
        <v>30</v>
      </c>
      <c r="M10" s="84">
        <f>I9</f>
        <v>5</v>
      </c>
      <c r="N10" s="82"/>
    </row>
    <row r="11" spans="1:14" ht="16.2" thickTop="1" x14ac:dyDescent="0.3">
      <c r="B11" s="43"/>
      <c r="C11" s="43"/>
      <c r="D11" s="43"/>
      <c r="E11" s="43"/>
      <c r="F11" s="43"/>
      <c r="H11" s="82"/>
      <c r="I11" s="82"/>
      <c r="J11" s="82"/>
      <c r="L11" s="83" t="s">
        <v>31</v>
      </c>
      <c r="M11" s="84">
        <f>I10</f>
        <v>10</v>
      </c>
      <c r="N11" s="82"/>
    </row>
    <row r="12" spans="1:14" x14ac:dyDescent="0.3">
      <c r="B12" s="43"/>
      <c r="C12" s="43"/>
      <c r="D12" s="43"/>
      <c r="E12" s="43"/>
      <c r="F12" s="43"/>
      <c r="H12" s="82"/>
      <c r="I12" s="82"/>
      <c r="J12" s="82"/>
      <c r="L12" s="83" t="s">
        <v>32</v>
      </c>
      <c r="M12" s="84">
        <f>I7</f>
        <v>20</v>
      </c>
      <c r="N12" s="82"/>
    </row>
    <row r="13" spans="1:14" ht="16.2" thickBot="1" x14ac:dyDescent="0.35">
      <c r="B13" s="43"/>
      <c r="C13" s="43"/>
      <c r="D13" s="43"/>
      <c r="E13" s="43"/>
      <c r="F13" s="43"/>
      <c r="H13" s="39" t="s">
        <v>224</v>
      </c>
      <c r="I13" s="39"/>
      <c r="J13" s="39"/>
      <c r="L13" s="85" t="s">
        <v>33</v>
      </c>
      <c r="M13" s="84">
        <f>M6</f>
        <v>4</v>
      </c>
      <c r="N13" s="82"/>
    </row>
    <row r="14" spans="1:14" ht="16.8" thickTop="1" thickBot="1" x14ac:dyDescent="0.35">
      <c r="H14" s="321" t="s">
        <v>0</v>
      </c>
      <c r="I14" s="322" t="s">
        <v>21</v>
      </c>
      <c r="J14" s="323" t="s">
        <v>22</v>
      </c>
    </row>
    <row r="15" spans="1:14" x14ac:dyDescent="0.3">
      <c r="H15" s="324" t="s">
        <v>225</v>
      </c>
      <c r="I15" s="64">
        <v>5</v>
      </c>
      <c r="J15" s="325" t="s">
        <v>229</v>
      </c>
    </row>
    <row r="16" spans="1:14" x14ac:dyDescent="0.3">
      <c r="H16" s="324" t="s">
        <v>226</v>
      </c>
      <c r="I16" s="64">
        <v>5</v>
      </c>
      <c r="J16" s="325" t="s">
        <v>230</v>
      </c>
    </row>
    <row r="17" spans="8:14" x14ac:dyDescent="0.3">
      <c r="H17" s="324" t="s">
        <v>235</v>
      </c>
      <c r="I17" s="64">
        <v>5</v>
      </c>
      <c r="J17" s="325" t="s">
        <v>228</v>
      </c>
    </row>
    <row r="18" spans="8:14" ht="16.2" thickBot="1" x14ac:dyDescent="0.35">
      <c r="H18" s="326" t="s">
        <v>227</v>
      </c>
      <c r="I18" s="327">
        <v>5</v>
      </c>
      <c r="J18" s="328" t="s">
        <v>231</v>
      </c>
    </row>
    <row r="19" spans="8:14" x14ac:dyDescent="0.3">
      <c r="H19" s="329" t="s">
        <v>23</v>
      </c>
      <c r="I19" s="330">
        <f>SUM(I15:I18)</f>
        <v>20</v>
      </c>
      <c r="J19" s="325"/>
    </row>
    <row r="20" spans="8:14" x14ac:dyDescent="0.3">
      <c r="H20" s="329" t="s">
        <v>24</v>
      </c>
      <c r="I20" s="330">
        <f>COUNT(I15:I18)</f>
        <v>4</v>
      </c>
      <c r="J20" s="331"/>
    </row>
    <row r="21" spans="8:14" x14ac:dyDescent="0.3">
      <c r="H21" s="329" t="s">
        <v>26</v>
      </c>
      <c r="I21" s="332">
        <f>I19/4</f>
        <v>5</v>
      </c>
      <c r="J21" s="325" t="s">
        <v>27</v>
      </c>
    </row>
    <row r="22" spans="8:14" ht="16.2" thickBot="1" x14ac:dyDescent="0.35">
      <c r="H22" s="333" t="s">
        <v>28</v>
      </c>
      <c r="I22" s="334">
        <f>I21*2</f>
        <v>10</v>
      </c>
      <c r="J22" s="335" t="s">
        <v>29</v>
      </c>
    </row>
    <row r="23" spans="8:14" ht="16.2" thickTop="1" x14ac:dyDescent="0.3">
      <c r="H23" s="82"/>
      <c r="I23" s="82"/>
      <c r="J23" s="82"/>
    </row>
    <row r="24" spans="8:14" x14ac:dyDescent="0.3">
      <c r="H24" s="82"/>
      <c r="I24" s="82"/>
      <c r="J24" s="82"/>
    </row>
    <row r="25" spans="8:14" x14ac:dyDescent="0.3">
      <c r="H25" s="82"/>
      <c r="I25" s="82"/>
      <c r="J25" s="82"/>
    </row>
    <row r="26" spans="8:14" x14ac:dyDescent="0.3">
      <c r="H26" s="82"/>
      <c r="I26" s="82"/>
      <c r="J26" s="82"/>
    </row>
    <row r="27" spans="8:14" x14ac:dyDescent="0.3">
      <c r="H27" s="82"/>
      <c r="I27" s="82"/>
      <c r="J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L29" s="83"/>
      <c r="M29" s="84"/>
      <c r="N29" s="82"/>
    </row>
    <row r="30" spans="8:14" x14ac:dyDescent="0.3">
      <c r="H30" s="82"/>
      <c r="I30" s="82"/>
      <c r="J30" s="82"/>
      <c r="L30" s="83"/>
      <c r="M30" s="84"/>
      <c r="N30" s="82"/>
    </row>
    <row r="31" spans="8:14" x14ac:dyDescent="0.3">
      <c r="H31" s="82"/>
      <c r="I31" s="82"/>
      <c r="J31" s="82"/>
      <c r="N31" s="82"/>
    </row>
    <row r="32" spans="8:14" x14ac:dyDescent="0.3">
      <c r="H32" s="82"/>
      <c r="I32" s="82"/>
      <c r="J32" s="82"/>
      <c r="L32" s="85" t="s">
        <v>33</v>
      </c>
      <c r="M32" s="84">
        <f>M24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3">
    <cfRule type="cellIs" dxfId="18" priority="1438" operator="greaterThan">
      <formula>$M$12</formula>
    </cfRule>
    <cfRule type="cellIs" dxfId="17" priority="1439" operator="between">
      <formula>$M$11</formula>
      <formula>$M$12</formula>
    </cfRule>
    <cfRule type="cellIs" dxfId="16" priority="1440" operator="between">
      <formula>$M$10</formula>
      <formula>$M$11</formula>
    </cfRule>
    <cfRule type="cellIs" dxfId="15" priority="1441" operator="lessThan">
      <formula>$M$10</formula>
    </cfRule>
  </conditionalFormatting>
  <conditionalFormatting sqref="M32">
    <cfRule type="cellIs" dxfId="14" priority="1" operator="greaterThan">
      <formula>$M$12</formula>
    </cfRule>
    <cfRule type="cellIs" dxfId="13" priority="2" operator="between">
      <formula>$M$11</formula>
      <formula>$M$12</formula>
    </cfRule>
    <cfRule type="cellIs" dxfId="12" priority="3" operator="between">
      <formula>$M$10</formula>
      <formula>$M$11</formula>
    </cfRule>
    <cfRule type="cellIs" dxfId="11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8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4.09765625" style="214" customWidth="1"/>
    <col min="2" max="2" width="16.296875" style="214" customWidth="1"/>
    <col min="3" max="3" width="10.09765625" style="337" bestFit="1" customWidth="1"/>
    <col min="4" max="4" width="11.19921875" style="193" customWidth="1"/>
    <col min="5" max="5" width="12" style="193" bestFit="1" customWidth="1"/>
    <col min="6" max="6" width="5" style="215" bestFit="1" customWidth="1"/>
    <col min="7" max="7" width="4" style="215" bestFit="1" customWidth="1"/>
    <col min="8" max="8" width="4.296875" style="215" bestFit="1" customWidth="1"/>
    <col min="9" max="9" width="10.19921875" style="193" bestFit="1" customWidth="1"/>
    <col min="10" max="10" width="10.8984375" style="215" bestFit="1" customWidth="1"/>
    <col min="11" max="11" width="3.69921875" style="215" bestFit="1" customWidth="1"/>
    <col min="12" max="12" width="3.19921875" style="215" customWidth="1"/>
    <col min="13" max="13" width="4.59765625" style="215" customWidth="1"/>
    <col min="14" max="14" width="3.19921875" style="215" customWidth="1"/>
    <col min="15" max="15" width="4.8984375" style="215" bestFit="1" customWidth="1"/>
    <col min="16" max="16" width="3.19921875" style="215" customWidth="1"/>
    <col min="17" max="17" width="3.69921875" style="215" bestFit="1" customWidth="1"/>
    <col min="18" max="18" width="3.19921875" style="215" customWidth="1"/>
    <col min="19" max="19" width="4.59765625" style="215" customWidth="1"/>
    <col min="20" max="20" width="3.19921875" style="215" customWidth="1"/>
    <col min="21" max="21" width="4.796875" style="215" customWidth="1"/>
    <col min="22" max="22" width="3.19921875" style="215" customWidth="1"/>
    <col min="23" max="23" width="4.3984375" style="215" bestFit="1" customWidth="1"/>
    <col min="24" max="24" width="4.296875" style="215" bestFit="1" customWidth="1"/>
    <col min="25" max="25" width="5" style="215" bestFit="1" customWidth="1"/>
    <col min="26" max="26" width="3.296875" style="215" customWidth="1"/>
    <col min="27" max="27" width="4.19921875" style="215" bestFit="1" customWidth="1"/>
    <col min="28" max="28" width="3.296875" style="215" customWidth="1"/>
    <col min="29" max="29" width="4.296875" style="215" bestFit="1" customWidth="1"/>
    <col min="30" max="30" width="3.296875" style="215" customWidth="1"/>
    <col min="31" max="31" width="5.3984375" style="215" bestFit="1" customWidth="1"/>
    <col min="32" max="32" width="5.5" style="215" bestFit="1" customWidth="1"/>
    <col min="33" max="33" width="3.69921875" style="193" bestFit="1" customWidth="1"/>
    <col min="34" max="34" width="6.796875" style="193" bestFit="1" customWidth="1"/>
    <col min="35" max="35" width="4" style="215" bestFit="1" customWidth="1"/>
    <col min="36" max="36" width="11.59765625" style="215" bestFit="1" customWidth="1"/>
    <col min="37" max="37" width="76.69921875" style="215" customWidth="1"/>
    <col min="38" max="38" width="26.8984375" style="215" customWidth="1"/>
    <col min="39" max="39" width="20.59765625" style="215" bestFit="1" customWidth="1"/>
    <col min="40" max="40" width="29.3984375" style="215" bestFit="1" customWidth="1"/>
    <col min="41" max="41" width="11.8984375" style="215" customWidth="1"/>
    <col min="42" max="42" width="12.796875" style="215" bestFit="1" customWidth="1"/>
    <col min="43" max="43" width="27.3984375" style="215" bestFit="1" customWidth="1"/>
    <col min="44" max="44" width="20.69921875" style="193" bestFit="1" customWidth="1"/>
    <col min="45" max="45" width="31" style="193" bestFit="1" customWidth="1"/>
    <col min="46" max="46" width="30.69921875" style="193" bestFit="1" customWidth="1"/>
    <col min="47" max="47" width="31.5" style="193" customWidth="1"/>
    <col min="48" max="48" width="13" style="193" bestFit="1" customWidth="1"/>
    <col min="49" max="16384" width="8.5" style="215"/>
  </cols>
  <sheetData>
    <row r="1" spans="1:44" ht="17.399999999999999" thickBot="1" x14ac:dyDescent="0.35">
      <c r="A1" s="176" t="s">
        <v>115</v>
      </c>
      <c r="B1" s="176" t="s">
        <v>116</v>
      </c>
      <c r="C1" s="177" t="s">
        <v>1</v>
      </c>
      <c r="D1" s="283" t="s">
        <v>117</v>
      </c>
      <c r="E1" s="283" t="s">
        <v>118</v>
      </c>
      <c r="F1" s="177" t="s">
        <v>21</v>
      </c>
      <c r="G1" s="177" t="s">
        <v>119</v>
      </c>
      <c r="H1" s="177" t="s">
        <v>120</v>
      </c>
      <c r="I1" s="283" t="s">
        <v>121</v>
      </c>
      <c r="J1" s="178" t="s">
        <v>196</v>
      </c>
      <c r="K1" s="179" t="s">
        <v>122</v>
      </c>
      <c r="L1" s="180" t="s">
        <v>123</v>
      </c>
      <c r="M1" s="181" t="s">
        <v>124</v>
      </c>
      <c r="N1" s="180" t="s">
        <v>125</v>
      </c>
      <c r="O1" s="182" t="s">
        <v>126</v>
      </c>
      <c r="P1" s="180" t="s">
        <v>127</v>
      </c>
      <c r="Q1" s="183" t="s">
        <v>128</v>
      </c>
      <c r="R1" s="180" t="s">
        <v>129</v>
      </c>
      <c r="S1" s="184" t="s">
        <v>130</v>
      </c>
      <c r="T1" s="180" t="s">
        <v>131</v>
      </c>
      <c r="U1" s="185" t="s">
        <v>132</v>
      </c>
      <c r="V1" s="180" t="s">
        <v>133</v>
      </c>
      <c r="W1" s="186" t="s">
        <v>134</v>
      </c>
      <c r="X1" s="181" t="s">
        <v>135</v>
      </c>
      <c r="Y1" s="187" t="s">
        <v>136</v>
      </c>
      <c r="Z1" s="188" t="s">
        <v>40</v>
      </c>
      <c r="AA1" s="189" t="s">
        <v>137</v>
      </c>
      <c r="AB1" s="188" t="s">
        <v>41</v>
      </c>
      <c r="AC1" s="190" t="s">
        <v>138</v>
      </c>
      <c r="AD1" s="188" t="s">
        <v>42</v>
      </c>
      <c r="AE1" s="179" t="s">
        <v>36</v>
      </c>
      <c r="AF1" s="191" t="s">
        <v>44</v>
      </c>
      <c r="AG1" s="191" t="s">
        <v>139</v>
      </c>
      <c r="AH1" s="191" t="s">
        <v>45</v>
      </c>
      <c r="AI1" s="182" t="s">
        <v>140</v>
      </c>
      <c r="AJ1" s="182" t="s">
        <v>141</v>
      </c>
      <c r="AK1" s="192" t="s">
        <v>198</v>
      </c>
      <c r="AL1" s="177" t="s">
        <v>142</v>
      </c>
      <c r="AM1" s="177" t="s">
        <v>143</v>
      </c>
      <c r="AN1" s="177" t="s">
        <v>144</v>
      </c>
      <c r="AO1" s="177" t="s">
        <v>145</v>
      </c>
      <c r="AP1" s="177" t="s">
        <v>146</v>
      </c>
      <c r="AQ1" s="178" t="s">
        <v>147</v>
      </c>
      <c r="AR1" s="178" t="s">
        <v>197</v>
      </c>
    </row>
    <row r="2" spans="1:44" s="193" customFormat="1" ht="31.2" x14ac:dyDescent="0.3">
      <c r="A2" s="293" t="s">
        <v>225</v>
      </c>
      <c r="B2" s="293" t="s">
        <v>236</v>
      </c>
      <c r="C2" s="196" t="s">
        <v>233</v>
      </c>
      <c r="D2" s="195" t="s">
        <v>240</v>
      </c>
      <c r="E2" s="195" t="s">
        <v>246</v>
      </c>
      <c r="F2" s="194">
        <v>6</v>
      </c>
      <c r="G2" s="195" t="s">
        <v>247</v>
      </c>
      <c r="H2" s="195">
        <v>35</v>
      </c>
      <c r="I2" s="195" t="s">
        <v>250</v>
      </c>
      <c r="J2" s="199" t="s">
        <v>254</v>
      </c>
      <c r="K2" s="294">
        <v>11</v>
      </c>
      <c r="L2" s="200" t="str">
        <f t="shared" ref="L2:L7" si="0">IF(K2&gt;9.9,CONCATENATE("+",ROUNDDOWN((K2-10) / 2,0)),ROUNDUP((K2-10) / 2,0))</f>
        <v>+0</v>
      </c>
      <c r="M2" s="200">
        <v>17</v>
      </c>
      <c r="N2" s="200" t="str">
        <f t="shared" ref="N2:N7" si="1">IF(M2&gt;9.9,CONCATENATE("+",ROUNDDOWN((M2-10) / 2,0)),ROUNDUP((M2-10) / 2,0))</f>
        <v>+3</v>
      </c>
      <c r="O2" s="200">
        <v>12</v>
      </c>
      <c r="P2" s="200" t="str">
        <f t="shared" ref="P2:P7" si="2">IF(O2&gt;9.9,CONCATENATE("+",ROUNDDOWN((O2-10) / 2,0)),ROUNDUP((O2-10) / 2,0))</f>
        <v>+1</v>
      </c>
      <c r="Q2" s="200">
        <v>12</v>
      </c>
      <c r="R2" s="200" t="str">
        <f t="shared" ref="R2:R7" si="3">IF(Q2&gt;9.9,CONCATENATE("+",ROUNDDOWN((Q2-10) / 2,0)),ROUNDUP((Q2-10) / 2,0))</f>
        <v>+1</v>
      </c>
      <c r="S2" s="200">
        <v>10</v>
      </c>
      <c r="T2" s="200" t="str">
        <f t="shared" ref="T2:T7" si="4">IF(S2&gt;9.9,CONCATENATE("+",ROUNDDOWN((S2-10) / 2,0)),ROUNDUP((S2-10) / 2,0))</f>
        <v>+0</v>
      </c>
      <c r="U2" s="201">
        <v>14</v>
      </c>
      <c r="V2" s="201" t="str">
        <f t="shared" ref="V2:V7" si="5">IF(U2&gt;9.9,CONCATENATE("+",ROUNDDOWN((U2-10) / 2,0)),ROUNDUP((U2-10) / 2,0))</f>
        <v>+2</v>
      </c>
      <c r="W2" s="202">
        <f t="shared" ref="W2:W7" si="6">AVERAGE(K2,M2,O2,Q2,S2,U2)</f>
        <v>12.666666666666666</v>
      </c>
      <c r="X2" s="203" t="str">
        <f t="shared" ref="X2:X8" si="7">IF(M2&gt;9.9,CONCATENATE("+",ROUNDDOWN((M2-10) / 2,0)),ROUNDUP((M2-10) / 2,0))</f>
        <v>+3</v>
      </c>
      <c r="Y2" s="204">
        <v>5</v>
      </c>
      <c r="Z2" s="205">
        <f t="shared" ref="Z2:Z7" si="8">IF(O2&gt;9.9,(ROUNDDOWN((O2-10) / 2,0)),ROUNDUP((O2-10) / 2,0))+Y2</f>
        <v>6</v>
      </c>
      <c r="AA2" s="206">
        <v>2</v>
      </c>
      <c r="AB2" s="207">
        <f t="shared" ref="AB2:AB7" si="9">AA2+X2</f>
        <v>5</v>
      </c>
      <c r="AC2" s="208">
        <v>2</v>
      </c>
      <c r="AD2" s="209">
        <f t="shared" ref="AD2:AD7" si="10">IF(S2&gt;9.9,(ROUNDDOWN((S2-10) / 2,0)),ROUNDUP((S2-10) / 2,0))+AC2</f>
        <v>2</v>
      </c>
      <c r="AE2" s="210">
        <f>F2</f>
        <v>6</v>
      </c>
      <c r="AF2" s="201">
        <f t="shared" ref="AF2:AF7" si="11">10+N2</f>
        <v>13</v>
      </c>
      <c r="AG2" s="201">
        <f t="shared" ref="AG2:AG7" si="12">10+AP2</f>
        <v>14</v>
      </c>
      <c r="AH2" s="201">
        <f t="shared" ref="AH2:AH7" si="13">AF2+AP2</f>
        <v>17</v>
      </c>
      <c r="AI2" s="210">
        <f t="shared" ref="AI2:AI7" si="14">(F2*6*0.75)+(P2+F2)</f>
        <v>34</v>
      </c>
      <c r="AJ2" s="211">
        <f>(4+R2)*F2+3</f>
        <v>33</v>
      </c>
      <c r="AK2" s="213" t="s">
        <v>276</v>
      </c>
      <c r="AL2" s="286" t="s">
        <v>199</v>
      </c>
      <c r="AM2" s="288" t="s">
        <v>199</v>
      </c>
      <c r="AN2" s="197" t="s">
        <v>268</v>
      </c>
      <c r="AO2" s="195" t="s">
        <v>266</v>
      </c>
      <c r="AP2" s="198">
        <f>2+2</f>
        <v>4</v>
      </c>
      <c r="AQ2" s="199"/>
      <c r="AR2" s="199"/>
    </row>
    <row r="3" spans="1:44" s="193" customFormat="1" ht="31.2" x14ac:dyDescent="0.3">
      <c r="A3" s="293" t="s">
        <v>226</v>
      </c>
      <c r="B3" s="293" t="s">
        <v>236</v>
      </c>
      <c r="C3" s="196" t="s">
        <v>233</v>
      </c>
      <c r="D3" s="195" t="s">
        <v>240</v>
      </c>
      <c r="E3" s="195" t="s">
        <v>245</v>
      </c>
      <c r="F3" s="194">
        <v>6</v>
      </c>
      <c r="G3" s="195" t="s">
        <v>248</v>
      </c>
      <c r="H3" s="195">
        <v>28</v>
      </c>
      <c r="I3" s="195" t="s">
        <v>251</v>
      </c>
      <c r="J3" s="199" t="s">
        <v>254</v>
      </c>
      <c r="K3" s="294">
        <v>8</v>
      </c>
      <c r="L3" s="200">
        <f t="shared" si="0"/>
        <v>-1</v>
      </c>
      <c r="M3" s="200">
        <v>12</v>
      </c>
      <c r="N3" s="200" t="str">
        <f t="shared" si="1"/>
        <v>+1</v>
      </c>
      <c r="O3" s="200">
        <v>9</v>
      </c>
      <c r="P3" s="200">
        <f t="shared" si="2"/>
        <v>-1</v>
      </c>
      <c r="Q3" s="200">
        <v>18</v>
      </c>
      <c r="R3" s="200" t="str">
        <f t="shared" si="3"/>
        <v>+4</v>
      </c>
      <c r="S3" s="200">
        <v>10</v>
      </c>
      <c r="T3" s="200" t="str">
        <f t="shared" si="4"/>
        <v>+0</v>
      </c>
      <c r="U3" s="201">
        <v>11</v>
      </c>
      <c r="V3" s="201" t="str">
        <f t="shared" si="5"/>
        <v>+0</v>
      </c>
      <c r="W3" s="202">
        <f t="shared" si="6"/>
        <v>11.333333333333334</v>
      </c>
      <c r="X3" s="203" t="str">
        <f t="shared" si="7"/>
        <v>+1</v>
      </c>
      <c r="Y3" s="204">
        <v>2</v>
      </c>
      <c r="Z3" s="205">
        <f t="shared" si="8"/>
        <v>1</v>
      </c>
      <c r="AA3" s="206">
        <v>2</v>
      </c>
      <c r="AB3" s="207">
        <f t="shared" si="9"/>
        <v>3</v>
      </c>
      <c r="AC3" s="208">
        <v>5</v>
      </c>
      <c r="AD3" s="209">
        <f t="shared" si="10"/>
        <v>5</v>
      </c>
      <c r="AE3" s="210">
        <v>3</v>
      </c>
      <c r="AF3" s="201">
        <f t="shared" si="11"/>
        <v>11</v>
      </c>
      <c r="AG3" s="201">
        <f t="shared" si="12"/>
        <v>14</v>
      </c>
      <c r="AH3" s="201">
        <f t="shared" si="13"/>
        <v>15</v>
      </c>
      <c r="AI3" s="210">
        <f t="shared" si="14"/>
        <v>32</v>
      </c>
      <c r="AJ3" s="211">
        <f>(2+R3)*F3+3</f>
        <v>39</v>
      </c>
      <c r="AK3" s="213"/>
      <c r="AL3" s="212" t="s">
        <v>320</v>
      </c>
      <c r="AM3" s="284" t="s">
        <v>202</v>
      </c>
      <c r="AN3" s="197" t="s">
        <v>269</v>
      </c>
      <c r="AO3" s="195" t="s">
        <v>266</v>
      </c>
      <c r="AP3" s="198">
        <f t="shared" ref="AP3" si="15">2+2</f>
        <v>4</v>
      </c>
      <c r="AQ3" s="199"/>
      <c r="AR3" s="199"/>
    </row>
    <row r="4" spans="1:44" s="193" customFormat="1" ht="31.2" x14ac:dyDescent="0.3">
      <c r="A4" s="293" t="s">
        <v>235</v>
      </c>
      <c r="B4" s="293" t="s">
        <v>237</v>
      </c>
      <c r="C4" s="196" t="s">
        <v>233</v>
      </c>
      <c r="D4" s="195" t="s">
        <v>241</v>
      </c>
      <c r="E4" s="195" t="s">
        <v>244</v>
      </c>
      <c r="F4" s="194">
        <v>6</v>
      </c>
      <c r="G4" s="195" t="s">
        <v>248</v>
      </c>
      <c r="H4" s="195">
        <v>49</v>
      </c>
      <c r="I4" s="195" t="s">
        <v>251</v>
      </c>
      <c r="J4" s="199" t="s">
        <v>254</v>
      </c>
      <c r="K4" s="294">
        <v>12</v>
      </c>
      <c r="L4" s="200" t="str">
        <f t="shared" si="0"/>
        <v>+1</v>
      </c>
      <c r="M4" s="200">
        <v>17</v>
      </c>
      <c r="N4" s="200" t="str">
        <f t="shared" si="1"/>
        <v>+3</v>
      </c>
      <c r="O4" s="200">
        <v>14</v>
      </c>
      <c r="P4" s="200" t="str">
        <f t="shared" si="2"/>
        <v>+2</v>
      </c>
      <c r="Q4" s="200">
        <v>10</v>
      </c>
      <c r="R4" s="200" t="str">
        <f t="shared" si="3"/>
        <v>+0</v>
      </c>
      <c r="S4" s="200">
        <v>13</v>
      </c>
      <c r="T4" s="200" t="str">
        <f t="shared" si="4"/>
        <v>+1</v>
      </c>
      <c r="U4" s="201">
        <v>12</v>
      </c>
      <c r="V4" s="201" t="str">
        <f t="shared" si="5"/>
        <v>+1</v>
      </c>
      <c r="W4" s="202">
        <f t="shared" si="6"/>
        <v>13</v>
      </c>
      <c r="X4" s="203" t="str">
        <f t="shared" si="7"/>
        <v>+3</v>
      </c>
      <c r="Y4" s="204">
        <v>5</v>
      </c>
      <c r="Z4" s="205">
        <f t="shared" si="8"/>
        <v>7</v>
      </c>
      <c r="AA4" s="206">
        <v>5</v>
      </c>
      <c r="AB4" s="207">
        <f t="shared" si="9"/>
        <v>8</v>
      </c>
      <c r="AC4" s="208">
        <v>2</v>
      </c>
      <c r="AD4" s="209">
        <f t="shared" si="10"/>
        <v>3</v>
      </c>
      <c r="AE4" s="210">
        <f>F4</f>
        <v>6</v>
      </c>
      <c r="AF4" s="201">
        <f t="shared" si="11"/>
        <v>13</v>
      </c>
      <c r="AG4" s="201">
        <f t="shared" si="12"/>
        <v>15</v>
      </c>
      <c r="AH4" s="201">
        <f t="shared" si="13"/>
        <v>18</v>
      </c>
      <c r="AI4" s="210">
        <f t="shared" si="14"/>
        <v>35</v>
      </c>
      <c r="AJ4" s="211">
        <f>(6+R4)*F4+3</f>
        <v>39</v>
      </c>
      <c r="AK4" s="213"/>
      <c r="AL4" s="212" t="s">
        <v>282</v>
      </c>
      <c r="AM4" s="284" t="s">
        <v>281</v>
      </c>
      <c r="AN4" s="197" t="s">
        <v>267</v>
      </c>
      <c r="AO4" s="195" t="s">
        <v>265</v>
      </c>
      <c r="AP4" s="198">
        <f>3+2</f>
        <v>5</v>
      </c>
      <c r="AQ4" s="199"/>
      <c r="AR4" s="199"/>
    </row>
    <row r="5" spans="1:44" s="193" customFormat="1" ht="120.6" x14ac:dyDescent="0.3">
      <c r="A5" s="293" t="s">
        <v>227</v>
      </c>
      <c r="B5" s="336" t="s">
        <v>238</v>
      </c>
      <c r="C5" s="196" t="s">
        <v>233</v>
      </c>
      <c r="D5" s="195" t="s">
        <v>242</v>
      </c>
      <c r="E5" s="195" t="s">
        <v>243</v>
      </c>
      <c r="F5" s="194">
        <v>6</v>
      </c>
      <c r="G5" s="195" t="s">
        <v>248</v>
      </c>
      <c r="H5" s="195">
        <v>62</v>
      </c>
      <c r="I5" s="195" t="s">
        <v>249</v>
      </c>
      <c r="J5" s="199" t="s">
        <v>254</v>
      </c>
      <c r="K5" s="345">
        <f>11-2</f>
        <v>9</v>
      </c>
      <c r="L5" s="200">
        <f t="shared" si="0"/>
        <v>-1</v>
      </c>
      <c r="M5" s="200">
        <v>14</v>
      </c>
      <c r="N5" s="200" t="str">
        <f t="shared" si="1"/>
        <v>+2</v>
      </c>
      <c r="O5" s="200">
        <v>12</v>
      </c>
      <c r="P5" s="200" t="str">
        <f t="shared" si="2"/>
        <v>+1</v>
      </c>
      <c r="Q5" s="200">
        <v>10</v>
      </c>
      <c r="R5" s="200" t="str">
        <f t="shared" si="3"/>
        <v>+0</v>
      </c>
      <c r="S5" s="200">
        <v>12</v>
      </c>
      <c r="T5" s="200" t="str">
        <f t="shared" si="4"/>
        <v>+1</v>
      </c>
      <c r="U5" s="201">
        <v>17</v>
      </c>
      <c r="V5" s="201" t="str">
        <f t="shared" si="5"/>
        <v>+3</v>
      </c>
      <c r="W5" s="202">
        <f t="shared" si="6"/>
        <v>12.333333333333334</v>
      </c>
      <c r="X5" s="203" t="str">
        <f t="shared" si="7"/>
        <v>+2</v>
      </c>
      <c r="Y5" s="204">
        <v>5</v>
      </c>
      <c r="Z5" s="205">
        <f t="shared" si="8"/>
        <v>6</v>
      </c>
      <c r="AA5" s="206">
        <v>5</v>
      </c>
      <c r="AB5" s="207">
        <f t="shared" si="9"/>
        <v>7</v>
      </c>
      <c r="AC5" s="208">
        <v>5</v>
      </c>
      <c r="AD5" s="209">
        <f t="shared" si="10"/>
        <v>6</v>
      </c>
      <c r="AE5" s="210">
        <v>4</v>
      </c>
      <c r="AF5" s="201">
        <f t="shared" si="11"/>
        <v>12</v>
      </c>
      <c r="AG5" s="201">
        <f t="shared" si="12"/>
        <v>15</v>
      </c>
      <c r="AH5" s="201">
        <f t="shared" si="13"/>
        <v>17</v>
      </c>
      <c r="AI5" s="210">
        <f t="shared" si="14"/>
        <v>34</v>
      </c>
      <c r="AJ5" s="211">
        <f>(2+R5)*F5+3</f>
        <v>15</v>
      </c>
      <c r="AK5" s="213" t="s">
        <v>278</v>
      </c>
      <c r="AL5" s="284" t="s">
        <v>311</v>
      </c>
      <c r="AM5" s="284" t="s">
        <v>310</v>
      </c>
      <c r="AN5" s="197" t="s">
        <v>277</v>
      </c>
      <c r="AO5" s="195" t="s">
        <v>265</v>
      </c>
      <c r="AP5" s="198">
        <f>3+2</f>
        <v>5</v>
      </c>
      <c r="AQ5" s="199"/>
      <c r="AR5" s="199"/>
    </row>
    <row r="6" spans="1:44" ht="52.8" x14ac:dyDescent="0.3">
      <c r="A6" s="293" t="s">
        <v>260</v>
      </c>
      <c r="B6" s="293" t="s">
        <v>259</v>
      </c>
      <c r="C6" s="196" t="s">
        <v>274</v>
      </c>
      <c r="D6" s="196" t="s">
        <v>239</v>
      </c>
      <c r="E6" s="195" t="s">
        <v>259</v>
      </c>
      <c r="F6" s="194">
        <v>5</v>
      </c>
      <c r="G6" s="195" t="s">
        <v>248</v>
      </c>
      <c r="H6" s="195">
        <v>38</v>
      </c>
      <c r="I6" s="195" t="s">
        <v>252</v>
      </c>
      <c r="J6" s="199" t="s">
        <v>253</v>
      </c>
      <c r="K6" s="342">
        <f>16+4</f>
        <v>20</v>
      </c>
      <c r="L6" s="200" t="str">
        <f t="shared" si="0"/>
        <v>+5</v>
      </c>
      <c r="M6" s="200">
        <v>15</v>
      </c>
      <c r="N6" s="200" t="str">
        <f t="shared" si="1"/>
        <v>+2</v>
      </c>
      <c r="O6" s="200">
        <v>16</v>
      </c>
      <c r="P6" s="200" t="str">
        <f t="shared" si="2"/>
        <v>+3</v>
      </c>
      <c r="Q6" s="200">
        <v>10</v>
      </c>
      <c r="R6" s="200" t="str">
        <f t="shared" si="3"/>
        <v>+0</v>
      </c>
      <c r="S6" s="200">
        <v>12</v>
      </c>
      <c r="T6" s="200" t="str">
        <f t="shared" si="4"/>
        <v>+1</v>
      </c>
      <c r="U6" s="201">
        <v>8</v>
      </c>
      <c r="V6" s="201">
        <f t="shared" si="5"/>
        <v>-1</v>
      </c>
      <c r="W6" s="202">
        <f t="shared" si="6"/>
        <v>13.5</v>
      </c>
      <c r="X6" s="203" t="str">
        <f t="shared" si="7"/>
        <v>+2</v>
      </c>
      <c r="Y6" s="204">
        <v>2</v>
      </c>
      <c r="Z6" s="205">
        <f t="shared" si="8"/>
        <v>5</v>
      </c>
      <c r="AA6" s="206">
        <v>5</v>
      </c>
      <c r="AB6" s="207">
        <f t="shared" si="9"/>
        <v>7</v>
      </c>
      <c r="AC6" s="208">
        <v>6</v>
      </c>
      <c r="AD6" s="209">
        <f t="shared" si="10"/>
        <v>7</v>
      </c>
      <c r="AE6" s="210">
        <v>5</v>
      </c>
      <c r="AF6" s="201">
        <f t="shared" si="11"/>
        <v>12</v>
      </c>
      <c r="AG6" s="201">
        <f t="shared" si="12"/>
        <v>15</v>
      </c>
      <c r="AH6" s="201">
        <f t="shared" si="13"/>
        <v>17</v>
      </c>
      <c r="AI6" s="210">
        <f t="shared" si="14"/>
        <v>30.5</v>
      </c>
      <c r="AJ6" s="211">
        <f>(2+R6)*F6+3</f>
        <v>13</v>
      </c>
      <c r="AK6" s="213" t="s">
        <v>275</v>
      </c>
      <c r="AL6" s="286" t="s">
        <v>199</v>
      </c>
      <c r="AM6" s="288" t="s">
        <v>199</v>
      </c>
      <c r="AN6" s="340" t="s">
        <v>273</v>
      </c>
      <c r="AO6" s="195" t="s">
        <v>272</v>
      </c>
      <c r="AP6" s="198">
        <f>4+1</f>
        <v>5</v>
      </c>
      <c r="AQ6" s="199" t="s">
        <v>271</v>
      </c>
      <c r="AR6" s="199"/>
    </row>
    <row r="7" spans="1:44" ht="171.6" x14ac:dyDescent="0.3">
      <c r="A7" s="293" t="s">
        <v>261</v>
      </c>
      <c r="B7" s="293" t="s">
        <v>258</v>
      </c>
      <c r="C7" s="196" t="s">
        <v>274</v>
      </c>
      <c r="D7" s="196" t="s">
        <v>239</v>
      </c>
      <c r="E7" s="195" t="s">
        <v>258</v>
      </c>
      <c r="F7" s="194">
        <v>4</v>
      </c>
      <c r="G7" s="195" t="s">
        <v>248</v>
      </c>
      <c r="H7" s="195">
        <v>25</v>
      </c>
      <c r="I7" s="195" t="s">
        <v>252</v>
      </c>
      <c r="J7" s="199" t="s">
        <v>253</v>
      </c>
      <c r="K7" s="294">
        <v>8</v>
      </c>
      <c r="L7" s="200">
        <f t="shared" si="0"/>
        <v>-1</v>
      </c>
      <c r="M7" s="200">
        <v>15</v>
      </c>
      <c r="N7" s="200" t="str">
        <f t="shared" si="1"/>
        <v>+2</v>
      </c>
      <c r="O7" s="200">
        <v>16</v>
      </c>
      <c r="P7" s="200" t="str">
        <f t="shared" si="2"/>
        <v>+3</v>
      </c>
      <c r="Q7" s="343">
        <f>16+4</f>
        <v>20</v>
      </c>
      <c r="R7" s="200" t="str">
        <f t="shared" si="3"/>
        <v>+5</v>
      </c>
      <c r="S7" s="200">
        <v>10</v>
      </c>
      <c r="T7" s="200" t="str">
        <f t="shared" si="4"/>
        <v>+0</v>
      </c>
      <c r="U7" s="201">
        <v>12</v>
      </c>
      <c r="V7" s="201" t="str">
        <f t="shared" si="5"/>
        <v>+1</v>
      </c>
      <c r="W7" s="202">
        <f t="shared" si="6"/>
        <v>13.5</v>
      </c>
      <c r="X7" s="203" t="str">
        <f t="shared" si="7"/>
        <v>+2</v>
      </c>
      <c r="Y7" s="204">
        <v>1</v>
      </c>
      <c r="Z7" s="205">
        <f t="shared" si="8"/>
        <v>4</v>
      </c>
      <c r="AA7" s="206">
        <v>4</v>
      </c>
      <c r="AB7" s="207">
        <f t="shared" si="9"/>
        <v>6</v>
      </c>
      <c r="AC7" s="338">
        <v>6</v>
      </c>
      <c r="AD7" s="339">
        <f t="shared" si="10"/>
        <v>6</v>
      </c>
      <c r="AE7" s="210">
        <v>4</v>
      </c>
      <c r="AF7" s="201">
        <f t="shared" si="11"/>
        <v>12</v>
      </c>
      <c r="AG7" s="201">
        <f t="shared" si="12"/>
        <v>11</v>
      </c>
      <c r="AH7" s="201">
        <f t="shared" si="13"/>
        <v>13</v>
      </c>
      <c r="AI7" s="210">
        <f t="shared" si="14"/>
        <v>25</v>
      </c>
      <c r="AJ7" s="211">
        <f>(4+R7)*F7+3</f>
        <v>39</v>
      </c>
      <c r="AK7" s="213" t="s">
        <v>313</v>
      </c>
      <c r="AL7" s="287" t="s">
        <v>279</v>
      </c>
      <c r="AM7" s="284" t="s">
        <v>200</v>
      </c>
      <c r="AN7" s="197" t="s">
        <v>264</v>
      </c>
      <c r="AO7" s="195" t="s">
        <v>263</v>
      </c>
      <c r="AP7" s="198">
        <v>1</v>
      </c>
      <c r="AQ7" s="199" t="s">
        <v>270</v>
      </c>
      <c r="AR7" s="199"/>
    </row>
    <row r="8" spans="1:44" ht="105.6" x14ac:dyDescent="0.3">
      <c r="A8" s="293" t="s">
        <v>262</v>
      </c>
      <c r="B8" s="293" t="s">
        <v>255</v>
      </c>
      <c r="C8" s="196" t="s">
        <v>274</v>
      </c>
      <c r="D8" s="196" t="s">
        <v>239</v>
      </c>
      <c r="E8" s="195" t="s">
        <v>255</v>
      </c>
      <c r="F8" s="194">
        <v>3</v>
      </c>
      <c r="G8" s="195" t="s">
        <v>248</v>
      </c>
      <c r="H8" s="195">
        <v>23</v>
      </c>
      <c r="I8" s="195" t="s">
        <v>252</v>
      </c>
      <c r="J8" s="199" t="s">
        <v>253</v>
      </c>
      <c r="K8" s="294">
        <v>15</v>
      </c>
      <c r="L8" s="200" t="str">
        <f t="shared" ref="L8" si="16">IF(K8&gt;9.9,CONCATENATE("+",ROUNDDOWN((K8-10) / 2,0)),ROUNDUP((K8-10) / 2,0))</f>
        <v>+2</v>
      </c>
      <c r="M8" s="343">
        <f>14+4</f>
        <v>18</v>
      </c>
      <c r="N8" s="200" t="str">
        <f t="shared" ref="N8" si="17">IF(M8&gt;9.9,CONCATENATE("+",ROUNDDOWN((M8-10) / 2,0)),ROUNDUP((M8-10) / 2,0))</f>
        <v>+4</v>
      </c>
      <c r="O8" s="200">
        <v>16</v>
      </c>
      <c r="P8" s="200" t="str">
        <f t="shared" ref="P8" si="18">IF(O8&gt;9.9,CONCATENATE("+",ROUNDDOWN((O8-10) / 2,0)),ROUNDUP((O8-10) / 2,0))</f>
        <v>+3</v>
      </c>
      <c r="Q8" s="200">
        <v>13</v>
      </c>
      <c r="R8" s="200" t="str">
        <f t="shared" ref="R8" si="19">IF(Q8&gt;9.9,CONCATENATE("+",ROUNDDOWN((Q8-10) / 2,0)),ROUNDUP((Q8-10) / 2,0))</f>
        <v>+1</v>
      </c>
      <c r="S8" s="200">
        <v>10</v>
      </c>
      <c r="T8" s="200" t="str">
        <f t="shared" ref="T8" si="20">IF(S8&gt;9.9,CONCATENATE("+",ROUNDDOWN((S8-10) / 2,0)),ROUNDUP((S8-10) / 2,0))</f>
        <v>+0</v>
      </c>
      <c r="U8" s="201">
        <v>8</v>
      </c>
      <c r="V8" s="201">
        <f t="shared" ref="V8" si="21">IF(U8&gt;9.9,CONCATENATE("+",ROUNDDOWN((U8-10) / 2,0)),ROUNDUP((U8-10) / 2,0))</f>
        <v>-1</v>
      </c>
      <c r="W8" s="202">
        <f t="shared" ref="W8" si="22">AVERAGE(K8,M8,O8,Q8,S8,U8)</f>
        <v>13.333333333333334</v>
      </c>
      <c r="X8" s="203" t="str">
        <f t="shared" si="7"/>
        <v>+4</v>
      </c>
      <c r="Y8" s="204">
        <v>3</v>
      </c>
      <c r="Z8" s="205">
        <f t="shared" ref="Z8" si="23">IF(O8&gt;9.9,(ROUNDDOWN((O8-10) / 2,0)),ROUNDUP((O8-10) / 2,0))+Y8</f>
        <v>6</v>
      </c>
      <c r="AA8" s="206">
        <v>1</v>
      </c>
      <c r="AB8" s="207">
        <f t="shared" ref="AB8" si="24">AA8+X8</f>
        <v>5</v>
      </c>
      <c r="AC8" s="208">
        <v>3</v>
      </c>
      <c r="AD8" s="209">
        <f t="shared" ref="AD8" si="25">IF(S8&gt;9.9,(ROUNDDOWN((S8-10) / 2,0)),ROUNDUP((S8-10) / 2,0))+AC8</f>
        <v>3</v>
      </c>
      <c r="AE8" s="210">
        <f>F8</f>
        <v>3</v>
      </c>
      <c r="AF8" s="201">
        <f t="shared" ref="AF8" si="26">10+N8</f>
        <v>14</v>
      </c>
      <c r="AG8" s="201">
        <f t="shared" ref="AG8" si="27">10+AP8</f>
        <v>17</v>
      </c>
      <c r="AH8" s="201">
        <f t="shared" ref="AH8" si="28">AF8+AP8</f>
        <v>21</v>
      </c>
      <c r="AI8" s="210">
        <v>26</v>
      </c>
      <c r="AJ8" s="211">
        <f>(4+R8)*F8+3</f>
        <v>18</v>
      </c>
      <c r="AK8" s="213" t="s">
        <v>315</v>
      </c>
      <c r="AL8" s="287" t="s">
        <v>280</v>
      </c>
      <c r="AM8" s="284" t="s">
        <v>257</v>
      </c>
      <c r="AN8" s="197" t="s">
        <v>256</v>
      </c>
      <c r="AO8" s="195" t="s">
        <v>306</v>
      </c>
      <c r="AP8" s="198">
        <f>4+1+1+1</f>
        <v>7</v>
      </c>
      <c r="AQ8" s="199"/>
      <c r="AR8" s="199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  <ignoredErrors>
    <ignoredError sqref="AJ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79" bestFit="1" customWidth="1"/>
    <col min="2" max="2" width="7.3984375" style="279" bestFit="1" customWidth="1"/>
    <col min="3" max="3" width="8.19921875" style="279" bestFit="1" customWidth="1"/>
    <col min="4" max="4" width="12.8984375" style="279" bestFit="1" customWidth="1"/>
    <col min="5" max="5" width="13.796875" style="279" bestFit="1" customWidth="1"/>
    <col min="6" max="13" width="0.69921875" style="279" customWidth="1"/>
    <col min="14" max="14" width="11.59765625" style="281" hidden="1" customWidth="1"/>
    <col min="15" max="15" width="6.5" style="281" hidden="1" customWidth="1"/>
    <col min="16" max="16" width="9.19921875" style="281" bestFit="1" customWidth="1"/>
    <col min="17" max="17" width="6.69921875" style="281" bestFit="1" customWidth="1"/>
    <col min="18" max="18" width="5.8984375" style="281" bestFit="1" customWidth="1"/>
    <col min="19" max="19" width="4.69921875" style="281" bestFit="1" customWidth="1"/>
    <col min="20" max="20" width="6.8984375" style="281" bestFit="1" customWidth="1"/>
    <col min="21" max="21" width="6.19921875" style="279" bestFit="1" customWidth="1"/>
    <col min="22" max="22" width="2" style="231" customWidth="1"/>
    <col min="23" max="23" width="12.59765625" style="231" bestFit="1" customWidth="1"/>
    <col min="24" max="16384" width="13" style="231"/>
  </cols>
  <sheetData>
    <row r="1" spans="1:23" s="222" customFormat="1" ht="34.799999999999997" thickTop="1" thickBot="1" x14ac:dyDescent="0.35">
      <c r="A1" s="216" t="s">
        <v>149</v>
      </c>
      <c r="B1" s="217" t="str">
        <f>Members!A2</f>
        <v>Jadziya</v>
      </c>
      <c r="C1" s="217" t="str">
        <f>Members!A3</f>
        <v>Bríjido</v>
      </c>
      <c r="D1" s="217" t="str">
        <f>Members!A4</f>
        <v>Thrashmosh</v>
      </c>
      <c r="E1" s="217" t="str">
        <f>Members!A5</f>
        <v>ProcolHarum</v>
      </c>
      <c r="F1" s="217"/>
      <c r="G1" s="217"/>
      <c r="H1" s="217"/>
      <c r="I1" s="217"/>
      <c r="J1" s="217"/>
      <c r="K1" s="217"/>
      <c r="L1" s="217"/>
      <c r="M1" s="217"/>
      <c r="N1" s="218" t="s">
        <v>150</v>
      </c>
      <c r="O1" s="218" t="s">
        <v>151</v>
      </c>
      <c r="P1" s="219" t="s">
        <v>152</v>
      </c>
      <c r="Q1" s="219" t="s">
        <v>153</v>
      </c>
      <c r="R1" s="219" t="s">
        <v>25</v>
      </c>
      <c r="S1" s="220" t="s">
        <v>3</v>
      </c>
      <c r="T1" s="218" t="s">
        <v>99</v>
      </c>
      <c r="U1" s="221" t="s">
        <v>85</v>
      </c>
      <c r="W1" s="223" t="s">
        <v>154</v>
      </c>
    </row>
    <row r="2" spans="1:23" s="222" customFormat="1" ht="17.399999999999999" thickBot="1" x14ac:dyDescent="0.35">
      <c r="A2" s="224" t="s">
        <v>40</v>
      </c>
      <c r="B2" s="225">
        <f>VLOOKUP(B$1,Members!$A$2:$AD$13,26,FALSE)</f>
        <v>6</v>
      </c>
      <c r="C2" s="225">
        <f>VLOOKUP(C$1,Members!$A$2:$AD$13,26,FALSE)</f>
        <v>1</v>
      </c>
      <c r="D2" s="225">
        <f>VLOOKUP(D$1,Members!$A$2:$AD$13,26,FALSE)</f>
        <v>7</v>
      </c>
      <c r="E2" s="225">
        <f>VLOOKUP(E$1,Members!$A$2:$AD$13,26,FALSE)</f>
        <v>6</v>
      </c>
      <c r="F2" s="225" t="e">
        <f>VLOOKUP(F$1,Members!$A$2:$AD$13,26,FALSE)</f>
        <v>#N/A</v>
      </c>
      <c r="G2" s="225" t="e">
        <f>VLOOKUP(G$1,Members!$A$2:$AD$13,26,FALSE)</f>
        <v>#N/A</v>
      </c>
      <c r="H2" s="289" t="e">
        <f>VLOOKUP(H$1,Members!$A$2:$AD$13,26,FALSE)</f>
        <v>#N/A</v>
      </c>
      <c r="I2" s="289" t="e">
        <f>VLOOKUP(I$1,Members!$A$2:$AD$13,26,FALSE)</f>
        <v>#N/A</v>
      </c>
      <c r="J2" s="289" t="e">
        <f>VLOOKUP(J$1,Members!$A$2:$AD$13,26,FALSE)</f>
        <v>#N/A</v>
      </c>
      <c r="K2" s="289" t="e">
        <f>VLOOKUP(K$1,Members!$A$2:$AD$13,26,FALSE)</f>
        <v>#N/A</v>
      </c>
      <c r="L2" s="289" t="e">
        <f>VLOOKUP(L$1,Members!$A$2:$AD$13,26,FALSE)</f>
        <v>#N/A</v>
      </c>
      <c r="M2" s="289" t="e">
        <f>VLOOKUP(M$1,Members!$A$2:$AD$13,26,FALSE)</f>
        <v>#N/A</v>
      </c>
      <c r="N2" s="225" t="s">
        <v>127</v>
      </c>
      <c r="O2" s="225">
        <f>INDEX(Members!$L$2:$V$15,MATCH($W$2,Members!$A$2:$A$15,0),MATCH(N2,Members!$L$1:$V$1,0))</f>
        <v>-1</v>
      </c>
      <c r="P2" s="226" t="str">
        <f t="shared" ref="P2:P49" si="0">CONCATENATE(LEFT(N2,3)," (",O2,")")</f>
        <v>Con (-1)</v>
      </c>
      <c r="Q2" s="227">
        <v>0</v>
      </c>
      <c r="R2" s="228">
        <f t="shared" ref="R2:R49" si="1">O2+HLOOKUP($W$2,$B$1:$M$49,MATCH(A2,$A$1:$A$49,0),FALSE)</f>
        <v>0</v>
      </c>
      <c r="S2" s="229">
        <f t="shared" ref="S2:S49" ca="1" si="2">RANDBETWEEN(1,20)</f>
        <v>8</v>
      </c>
      <c r="T2" s="228">
        <f t="shared" ref="T2:T49" ca="1" si="3">SUM(R2:S2)</f>
        <v>8</v>
      </c>
      <c r="U2" s="230"/>
      <c r="V2" s="231"/>
      <c r="W2" s="232" t="s">
        <v>226</v>
      </c>
    </row>
    <row r="3" spans="1:23" s="222" customFormat="1" ht="17.399999999999999" thickTop="1" x14ac:dyDescent="0.3">
      <c r="A3" s="233" t="s">
        <v>41</v>
      </c>
      <c r="B3" s="225">
        <f>VLOOKUP(B$1,Members!$A$2:$AD$13,28,FALSE)</f>
        <v>5</v>
      </c>
      <c r="C3" s="225">
        <f>VLOOKUP(C$1,Members!$A$2:$AD$13,28,FALSE)</f>
        <v>3</v>
      </c>
      <c r="D3" s="225">
        <f>VLOOKUP(D$1,Members!$A$2:$AD$13,28,FALSE)</f>
        <v>8</v>
      </c>
      <c r="E3" s="225">
        <f>VLOOKUP(E$1,Members!$A$2:$AD$13,28,FALSE)</f>
        <v>7</v>
      </c>
      <c r="F3" s="225" t="e">
        <f>VLOOKUP(F$1,Members!$A$2:$AD$13,28,FALSE)</f>
        <v>#N/A</v>
      </c>
      <c r="G3" s="225" t="e">
        <f>VLOOKUP(G$1,Members!$A$2:$AD$13,28,FALSE)</f>
        <v>#N/A</v>
      </c>
      <c r="H3" s="289" t="e">
        <f>VLOOKUP(H$1,Members!$A$2:$AD$13,28,FALSE)</f>
        <v>#N/A</v>
      </c>
      <c r="I3" s="289" t="e">
        <f>VLOOKUP(I$1,Members!$A$2:$AD$13,28,FALSE)</f>
        <v>#N/A</v>
      </c>
      <c r="J3" s="289" t="e">
        <f>VLOOKUP(J$1,Members!$A$2:$AD$13,28,FALSE)</f>
        <v>#N/A</v>
      </c>
      <c r="K3" s="289" t="e">
        <f>VLOOKUP(K$1,Members!$A$2:$AD$13,28,FALSE)</f>
        <v>#N/A</v>
      </c>
      <c r="L3" s="289" t="e">
        <f>VLOOKUP(L$1,Members!$A$2:$AD$13,28,FALSE)</f>
        <v>#N/A</v>
      </c>
      <c r="M3" s="289" t="e">
        <f>VLOOKUP(M$1,Members!$A$2:$AD$13,28,FALSE)</f>
        <v>#N/A</v>
      </c>
      <c r="N3" s="225" t="s">
        <v>125</v>
      </c>
      <c r="O3" s="225" t="str">
        <f>INDEX(Members!$L$2:$V$15,MATCH($W$2,Members!$A$2:$A$15,0),MATCH(N3,Members!$L$1:$V$1,0))</f>
        <v>+1</v>
      </c>
      <c r="P3" s="234" t="str">
        <f t="shared" si="0"/>
        <v>Dex (+1)</v>
      </c>
      <c r="Q3" s="227">
        <v>0</v>
      </c>
      <c r="R3" s="228">
        <f t="shared" si="1"/>
        <v>4</v>
      </c>
      <c r="S3" s="229">
        <f t="shared" ca="1" si="2"/>
        <v>17</v>
      </c>
      <c r="T3" s="228">
        <f t="shared" ca="1" si="3"/>
        <v>21</v>
      </c>
      <c r="U3" s="230"/>
      <c r="V3" s="231"/>
    </row>
    <row r="4" spans="1:23" s="222" customFormat="1" ht="16.8" x14ac:dyDescent="0.3">
      <c r="A4" s="235" t="s">
        <v>42</v>
      </c>
      <c r="B4" s="236">
        <f>VLOOKUP(B$1,Members!$A$2:$AD$13,30,FALSE)</f>
        <v>2</v>
      </c>
      <c r="C4" s="236">
        <f>VLOOKUP(C$1,Members!$A$2:$AD$13,30,FALSE)</f>
        <v>5</v>
      </c>
      <c r="D4" s="236">
        <f>VLOOKUP(D$1,Members!$A$2:$AD$13,30,FALSE)</f>
        <v>3</v>
      </c>
      <c r="E4" s="236">
        <f>VLOOKUP(E$1,Members!$A$2:$AD$13,30,FALSE)</f>
        <v>6</v>
      </c>
      <c r="F4" s="236" t="e">
        <f>VLOOKUP(F$1,Members!$A$2:$AD$13,30,FALSE)</f>
        <v>#N/A</v>
      </c>
      <c r="G4" s="236" t="e">
        <f>VLOOKUP(G$1,Members!$A$2:$AD$13,30,FALSE)</f>
        <v>#N/A</v>
      </c>
      <c r="H4" s="290" t="e">
        <f>VLOOKUP(H$1,Members!$A$2:$AD$13,30,FALSE)</f>
        <v>#N/A</v>
      </c>
      <c r="I4" s="290" t="e">
        <f>VLOOKUP(I$1,Members!$A$2:$AD$13,30,FALSE)</f>
        <v>#N/A</v>
      </c>
      <c r="J4" s="290" t="e">
        <f>VLOOKUP(J$1,Members!$A$2:$AD$13,30,FALSE)</f>
        <v>#N/A</v>
      </c>
      <c r="K4" s="290" t="e">
        <f>VLOOKUP(K$1,Members!$A$2:$AD$13,30,FALSE)</f>
        <v>#N/A</v>
      </c>
      <c r="L4" s="290" t="e">
        <f>VLOOKUP(L$1,Members!$A$2:$AD$13,30,FALSE)</f>
        <v>#N/A</v>
      </c>
      <c r="M4" s="290" t="e">
        <f>VLOOKUP(M$1,Members!$A$2:$AD$13,30,FALSE)</f>
        <v>#N/A</v>
      </c>
      <c r="N4" s="236" t="s">
        <v>131</v>
      </c>
      <c r="O4" s="236" t="str">
        <f>INDEX(Members!$L$2:$V$15,MATCH($W$2,Members!$A$2:$A$15,0),MATCH(N4,Members!$L$1:$V$1,0))</f>
        <v>+0</v>
      </c>
      <c r="P4" s="237" t="str">
        <f t="shared" si="0"/>
        <v>Wis (+0)</v>
      </c>
      <c r="Q4" s="238">
        <v>0</v>
      </c>
      <c r="R4" s="239">
        <f t="shared" si="1"/>
        <v>5</v>
      </c>
      <c r="S4" s="229">
        <f t="shared" ca="1" si="2"/>
        <v>10</v>
      </c>
      <c r="T4" s="239">
        <f t="shared" ca="1" si="3"/>
        <v>15</v>
      </c>
      <c r="U4" s="240"/>
      <c r="V4" s="231"/>
    </row>
    <row r="5" spans="1:23" s="247" customFormat="1" ht="16.8" x14ac:dyDescent="0.3">
      <c r="A5" s="241" t="s">
        <v>155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42" t="s">
        <v>129</v>
      </c>
      <c r="O5" s="243" t="str">
        <f>INDEX(Members!$L$2:$V$15,MATCH($W$2,Members!$A$2:$A$15,0),MATCH(N5,Members!$L$1:$V$1,0))</f>
        <v>+4</v>
      </c>
      <c r="P5" s="244" t="str">
        <f t="shared" si="0"/>
        <v>Int (+4)</v>
      </c>
      <c r="Q5" s="245" t="s">
        <v>156</v>
      </c>
      <c r="R5" s="246">
        <f t="shared" si="1"/>
        <v>4</v>
      </c>
      <c r="S5" s="229">
        <f t="shared" ca="1" si="2"/>
        <v>9</v>
      </c>
      <c r="T5" s="246">
        <f t="shared" ca="1" si="3"/>
        <v>13</v>
      </c>
      <c r="U5" s="230"/>
      <c r="V5" s="231"/>
    </row>
    <row r="6" spans="1:23" s="251" customFormat="1" ht="16.8" x14ac:dyDescent="0.3">
      <c r="A6" s="248" t="s">
        <v>157</v>
      </c>
      <c r="B6" s="225">
        <v>4</v>
      </c>
      <c r="C6" s="225"/>
      <c r="D6" s="225">
        <v>2</v>
      </c>
      <c r="E6" s="225">
        <v>1</v>
      </c>
      <c r="F6" s="225"/>
      <c r="G6" s="225"/>
      <c r="H6" s="225"/>
      <c r="I6" s="225"/>
      <c r="J6" s="225"/>
      <c r="K6" s="225"/>
      <c r="L6" s="225"/>
      <c r="M6" s="225"/>
      <c r="N6" s="249" t="s">
        <v>125</v>
      </c>
      <c r="O6" s="250" t="str">
        <f>INDEX(Members!$L$2:$V$15,MATCH($W$2,Members!$A$2:$A$15,0),MATCH(N6,Members!$L$1:$V$1,0))</f>
        <v>+1</v>
      </c>
      <c r="P6" s="234" t="str">
        <f t="shared" si="0"/>
        <v>Dex (+1)</v>
      </c>
      <c r="Q6" s="246" t="s">
        <v>156</v>
      </c>
      <c r="R6" s="246">
        <f t="shared" si="1"/>
        <v>1</v>
      </c>
      <c r="S6" s="229">
        <f t="shared" ca="1" si="2"/>
        <v>17</v>
      </c>
      <c r="T6" s="246">
        <f t="shared" ca="1" si="3"/>
        <v>18</v>
      </c>
      <c r="U6" s="230"/>
      <c r="V6" s="231"/>
    </row>
    <row r="7" spans="1:23" s="256" customFormat="1" ht="16.8" x14ac:dyDescent="0.3">
      <c r="A7" s="252" t="s">
        <v>158</v>
      </c>
      <c r="B7" s="225">
        <v>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53" t="s">
        <v>133</v>
      </c>
      <c r="O7" s="254" t="str">
        <f>INDEX(Members!$L$2:$V$15,MATCH($W$2,Members!$A$2:$A$15,0),MATCH(N7,Members!$L$1:$V$1,0))</f>
        <v>+0</v>
      </c>
      <c r="P7" s="255" t="str">
        <f t="shared" si="0"/>
        <v>Cha (+0)</v>
      </c>
      <c r="Q7" s="246" t="s">
        <v>156</v>
      </c>
      <c r="R7" s="246">
        <f t="shared" si="1"/>
        <v>0</v>
      </c>
      <c r="S7" s="229">
        <f t="shared" ca="1" si="2"/>
        <v>14</v>
      </c>
      <c r="T7" s="246">
        <f t="shared" ca="1" si="3"/>
        <v>14</v>
      </c>
      <c r="U7" s="230"/>
      <c r="V7" s="231"/>
    </row>
    <row r="8" spans="1:23" s="261" customFormat="1" ht="16.8" x14ac:dyDescent="0.3">
      <c r="A8" s="257" t="s">
        <v>159</v>
      </c>
      <c r="B8" s="225">
        <v>4</v>
      </c>
      <c r="C8" s="225"/>
      <c r="D8" s="225">
        <v>1</v>
      </c>
      <c r="E8" s="225"/>
      <c r="F8" s="225"/>
      <c r="G8" s="225"/>
      <c r="H8" s="225"/>
      <c r="I8" s="225"/>
      <c r="J8" s="225"/>
      <c r="K8" s="225"/>
      <c r="L8" s="225"/>
      <c r="M8" s="225"/>
      <c r="N8" s="258" t="s">
        <v>123</v>
      </c>
      <c r="O8" s="259">
        <f>INDEX(Members!$L$2:$V$15,MATCH($W$2,Members!$A$2:$A$15,0),MATCH(N8,Members!$L$1:$V$1,0))</f>
        <v>-1</v>
      </c>
      <c r="P8" s="260" t="str">
        <f t="shared" si="0"/>
        <v>Str (-1)</v>
      </c>
      <c r="Q8" s="246" t="s">
        <v>156</v>
      </c>
      <c r="R8" s="246">
        <f t="shared" si="1"/>
        <v>-1</v>
      </c>
      <c r="S8" s="229">
        <f t="shared" ca="1" si="2"/>
        <v>15</v>
      </c>
      <c r="T8" s="246">
        <f t="shared" ca="1" si="3"/>
        <v>14</v>
      </c>
      <c r="U8" s="230"/>
      <c r="V8" s="231"/>
    </row>
    <row r="9" spans="1:23" s="261" customFormat="1" ht="16.8" x14ac:dyDescent="0.3">
      <c r="A9" s="262" t="s">
        <v>160</v>
      </c>
      <c r="B9" s="225"/>
      <c r="C9" s="225">
        <v>8</v>
      </c>
      <c r="D9" s="225"/>
      <c r="E9" s="225">
        <v>6</v>
      </c>
      <c r="F9" s="225"/>
      <c r="G9" s="225"/>
      <c r="H9" s="225"/>
      <c r="I9" s="225"/>
      <c r="J9" s="225"/>
      <c r="K9" s="225"/>
      <c r="L9" s="225"/>
      <c r="M9" s="225"/>
      <c r="N9" s="263" t="s">
        <v>127</v>
      </c>
      <c r="O9" s="264">
        <f>INDEX(Members!$L$2:$V$15,MATCH($W$2,Members!$A$2:$A$15,0),MATCH(N9,Members!$L$1:$V$1,0))</f>
        <v>-1</v>
      </c>
      <c r="P9" s="265" t="str">
        <f t="shared" si="0"/>
        <v>Con (-1)</v>
      </c>
      <c r="Q9" s="246" t="s">
        <v>156</v>
      </c>
      <c r="R9" s="246">
        <f t="shared" si="1"/>
        <v>7</v>
      </c>
      <c r="S9" s="229">
        <f t="shared" ca="1" si="2"/>
        <v>11</v>
      </c>
      <c r="T9" s="246">
        <f t="shared" ca="1" si="3"/>
        <v>18</v>
      </c>
      <c r="U9" s="230"/>
      <c r="V9" s="231"/>
    </row>
    <row r="10" spans="1:23" s="247" customFormat="1" ht="16.8" x14ac:dyDescent="0.3">
      <c r="A10" s="241" t="s">
        <v>283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42" t="s">
        <v>129</v>
      </c>
      <c r="O10" s="243" t="str">
        <f>INDEX(Members!$L$2:$V$15,MATCH($W$2,Members!$A$2:$A$15,0),MATCH(N10,Members!$L$1:$V$1,0))</f>
        <v>+4</v>
      </c>
      <c r="P10" s="244" t="str">
        <f t="shared" si="0"/>
        <v>Int (+4)</v>
      </c>
      <c r="Q10" s="246" t="s">
        <v>156</v>
      </c>
      <c r="R10" s="246">
        <f t="shared" si="1"/>
        <v>4</v>
      </c>
      <c r="S10" s="229">
        <f t="shared" ca="1" si="2"/>
        <v>9</v>
      </c>
      <c r="T10" s="246">
        <f t="shared" ca="1" si="3"/>
        <v>13</v>
      </c>
      <c r="U10" s="230"/>
      <c r="V10" s="231"/>
    </row>
    <row r="11" spans="1:23" s="266" customFormat="1" ht="16.8" x14ac:dyDescent="0.3">
      <c r="A11" s="241" t="s">
        <v>161</v>
      </c>
      <c r="B11" s="225"/>
      <c r="C11" s="225">
        <v>3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42" t="s">
        <v>129</v>
      </c>
      <c r="O11" s="243" t="str">
        <f>INDEX(Members!$L$2:$V$15,MATCH($W$2,Members!$A$2:$A$15,0),MATCH(N11,Members!$L$1:$V$1,0))</f>
        <v>+4</v>
      </c>
      <c r="P11" s="244" t="str">
        <f t="shared" si="0"/>
        <v>Int (+4)</v>
      </c>
      <c r="Q11" s="246" t="s">
        <v>156</v>
      </c>
      <c r="R11" s="246">
        <f t="shared" si="1"/>
        <v>7</v>
      </c>
      <c r="S11" s="229">
        <f t="shared" ca="1" si="2"/>
        <v>15</v>
      </c>
      <c r="T11" s="246">
        <f t="shared" ca="1" si="3"/>
        <v>22</v>
      </c>
      <c r="U11" s="230"/>
    </row>
    <row r="12" spans="1:23" s="251" customFormat="1" ht="16.8" x14ac:dyDescent="0.3">
      <c r="A12" s="252" t="s">
        <v>162</v>
      </c>
      <c r="B12" s="225"/>
      <c r="C12" s="225"/>
      <c r="D12" s="225"/>
      <c r="E12" s="225">
        <v>1</v>
      </c>
      <c r="F12" s="225"/>
      <c r="G12" s="225"/>
      <c r="H12" s="225"/>
      <c r="I12" s="225"/>
      <c r="J12" s="225"/>
      <c r="K12" s="225"/>
      <c r="L12" s="225"/>
      <c r="M12" s="225"/>
      <c r="N12" s="253" t="s">
        <v>133</v>
      </c>
      <c r="O12" s="254" t="str">
        <f>INDEX(Members!$L$2:$V$15,MATCH($W$2,Members!$A$2:$A$15,0),MATCH(N12,Members!$L$1:$V$1,0))</f>
        <v>+0</v>
      </c>
      <c r="P12" s="255" t="str">
        <f t="shared" si="0"/>
        <v>Cha (+0)</v>
      </c>
      <c r="Q12" s="246" t="s">
        <v>156</v>
      </c>
      <c r="R12" s="246">
        <f t="shared" si="1"/>
        <v>0</v>
      </c>
      <c r="S12" s="229">
        <f t="shared" ca="1" si="2"/>
        <v>5</v>
      </c>
      <c r="T12" s="246">
        <f t="shared" ca="1" si="3"/>
        <v>5</v>
      </c>
      <c r="U12" s="230"/>
    </row>
    <row r="13" spans="1:23" s="251" customFormat="1" ht="16.8" x14ac:dyDescent="0.3">
      <c r="A13" s="241" t="s">
        <v>113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42" t="s">
        <v>129</v>
      </c>
      <c r="O13" s="243" t="str">
        <f>INDEX(Members!$L$2:$V$15,MATCH($W$2,Members!$A$2:$A$15,0),MATCH(N13,Members!$L$1:$V$1,0))</f>
        <v>+4</v>
      </c>
      <c r="P13" s="244" t="str">
        <f t="shared" si="0"/>
        <v>Int (+4)</v>
      </c>
      <c r="Q13" s="246" t="s">
        <v>156</v>
      </c>
      <c r="R13" s="246">
        <f t="shared" si="1"/>
        <v>4</v>
      </c>
      <c r="S13" s="229">
        <f t="shared" ca="1" si="2"/>
        <v>6</v>
      </c>
      <c r="T13" s="246">
        <f t="shared" ca="1" si="3"/>
        <v>10</v>
      </c>
      <c r="U13" s="230"/>
    </row>
    <row r="14" spans="1:23" s="251" customFormat="1" ht="16.8" x14ac:dyDescent="0.3">
      <c r="A14" s="252" t="s">
        <v>163</v>
      </c>
      <c r="B14" s="225">
        <v>1</v>
      </c>
      <c r="C14" s="225"/>
      <c r="D14" s="225">
        <v>1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53" t="s">
        <v>133</v>
      </c>
      <c r="O14" s="254" t="str">
        <f>INDEX(Members!$L$2:$V$15,MATCH($W$2,Members!$A$2:$A$15,0),MATCH(N14,Members!$L$1:$V$1,0))</f>
        <v>+0</v>
      </c>
      <c r="P14" s="255" t="str">
        <f t="shared" si="0"/>
        <v>Cha (+0)</v>
      </c>
      <c r="Q14" s="246" t="s">
        <v>156</v>
      </c>
      <c r="R14" s="246">
        <f t="shared" si="1"/>
        <v>0</v>
      </c>
      <c r="S14" s="229">
        <f t="shared" ca="1" si="2"/>
        <v>16</v>
      </c>
      <c r="T14" s="246">
        <f t="shared" ca="1" si="3"/>
        <v>16</v>
      </c>
      <c r="U14" s="230"/>
    </row>
    <row r="15" spans="1:23" s="251" customFormat="1" ht="16.8" x14ac:dyDescent="0.3">
      <c r="A15" s="248" t="s">
        <v>164</v>
      </c>
      <c r="B15" s="225">
        <v>2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49" t="s">
        <v>125</v>
      </c>
      <c r="O15" s="250" t="str">
        <f>INDEX(Members!$L$2:$V$15,MATCH($W$2,Members!$A$2:$A$15,0),MATCH(N15,Members!$L$1:$V$1,0))</f>
        <v>+1</v>
      </c>
      <c r="P15" s="234" t="str">
        <f t="shared" si="0"/>
        <v>Dex (+1)</v>
      </c>
      <c r="Q15" s="246" t="s">
        <v>156</v>
      </c>
      <c r="R15" s="246">
        <f t="shared" si="1"/>
        <v>1</v>
      </c>
      <c r="S15" s="229">
        <f t="shared" ca="1" si="2"/>
        <v>13</v>
      </c>
      <c r="T15" s="246">
        <f t="shared" ca="1" si="3"/>
        <v>14</v>
      </c>
      <c r="U15" s="230"/>
    </row>
    <row r="16" spans="1:23" s="251" customFormat="1" ht="16.8" x14ac:dyDescent="0.3">
      <c r="A16" s="241" t="s">
        <v>165</v>
      </c>
      <c r="B16" s="225"/>
      <c r="C16" s="225">
        <v>2</v>
      </c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42" t="s">
        <v>129</v>
      </c>
      <c r="O16" s="243" t="str">
        <f>INDEX(Members!$L$2:$V$15,MATCH($W$2,Members!$A$2:$A$15,0),MATCH(N16,Members!$L$1:$V$1,0))</f>
        <v>+4</v>
      </c>
      <c r="P16" s="244" t="str">
        <f t="shared" si="0"/>
        <v>Int (+4)</v>
      </c>
      <c r="Q16" s="246" t="s">
        <v>156</v>
      </c>
      <c r="R16" s="246">
        <f t="shared" si="1"/>
        <v>6</v>
      </c>
      <c r="S16" s="229">
        <f t="shared" ca="1" si="2"/>
        <v>4</v>
      </c>
      <c r="T16" s="246">
        <f t="shared" ca="1" si="3"/>
        <v>10</v>
      </c>
      <c r="U16" s="230"/>
    </row>
    <row r="17" spans="1:21" s="251" customFormat="1" ht="16.8" x14ac:dyDescent="0.3">
      <c r="A17" s="252" t="s">
        <v>166</v>
      </c>
      <c r="B17" s="225"/>
      <c r="C17" s="225"/>
      <c r="D17" s="225">
        <v>1</v>
      </c>
      <c r="E17" s="225">
        <v>1</v>
      </c>
      <c r="F17" s="225"/>
      <c r="G17" s="225"/>
      <c r="H17" s="225"/>
      <c r="I17" s="225"/>
      <c r="J17" s="225"/>
      <c r="K17" s="225"/>
      <c r="L17" s="225"/>
      <c r="M17" s="225"/>
      <c r="N17" s="253" t="s">
        <v>133</v>
      </c>
      <c r="O17" s="254" t="str">
        <f>INDEX(Members!$L$2:$V$15,MATCH($W$2,Members!$A$2:$A$15,0),MATCH(N17,Members!$L$1:$V$1,0))</f>
        <v>+0</v>
      </c>
      <c r="P17" s="255" t="str">
        <f t="shared" si="0"/>
        <v>Cha (+0)</v>
      </c>
      <c r="Q17" s="246" t="s">
        <v>156</v>
      </c>
      <c r="R17" s="246">
        <f t="shared" si="1"/>
        <v>0</v>
      </c>
      <c r="S17" s="229">
        <f t="shared" ca="1" si="2"/>
        <v>9</v>
      </c>
      <c r="T17" s="246">
        <f t="shared" ca="1" si="3"/>
        <v>9</v>
      </c>
      <c r="U17" s="230"/>
    </row>
    <row r="18" spans="1:21" s="251" customFormat="1" ht="16.8" x14ac:dyDescent="0.3">
      <c r="A18" s="252" t="s">
        <v>167</v>
      </c>
      <c r="B18" s="225"/>
      <c r="C18" s="225"/>
      <c r="D18" s="225">
        <v>9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53" t="s">
        <v>133</v>
      </c>
      <c r="O18" s="254" t="str">
        <f>INDEX(Members!$L$2:$V$15,MATCH($W$2,Members!$A$2:$A$15,0),MATCH(N18,Members!$L$1:$V$1,0))</f>
        <v>+0</v>
      </c>
      <c r="P18" s="255" t="str">
        <f t="shared" si="0"/>
        <v>Cha (+0)</v>
      </c>
      <c r="Q18" s="246" t="s">
        <v>156</v>
      </c>
      <c r="R18" s="246">
        <f t="shared" si="1"/>
        <v>0</v>
      </c>
      <c r="S18" s="229">
        <f t="shared" ca="1" si="2"/>
        <v>7</v>
      </c>
      <c r="T18" s="246">
        <f t="shared" ca="1" si="3"/>
        <v>7</v>
      </c>
      <c r="U18" s="230"/>
    </row>
    <row r="19" spans="1:21" s="251" customFormat="1" ht="16.8" x14ac:dyDescent="0.3">
      <c r="A19" s="267" t="s">
        <v>168</v>
      </c>
      <c r="B19" s="225"/>
      <c r="C19" s="225"/>
      <c r="D19" s="225"/>
      <c r="E19" s="225">
        <v>2</v>
      </c>
      <c r="F19" s="225"/>
      <c r="G19" s="225"/>
      <c r="H19" s="225"/>
      <c r="I19" s="225"/>
      <c r="J19" s="225"/>
      <c r="K19" s="225"/>
      <c r="L19" s="225"/>
      <c r="M19" s="225"/>
      <c r="N19" s="268" t="s">
        <v>131</v>
      </c>
      <c r="O19" s="269" t="str">
        <f>INDEX(Members!$L$2:$V$15,MATCH($W$2,Members!$A$2:$A$15,0),MATCH(N19,Members!$L$1:$V$1,0))</f>
        <v>+0</v>
      </c>
      <c r="P19" s="270" t="str">
        <f t="shared" si="0"/>
        <v>Wis (+0)</v>
      </c>
      <c r="Q19" s="246" t="s">
        <v>156</v>
      </c>
      <c r="R19" s="246">
        <f t="shared" si="1"/>
        <v>0</v>
      </c>
      <c r="S19" s="229">
        <f t="shared" ca="1" si="2"/>
        <v>8</v>
      </c>
      <c r="T19" s="246">
        <f t="shared" ca="1" si="3"/>
        <v>8</v>
      </c>
      <c r="U19" s="230"/>
    </row>
    <row r="20" spans="1:21" s="251" customFormat="1" ht="16.8" x14ac:dyDescent="0.3">
      <c r="A20" s="248" t="s">
        <v>169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49" t="s">
        <v>125</v>
      </c>
      <c r="O20" s="250" t="str">
        <f>INDEX(Members!$L$2:$V$15,MATCH($W$2,Members!$A$2:$A$15,0),MATCH(N20,Members!$L$1:$V$1,0))</f>
        <v>+1</v>
      </c>
      <c r="P20" s="234" t="str">
        <f t="shared" si="0"/>
        <v>Dex (+1)</v>
      </c>
      <c r="Q20" s="246" t="s">
        <v>156</v>
      </c>
      <c r="R20" s="246">
        <f t="shared" si="1"/>
        <v>1</v>
      </c>
      <c r="S20" s="229">
        <f t="shared" ca="1" si="2"/>
        <v>10</v>
      </c>
      <c r="T20" s="246">
        <f t="shared" ca="1" si="3"/>
        <v>11</v>
      </c>
      <c r="U20" s="230"/>
    </row>
    <row r="21" spans="1:21" s="251" customFormat="1" ht="16.8" x14ac:dyDescent="0.3">
      <c r="A21" s="252" t="s">
        <v>170</v>
      </c>
      <c r="B21" s="225"/>
      <c r="C21" s="225"/>
      <c r="D21" s="225"/>
      <c r="E21" s="225">
        <v>1</v>
      </c>
      <c r="F21" s="225"/>
      <c r="G21" s="225"/>
      <c r="H21" s="225"/>
      <c r="I21" s="225"/>
      <c r="J21" s="225"/>
      <c r="K21" s="225"/>
      <c r="L21" s="225"/>
      <c r="M21" s="225"/>
      <c r="N21" s="253" t="s">
        <v>133</v>
      </c>
      <c r="O21" s="254" t="str">
        <f>INDEX(Members!$L$2:$V$15,MATCH($W$2,Members!$A$2:$A$15,0),MATCH(N21,Members!$L$1:$V$1,0))</f>
        <v>+0</v>
      </c>
      <c r="P21" s="255" t="str">
        <f t="shared" si="0"/>
        <v>Cha (+0)</v>
      </c>
      <c r="Q21" s="246" t="s">
        <v>156</v>
      </c>
      <c r="R21" s="246">
        <f t="shared" si="1"/>
        <v>0</v>
      </c>
      <c r="S21" s="229">
        <f t="shared" ca="1" si="2"/>
        <v>20</v>
      </c>
      <c r="T21" s="246">
        <f t="shared" ca="1" si="3"/>
        <v>20</v>
      </c>
      <c r="U21" s="230"/>
    </row>
    <row r="22" spans="1:21" s="251" customFormat="1" ht="16.8" x14ac:dyDescent="0.3">
      <c r="A22" s="257" t="s">
        <v>171</v>
      </c>
      <c r="B22" s="225">
        <v>5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58" t="s">
        <v>123</v>
      </c>
      <c r="O22" s="259">
        <f>INDEX(Members!$L$2:$V$15,MATCH($W$2,Members!$A$2:$A$15,0),MATCH(N22,Members!$L$1:$V$1,0))</f>
        <v>-1</v>
      </c>
      <c r="P22" s="260" t="str">
        <f t="shared" si="0"/>
        <v>Str (-1)</v>
      </c>
      <c r="Q22" s="246" t="s">
        <v>156</v>
      </c>
      <c r="R22" s="246">
        <f t="shared" si="1"/>
        <v>-1</v>
      </c>
      <c r="S22" s="229">
        <f t="shared" ca="1" si="2"/>
        <v>8</v>
      </c>
      <c r="T22" s="246">
        <f t="shared" ca="1" si="3"/>
        <v>7</v>
      </c>
      <c r="U22" s="230"/>
    </row>
    <row r="23" spans="1:21" s="251" customFormat="1" ht="16.8" x14ac:dyDescent="0.3">
      <c r="A23" s="241" t="s">
        <v>172</v>
      </c>
      <c r="B23" s="225"/>
      <c r="C23" s="225">
        <v>3</v>
      </c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42" t="s">
        <v>129</v>
      </c>
      <c r="O23" s="243" t="str">
        <f>INDEX(Members!$L$2:$V$15,MATCH($W$2,Members!$A$2:$A$15,0),MATCH(N23,Members!$L$1:$V$1,0))</f>
        <v>+4</v>
      </c>
      <c r="P23" s="244" t="str">
        <f t="shared" si="0"/>
        <v>Int (+4)</v>
      </c>
      <c r="Q23" s="246" t="s">
        <v>156</v>
      </c>
      <c r="R23" s="246">
        <f t="shared" si="1"/>
        <v>7</v>
      </c>
      <c r="S23" s="229">
        <f t="shared" ca="1" si="2"/>
        <v>8</v>
      </c>
      <c r="T23" s="246">
        <f t="shared" ca="1" si="3"/>
        <v>15</v>
      </c>
      <c r="U23" s="230"/>
    </row>
    <row r="24" spans="1:21" s="251" customFormat="1" ht="16.8" x14ac:dyDescent="0.3">
      <c r="A24" s="241" t="s">
        <v>173</v>
      </c>
      <c r="B24" s="225"/>
      <c r="C24" s="225">
        <v>1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42" t="s">
        <v>129</v>
      </c>
      <c r="O24" s="243" t="str">
        <f>INDEX(Members!$L$2:$V$15,MATCH($W$2,Members!$A$2:$A$15,0),MATCH(N24,Members!$L$1:$V$1,0))</f>
        <v>+4</v>
      </c>
      <c r="P24" s="244" t="str">
        <f t="shared" si="0"/>
        <v>Int (+4)</v>
      </c>
      <c r="Q24" s="246" t="s">
        <v>156</v>
      </c>
      <c r="R24" s="246">
        <f t="shared" si="1"/>
        <v>5</v>
      </c>
      <c r="S24" s="229">
        <f t="shared" ca="1" si="2"/>
        <v>9</v>
      </c>
      <c r="T24" s="246">
        <f t="shared" ref="T24:T32" ca="1" si="4">SUM(R24:S24)</f>
        <v>14</v>
      </c>
      <c r="U24" s="230"/>
    </row>
    <row r="25" spans="1:21" s="251" customFormat="1" ht="16.8" x14ac:dyDescent="0.3">
      <c r="A25" s="241" t="s">
        <v>174</v>
      </c>
      <c r="B25" s="225"/>
      <c r="C25" s="225">
        <v>1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42" t="s">
        <v>129</v>
      </c>
      <c r="O25" s="243" t="str">
        <f>INDEX(Members!$L$2:$V$15,MATCH($W$2,Members!$A$2:$A$15,0),MATCH(N25,Members!$L$1:$V$1,0))</f>
        <v>+4</v>
      </c>
      <c r="P25" s="244" t="str">
        <f t="shared" si="0"/>
        <v>Int (+4)</v>
      </c>
      <c r="Q25" s="246" t="s">
        <v>156</v>
      </c>
      <c r="R25" s="246">
        <f t="shared" si="1"/>
        <v>5</v>
      </c>
      <c r="S25" s="229">
        <f t="shared" ca="1" si="2"/>
        <v>14</v>
      </c>
      <c r="T25" s="246">
        <f t="shared" ca="1" si="4"/>
        <v>19</v>
      </c>
      <c r="U25" s="230"/>
    </row>
    <row r="26" spans="1:21" s="251" customFormat="1" ht="16.8" x14ac:dyDescent="0.3">
      <c r="A26" s="241" t="s">
        <v>175</v>
      </c>
      <c r="B26" s="225"/>
      <c r="C26" s="225">
        <v>1</v>
      </c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42" t="s">
        <v>129</v>
      </c>
      <c r="O26" s="243" t="str">
        <f>INDEX(Members!$L$2:$V$15,MATCH($W$2,Members!$A$2:$A$15,0),MATCH(N26,Members!$L$1:$V$1,0))</f>
        <v>+4</v>
      </c>
      <c r="P26" s="244" t="str">
        <f t="shared" si="0"/>
        <v>Int (+4)</v>
      </c>
      <c r="Q26" s="246" t="s">
        <v>156</v>
      </c>
      <c r="R26" s="246">
        <f t="shared" si="1"/>
        <v>5</v>
      </c>
      <c r="S26" s="229">
        <f t="shared" ca="1" si="2"/>
        <v>15</v>
      </c>
      <c r="T26" s="246">
        <f t="shared" ca="1" si="4"/>
        <v>20</v>
      </c>
      <c r="U26" s="230"/>
    </row>
    <row r="27" spans="1:21" s="251" customFormat="1" ht="16.8" x14ac:dyDescent="0.3">
      <c r="A27" s="241" t="s">
        <v>176</v>
      </c>
      <c r="B27" s="225"/>
      <c r="C27" s="225">
        <v>1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42" t="s">
        <v>129</v>
      </c>
      <c r="O27" s="243" t="str">
        <f>INDEX(Members!$L$2:$V$15,MATCH($W$2,Members!$A$2:$A$15,0),MATCH(N27,Members!$L$1:$V$1,0))</f>
        <v>+4</v>
      </c>
      <c r="P27" s="244" t="str">
        <f t="shared" si="0"/>
        <v>Int (+4)</v>
      </c>
      <c r="Q27" s="246" t="s">
        <v>156</v>
      </c>
      <c r="R27" s="246">
        <f t="shared" si="1"/>
        <v>5</v>
      </c>
      <c r="S27" s="229">
        <f t="shared" ca="1" si="2"/>
        <v>9</v>
      </c>
      <c r="T27" s="246">
        <f t="shared" ca="1" si="4"/>
        <v>14</v>
      </c>
      <c r="U27" s="230"/>
    </row>
    <row r="28" spans="1:21" s="251" customFormat="1" ht="16.8" x14ac:dyDescent="0.3">
      <c r="A28" s="241" t="s">
        <v>177</v>
      </c>
      <c r="B28" s="225"/>
      <c r="C28" s="225">
        <v>1</v>
      </c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42" t="s">
        <v>129</v>
      </c>
      <c r="O28" s="243" t="str">
        <f>INDEX(Members!$L$2:$V$15,MATCH($W$2,Members!$A$2:$A$15,0),MATCH(N28,Members!$L$1:$V$1,0))</f>
        <v>+4</v>
      </c>
      <c r="P28" s="244" t="str">
        <f t="shared" si="0"/>
        <v>Int (+4)</v>
      </c>
      <c r="Q28" s="246" t="s">
        <v>156</v>
      </c>
      <c r="R28" s="246">
        <f t="shared" si="1"/>
        <v>5</v>
      </c>
      <c r="S28" s="229">
        <f t="shared" ca="1" si="2"/>
        <v>9</v>
      </c>
      <c r="T28" s="246">
        <f t="shared" ca="1" si="4"/>
        <v>14</v>
      </c>
      <c r="U28" s="230"/>
    </row>
    <row r="29" spans="1:21" s="251" customFormat="1" ht="16.8" x14ac:dyDescent="0.3">
      <c r="A29" s="241" t="s">
        <v>178</v>
      </c>
      <c r="B29" s="225"/>
      <c r="C29" s="225">
        <v>1</v>
      </c>
      <c r="D29" s="225">
        <v>2</v>
      </c>
      <c r="E29" s="225"/>
      <c r="F29" s="225"/>
      <c r="G29" s="225"/>
      <c r="H29" s="225"/>
      <c r="I29" s="225"/>
      <c r="J29" s="225"/>
      <c r="K29" s="225"/>
      <c r="L29" s="225"/>
      <c r="M29" s="225"/>
      <c r="N29" s="242" t="s">
        <v>129</v>
      </c>
      <c r="O29" s="243" t="str">
        <f>INDEX(Members!$L$2:$V$15,MATCH($W$2,Members!$A$2:$A$15,0),MATCH(N29,Members!$L$1:$V$1,0))</f>
        <v>+4</v>
      </c>
      <c r="P29" s="244" t="str">
        <f t="shared" si="0"/>
        <v>Int (+4)</v>
      </c>
      <c r="Q29" s="246" t="s">
        <v>156</v>
      </c>
      <c r="R29" s="246">
        <f t="shared" si="1"/>
        <v>5</v>
      </c>
      <c r="S29" s="229">
        <f t="shared" ca="1" si="2"/>
        <v>3</v>
      </c>
      <c r="T29" s="246">
        <f t="shared" ca="1" si="4"/>
        <v>8</v>
      </c>
      <c r="U29" s="230"/>
    </row>
    <row r="30" spans="1:21" s="251" customFormat="1" ht="16.8" x14ac:dyDescent="0.3">
      <c r="A30" s="241" t="s">
        <v>179</v>
      </c>
      <c r="B30" s="225"/>
      <c r="C30" s="225">
        <v>1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42" t="s">
        <v>129</v>
      </c>
      <c r="O30" s="243" t="str">
        <f>INDEX(Members!$L$2:$V$15,MATCH($W$2,Members!$A$2:$A$15,0),MATCH(N30,Members!$L$1:$V$1,0))</f>
        <v>+4</v>
      </c>
      <c r="P30" s="244" t="str">
        <f t="shared" si="0"/>
        <v>Int (+4)</v>
      </c>
      <c r="Q30" s="246" t="s">
        <v>156</v>
      </c>
      <c r="R30" s="246">
        <f t="shared" si="1"/>
        <v>5</v>
      </c>
      <c r="S30" s="229">
        <f t="shared" ca="1" si="2"/>
        <v>12</v>
      </c>
      <c r="T30" s="246">
        <f t="shared" ca="1" si="4"/>
        <v>17</v>
      </c>
      <c r="U30" s="230"/>
    </row>
    <row r="31" spans="1:21" s="251" customFormat="1" ht="16.8" x14ac:dyDescent="0.3">
      <c r="A31" s="241" t="s">
        <v>180</v>
      </c>
      <c r="B31" s="225"/>
      <c r="C31" s="225">
        <v>1</v>
      </c>
      <c r="D31" s="225">
        <v>1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42" t="s">
        <v>129</v>
      </c>
      <c r="O31" s="243" t="str">
        <f>INDEX(Members!$L$2:$V$15,MATCH($W$2,Members!$A$2:$A$15,0),MATCH(N31,Members!$L$1:$V$1,0))</f>
        <v>+4</v>
      </c>
      <c r="P31" s="244" t="str">
        <f t="shared" si="0"/>
        <v>Int (+4)</v>
      </c>
      <c r="Q31" s="246" t="s">
        <v>156</v>
      </c>
      <c r="R31" s="246">
        <f t="shared" si="1"/>
        <v>5</v>
      </c>
      <c r="S31" s="229">
        <f t="shared" ca="1" si="2"/>
        <v>11</v>
      </c>
      <c r="T31" s="246">
        <f t="shared" ca="1" si="4"/>
        <v>16</v>
      </c>
      <c r="U31" s="230"/>
    </row>
    <row r="32" spans="1:21" s="251" customFormat="1" ht="16.8" x14ac:dyDescent="0.3">
      <c r="A32" s="241" t="s">
        <v>181</v>
      </c>
      <c r="B32" s="225"/>
      <c r="C32" s="225">
        <v>2</v>
      </c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42" t="s">
        <v>129</v>
      </c>
      <c r="O32" s="243" t="str">
        <f>INDEX(Members!$L$2:$V$15,MATCH($W$2,Members!$A$2:$A$15,0),MATCH(N32,Members!$L$1:$V$1,0))</f>
        <v>+4</v>
      </c>
      <c r="P32" s="244" t="str">
        <f t="shared" si="0"/>
        <v>Int (+4)</v>
      </c>
      <c r="Q32" s="246" t="s">
        <v>156</v>
      </c>
      <c r="R32" s="246">
        <f t="shared" si="1"/>
        <v>6</v>
      </c>
      <c r="S32" s="229">
        <f t="shared" ca="1" si="2"/>
        <v>3</v>
      </c>
      <c r="T32" s="246">
        <f t="shared" ca="1" si="4"/>
        <v>9</v>
      </c>
      <c r="U32" s="230"/>
    </row>
    <row r="33" spans="1:21" s="251" customFormat="1" ht="16.8" x14ac:dyDescent="0.3">
      <c r="A33" s="267" t="s">
        <v>182</v>
      </c>
      <c r="B33" s="225">
        <v>1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68" t="s">
        <v>131</v>
      </c>
      <c r="O33" s="269" t="str">
        <f>INDEX(Members!$L$2:$V$15,MATCH($W$2,Members!$A$2:$A$15,0),MATCH(N33,Members!$L$1:$V$1,0))</f>
        <v>+0</v>
      </c>
      <c r="P33" s="270" t="str">
        <f t="shared" si="0"/>
        <v>Wis (+0)</v>
      </c>
      <c r="Q33" s="246" t="s">
        <v>156</v>
      </c>
      <c r="R33" s="246">
        <f t="shared" si="1"/>
        <v>0</v>
      </c>
      <c r="S33" s="229">
        <f t="shared" ca="1" si="2"/>
        <v>12</v>
      </c>
      <c r="T33" s="246">
        <f t="shared" ca="1" si="3"/>
        <v>12</v>
      </c>
      <c r="U33" s="230"/>
    </row>
    <row r="34" spans="1:21" s="251" customFormat="1" ht="16.8" x14ac:dyDescent="0.3">
      <c r="A34" s="248" t="s">
        <v>183</v>
      </c>
      <c r="B34" s="225">
        <v>2</v>
      </c>
      <c r="C34" s="225"/>
      <c r="D34" s="225">
        <v>2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49" t="s">
        <v>125</v>
      </c>
      <c r="O34" s="250" t="str">
        <f>INDEX(Members!$L$2:$V$15,MATCH($W$2,Members!$A$2:$A$15,0),MATCH(N34,Members!$L$1:$V$1,0))</f>
        <v>+1</v>
      </c>
      <c r="P34" s="234" t="str">
        <f t="shared" si="0"/>
        <v>Dex (+1)</v>
      </c>
      <c r="Q34" s="246" t="s">
        <v>156</v>
      </c>
      <c r="R34" s="246">
        <f t="shared" si="1"/>
        <v>1</v>
      </c>
      <c r="S34" s="229">
        <f t="shared" ca="1" si="2"/>
        <v>4</v>
      </c>
      <c r="T34" s="246">
        <f t="shared" ca="1" si="3"/>
        <v>5</v>
      </c>
      <c r="U34" s="230"/>
    </row>
    <row r="35" spans="1:21" s="251" customFormat="1" ht="16.8" x14ac:dyDescent="0.3">
      <c r="A35" s="248" t="s">
        <v>184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49" t="s">
        <v>125</v>
      </c>
      <c r="O35" s="250" t="str">
        <f>INDEX(Members!$L$2:$V$15,MATCH($W$2,Members!$A$2:$A$15,0),MATCH(N35,Members!$L$1:$V$1,0))</f>
        <v>+1</v>
      </c>
      <c r="P35" s="234" t="str">
        <f t="shared" si="0"/>
        <v>Dex (+1)</v>
      </c>
      <c r="Q35" s="246" t="s">
        <v>156</v>
      </c>
      <c r="R35" s="246">
        <f t="shared" si="1"/>
        <v>1</v>
      </c>
      <c r="S35" s="229">
        <f t="shared" ca="1" si="2"/>
        <v>9</v>
      </c>
      <c r="T35" s="246">
        <f t="shared" ca="1" si="3"/>
        <v>10</v>
      </c>
      <c r="U35" s="230"/>
    </row>
    <row r="36" spans="1:21" ht="16.8" x14ac:dyDescent="0.3">
      <c r="A36" s="252" t="s">
        <v>185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53" t="s">
        <v>133</v>
      </c>
      <c r="O36" s="254" t="str">
        <f>INDEX(Members!$L$2:$V$15,MATCH($W$2,Members!$A$2:$A$15,0),MATCH(N36,Members!$L$1:$V$1,0))</f>
        <v>+0</v>
      </c>
      <c r="P36" s="255" t="str">
        <f t="shared" si="0"/>
        <v>Cha (+0)</v>
      </c>
      <c r="Q36" s="246" t="s">
        <v>156</v>
      </c>
      <c r="R36" s="246">
        <f t="shared" si="1"/>
        <v>0</v>
      </c>
      <c r="S36" s="229">
        <f t="shared" ca="1" si="2"/>
        <v>18</v>
      </c>
      <c r="T36" s="246">
        <f t="shared" ca="1" si="3"/>
        <v>18</v>
      </c>
      <c r="U36" s="230"/>
    </row>
    <row r="37" spans="1:21" ht="16.8" x14ac:dyDescent="0.3">
      <c r="A37" s="252" t="s">
        <v>284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68" t="s">
        <v>131</v>
      </c>
      <c r="O37" s="269" t="str">
        <f>INDEX(Members!$L$2:$V$15,MATCH($W$2,Members!$A$2:$A$15,0),MATCH(N37,Members!$L$1:$V$1,0))</f>
        <v>+0</v>
      </c>
      <c r="P37" s="270" t="str">
        <f t="shared" si="0"/>
        <v>Wis (+0)</v>
      </c>
      <c r="Q37" s="246" t="s">
        <v>156</v>
      </c>
      <c r="R37" s="246">
        <f t="shared" si="1"/>
        <v>0</v>
      </c>
      <c r="S37" s="229">
        <f t="shared" ca="1" si="2"/>
        <v>8</v>
      </c>
      <c r="T37" s="246">
        <f t="shared" ca="1" si="3"/>
        <v>8</v>
      </c>
      <c r="U37" s="230"/>
    </row>
    <row r="38" spans="1:21" ht="16.8" x14ac:dyDescent="0.3">
      <c r="A38" s="248" t="s">
        <v>186</v>
      </c>
      <c r="B38" s="225">
        <v>1</v>
      </c>
      <c r="C38" s="225"/>
      <c r="D38" s="225">
        <v>6</v>
      </c>
      <c r="E38" s="225"/>
      <c r="F38" s="225"/>
      <c r="G38" s="225"/>
      <c r="H38" s="225"/>
      <c r="I38" s="225"/>
      <c r="J38" s="225"/>
      <c r="K38" s="225"/>
      <c r="L38" s="225"/>
      <c r="M38" s="225"/>
      <c r="N38" s="249" t="s">
        <v>125</v>
      </c>
      <c r="O38" s="250" t="str">
        <f>INDEX(Members!$L$2:$V$15,MATCH($W$2,Members!$A$2:$A$15,0),MATCH(N38,Members!$L$1:$V$1,0))</f>
        <v>+1</v>
      </c>
      <c r="P38" s="234" t="str">
        <f t="shared" si="0"/>
        <v>Dex (+1)</v>
      </c>
      <c r="Q38" s="246" t="s">
        <v>156</v>
      </c>
      <c r="R38" s="246">
        <f t="shared" si="1"/>
        <v>1</v>
      </c>
      <c r="S38" s="229">
        <f t="shared" ca="1" si="2"/>
        <v>1</v>
      </c>
      <c r="T38" s="246">
        <f t="shared" ca="1" si="3"/>
        <v>2</v>
      </c>
      <c r="U38" s="230"/>
    </row>
    <row r="39" spans="1:21" ht="16.8" x14ac:dyDescent="0.3">
      <c r="A39" s="241" t="s">
        <v>187</v>
      </c>
      <c r="B39" s="225"/>
      <c r="C39" s="225">
        <v>2</v>
      </c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42" t="s">
        <v>129</v>
      </c>
      <c r="O39" s="243" t="str">
        <f>INDEX(Members!$L$2:$V$15,MATCH($W$2,Members!$A$2:$A$15,0),MATCH(N39,Members!$L$1:$V$1,0))</f>
        <v>+4</v>
      </c>
      <c r="P39" s="244" t="str">
        <f t="shared" si="0"/>
        <v>Int (+4)</v>
      </c>
      <c r="Q39" s="246" t="s">
        <v>156</v>
      </c>
      <c r="R39" s="246">
        <f t="shared" si="1"/>
        <v>6</v>
      </c>
      <c r="S39" s="229">
        <f t="shared" ca="1" si="2"/>
        <v>18</v>
      </c>
      <c r="T39" s="246">
        <f t="shared" ca="1" si="3"/>
        <v>24</v>
      </c>
      <c r="U39" s="230"/>
    </row>
    <row r="40" spans="1:21" ht="16.8" x14ac:dyDescent="0.3">
      <c r="A40" s="267" t="s">
        <v>188</v>
      </c>
      <c r="B40" s="225"/>
      <c r="C40" s="225"/>
      <c r="D40" s="225">
        <v>2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68" t="s">
        <v>131</v>
      </c>
      <c r="O40" s="269" t="str">
        <f>INDEX(Members!$L$2:$V$15,MATCH($W$2,Members!$A$2:$A$15,0),MATCH(N40,Members!$L$1:$V$1,0))</f>
        <v>+0</v>
      </c>
      <c r="P40" s="270" t="str">
        <f t="shared" si="0"/>
        <v>Wis (+0)</v>
      </c>
      <c r="Q40" s="246" t="s">
        <v>156</v>
      </c>
      <c r="R40" s="246">
        <f t="shared" si="1"/>
        <v>0</v>
      </c>
      <c r="S40" s="229">
        <f t="shared" ca="1" si="2"/>
        <v>3</v>
      </c>
      <c r="T40" s="246">
        <f t="shared" ca="1" si="3"/>
        <v>3</v>
      </c>
      <c r="U40" s="230"/>
    </row>
    <row r="41" spans="1:21" ht="16.8" x14ac:dyDescent="0.3">
      <c r="A41" s="248" t="s">
        <v>189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49" t="s">
        <v>125</v>
      </c>
      <c r="O41" s="250" t="str">
        <f>INDEX(Members!$L$2:$V$15,MATCH($W$2,Members!$A$2:$A$15,0),MATCH(N41,Members!$L$1:$V$1,0))</f>
        <v>+1</v>
      </c>
      <c r="P41" s="234" t="str">
        <f t="shared" si="0"/>
        <v>Dex (+1)</v>
      </c>
      <c r="Q41" s="246" t="s">
        <v>156</v>
      </c>
      <c r="R41" s="246">
        <f t="shared" si="1"/>
        <v>1</v>
      </c>
      <c r="S41" s="229">
        <f t="shared" ca="1" si="2"/>
        <v>13</v>
      </c>
      <c r="T41" s="246">
        <f t="shared" ca="1" si="3"/>
        <v>14</v>
      </c>
      <c r="U41" s="230"/>
    </row>
    <row r="42" spans="1:21" ht="16.8" x14ac:dyDescent="0.3">
      <c r="A42" s="241" t="s">
        <v>190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42" t="s">
        <v>129</v>
      </c>
      <c r="O42" s="243" t="str">
        <f>INDEX(Members!$L$2:$V$15,MATCH($W$2,Members!$A$2:$A$15,0),MATCH(N42,Members!$L$1:$V$1,0))</f>
        <v>+4</v>
      </c>
      <c r="P42" s="244" t="str">
        <f t="shared" si="0"/>
        <v>Int (+4)</v>
      </c>
      <c r="Q42" s="246" t="s">
        <v>156</v>
      </c>
      <c r="R42" s="246">
        <f t="shared" si="1"/>
        <v>4</v>
      </c>
      <c r="S42" s="229">
        <f t="shared" ca="1" si="2"/>
        <v>9</v>
      </c>
      <c r="T42" s="246">
        <f t="shared" ca="1" si="3"/>
        <v>13</v>
      </c>
      <c r="U42" s="230"/>
    </row>
    <row r="43" spans="1:21" ht="16.8" x14ac:dyDescent="0.3">
      <c r="A43" s="241" t="s">
        <v>191</v>
      </c>
      <c r="B43" s="225"/>
      <c r="C43" s="225">
        <v>6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42" t="s">
        <v>129</v>
      </c>
      <c r="O43" s="243" t="str">
        <f>INDEX(Members!$L$2:$V$15,MATCH($W$2,Members!$A$2:$A$15,0),MATCH(N43,Members!$L$1:$V$1,0))</f>
        <v>+4</v>
      </c>
      <c r="P43" s="244" t="str">
        <f t="shared" si="0"/>
        <v>Int (+4)</v>
      </c>
      <c r="Q43" s="246" t="s">
        <v>156</v>
      </c>
      <c r="R43" s="246">
        <f t="shared" si="1"/>
        <v>10</v>
      </c>
      <c r="S43" s="229">
        <f t="shared" ca="1" si="2"/>
        <v>2</v>
      </c>
      <c r="T43" s="246">
        <f t="shared" ca="1" si="3"/>
        <v>12</v>
      </c>
      <c r="U43" s="230"/>
    </row>
    <row r="44" spans="1:21" ht="16.8" x14ac:dyDescent="0.3">
      <c r="A44" s="267" t="s">
        <v>192</v>
      </c>
      <c r="B44" s="225">
        <v>2</v>
      </c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68" t="s">
        <v>131</v>
      </c>
      <c r="O44" s="269" t="str">
        <f>INDEX(Members!$L$2:$V$15,MATCH($W$2,Members!$A$2:$A$15,0),MATCH(N44,Members!$L$1:$V$1,0))</f>
        <v>+0</v>
      </c>
      <c r="P44" s="270" t="str">
        <f t="shared" si="0"/>
        <v>Wis (+0)</v>
      </c>
      <c r="Q44" s="246" t="s">
        <v>156</v>
      </c>
      <c r="R44" s="246">
        <f t="shared" si="1"/>
        <v>0</v>
      </c>
      <c r="S44" s="229">
        <f t="shared" ca="1" si="2"/>
        <v>2</v>
      </c>
      <c r="T44" s="246">
        <f t="shared" ca="1" si="3"/>
        <v>2</v>
      </c>
      <c r="U44" s="230"/>
    </row>
    <row r="45" spans="1:21" ht="16.8" x14ac:dyDescent="0.3">
      <c r="A45" s="267" t="s">
        <v>114</v>
      </c>
      <c r="B45" s="225"/>
      <c r="C45" s="225"/>
      <c r="D45" s="225">
        <v>9</v>
      </c>
      <c r="E45" s="225"/>
      <c r="F45" s="225"/>
      <c r="G45" s="225"/>
      <c r="H45" s="225"/>
      <c r="I45" s="225"/>
      <c r="J45" s="225"/>
      <c r="K45" s="225"/>
      <c r="L45" s="225"/>
      <c r="M45" s="225"/>
      <c r="N45" s="268" t="s">
        <v>131</v>
      </c>
      <c r="O45" s="269" t="str">
        <f>INDEX(Members!$L$2:$V$15,MATCH($W$2,Members!$A$2:$A$15,0),MATCH(N45,Members!$L$1:$V$1,0))</f>
        <v>+0</v>
      </c>
      <c r="P45" s="270" t="str">
        <f t="shared" si="0"/>
        <v>Wis (+0)</v>
      </c>
      <c r="Q45" s="246" t="s">
        <v>156</v>
      </c>
      <c r="R45" s="246">
        <f t="shared" si="1"/>
        <v>0</v>
      </c>
      <c r="S45" s="229">
        <f t="shared" ca="1" si="2"/>
        <v>18</v>
      </c>
      <c r="T45" s="246">
        <f t="shared" ca="1" si="3"/>
        <v>18</v>
      </c>
      <c r="U45" s="230"/>
    </row>
    <row r="46" spans="1:21" ht="16.8" x14ac:dyDescent="0.3">
      <c r="A46" s="257" t="s">
        <v>193</v>
      </c>
      <c r="B46" s="225"/>
      <c r="C46" s="225"/>
      <c r="D46" s="225">
        <v>1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58" t="s">
        <v>123</v>
      </c>
      <c r="O46" s="259">
        <f>INDEX(Members!$L$2:$V$15,MATCH($W$2,Members!$A$2:$A$15,0),MATCH(N46,Members!$L$1:$V$1,0))</f>
        <v>-1</v>
      </c>
      <c r="P46" s="260" t="str">
        <f t="shared" si="0"/>
        <v>Str (-1)</v>
      </c>
      <c r="Q46" s="246" t="s">
        <v>156</v>
      </c>
      <c r="R46" s="246">
        <f t="shared" si="1"/>
        <v>-1</v>
      </c>
      <c r="S46" s="229">
        <f t="shared" ca="1" si="2"/>
        <v>6</v>
      </c>
      <c r="T46" s="246">
        <f t="shared" ca="1" si="3"/>
        <v>5</v>
      </c>
      <c r="U46" s="230"/>
    </row>
    <row r="47" spans="1:21" ht="16.8" x14ac:dyDescent="0.3">
      <c r="A47" s="248" t="s">
        <v>194</v>
      </c>
      <c r="B47" s="225">
        <v>5</v>
      </c>
      <c r="C47" s="225"/>
      <c r="D47" s="225">
        <v>1</v>
      </c>
      <c r="E47" s="225"/>
      <c r="F47" s="225"/>
      <c r="G47" s="225"/>
      <c r="H47" s="225"/>
      <c r="I47" s="225"/>
      <c r="J47" s="225"/>
      <c r="K47" s="225"/>
      <c r="L47" s="225"/>
      <c r="M47" s="225"/>
      <c r="N47" s="249" t="s">
        <v>125</v>
      </c>
      <c r="O47" s="250" t="str">
        <f>INDEX(Members!$L$2:$V$15,MATCH($W$2,Members!$A$2:$A$15,0),MATCH(N47,Members!$L$1:$V$1,0))</f>
        <v>+1</v>
      </c>
      <c r="P47" s="234" t="str">
        <f t="shared" si="0"/>
        <v>Dex (+1)</v>
      </c>
      <c r="Q47" s="246" t="s">
        <v>156</v>
      </c>
      <c r="R47" s="246">
        <f t="shared" si="1"/>
        <v>1</v>
      </c>
      <c r="S47" s="229">
        <f t="shared" ca="1" si="2"/>
        <v>17</v>
      </c>
      <c r="T47" s="246">
        <f t="shared" ca="1" si="3"/>
        <v>18</v>
      </c>
      <c r="U47" s="230"/>
    </row>
    <row r="48" spans="1:21" ht="16.8" x14ac:dyDescent="0.3">
      <c r="A48" s="252" t="s">
        <v>112</v>
      </c>
      <c r="B48" s="225"/>
      <c r="C48" s="225">
        <v>5</v>
      </c>
      <c r="D48" s="225"/>
      <c r="E48" s="225">
        <v>3</v>
      </c>
      <c r="F48" s="225"/>
      <c r="G48" s="225"/>
      <c r="H48" s="225"/>
      <c r="I48" s="225"/>
      <c r="J48" s="225"/>
      <c r="K48" s="225"/>
      <c r="L48" s="225"/>
      <c r="M48" s="225"/>
      <c r="N48" s="253" t="s">
        <v>133</v>
      </c>
      <c r="O48" s="254" t="str">
        <f>INDEX(Members!$L$2:$V$15,MATCH($W$2,Members!$A$2:$A$15,0),MATCH(N48,Members!$L$1:$V$1,0))</f>
        <v>+0</v>
      </c>
      <c r="P48" s="255" t="str">
        <f t="shared" si="0"/>
        <v>Cha (+0)</v>
      </c>
      <c r="Q48" s="246" t="s">
        <v>156</v>
      </c>
      <c r="R48" s="246">
        <f t="shared" si="1"/>
        <v>5</v>
      </c>
      <c r="S48" s="229">
        <f t="shared" ca="1" si="2"/>
        <v>2</v>
      </c>
      <c r="T48" s="246">
        <f t="shared" ca="1" si="3"/>
        <v>7</v>
      </c>
      <c r="U48" s="230"/>
    </row>
    <row r="49" spans="1:21" ht="17.399999999999999" thickBot="1" x14ac:dyDescent="0.35">
      <c r="A49" s="271" t="s">
        <v>195</v>
      </c>
      <c r="B49" s="272">
        <v>2</v>
      </c>
      <c r="C49" s="272"/>
      <c r="D49" s="272">
        <v>1</v>
      </c>
      <c r="E49" s="272"/>
      <c r="F49" s="272"/>
      <c r="G49" s="272"/>
      <c r="H49" s="272"/>
      <c r="I49" s="272"/>
      <c r="J49" s="272"/>
      <c r="K49" s="272"/>
      <c r="L49" s="272"/>
      <c r="M49" s="272"/>
      <c r="N49" s="273" t="s">
        <v>125</v>
      </c>
      <c r="O49" s="274" t="str">
        <f>INDEX(Members!$L$2:$V$15,MATCH($W$2,Members!$A$2:$A$15,0),MATCH(N49,Members!$L$1:$V$1,0))</f>
        <v>+1</v>
      </c>
      <c r="P49" s="275" t="str">
        <f t="shared" si="0"/>
        <v>Dex (+1)</v>
      </c>
      <c r="Q49" s="276" t="s">
        <v>156</v>
      </c>
      <c r="R49" s="276">
        <f t="shared" si="1"/>
        <v>1</v>
      </c>
      <c r="S49" s="277">
        <f t="shared" ca="1" si="2"/>
        <v>10</v>
      </c>
      <c r="T49" s="276">
        <f t="shared" ca="1" si="3"/>
        <v>11</v>
      </c>
      <c r="U49" s="278"/>
    </row>
    <row r="50" spans="1:21" ht="16.2" thickTop="1" x14ac:dyDescent="0.3">
      <c r="A50" s="279" t="s">
        <v>25</v>
      </c>
      <c r="B50" s="280">
        <f>SUM(B5:B49)</f>
        <v>33</v>
      </c>
      <c r="C50" s="280">
        <f>SUM(C5:C49)</f>
        <v>39</v>
      </c>
      <c r="D50" s="280">
        <f>SUM(D5:D49)</f>
        <v>39</v>
      </c>
      <c r="E50" s="280">
        <f t="shared" ref="E50:G50" si="5">SUM(E5:E49)</f>
        <v>15</v>
      </c>
      <c r="F50" s="280">
        <f t="shared" si="5"/>
        <v>0</v>
      </c>
      <c r="G50" s="280">
        <f t="shared" si="5"/>
        <v>0</v>
      </c>
      <c r="H50" s="280">
        <f>SUM(H5:H49)</f>
        <v>0</v>
      </c>
      <c r="I50" s="280">
        <f t="shared" ref="I50:M50" si="6">SUM(I5:I49)</f>
        <v>0</v>
      </c>
      <c r="J50" s="280">
        <f t="shared" si="6"/>
        <v>0</v>
      </c>
      <c r="K50" s="280">
        <f t="shared" si="6"/>
        <v>0</v>
      </c>
      <c r="L50" s="280">
        <f t="shared" si="6"/>
        <v>0</v>
      </c>
      <c r="M50" s="280">
        <f t="shared" si="6"/>
        <v>0</v>
      </c>
      <c r="P50" s="280"/>
      <c r="Q50" s="282"/>
    </row>
    <row r="51" spans="1:21" x14ac:dyDescent="0.3">
      <c r="A51" s="279" t="s">
        <v>148</v>
      </c>
      <c r="B51" s="280">
        <f>VLOOKUP(B$1,Members!$A$2:$AJ$5,36,FALSE)</f>
        <v>33</v>
      </c>
      <c r="C51" s="280">
        <f>VLOOKUP(C$1,Members!$A$2:$AJ$5,36,FALSE)</f>
        <v>39</v>
      </c>
      <c r="D51" s="280">
        <f>VLOOKUP(D$1,Members!$A$2:$AJ$5,36,FALSE)</f>
        <v>39</v>
      </c>
      <c r="E51" s="280">
        <f>VLOOKUP(E$1,Members!$A$2:$AJ$5,36,FALSE)</f>
        <v>15</v>
      </c>
      <c r="F51" s="280" t="e">
        <f>VLOOKUP(F$1,Members!$A$2:$AJ$5,36,FALSE)</f>
        <v>#N/A</v>
      </c>
      <c r="G51" s="280" t="e">
        <f>VLOOKUP(G$1,Members!$A$2:$AJ$5,36,FALSE)</f>
        <v>#N/A</v>
      </c>
      <c r="H51" s="280" t="e">
        <f>VLOOKUP(H$1,Members!$A$2:$AJ$5,36,FALSE)</f>
        <v>#N/A</v>
      </c>
      <c r="I51" s="280" t="e">
        <f>VLOOKUP(I$1,Members!$A$2:$AJ$5,36,FALSE)</f>
        <v>#N/A</v>
      </c>
      <c r="J51" s="280" t="e">
        <f>VLOOKUP(J$1,Members!$A$2:$AJ$5,36,FALSE)</f>
        <v>#N/A</v>
      </c>
      <c r="K51" s="280" t="e">
        <f>VLOOKUP(K$1,Members!$A$2:$AJ$5,36,FALSE)</f>
        <v>#N/A</v>
      </c>
      <c r="L51" s="280" t="e">
        <f>VLOOKUP(L$1,Members!$A$2:$AJ$5,36,FALSE)</f>
        <v>#N/A</v>
      </c>
      <c r="M51" s="280" t="e">
        <f>VLOOKUP(M$1,Members!$A$2:$AJ$5,36,FALSE)</f>
        <v>#N/A</v>
      </c>
      <c r="P51" s="280"/>
    </row>
    <row r="52" spans="1:21" x14ac:dyDescent="0.3">
      <c r="B52" s="222"/>
      <c r="P52" s="280"/>
    </row>
    <row r="53" spans="1:21" x14ac:dyDescent="0.3">
      <c r="P53" s="280"/>
    </row>
    <row r="54" spans="1:21" x14ac:dyDescent="0.3">
      <c r="P54" s="280"/>
    </row>
    <row r="55" spans="1:21" x14ac:dyDescent="0.3">
      <c r="P55" s="280"/>
    </row>
    <row r="56" spans="1:21" x14ac:dyDescent="0.3">
      <c r="P56" s="280"/>
    </row>
    <row r="57" spans="1:21" x14ac:dyDescent="0.3">
      <c r="P57" s="280"/>
    </row>
    <row r="58" spans="1:21" x14ac:dyDescent="0.3">
      <c r="P58" s="280"/>
    </row>
    <row r="59" spans="1:21" x14ac:dyDescent="0.3">
      <c r="P59" s="280"/>
    </row>
    <row r="60" spans="1:21" x14ac:dyDescent="0.3">
      <c r="P60" s="280"/>
    </row>
    <row r="61" spans="1:21" x14ac:dyDescent="0.3">
      <c r="P61" s="280"/>
    </row>
  </sheetData>
  <conditionalFormatting sqref="B1:M1">
    <cfRule type="cellIs" dxfId="10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</v>
      </c>
      <c r="Q1" s="146" t="s">
        <v>98</v>
      </c>
      <c r="R1" s="144">
        <v>0.64583333333333337</v>
      </c>
      <c r="S1" s="147" t="s">
        <v>97</v>
      </c>
      <c r="T1" s="144">
        <f>R1+((P1)/(24*60*10))</f>
        <v>0.64590277777777783</v>
      </c>
    </row>
    <row r="2" spans="1:20" ht="16.8" x14ac:dyDescent="0.3">
      <c r="A2" s="131" t="s">
        <v>109</v>
      </c>
      <c r="B2" s="57" t="s">
        <v>207</v>
      </c>
      <c r="C2" s="57"/>
      <c r="D2" s="57">
        <v>5</v>
      </c>
      <c r="E2" s="58" t="s">
        <v>111</v>
      </c>
      <c r="F2" s="58" t="s">
        <v>80</v>
      </c>
      <c r="G2" s="58" t="s">
        <v>80</v>
      </c>
      <c r="H2" s="58" t="s">
        <v>80</v>
      </c>
      <c r="I2" s="57"/>
      <c r="J2" s="57">
        <f t="shared" ref="J2:J17" si="0">IF($E2="þ",$D2,IF($F2="þ",($D2*10),IF($G2="þ",($D2*100),IF($H2="þ",($D2*600),$I2))))</f>
        <v>5</v>
      </c>
      <c r="K2" s="57">
        <f t="shared" ref="K2:K5" si="1">J2+C2</f>
        <v>5</v>
      </c>
      <c r="L2" s="58" t="s">
        <v>111</v>
      </c>
      <c r="M2" s="161" t="str">
        <f t="shared" ref="M2:M9" si="2">IF(C2="","",IF(K2&lt;=$P$1,"þ","q"))</f>
        <v/>
      </c>
    </row>
    <row r="3" spans="1:20" ht="16.8" x14ac:dyDescent="0.3">
      <c r="A3" s="131" t="s">
        <v>109</v>
      </c>
      <c r="B3" s="57"/>
      <c r="C3" s="57"/>
      <c r="D3" s="57">
        <v>5</v>
      </c>
      <c r="E3" s="58" t="s">
        <v>111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5</v>
      </c>
      <c r="K3" s="57">
        <f t="shared" ref="K3" si="3">J3+C3</f>
        <v>5</v>
      </c>
      <c r="L3" s="58" t="s">
        <v>80</v>
      </c>
      <c r="M3" s="161" t="str">
        <f t="shared" ref="M3" si="4">IF(C3="","",IF(K3&lt;=$P$1,"þ","q"))</f>
        <v/>
      </c>
    </row>
    <row r="4" spans="1:20" ht="16.8" x14ac:dyDescent="0.3">
      <c r="A4" s="157" t="s">
        <v>106</v>
      </c>
      <c r="B4" s="57" t="s">
        <v>215</v>
      </c>
      <c r="C4" s="57"/>
      <c r="D4" s="57">
        <v>2</v>
      </c>
      <c r="E4" s="58" t="s">
        <v>80</v>
      </c>
      <c r="F4" s="58" t="s">
        <v>111</v>
      </c>
      <c r="G4" s="58" t="s">
        <v>80</v>
      </c>
      <c r="H4" s="58" t="s">
        <v>80</v>
      </c>
      <c r="I4" s="57"/>
      <c r="J4" s="57">
        <f t="shared" si="0"/>
        <v>20</v>
      </c>
      <c r="K4" s="57">
        <f t="shared" si="1"/>
        <v>20</v>
      </c>
      <c r="L4" s="58" t="s">
        <v>111</v>
      </c>
      <c r="M4" s="59" t="str">
        <f t="shared" si="2"/>
        <v/>
      </c>
      <c r="O4" s="69"/>
    </row>
    <row r="5" spans="1:20" ht="16.8" x14ac:dyDescent="0.3">
      <c r="A5" s="157" t="s">
        <v>106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5">IF(C5="","",IF(K5&lt;=$P$1,"þ","q"))</f>
        <v/>
      </c>
      <c r="O5" s="69"/>
    </row>
    <row r="6" spans="1:20" ht="16.8" x14ac:dyDescent="0.3">
      <c r="A6" s="295" t="s">
        <v>201</v>
      </c>
      <c r="B6" s="57" t="s">
        <v>207</v>
      </c>
      <c r="C6" s="57"/>
      <c r="D6" s="57">
        <v>4</v>
      </c>
      <c r="E6" s="58" t="s">
        <v>111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4</v>
      </c>
      <c r="K6" s="57">
        <f t="shared" ref="K6" si="6">J6+C6</f>
        <v>4</v>
      </c>
      <c r="L6" s="58" t="s">
        <v>80</v>
      </c>
      <c r="M6" s="59" t="str">
        <f t="shared" ref="M6" si="7">IF(C6="","",IF(K6&lt;=$P$1,"þ","q"))</f>
        <v/>
      </c>
      <c r="O6" s="69"/>
    </row>
    <row r="7" spans="1:20" ht="16.8" x14ac:dyDescent="0.3">
      <c r="A7" s="295" t="s">
        <v>201</v>
      </c>
      <c r="B7" s="57" t="s">
        <v>209</v>
      </c>
      <c r="C7" s="57"/>
      <c r="D7" s="57">
        <v>4</v>
      </c>
      <c r="E7" s="58" t="s">
        <v>80</v>
      </c>
      <c r="F7" s="58" t="s">
        <v>80</v>
      </c>
      <c r="G7" s="58" t="s">
        <v>111</v>
      </c>
      <c r="H7" s="58" t="s">
        <v>80</v>
      </c>
      <c r="I7" s="57"/>
      <c r="J7" s="57">
        <f t="shared" si="0"/>
        <v>400</v>
      </c>
      <c r="K7" s="57">
        <f t="shared" ref="K7" si="8">J7+C7</f>
        <v>400</v>
      </c>
      <c r="L7" s="58" t="s">
        <v>80</v>
      </c>
      <c r="M7" s="59" t="str">
        <f t="shared" si="2"/>
        <v/>
      </c>
      <c r="O7" s="69"/>
    </row>
    <row r="8" spans="1:20" ht="16.8" x14ac:dyDescent="0.3">
      <c r="A8" s="295" t="s">
        <v>201</v>
      </c>
      <c r="B8" s="57" t="s">
        <v>203</v>
      </c>
      <c r="C8" s="57"/>
      <c r="D8" s="57">
        <v>4</v>
      </c>
      <c r="E8" s="58" t="s">
        <v>80</v>
      </c>
      <c r="F8" s="58" t="s">
        <v>80</v>
      </c>
      <c r="G8" s="58" t="s">
        <v>111</v>
      </c>
      <c r="H8" s="58" t="s">
        <v>80</v>
      </c>
      <c r="I8" s="57"/>
      <c r="J8" s="57">
        <f t="shared" si="0"/>
        <v>400</v>
      </c>
      <c r="K8" s="57">
        <f t="shared" ref="K8" si="9">J8+C8</f>
        <v>400</v>
      </c>
      <c r="L8" s="58" t="s">
        <v>80</v>
      </c>
      <c r="M8" s="59" t="str">
        <f t="shared" ref="M8" si="10">IF(C8="","",IF(K8&lt;=$P$1,"þ","q"))</f>
        <v/>
      </c>
      <c r="O8" s="69"/>
    </row>
    <row r="9" spans="1:20" ht="16.8" x14ac:dyDescent="0.3">
      <c r="A9" s="295" t="s">
        <v>201</v>
      </c>
      <c r="B9" s="57" t="s">
        <v>204</v>
      </c>
      <c r="C9" s="57"/>
      <c r="D9" s="57">
        <v>4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10</v>
      </c>
      <c r="L9" s="58" t="s">
        <v>80</v>
      </c>
      <c r="M9" s="59" t="str">
        <f t="shared" si="2"/>
        <v/>
      </c>
      <c r="O9" s="69"/>
    </row>
    <row r="10" spans="1:20" ht="16.8" x14ac:dyDescent="0.3">
      <c r="A10" s="295" t="s">
        <v>201</v>
      </c>
      <c r="B10" s="57" t="s">
        <v>205</v>
      </c>
      <c r="C10" s="57"/>
      <c r="D10" s="57">
        <v>1</v>
      </c>
      <c r="E10" s="58" t="s">
        <v>111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1</v>
      </c>
      <c r="K10" s="57">
        <f t="shared" ref="K10:K14" si="12">J10+C10</f>
        <v>1</v>
      </c>
      <c r="L10" s="58" t="s">
        <v>80</v>
      </c>
      <c r="M10" s="59" t="str">
        <f t="shared" ref="M10:M14" si="13">IF(C10="","",IF(K10&lt;=$P$1,"þ","q"))</f>
        <v/>
      </c>
      <c r="O10" s="69"/>
    </row>
    <row r="11" spans="1:20" ht="16.8" x14ac:dyDescent="0.3">
      <c r="A11" s="295" t="s">
        <v>201</v>
      </c>
      <c r="B11" s="57" t="s">
        <v>208</v>
      </c>
      <c r="C11" s="57"/>
      <c r="D11" s="57">
        <v>4</v>
      </c>
      <c r="E11" s="58" t="s">
        <v>111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si="12"/>
        <v>4</v>
      </c>
      <c r="L11" s="58" t="s">
        <v>111</v>
      </c>
      <c r="M11" s="59" t="str">
        <f t="shared" si="13"/>
        <v/>
      </c>
      <c r="O11" s="69"/>
    </row>
    <row r="12" spans="1:20" ht="16.8" x14ac:dyDescent="0.3">
      <c r="A12" s="295" t="s">
        <v>201</v>
      </c>
      <c r="B12" s="57" t="s">
        <v>206</v>
      </c>
      <c r="C12" s="57"/>
      <c r="D12" s="57">
        <v>4</v>
      </c>
      <c r="E12" s="58" t="s">
        <v>80</v>
      </c>
      <c r="F12" s="58" t="s">
        <v>111</v>
      </c>
      <c r="G12" s="58" t="s">
        <v>80</v>
      </c>
      <c r="H12" s="58" t="s">
        <v>80</v>
      </c>
      <c r="I12" s="57"/>
      <c r="J12" s="57">
        <f t="shared" si="0"/>
        <v>40</v>
      </c>
      <c r="K12" s="57">
        <f t="shared" ref="K12" si="14">J12+C12</f>
        <v>40</v>
      </c>
      <c r="L12" s="58" t="s">
        <v>80</v>
      </c>
      <c r="M12" s="59" t="str">
        <f t="shared" ref="M12" si="15">IF(C12="","",IF(K12&lt;=$P$1,"þ","q"))</f>
        <v/>
      </c>
      <c r="O12" s="69"/>
    </row>
    <row r="13" spans="1:20" ht="16.8" x14ac:dyDescent="0.3">
      <c r="A13" s="62" t="s">
        <v>107</v>
      </c>
      <c r="B13" s="57" t="s">
        <v>210</v>
      </c>
      <c r="C13" s="57"/>
      <c r="D13" s="57">
        <v>5</v>
      </c>
      <c r="E13" s="58" t="s">
        <v>80</v>
      </c>
      <c r="F13" s="58" t="s">
        <v>111</v>
      </c>
      <c r="G13" s="58" t="s">
        <v>80</v>
      </c>
      <c r="H13" s="58" t="s">
        <v>80</v>
      </c>
      <c r="I13" s="57"/>
      <c r="J13" s="57">
        <f t="shared" si="0"/>
        <v>50</v>
      </c>
      <c r="K13" s="57">
        <f t="shared" si="12"/>
        <v>50</v>
      </c>
      <c r="L13" s="58" t="s">
        <v>80</v>
      </c>
      <c r="M13" s="59" t="str">
        <f t="shared" si="13"/>
        <v/>
      </c>
      <c r="O13" s="69"/>
    </row>
    <row r="14" spans="1:20" ht="16.8" x14ac:dyDescent="0.3">
      <c r="A14" s="62" t="s">
        <v>107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ht="16.8" x14ac:dyDescent="0.3">
      <c r="A15" s="63" t="s">
        <v>214</v>
      </c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ref="K15:K17" si="16">J15+C15</f>
        <v>0</v>
      </c>
      <c r="L15" s="58" t="s">
        <v>80</v>
      </c>
      <c r="M15" s="59" t="str">
        <f t="shared" ref="M15:M17" si="17">IF(C15="","",IF(K15&lt;=$P$1,"þ","q"))</f>
        <v/>
      </c>
      <c r="O15" s="69"/>
    </row>
    <row r="16" spans="1:20" ht="16.8" x14ac:dyDescent="0.3">
      <c r="A16" s="63" t="s">
        <v>214</v>
      </c>
      <c r="B16" s="57"/>
      <c r="C16" s="57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6"/>
        <v>0</v>
      </c>
      <c r="L16" s="58" t="s">
        <v>80</v>
      </c>
      <c r="M16" s="59" t="str">
        <f t="shared" si="17"/>
        <v/>
      </c>
      <c r="O16" s="69"/>
    </row>
    <row r="17" spans="1:15" ht="16.8" x14ac:dyDescent="0.3">
      <c r="A17" s="63" t="s">
        <v>214</v>
      </c>
      <c r="B17" s="57"/>
      <c r="C17" s="57"/>
      <c r="D17" s="57">
        <v>4</v>
      </c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si="16"/>
        <v>0</v>
      </c>
      <c r="L17" s="58" t="s">
        <v>80</v>
      </c>
      <c r="M17" s="59" t="str">
        <f t="shared" si="17"/>
        <v/>
      </c>
      <c r="O17" s="69"/>
    </row>
    <row r="18" spans="1:15" x14ac:dyDescent="0.3">
      <c r="O18" s="153"/>
    </row>
    <row r="19" spans="1:15" ht="31.2" x14ac:dyDescent="0.3">
      <c r="A19" s="55" t="s">
        <v>71</v>
      </c>
      <c r="B19" s="55" t="s">
        <v>72</v>
      </c>
      <c r="C19" s="55" t="s">
        <v>73</v>
      </c>
      <c r="D19" s="55" t="s">
        <v>74</v>
      </c>
      <c r="E19" s="55" t="s">
        <v>93</v>
      </c>
      <c r="F19" s="55" t="s">
        <v>92</v>
      </c>
      <c r="G19" s="55" t="s">
        <v>91</v>
      </c>
      <c r="H19" s="55" t="s">
        <v>90</v>
      </c>
      <c r="I19" s="55" t="s">
        <v>94</v>
      </c>
      <c r="J19" s="55" t="s">
        <v>75</v>
      </c>
      <c r="K19" s="55" t="s">
        <v>76</v>
      </c>
      <c r="L19" s="55" t="s">
        <v>77</v>
      </c>
      <c r="M19" s="55" t="s">
        <v>78</v>
      </c>
    </row>
    <row r="20" spans="1:15" ht="16.8" x14ac:dyDescent="0.3">
      <c r="A20" s="61" t="s">
        <v>227</v>
      </c>
      <c r="B20" s="57" t="s">
        <v>312</v>
      </c>
      <c r="C20" s="57">
        <v>1</v>
      </c>
      <c r="D20" s="57">
        <v>6</v>
      </c>
      <c r="E20" s="58" t="s">
        <v>111</v>
      </c>
      <c r="F20" s="58" t="s">
        <v>80</v>
      </c>
      <c r="G20" s="58" t="s">
        <v>80</v>
      </c>
      <c r="H20" s="58" t="s">
        <v>80</v>
      </c>
      <c r="I20" s="57"/>
      <c r="J20" s="57">
        <f t="shared" ref="J20:J26" si="18">IF($E20="þ",$D20,IF($F20="þ",($D20*10),IF($G20="þ",($D20*100),IF($H20="þ",($D20*600),$I20))))</f>
        <v>6</v>
      </c>
      <c r="K20" s="57">
        <f t="shared" ref="K20:K26" si="19">J20+C20</f>
        <v>7</v>
      </c>
      <c r="L20" s="58" t="s">
        <v>111</v>
      </c>
      <c r="M20" s="59" t="str">
        <f t="shared" ref="M20:M26" si="20">IF(C20="","",IF(K20&lt;=$P$1,"þ","q"))</f>
        <v>q</v>
      </c>
    </row>
    <row r="21" spans="1:15" ht="16.8" x14ac:dyDescent="0.3">
      <c r="A21" s="61" t="s">
        <v>227</v>
      </c>
      <c r="B21" s="57" t="s">
        <v>321</v>
      </c>
      <c r="C21" s="57">
        <v>2</v>
      </c>
      <c r="D21" s="57">
        <v>6</v>
      </c>
      <c r="E21" s="58" t="s">
        <v>111</v>
      </c>
      <c r="F21" s="58" t="s">
        <v>80</v>
      </c>
      <c r="G21" s="58" t="s">
        <v>80</v>
      </c>
      <c r="H21" s="58" t="s">
        <v>80</v>
      </c>
      <c r="I21" s="57"/>
      <c r="J21" s="57">
        <f t="shared" si="18"/>
        <v>6</v>
      </c>
      <c r="K21" s="57">
        <f t="shared" ref="K21:K23" si="21">J21+C21</f>
        <v>8</v>
      </c>
      <c r="L21" s="58" t="s">
        <v>111</v>
      </c>
      <c r="M21" s="59" t="str">
        <f t="shared" ref="M21:M23" si="22">IF(C21="","",IF(K21&lt;=$P$1,"þ","q"))</f>
        <v>q</v>
      </c>
    </row>
    <row r="22" spans="1:15" ht="16.8" x14ac:dyDescent="0.3">
      <c r="A22" s="131" t="s">
        <v>261</v>
      </c>
      <c r="B22" s="57" t="s">
        <v>314</v>
      </c>
      <c r="C22" s="57">
        <v>1</v>
      </c>
      <c r="D22" s="57">
        <v>4</v>
      </c>
      <c r="E22" s="58" t="s">
        <v>111</v>
      </c>
      <c r="F22" s="58" t="s">
        <v>80</v>
      </c>
      <c r="G22" s="58" t="s">
        <v>80</v>
      </c>
      <c r="H22" s="58" t="s">
        <v>80</v>
      </c>
      <c r="I22" s="57"/>
      <c r="J22" s="57">
        <f t="shared" si="18"/>
        <v>4</v>
      </c>
      <c r="K22" s="57">
        <f t="shared" si="21"/>
        <v>5</v>
      </c>
      <c r="L22" s="58" t="s">
        <v>111</v>
      </c>
      <c r="M22" s="59" t="str">
        <f t="shared" si="22"/>
        <v>q</v>
      </c>
    </row>
    <row r="23" spans="1:15" ht="16.8" x14ac:dyDescent="0.3">
      <c r="A23" s="131" t="s">
        <v>262</v>
      </c>
      <c r="B23" s="57" t="s">
        <v>318</v>
      </c>
      <c r="C23" s="57">
        <v>1</v>
      </c>
      <c r="D23" s="57">
        <v>3</v>
      </c>
      <c r="E23" s="58" t="s">
        <v>80</v>
      </c>
      <c r="F23" s="58" t="s">
        <v>111</v>
      </c>
      <c r="G23" s="58" t="s">
        <v>80</v>
      </c>
      <c r="H23" s="58" t="s">
        <v>80</v>
      </c>
      <c r="I23" s="57"/>
      <c r="J23" s="57">
        <f t="shared" si="18"/>
        <v>30</v>
      </c>
      <c r="K23" s="57">
        <f t="shared" si="21"/>
        <v>31</v>
      </c>
      <c r="L23" s="58" t="s">
        <v>111</v>
      </c>
      <c r="M23" s="59" t="str">
        <f t="shared" si="22"/>
        <v>q</v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8"/>
        <v>0</v>
      </c>
      <c r="K24" s="57">
        <f t="shared" si="19"/>
        <v>0</v>
      </c>
      <c r="L24" s="58" t="s">
        <v>80</v>
      </c>
      <c r="M24" s="59" t="str">
        <f t="shared" si="20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8"/>
        <v>0</v>
      </c>
      <c r="K25" s="57">
        <f t="shared" si="19"/>
        <v>0</v>
      </c>
      <c r="L25" s="58" t="s">
        <v>80</v>
      </c>
      <c r="M25" s="59" t="str">
        <f t="shared" si="20"/>
        <v/>
      </c>
    </row>
    <row r="26" spans="1:15" ht="16.8" x14ac:dyDescent="0.3">
      <c r="A26" s="6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18"/>
        <v>0</v>
      </c>
      <c r="K26" s="57">
        <f t="shared" si="19"/>
        <v>0</v>
      </c>
      <c r="L26" s="58" t="s">
        <v>80</v>
      </c>
      <c r="M26" s="59" t="str">
        <f t="shared" si="20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3:M26 L19:M23 E19:H26">
    <cfRule type="cellIs" dxfId="778" priority="3635" stopIfTrue="1" operator="equal">
      <formula>"þ"</formula>
    </cfRule>
  </conditionalFormatting>
  <conditionalFormatting sqref="K2:K4 K19:K25">
    <cfRule type="cellIs" dxfId="777" priority="3634" operator="lessThan">
      <formula>$P$1</formula>
    </cfRule>
  </conditionalFormatting>
  <conditionalFormatting sqref="P1">
    <cfRule type="cellIs" dxfId="776" priority="3617" operator="equal">
      <formula>0</formula>
    </cfRule>
  </conditionalFormatting>
  <conditionalFormatting sqref="H2:H3">
    <cfRule type="cellIs" dxfId="775" priority="3531" stopIfTrue="1" operator="equal">
      <formula>"þ"</formula>
    </cfRule>
  </conditionalFormatting>
  <conditionalFormatting sqref="H2:H3">
    <cfRule type="cellIs" dxfId="774" priority="3530" stopIfTrue="1" operator="equal">
      <formula>"þ"</formula>
    </cfRule>
  </conditionalFormatting>
  <conditionalFormatting sqref="T1">
    <cfRule type="cellIs" dxfId="773" priority="3213" operator="equal">
      <formula>0</formula>
    </cfRule>
  </conditionalFormatting>
  <conditionalFormatting sqref="R1">
    <cfRule type="cellIs" dxfId="772" priority="3215" operator="equal">
      <formula>0</formula>
    </cfRule>
  </conditionalFormatting>
  <conditionalFormatting sqref="K23:K24">
    <cfRule type="cellIs" dxfId="771" priority="2749" operator="lessThan">
      <formula>$P$1</formula>
    </cfRule>
  </conditionalFormatting>
  <conditionalFormatting sqref="K23:K24">
    <cfRule type="cellIs" dxfId="770" priority="2747" operator="lessThan">
      <formula>$P$1</formula>
    </cfRule>
  </conditionalFormatting>
  <conditionalFormatting sqref="K23:K24">
    <cfRule type="cellIs" dxfId="769" priority="2745" operator="lessThan">
      <formula>$P$1</formula>
    </cfRule>
  </conditionalFormatting>
  <conditionalFormatting sqref="K23:K24">
    <cfRule type="cellIs" dxfId="768" priority="2743" operator="lessThan">
      <formula>$P$1</formula>
    </cfRule>
  </conditionalFormatting>
  <conditionalFormatting sqref="E23:E24 H23:H24">
    <cfRule type="cellIs" dxfId="767" priority="2742" stopIfTrue="1" operator="equal">
      <formula>"þ"</formula>
    </cfRule>
  </conditionalFormatting>
  <conditionalFormatting sqref="E23:E24 H23:H24">
    <cfRule type="cellIs" dxfId="766" priority="2741" stopIfTrue="1" operator="equal">
      <formula>"þ"</formula>
    </cfRule>
  </conditionalFormatting>
  <conditionalFormatting sqref="G23:G24">
    <cfRule type="cellIs" dxfId="765" priority="2740" stopIfTrue="1" operator="equal">
      <formula>"þ"</formula>
    </cfRule>
  </conditionalFormatting>
  <conditionalFormatting sqref="G23:G24">
    <cfRule type="cellIs" dxfId="764" priority="2739" stopIfTrue="1" operator="equal">
      <formula>"þ"</formula>
    </cfRule>
  </conditionalFormatting>
  <conditionalFormatting sqref="E23:E24">
    <cfRule type="cellIs" dxfId="763" priority="2738" stopIfTrue="1" operator="equal">
      <formula>"þ"</formula>
    </cfRule>
  </conditionalFormatting>
  <conditionalFormatting sqref="E23:E24">
    <cfRule type="cellIs" dxfId="762" priority="2737" stopIfTrue="1" operator="equal">
      <formula>"þ"</formula>
    </cfRule>
  </conditionalFormatting>
  <conditionalFormatting sqref="E23:E24">
    <cfRule type="cellIs" dxfId="761" priority="2730" stopIfTrue="1" operator="equal">
      <formula>"þ"</formula>
    </cfRule>
  </conditionalFormatting>
  <conditionalFormatting sqref="E23:E24">
    <cfRule type="cellIs" dxfId="760" priority="2729" stopIfTrue="1" operator="equal">
      <formula>"þ"</formula>
    </cfRule>
  </conditionalFormatting>
  <conditionalFormatting sqref="E23:E24">
    <cfRule type="cellIs" dxfId="759" priority="2437" stopIfTrue="1" operator="equal">
      <formula>"þ"</formula>
    </cfRule>
  </conditionalFormatting>
  <conditionalFormatting sqref="E23:E24">
    <cfRule type="cellIs" dxfId="758" priority="2436" stopIfTrue="1" operator="equal">
      <formula>"þ"</formula>
    </cfRule>
  </conditionalFormatting>
  <conditionalFormatting sqref="E23:E24">
    <cfRule type="cellIs" dxfId="757" priority="2435" stopIfTrue="1" operator="equal">
      <formula>"þ"</formula>
    </cfRule>
  </conditionalFormatting>
  <conditionalFormatting sqref="E23:E24">
    <cfRule type="cellIs" dxfId="756" priority="2434" stopIfTrue="1" operator="equal">
      <formula>"þ"</formula>
    </cfRule>
  </conditionalFormatting>
  <conditionalFormatting sqref="G4">
    <cfRule type="cellIs" dxfId="755" priority="2216" stopIfTrue="1" operator="equal">
      <formula>"þ"</formula>
    </cfRule>
  </conditionalFormatting>
  <conditionalFormatting sqref="G4">
    <cfRule type="cellIs" dxfId="754" priority="2215" stopIfTrue="1" operator="equal">
      <formula>"þ"</formula>
    </cfRule>
  </conditionalFormatting>
  <conditionalFormatting sqref="G4">
    <cfRule type="cellIs" dxfId="753" priority="2214" stopIfTrue="1" operator="equal">
      <formula>"þ"</formula>
    </cfRule>
  </conditionalFormatting>
  <conditionalFormatting sqref="G4">
    <cfRule type="cellIs" dxfId="752" priority="2213" stopIfTrue="1" operator="equal">
      <formula>"þ"</formula>
    </cfRule>
  </conditionalFormatting>
  <conditionalFormatting sqref="G4">
    <cfRule type="cellIs" dxfId="751" priority="2217" stopIfTrue="1" operator="equal">
      <formula>"þ"</formula>
    </cfRule>
  </conditionalFormatting>
  <conditionalFormatting sqref="H4">
    <cfRule type="cellIs" dxfId="750" priority="2212" stopIfTrue="1" operator="equal">
      <formula>"þ"</formula>
    </cfRule>
  </conditionalFormatting>
  <conditionalFormatting sqref="H4">
    <cfRule type="cellIs" dxfId="749" priority="2211" stopIfTrue="1" operator="equal">
      <formula>"þ"</formula>
    </cfRule>
  </conditionalFormatting>
  <conditionalFormatting sqref="G4">
    <cfRule type="cellIs" dxfId="748" priority="2210" stopIfTrue="1" operator="equal">
      <formula>"þ"</formula>
    </cfRule>
  </conditionalFormatting>
  <conditionalFormatting sqref="G4">
    <cfRule type="cellIs" dxfId="747" priority="2209" stopIfTrue="1" operator="equal">
      <formula>"þ"</formula>
    </cfRule>
  </conditionalFormatting>
  <conditionalFormatting sqref="G4">
    <cfRule type="cellIs" dxfId="746" priority="2208" stopIfTrue="1" operator="equal">
      <formula>"þ"</formula>
    </cfRule>
  </conditionalFormatting>
  <conditionalFormatting sqref="E4">
    <cfRule type="cellIs" dxfId="745" priority="2228" stopIfTrue="1" operator="equal">
      <formula>"þ"</formula>
    </cfRule>
  </conditionalFormatting>
  <conditionalFormatting sqref="E4">
    <cfRule type="cellIs" dxfId="744" priority="2227" stopIfTrue="1" operator="equal">
      <formula>"þ"</formula>
    </cfRule>
  </conditionalFormatting>
  <conditionalFormatting sqref="E4">
    <cfRule type="cellIs" dxfId="743" priority="2226" stopIfTrue="1" operator="equal">
      <formula>"þ"</formula>
    </cfRule>
  </conditionalFormatting>
  <conditionalFormatting sqref="E4">
    <cfRule type="cellIs" dxfId="742" priority="2225" stopIfTrue="1" operator="equal">
      <formula>"þ"</formula>
    </cfRule>
  </conditionalFormatting>
  <conditionalFormatting sqref="G4">
    <cfRule type="cellIs" dxfId="741" priority="2218" stopIfTrue="1" operator="equal">
      <formula>"þ"</formula>
    </cfRule>
  </conditionalFormatting>
  <conditionalFormatting sqref="G4">
    <cfRule type="cellIs" dxfId="740" priority="2207" stopIfTrue="1" operator="equal">
      <formula>"þ"</formula>
    </cfRule>
  </conditionalFormatting>
  <conditionalFormatting sqref="G4">
    <cfRule type="cellIs" dxfId="739" priority="2206" stopIfTrue="1" operator="equal">
      <formula>"þ"</formula>
    </cfRule>
  </conditionalFormatting>
  <conditionalFormatting sqref="G4">
    <cfRule type="cellIs" dxfId="738" priority="2205" stopIfTrue="1" operator="equal">
      <formula>"þ"</formula>
    </cfRule>
  </conditionalFormatting>
  <conditionalFormatting sqref="H4">
    <cfRule type="cellIs" dxfId="737" priority="2204" stopIfTrue="1" operator="equal">
      <formula>"þ"</formula>
    </cfRule>
  </conditionalFormatting>
  <conditionalFormatting sqref="H4">
    <cfRule type="cellIs" dxfId="736" priority="2203" stopIfTrue="1" operator="equal">
      <formula>"þ"</formula>
    </cfRule>
  </conditionalFormatting>
  <conditionalFormatting sqref="H4">
    <cfRule type="cellIs" dxfId="735" priority="2202" stopIfTrue="1" operator="equal">
      <formula>"þ"</formula>
    </cfRule>
  </conditionalFormatting>
  <conditionalFormatting sqref="H4">
    <cfRule type="cellIs" dxfId="734" priority="2201" stopIfTrue="1" operator="equal">
      <formula>"þ"</formula>
    </cfRule>
  </conditionalFormatting>
  <conditionalFormatting sqref="H4">
    <cfRule type="cellIs" dxfId="733" priority="2200" stopIfTrue="1" operator="equal">
      <formula>"þ"</formula>
    </cfRule>
  </conditionalFormatting>
  <conditionalFormatting sqref="H4">
    <cfRule type="cellIs" dxfId="732" priority="2199" stopIfTrue="1" operator="equal">
      <formula>"þ"</formula>
    </cfRule>
  </conditionalFormatting>
  <conditionalFormatting sqref="H10:H12">
    <cfRule type="cellIs" dxfId="731" priority="2145" stopIfTrue="1" operator="equal">
      <formula>"þ"</formula>
    </cfRule>
  </conditionalFormatting>
  <conditionalFormatting sqref="H10:H12">
    <cfRule type="cellIs" dxfId="730" priority="2144" stopIfTrue="1" operator="equal">
      <formula>"þ"</formula>
    </cfRule>
  </conditionalFormatting>
  <conditionalFormatting sqref="M10:M12">
    <cfRule type="cellIs" dxfId="729" priority="2148" stopIfTrue="1" operator="equal">
      <formula>"þ"</formula>
    </cfRule>
  </conditionalFormatting>
  <conditionalFormatting sqref="M10:M12">
    <cfRule type="cellIs" dxfId="728" priority="2147" stopIfTrue="1" operator="equal">
      <formula>"þ"</formula>
    </cfRule>
  </conditionalFormatting>
  <conditionalFormatting sqref="K10:K12">
    <cfRule type="cellIs" dxfId="727" priority="2146" operator="lessThan">
      <formula>$P$1</formula>
    </cfRule>
  </conditionalFormatting>
  <conditionalFormatting sqref="M9:M12">
    <cfRule type="cellIs" dxfId="726" priority="1810" stopIfTrue="1" operator="equal">
      <formula>"þ"</formula>
    </cfRule>
  </conditionalFormatting>
  <conditionalFormatting sqref="M9:M12">
    <cfRule type="cellIs" dxfId="725" priority="1809" stopIfTrue="1" operator="equal">
      <formula>"þ"</formula>
    </cfRule>
  </conditionalFormatting>
  <conditionalFormatting sqref="K9:K12">
    <cfRule type="cellIs" dxfId="724" priority="1806" operator="lessThan">
      <formula>$P$1</formula>
    </cfRule>
  </conditionalFormatting>
  <conditionalFormatting sqref="M11:M13">
    <cfRule type="cellIs" dxfId="723" priority="1711" stopIfTrue="1" operator="equal">
      <formula>"þ"</formula>
    </cfRule>
  </conditionalFormatting>
  <conditionalFormatting sqref="M11:M13">
    <cfRule type="cellIs" dxfId="722" priority="1710" stopIfTrue="1" operator="equal">
      <formula>"þ"</formula>
    </cfRule>
  </conditionalFormatting>
  <conditionalFormatting sqref="K11:K13">
    <cfRule type="cellIs" dxfId="721" priority="1709" operator="lessThan">
      <formula>$P$1</formula>
    </cfRule>
  </conditionalFormatting>
  <conditionalFormatting sqref="G12:G13">
    <cfRule type="cellIs" dxfId="720" priority="1697" stopIfTrue="1" operator="equal">
      <formula>"þ"</formula>
    </cfRule>
  </conditionalFormatting>
  <conditionalFormatting sqref="G12:G13">
    <cfRule type="cellIs" dxfId="719" priority="1696" stopIfTrue="1" operator="equal">
      <formula>"þ"</formula>
    </cfRule>
  </conditionalFormatting>
  <conditionalFormatting sqref="G9:H9">
    <cfRule type="cellIs" dxfId="718" priority="1599" stopIfTrue="1" operator="equal">
      <formula>"þ"</formula>
    </cfRule>
  </conditionalFormatting>
  <conditionalFormatting sqref="G9:H9">
    <cfRule type="cellIs" dxfId="717" priority="1598" stopIfTrue="1" operator="equal">
      <formula>"þ"</formula>
    </cfRule>
  </conditionalFormatting>
  <conditionalFormatting sqref="G9:H9">
    <cfRule type="cellIs" dxfId="716" priority="1597" stopIfTrue="1" operator="equal">
      <formula>"þ"</formula>
    </cfRule>
  </conditionalFormatting>
  <conditionalFormatting sqref="G9:H9">
    <cfRule type="cellIs" dxfId="715" priority="1596" stopIfTrue="1" operator="equal">
      <formula>"þ"</formula>
    </cfRule>
  </conditionalFormatting>
  <conditionalFormatting sqref="G9:H9">
    <cfRule type="cellIs" dxfId="714" priority="1595" stopIfTrue="1" operator="equal">
      <formula>"þ"</formula>
    </cfRule>
  </conditionalFormatting>
  <conditionalFormatting sqref="G9:H9">
    <cfRule type="cellIs" dxfId="713" priority="1594" stopIfTrue="1" operator="equal">
      <formula>"þ"</formula>
    </cfRule>
  </conditionalFormatting>
  <conditionalFormatting sqref="G9:H9">
    <cfRule type="cellIs" dxfId="712" priority="1593" stopIfTrue="1" operator="equal">
      <formula>"þ"</formula>
    </cfRule>
  </conditionalFormatting>
  <conditionalFormatting sqref="G9:H9">
    <cfRule type="cellIs" dxfId="711" priority="1592" stopIfTrue="1" operator="equal">
      <formula>"þ"</formula>
    </cfRule>
  </conditionalFormatting>
  <conditionalFormatting sqref="E12:E13">
    <cfRule type="cellIs" dxfId="710" priority="1584" stopIfTrue="1" operator="equal">
      <formula>"þ"</formula>
    </cfRule>
  </conditionalFormatting>
  <conditionalFormatting sqref="E12:E13">
    <cfRule type="cellIs" dxfId="709" priority="1583" stopIfTrue="1" operator="equal">
      <formula>"þ"</formula>
    </cfRule>
  </conditionalFormatting>
  <conditionalFormatting sqref="M13:M17">
    <cfRule type="cellIs" dxfId="708" priority="1574" stopIfTrue="1" operator="equal">
      <formula>"þ"</formula>
    </cfRule>
  </conditionalFormatting>
  <conditionalFormatting sqref="M13:M17">
    <cfRule type="cellIs" dxfId="707" priority="1573" stopIfTrue="1" operator="equal">
      <formula>"þ"</formula>
    </cfRule>
  </conditionalFormatting>
  <conditionalFormatting sqref="K13:K17">
    <cfRule type="cellIs" dxfId="706" priority="1572" operator="lessThan">
      <formula>$P$1</formula>
    </cfRule>
  </conditionalFormatting>
  <conditionalFormatting sqref="H13:H17">
    <cfRule type="cellIs" dxfId="705" priority="1571" stopIfTrue="1" operator="equal">
      <formula>"þ"</formula>
    </cfRule>
  </conditionalFormatting>
  <conditionalFormatting sqref="H13:H17">
    <cfRule type="cellIs" dxfId="704" priority="1570" stopIfTrue="1" operator="equal">
      <formula>"þ"</formula>
    </cfRule>
  </conditionalFormatting>
  <conditionalFormatting sqref="E13:E17">
    <cfRule type="cellIs" dxfId="703" priority="1565" stopIfTrue="1" operator="equal">
      <formula>"þ"</formula>
    </cfRule>
  </conditionalFormatting>
  <conditionalFormatting sqref="E13:E17">
    <cfRule type="cellIs" dxfId="702" priority="1564" stopIfTrue="1" operator="equal">
      <formula>"þ"</formula>
    </cfRule>
  </conditionalFormatting>
  <conditionalFormatting sqref="F14:F17">
    <cfRule type="cellIs" dxfId="701" priority="1561" stopIfTrue="1" operator="equal">
      <formula>"þ"</formula>
    </cfRule>
  </conditionalFormatting>
  <conditionalFormatting sqref="F14:F17">
    <cfRule type="cellIs" dxfId="700" priority="1560" stopIfTrue="1" operator="equal">
      <formula>"þ"</formula>
    </cfRule>
  </conditionalFormatting>
  <conditionalFormatting sqref="M2:M3">
    <cfRule type="cellIs" dxfId="699" priority="1513" stopIfTrue="1" operator="equal">
      <formula>"þ"</formula>
    </cfRule>
  </conditionalFormatting>
  <conditionalFormatting sqref="E12">
    <cfRule type="cellIs" dxfId="698" priority="1510" stopIfTrue="1" operator="equal">
      <formula>"þ"</formula>
    </cfRule>
  </conditionalFormatting>
  <conditionalFormatting sqref="E12">
    <cfRule type="cellIs" dxfId="697" priority="1509" stopIfTrue="1" operator="equal">
      <formula>"þ"</formula>
    </cfRule>
  </conditionalFormatting>
  <conditionalFormatting sqref="E4">
    <cfRule type="cellIs" dxfId="696" priority="1460" stopIfTrue="1" operator="equal">
      <formula>"þ"</formula>
    </cfRule>
  </conditionalFormatting>
  <conditionalFormatting sqref="M7:M10">
    <cfRule type="cellIs" dxfId="695" priority="1408" stopIfTrue="1" operator="equal">
      <formula>"þ"</formula>
    </cfRule>
  </conditionalFormatting>
  <conditionalFormatting sqref="K7:K10">
    <cfRule type="cellIs" dxfId="694" priority="1407" operator="lessThan">
      <formula>$P$1</formula>
    </cfRule>
  </conditionalFormatting>
  <conditionalFormatting sqref="H7:H11">
    <cfRule type="cellIs" dxfId="693" priority="1400" stopIfTrue="1" operator="equal">
      <formula>"þ"</formula>
    </cfRule>
  </conditionalFormatting>
  <conditionalFormatting sqref="H7:H11">
    <cfRule type="cellIs" dxfId="692" priority="1399" stopIfTrue="1" operator="equal">
      <formula>"þ"</formula>
    </cfRule>
  </conditionalFormatting>
  <conditionalFormatting sqref="H7:H11">
    <cfRule type="cellIs" dxfId="691" priority="1392" stopIfTrue="1" operator="equal">
      <formula>"þ"</formula>
    </cfRule>
  </conditionalFormatting>
  <conditionalFormatting sqref="H7:H11">
    <cfRule type="cellIs" dxfId="690" priority="1391" stopIfTrue="1" operator="equal">
      <formula>"þ"</formula>
    </cfRule>
  </conditionalFormatting>
  <conditionalFormatting sqref="H7:H11">
    <cfRule type="cellIs" dxfId="689" priority="1390" stopIfTrue="1" operator="equal">
      <formula>"þ"</formula>
    </cfRule>
  </conditionalFormatting>
  <conditionalFormatting sqref="H7:H11">
    <cfRule type="cellIs" dxfId="688" priority="1389" stopIfTrue="1" operator="equal">
      <formula>"þ"</formula>
    </cfRule>
  </conditionalFormatting>
  <conditionalFormatting sqref="H7:H11">
    <cfRule type="cellIs" dxfId="687" priority="1388" stopIfTrue="1" operator="equal">
      <formula>"þ"</formula>
    </cfRule>
  </conditionalFormatting>
  <conditionalFormatting sqref="H7:H11">
    <cfRule type="cellIs" dxfId="686" priority="1387" stopIfTrue="1" operator="equal">
      <formula>"þ"</formula>
    </cfRule>
  </conditionalFormatting>
  <conditionalFormatting sqref="E8:H10">
    <cfRule type="cellIs" dxfId="685" priority="1386" stopIfTrue="1" operator="equal">
      <formula>"þ"</formula>
    </cfRule>
  </conditionalFormatting>
  <conditionalFormatting sqref="E8:H10">
    <cfRule type="cellIs" dxfId="684" priority="1385" stopIfTrue="1" operator="equal">
      <formula>"þ"</formula>
    </cfRule>
  </conditionalFormatting>
  <conditionalFormatting sqref="E8:H10">
    <cfRule type="cellIs" dxfId="683" priority="1384" stopIfTrue="1" operator="equal">
      <formula>"þ"</formula>
    </cfRule>
  </conditionalFormatting>
  <conditionalFormatting sqref="E8:H10">
    <cfRule type="cellIs" dxfId="682" priority="1383" stopIfTrue="1" operator="equal">
      <formula>"þ"</formula>
    </cfRule>
  </conditionalFormatting>
  <conditionalFormatting sqref="E8:H10">
    <cfRule type="cellIs" dxfId="681" priority="1382" stopIfTrue="1" operator="equal">
      <formula>"þ"</formula>
    </cfRule>
  </conditionalFormatting>
  <conditionalFormatting sqref="E8:H10">
    <cfRule type="cellIs" dxfId="680" priority="1381" stopIfTrue="1" operator="equal">
      <formula>"þ"</formula>
    </cfRule>
  </conditionalFormatting>
  <conditionalFormatting sqref="E8:H10">
    <cfRule type="cellIs" dxfId="679" priority="1380" stopIfTrue="1" operator="equal">
      <formula>"þ"</formula>
    </cfRule>
  </conditionalFormatting>
  <conditionalFormatting sqref="E8:H10">
    <cfRule type="cellIs" dxfId="678" priority="1379" stopIfTrue="1" operator="equal">
      <formula>"þ"</formula>
    </cfRule>
  </conditionalFormatting>
  <conditionalFormatting sqref="G2:G3">
    <cfRule type="cellIs" dxfId="677" priority="1346" stopIfTrue="1" operator="equal">
      <formula>"þ"</formula>
    </cfRule>
  </conditionalFormatting>
  <conditionalFormatting sqref="G2:G3">
    <cfRule type="cellIs" dxfId="676" priority="1345" stopIfTrue="1" operator="equal">
      <formula>"þ"</formula>
    </cfRule>
  </conditionalFormatting>
  <conditionalFormatting sqref="E2:E3">
    <cfRule type="cellIs" dxfId="675" priority="1342" stopIfTrue="1" operator="equal">
      <formula>"þ"</formula>
    </cfRule>
  </conditionalFormatting>
  <conditionalFormatting sqref="F2:F3">
    <cfRule type="cellIs" dxfId="674" priority="1341" stopIfTrue="1" operator="equal">
      <formula>"þ"</formula>
    </cfRule>
  </conditionalFormatting>
  <conditionalFormatting sqref="F10:F11">
    <cfRule type="cellIs" dxfId="673" priority="1340" stopIfTrue="1" operator="equal">
      <formula>"þ"</formula>
    </cfRule>
  </conditionalFormatting>
  <conditionalFormatting sqref="F10:F11">
    <cfRule type="cellIs" dxfId="672" priority="1339" stopIfTrue="1" operator="equal">
      <formula>"þ"</formula>
    </cfRule>
  </conditionalFormatting>
  <conditionalFormatting sqref="H12:H13">
    <cfRule type="cellIs" dxfId="671" priority="1333" stopIfTrue="1" operator="equal">
      <formula>"þ"</formula>
    </cfRule>
  </conditionalFormatting>
  <conditionalFormatting sqref="H12:H13">
    <cfRule type="cellIs" dxfId="670" priority="1332" stopIfTrue="1" operator="equal">
      <formula>"þ"</formula>
    </cfRule>
  </conditionalFormatting>
  <conditionalFormatting sqref="M7:M10">
    <cfRule type="cellIs" dxfId="669" priority="1330" stopIfTrue="1" operator="equal">
      <formula>"þ"</formula>
    </cfRule>
  </conditionalFormatting>
  <conditionalFormatting sqref="M7:M10">
    <cfRule type="cellIs" dxfId="668" priority="1329" stopIfTrue="1" operator="equal">
      <formula>"þ"</formula>
    </cfRule>
  </conditionalFormatting>
  <conditionalFormatting sqref="K7:K10">
    <cfRule type="cellIs" dxfId="667" priority="1328" operator="lessThan">
      <formula>$P$1</formula>
    </cfRule>
  </conditionalFormatting>
  <conditionalFormatting sqref="H7:H11">
    <cfRule type="cellIs" dxfId="666" priority="1327" stopIfTrue="1" operator="equal">
      <formula>"þ"</formula>
    </cfRule>
  </conditionalFormatting>
  <conditionalFormatting sqref="H7:H11">
    <cfRule type="cellIs" dxfId="665" priority="1326" stopIfTrue="1" operator="equal">
      <formula>"þ"</formula>
    </cfRule>
  </conditionalFormatting>
  <conditionalFormatting sqref="E8:H10">
    <cfRule type="cellIs" dxfId="664" priority="1281" stopIfTrue="1" operator="equal">
      <formula>"þ"</formula>
    </cfRule>
  </conditionalFormatting>
  <conditionalFormatting sqref="E8:H10">
    <cfRule type="cellIs" dxfId="663" priority="1280" stopIfTrue="1" operator="equal">
      <formula>"þ"</formula>
    </cfRule>
  </conditionalFormatting>
  <conditionalFormatting sqref="M5:M6">
    <cfRule type="cellIs" dxfId="662" priority="1277" stopIfTrue="1" operator="equal">
      <formula>"þ"</formula>
    </cfRule>
  </conditionalFormatting>
  <conditionalFormatting sqref="K5:K6">
    <cfRule type="cellIs" dxfId="661" priority="1276" operator="lessThan">
      <formula>$P$1</formula>
    </cfRule>
  </conditionalFormatting>
  <conditionalFormatting sqref="H5:H6">
    <cfRule type="cellIs" dxfId="660" priority="1269" stopIfTrue="1" operator="equal">
      <formula>"þ"</formula>
    </cfRule>
  </conditionalFormatting>
  <conditionalFormatting sqref="H5:H6">
    <cfRule type="cellIs" dxfId="659" priority="1268" stopIfTrue="1" operator="equal">
      <formula>"þ"</formula>
    </cfRule>
  </conditionalFormatting>
  <conditionalFormatting sqref="H5:H6">
    <cfRule type="cellIs" dxfId="658" priority="1261" stopIfTrue="1" operator="equal">
      <formula>"þ"</formula>
    </cfRule>
  </conditionalFormatting>
  <conditionalFormatting sqref="H5:H6">
    <cfRule type="cellIs" dxfId="657" priority="1260" stopIfTrue="1" operator="equal">
      <formula>"þ"</formula>
    </cfRule>
  </conditionalFormatting>
  <conditionalFormatting sqref="H5:H6">
    <cfRule type="cellIs" dxfId="656" priority="1259" stopIfTrue="1" operator="equal">
      <formula>"þ"</formula>
    </cfRule>
  </conditionalFormatting>
  <conditionalFormatting sqref="H5:H6">
    <cfRule type="cellIs" dxfId="655" priority="1258" stopIfTrue="1" operator="equal">
      <formula>"þ"</formula>
    </cfRule>
  </conditionalFormatting>
  <conditionalFormatting sqref="H5:H6">
    <cfRule type="cellIs" dxfId="654" priority="1257" stopIfTrue="1" operator="equal">
      <formula>"þ"</formula>
    </cfRule>
  </conditionalFormatting>
  <conditionalFormatting sqref="H5:H6">
    <cfRule type="cellIs" dxfId="653" priority="1256" stopIfTrue="1" operator="equal">
      <formula>"þ"</formula>
    </cfRule>
  </conditionalFormatting>
  <conditionalFormatting sqref="M5:M6">
    <cfRule type="cellIs" dxfId="652" priority="1237" stopIfTrue="1" operator="equal">
      <formula>"þ"</formula>
    </cfRule>
  </conditionalFormatting>
  <conditionalFormatting sqref="K5:K6">
    <cfRule type="cellIs" dxfId="651" priority="1236" operator="lessThan">
      <formula>$P$1</formula>
    </cfRule>
  </conditionalFormatting>
  <conditionalFormatting sqref="H5:H6">
    <cfRule type="cellIs" dxfId="650" priority="1229" stopIfTrue="1" operator="equal">
      <formula>"þ"</formula>
    </cfRule>
  </conditionalFormatting>
  <conditionalFormatting sqref="H5:H6">
    <cfRule type="cellIs" dxfId="649" priority="1228" stopIfTrue="1" operator="equal">
      <formula>"þ"</formula>
    </cfRule>
  </conditionalFormatting>
  <conditionalFormatting sqref="H5:H6">
    <cfRule type="cellIs" dxfId="648" priority="1221" stopIfTrue="1" operator="equal">
      <formula>"þ"</formula>
    </cfRule>
  </conditionalFormatting>
  <conditionalFormatting sqref="H5:H6">
    <cfRule type="cellIs" dxfId="647" priority="1220" stopIfTrue="1" operator="equal">
      <formula>"þ"</formula>
    </cfRule>
  </conditionalFormatting>
  <conditionalFormatting sqref="H5:H6">
    <cfRule type="cellIs" dxfId="646" priority="1219" stopIfTrue="1" operator="equal">
      <formula>"þ"</formula>
    </cfRule>
  </conditionalFormatting>
  <conditionalFormatting sqref="H5:H6">
    <cfRule type="cellIs" dxfId="645" priority="1218" stopIfTrue="1" operator="equal">
      <formula>"þ"</formula>
    </cfRule>
  </conditionalFormatting>
  <conditionalFormatting sqref="H5:H6">
    <cfRule type="cellIs" dxfId="644" priority="1217" stopIfTrue="1" operator="equal">
      <formula>"þ"</formula>
    </cfRule>
  </conditionalFormatting>
  <conditionalFormatting sqref="H5:H6">
    <cfRule type="cellIs" dxfId="643" priority="1216" stopIfTrue="1" operator="equal">
      <formula>"þ"</formula>
    </cfRule>
  </conditionalFormatting>
  <conditionalFormatting sqref="M9:M12">
    <cfRule type="cellIs" dxfId="642" priority="1194" stopIfTrue="1" operator="equal">
      <formula>"þ"</formula>
    </cfRule>
  </conditionalFormatting>
  <conditionalFormatting sqref="M9:M12">
    <cfRule type="cellIs" dxfId="641" priority="1193" stopIfTrue="1" operator="equal">
      <formula>"þ"</formula>
    </cfRule>
  </conditionalFormatting>
  <conditionalFormatting sqref="K9:K12">
    <cfRule type="cellIs" dxfId="640" priority="1192" operator="lessThan">
      <formula>$P$1</formula>
    </cfRule>
  </conditionalFormatting>
  <conditionalFormatting sqref="G9:G12">
    <cfRule type="cellIs" dxfId="639" priority="1081" stopIfTrue="1" operator="equal">
      <formula>"þ"</formula>
    </cfRule>
  </conditionalFormatting>
  <conditionalFormatting sqref="G9:G12">
    <cfRule type="cellIs" dxfId="638" priority="1080" stopIfTrue="1" operator="equal">
      <formula>"þ"</formula>
    </cfRule>
  </conditionalFormatting>
  <conditionalFormatting sqref="G9:G12">
    <cfRule type="cellIs" dxfId="637" priority="1079" stopIfTrue="1" operator="equal">
      <formula>"þ"</formula>
    </cfRule>
  </conditionalFormatting>
  <conditionalFormatting sqref="G9:G12">
    <cfRule type="cellIs" dxfId="636" priority="1078" stopIfTrue="1" operator="equal">
      <formula>"þ"</formula>
    </cfRule>
  </conditionalFormatting>
  <conditionalFormatting sqref="G9:G12">
    <cfRule type="cellIs" dxfId="635" priority="1077" stopIfTrue="1" operator="equal">
      <formula>"þ"</formula>
    </cfRule>
  </conditionalFormatting>
  <conditionalFormatting sqref="G9:G12">
    <cfRule type="cellIs" dxfId="634" priority="1076" stopIfTrue="1" operator="equal">
      <formula>"þ"</formula>
    </cfRule>
  </conditionalFormatting>
  <conditionalFormatting sqref="G9:G12">
    <cfRule type="cellIs" dxfId="633" priority="1075" stopIfTrue="1" operator="equal">
      <formula>"þ"</formula>
    </cfRule>
  </conditionalFormatting>
  <conditionalFormatting sqref="G9:G12">
    <cfRule type="cellIs" dxfId="632" priority="1074" stopIfTrue="1" operator="equal">
      <formula>"þ"</formula>
    </cfRule>
  </conditionalFormatting>
  <conditionalFormatting sqref="G9:G12">
    <cfRule type="cellIs" dxfId="631" priority="1073" stopIfTrue="1" operator="equal">
      <formula>"þ"</formula>
    </cfRule>
  </conditionalFormatting>
  <conditionalFormatting sqref="G9:G12">
    <cfRule type="cellIs" dxfId="630" priority="1072" stopIfTrue="1" operator="equal">
      <formula>"þ"</formula>
    </cfRule>
  </conditionalFormatting>
  <conditionalFormatting sqref="G9:G12">
    <cfRule type="cellIs" dxfId="629" priority="1071" stopIfTrue="1" operator="equal">
      <formula>"þ"</formula>
    </cfRule>
  </conditionalFormatting>
  <conditionalFormatting sqref="G9:G12">
    <cfRule type="cellIs" dxfId="628" priority="1070" stopIfTrue="1" operator="equal">
      <formula>"þ"</formula>
    </cfRule>
  </conditionalFormatting>
  <conditionalFormatting sqref="G9:G12">
    <cfRule type="cellIs" dxfId="627" priority="930" stopIfTrue="1" operator="equal">
      <formula>"þ"</formula>
    </cfRule>
  </conditionalFormatting>
  <conditionalFormatting sqref="G9:G12">
    <cfRule type="cellIs" dxfId="626" priority="929" stopIfTrue="1" operator="equal">
      <formula>"þ"</formula>
    </cfRule>
  </conditionalFormatting>
  <conditionalFormatting sqref="G9:G12">
    <cfRule type="cellIs" dxfId="625" priority="928" stopIfTrue="1" operator="equal">
      <formula>"þ"</formula>
    </cfRule>
  </conditionalFormatting>
  <conditionalFormatting sqref="G9:G12">
    <cfRule type="cellIs" dxfId="624" priority="927" stopIfTrue="1" operator="equal">
      <formula>"þ"</formula>
    </cfRule>
  </conditionalFormatting>
  <conditionalFormatting sqref="G9:G12">
    <cfRule type="cellIs" dxfId="623" priority="926" stopIfTrue="1" operator="equal">
      <formula>"þ"</formula>
    </cfRule>
  </conditionalFormatting>
  <conditionalFormatting sqref="G9:G12">
    <cfRule type="cellIs" dxfId="622" priority="925" stopIfTrue="1" operator="equal">
      <formula>"þ"</formula>
    </cfRule>
  </conditionalFormatting>
  <conditionalFormatting sqref="G9:G12">
    <cfRule type="cellIs" dxfId="621" priority="924" stopIfTrue="1" operator="equal">
      <formula>"þ"</formula>
    </cfRule>
  </conditionalFormatting>
  <conditionalFormatting sqref="G9:G12">
    <cfRule type="cellIs" dxfId="620" priority="923" stopIfTrue="1" operator="equal">
      <formula>"þ"</formula>
    </cfRule>
  </conditionalFormatting>
  <conditionalFormatting sqref="G9:G12">
    <cfRule type="cellIs" dxfId="619" priority="922" stopIfTrue="1" operator="equal">
      <formula>"þ"</formula>
    </cfRule>
  </conditionalFormatting>
  <conditionalFormatting sqref="G9:G12">
    <cfRule type="cellIs" dxfId="618" priority="921" stopIfTrue="1" operator="equal">
      <formula>"þ"</formula>
    </cfRule>
  </conditionalFormatting>
  <conditionalFormatting sqref="G9:G12">
    <cfRule type="cellIs" dxfId="617" priority="920" stopIfTrue="1" operator="equal">
      <formula>"þ"</formula>
    </cfRule>
  </conditionalFormatting>
  <conditionalFormatting sqref="G9:G12">
    <cfRule type="cellIs" dxfId="616" priority="919" stopIfTrue="1" operator="equal">
      <formula>"þ"</formula>
    </cfRule>
  </conditionalFormatting>
  <conditionalFormatting sqref="G9:G12">
    <cfRule type="cellIs" dxfId="615" priority="918" stopIfTrue="1" operator="equal">
      <formula>"þ"</formula>
    </cfRule>
  </conditionalFormatting>
  <conditionalFormatting sqref="G9:G12">
    <cfRule type="cellIs" dxfId="614" priority="917" stopIfTrue="1" operator="equal">
      <formula>"þ"</formula>
    </cfRule>
  </conditionalFormatting>
  <conditionalFormatting sqref="G9:G12">
    <cfRule type="cellIs" dxfId="613" priority="916" stopIfTrue="1" operator="equal">
      <formula>"þ"</formula>
    </cfRule>
  </conditionalFormatting>
  <conditionalFormatting sqref="G9:G12">
    <cfRule type="cellIs" dxfId="612" priority="915" stopIfTrue="1" operator="equal">
      <formula>"þ"</formula>
    </cfRule>
  </conditionalFormatting>
  <conditionalFormatting sqref="G9:G12">
    <cfRule type="cellIs" dxfId="611" priority="914" stopIfTrue="1" operator="equal">
      <formula>"þ"</formula>
    </cfRule>
  </conditionalFormatting>
  <conditionalFormatting sqref="G9:G12">
    <cfRule type="cellIs" dxfId="610" priority="913" stopIfTrue="1" operator="equal">
      <formula>"þ"</formula>
    </cfRule>
  </conditionalFormatting>
  <conditionalFormatting sqref="G9:G12">
    <cfRule type="cellIs" dxfId="609" priority="912" stopIfTrue="1" operator="equal">
      <formula>"þ"</formula>
    </cfRule>
  </conditionalFormatting>
  <conditionalFormatting sqref="G9:G12">
    <cfRule type="cellIs" dxfId="608" priority="911" stopIfTrue="1" operator="equal">
      <formula>"þ"</formula>
    </cfRule>
  </conditionalFormatting>
  <conditionalFormatting sqref="G9:G12">
    <cfRule type="cellIs" dxfId="607" priority="910" stopIfTrue="1" operator="equal">
      <formula>"þ"</formula>
    </cfRule>
  </conditionalFormatting>
  <conditionalFormatting sqref="G9:G12">
    <cfRule type="cellIs" dxfId="606" priority="909" stopIfTrue="1" operator="equal">
      <formula>"þ"</formula>
    </cfRule>
  </conditionalFormatting>
  <conditionalFormatting sqref="G9:G12">
    <cfRule type="cellIs" dxfId="605" priority="908" stopIfTrue="1" operator="equal">
      <formula>"þ"</formula>
    </cfRule>
  </conditionalFormatting>
  <conditionalFormatting sqref="G9:G12">
    <cfRule type="cellIs" dxfId="604" priority="907" stopIfTrue="1" operator="equal">
      <formula>"þ"</formula>
    </cfRule>
  </conditionalFormatting>
  <conditionalFormatting sqref="G9:G12">
    <cfRule type="cellIs" dxfId="603" priority="906" stopIfTrue="1" operator="equal">
      <formula>"þ"</formula>
    </cfRule>
  </conditionalFormatting>
  <conditionalFormatting sqref="G9:G12">
    <cfRule type="cellIs" dxfId="602" priority="905" stopIfTrue="1" operator="equal">
      <formula>"þ"</formula>
    </cfRule>
  </conditionalFormatting>
  <conditionalFormatting sqref="G9:G12">
    <cfRule type="cellIs" dxfId="601" priority="904" stopIfTrue="1" operator="equal">
      <formula>"þ"</formula>
    </cfRule>
  </conditionalFormatting>
  <conditionalFormatting sqref="G9:G12">
    <cfRule type="cellIs" dxfId="600" priority="903" stopIfTrue="1" operator="equal">
      <formula>"þ"</formula>
    </cfRule>
  </conditionalFormatting>
  <conditionalFormatting sqref="G9:G12">
    <cfRule type="cellIs" dxfId="599" priority="902" stopIfTrue="1" operator="equal">
      <formula>"þ"</formula>
    </cfRule>
  </conditionalFormatting>
  <conditionalFormatting sqref="G9:G12">
    <cfRule type="cellIs" dxfId="598" priority="901" stopIfTrue="1" operator="equal">
      <formula>"þ"</formula>
    </cfRule>
  </conditionalFormatting>
  <conditionalFormatting sqref="G9:G12">
    <cfRule type="cellIs" dxfId="597" priority="900" stopIfTrue="1" operator="equal">
      <formula>"þ"</formula>
    </cfRule>
  </conditionalFormatting>
  <conditionalFormatting sqref="G9:G12">
    <cfRule type="cellIs" dxfId="596" priority="899" stopIfTrue="1" operator="equal">
      <formula>"þ"</formula>
    </cfRule>
  </conditionalFormatting>
  <conditionalFormatting sqref="G9:G12">
    <cfRule type="cellIs" dxfId="595" priority="898" stopIfTrue="1" operator="equal">
      <formula>"þ"</formula>
    </cfRule>
  </conditionalFormatting>
  <conditionalFormatting sqref="G9:G12">
    <cfRule type="cellIs" dxfId="594" priority="897" stopIfTrue="1" operator="equal">
      <formula>"þ"</formula>
    </cfRule>
  </conditionalFormatting>
  <conditionalFormatting sqref="G9:G12">
    <cfRule type="cellIs" dxfId="593" priority="896" stopIfTrue="1" operator="equal">
      <formula>"þ"</formula>
    </cfRule>
  </conditionalFormatting>
  <conditionalFormatting sqref="G9:G12">
    <cfRule type="cellIs" dxfId="592" priority="895" stopIfTrue="1" operator="equal">
      <formula>"þ"</formula>
    </cfRule>
  </conditionalFormatting>
  <conditionalFormatting sqref="G9:G12">
    <cfRule type="cellIs" dxfId="591" priority="894" stopIfTrue="1" operator="equal">
      <formula>"þ"</formula>
    </cfRule>
  </conditionalFormatting>
  <conditionalFormatting sqref="G9:G12">
    <cfRule type="cellIs" dxfId="590" priority="893" stopIfTrue="1" operator="equal">
      <formula>"þ"</formula>
    </cfRule>
  </conditionalFormatting>
  <conditionalFormatting sqref="F10:F11">
    <cfRule type="cellIs" dxfId="589" priority="890" stopIfTrue="1" operator="equal">
      <formula>"þ"</formula>
    </cfRule>
  </conditionalFormatting>
  <conditionalFormatting sqref="F10:F11">
    <cfRule type="cellIs" dxfId="588" priority="889" stopIfTrue="1" operator="equal">
      <formula>"þ"</formula>
    </cfRule>
  </conditionalFormatting>
  <conditionalFormatting sqref="E12">
    <cfRule type="cellIs" dxfId="587" priority="888" stopIfTrue="1" operator="equal">
      <formula>"þ"</formula>
    </cfRule>
  </conditionalFormatting>
  <conditionalFormatting sqref="E12">
    <cfRule type="cellIs" dxfId="586" priority="887" stopIfTrue="1" operator="equal">
      <formula>"þ"</formula>
    </cfRule>
  </conditionalFormatting>
  <conditionalFormatting sqref="L12:L13">
    <cfRule type="cellIs" dxfId="585" priority="884" stopIfTrue="1" operator="equal">
      <formula>"þ"</formula>
    </cfRule>
  </conditionalFormatting>
  <conditionalFormatting sqref="L12:L13">
    <cfRule type="cellIs" dxfId="584" priority="883" stopIfTrue="1" operator="equal">
      <formula>"þ"</formula>
    </cfRule>
  </conditionalFormatting>
  <conditionalFormatting sqref="G13:G17">
    <cfRule type="cellIs" dxfId="583" priority="882" stopIfTrue="1" operator="equal">
      <formula>"þ"</formula>
    </cfRule>
  </conditionalFormatting>
  <conditionalFormatting sqref="G13:G17">
    <cfRule type="cellIs" dxfId="582" priority="881" stopIfTrue="1" operator="equal">
      <formula>"þ"</formula>
    </cfRule>
  </conditionalFormatting>
  <conditionalFormatting sqref="M14:M17">
    <cfRule type="cellIs" dxfId="581" priority="858" stopIfTrue="1" operator="equal">
      <formula>"þ"</formula>
    </cfRule>
  </conditionalFormatting>
  <conditionalFormatting sqref="M14:M17">
    <cfRule type="cellIs" dxfId="580" priority="857" stopIfTrue="1" operator="equal">
      <formula>"þ"</formula>
    </cfRule>
  </conditionalFormatting>
  <conditionalFormatting sqref="K14:K17">
    <cfRule type="cellIs" dxfId="579" priority="856" operator="lessThan">
      <formula>$P$1</formula>
    </cfRule>
  </conditionalFormatting>
  <conditionalFormatting sqref="H14:H17">
    <cfRule type="cellIs" dxfId="578" priority="855" stopIfTrue="1" operator="equal">
      <formula>"þ"</formula>
    </cfRule>
  </conditionalFormatting>
  <conditionalFormatting sqref="H14:H17">
    <cfRule type="cellIs" dxfId="577" priority="854" stopIfTrue="1" operator="equal">
      <formula>"þ"</formula>
    </cfRule>
  </conditionalFormatting>
  <conditionalFormatting sqref="F14:F17">
    <cfRule type="cellIs" dxfId="576" priority="845" stopIfTrue="1" operator="equal">
      <formula>"þ"</formula>
    </cfRule>
  </conditionalFormatting>
  <conditionalFormatting sqref="F14:F17">
    <cfRule type="cellIs" dxfId="575" priority="844" stopIfTrue="1" operator="equal">
      <formula>"þ"</formula>
    </cfRule>
  </conditionalFormatting>
  <conditionalFormatting sqref="E14:E17">
    <cfRule type="cellIs" dxfId="574" priority="843" stopIfTrue="1" operator="equal">
      <formula>"þ"</formula>
    </cfRule>
  </conditionalFormatting>
  <conditionalFormatting sqref="E14:E17">
    <cfRule type="cellIs" dxfId="573" priority="842" stopIfTrue="1" operator="equal">
      <formula>"þ"</formula>
    </cfRule>
  </conditionalFormatting>
  <conditionalFormatting sqref="G14:G17">
    <cfRule type="cellIs" dxfId="572" priority="841" stopIfTrue="1" operator="equal">
      <formula>"þ"</formula>
    </cfRule>
  </conditionalFormatting>
  <conditionalFormatting sqref="G14:G17">
    <cfRule type="cellIs" dxfId="571" priority="840" stopIfTrue="1" operator="equal">
      <formula>"þ"</formula>
    </cfRule>
  </conditionalFormatting>
  <conditionalFormatting sqref="L2:L4">
    <cfRule type="cellIs" dxfId="570" priority="834" stopIfTrue="1" operator="equal">
      <formula>"þ"</formula>
    </cfRule>
  </conditionalFormatting>
  <conditionalFormatting sqref="L2:L4">
    <cfRule type="cellIs" dxfId="569" priority="833" stopIfTrue="1" operator="equal">
      <formula>"þ"</formula>
    </cfRule>
  </conditionalFormatting>
  <conditionalFormatting sqref="L12:L17">
    <cfRule type="cellIs" dxfId="568" priority="773" stopIfTrue="1" operator="equal">
      <formula>"þ"</formula>
    </cfRule>
  </conditionalFormatting>
  <conditionalFormatting sqref="L12:L17">
    <cfRule type="cellIs" dxfId="567" priority="772" stopIfTrue="1" operator="equal">
      <formula>"þ"</formula>
    </cfRule>
  </conditionalFormatting>
  <conditionalFormatting sqref="L7:L9">
    <cfRule type="cellIs" dxfId="566" priority="721" stopIfTrue="1" operator="equal">
      <formula>"þ"</formula>
    </cfRule>
  </conditionalFormatting>
  <conditionalFormatting sqref="L7:L9">
    <cfRule type="cellIs" dxfId="565" priority="720" stopIfTrue="1" operator="equal">
      <formula>"þ"</formula>
    </cfRule>
  </conditionalFormatting>
  <conditionalFormatting sqref="L7:L9">
    <cfRule type="cellIs" dxfId="564" priority="719" stopIfTrue="1" operator="equal">
      <formula>"þ"</formula>
    </cfRule>
  </conditionalFormatting>
  <conditionalFormatting sqref="L7:L9">
    <cfRule type="cellIs" dxfId="563" priority="718" stopIfTrue="1" operator="equal">
      <formula>"þ"</formula>
    </cfRule>
  </conditionalFormatting>
  <conditionalFormatting sqref="L14:L17">
    <cfRule type="cellIs" dxfId="562" priority="717" stopIfTrue="1" operator="equal">
      <formula>"þ"</formula>
    </cfRule>
  </conditionalFormatting>
  <conditionalFormatting sqref="L14:L17">
    <cfRule type="cellIs" dxfId="561" priority="716" stopIfTrue="1" operator="equal">
      <formula>"þ"</formula>
    </cfRule>
  </conditionalFormatting>
  <conditionalFormatting sqref="F5:F6">
    <cfRule type="cellIs" dxfId="560" priority="702" stopIfTrue="1" operator="equal">
      <formula>"þ"</formula>
    </cfRule>
  </conditionalFormatting>
  <conditionalFormatting sqref="F5:F6">
    <cfRule type="cellIs" dxfId="559" priority="701" stopIfTrue="1" operator="equal">
      <formula>"þ"</formula>
    </cfRule>
  </conditionalFormatting>
  <conditionalFormatting sqref="F5:F6">
    <cfRule type="cellIs" dxfId="558" priority="700" stopIfTrue="1" operator="equal">
      <formula>"þ"</formula>
    </cfRule>
  </conditionalFormatting>
  <conditionalFormatting sqref="F5:F6">
    <cfRule type="cellIs" dxfId="557" priority="699" stopIfTrue="1" operator="equal">
      <formula>"þ"</formula>
    </cfRule>
  </conditionalFormatting>
  <conditionalFormatting sqref="F5:F6">
    <cfRule type="cellIs" dxfId="556" priority="698" stopIfTrue="1" operator="equal">
      <formula>"þ"</formula>
    </cfRule>
  </conditionalFormatting>
  <conditionalFormatting sqref="F5:F6">
    <cfRule type="cellIs" dxfId="555" priority="697" stopIfTrue="1" operator="equal">
      <formula>"þ"</formula>
    </cfRule>
  </conditionalFormatting>
  <conditionalFormatting sqref="F5:F6">
    <cfRule type="cellIs" dxfId="554" priority="696" stopIfTrue="1" operator="equal">
      <formula>"þ"</formula>
    </cfRule>
  </conditionalFormatting>
  <conditionalFormatting sqref="F5:F6">
    <cfRule type="cellIs" dxfId="553" priority="695" stopIfTrue="1" operator="equal">
      <formula>"þ"</formula>
    </cfRule>
  </conditionalFormatting>
  <conditionalFormatting sqref="F5:F6">
    <cfRule type="cellIs" dxfId="552" priority="694" stopIfTrue="1" operator="equal">
      <formula>"þ"</formula>
    </cfRule>
  </conditionalFormatting>
  <conditionalFormatting sqref="F5:F6">
    <cfRule type="cellIs" dxfId="551" priority="693" stopIfTrue="1" operator="equal">
      <formula>"þ"</formula>
    </cfRule>
  </conditionalFormatting>
  <conditionalFormatting sqref="F5:F6">
    <cfRule type="cellIs" dxfId="550" priority="692" stopIfTrue="1" operator="equal">
      <formula>"þ"</formula>
    </cfRule>
  </conditionalFormatting>
  <conditionalFormatting sqref="F5:F6">
    <cfRule type="cellIs" dxfId="549" priority="691" stopIfTrue="1" operator="equal">
      <formula>"þ"</formula>
    </cfRule>
  </conditionalFormatting>
  <conditionalFormatting sqref="F5:F6">
    <cfRule type="cellIs" dxfId="548" priority="690" stopIfTrue="1" operator="equal">
      <formula>"þ"</formula>
    </cfRule>
  </conditionalFormatting>
  <conditionalFormatting sqref="F5:F6">
    <cfRule type="cellIs" dxfId="547" priority="689" stopIfTrue="1" operator="equal">
      <formula>"þ"</formula>
    </cfRule>
  </conditionalFormatting>
  <conditionalFormatting sqref="F5:F6">
    <cfRule type="cellIs" dxfId="546" priority="688" stopIfTrue="1" operator="equal">
      <formula>"þ"</formula>
    </cfRule>
  </conditionalFormatting>
  <conditionalFormatting sqref="F5:F6">
    <cfRule type="cellIs" dxfId="545" priority="687" stopIfTrue="1" operator="equal">
      <formula>"þ"</formula>
    </cfRule>
  </conditionalFormatting>
  <conditionalFormatting sqref="E5:E6">
    <cfRule type="cellIs" dxfId="544" priority="686" stopIfTrue="1" operator="equal">
      <formula>"þ"</formula>
    </cfRule>
  </conditionalFormatting>
  <conditionalFormatting sqref="E5:E6">
    <cfRule type="cellIs" dxfId="543" priority="685" stopIfTrue="1" operator="equal">
      <formula>"þ"</formula>
    </cfRule>
  </conditionalFormatting>
  <conditionalFormatting sqref="E5:E6">
    <cfRule type="cellIs" dxfId="542" priority="684" stopIfTrue="1" operator="equal">
      <formula>"þ"</formula>
    </cfRule>
  </conditionalFormatting>
  <conditionalFormatting sqref="E5:E6">
    <cfRule type="cellIs" dxfId="541" priority="683" stopIfTrue="1" operator="equal">
      <formula>"þ"</formula>
    </cfRule>
  </conditionalFormatting>
  <conditionalFormatting sqref="E5:E6">
    <cfRule type="cellIs" dxfId="540" priority="682" stopIfTrue="1" operator="equal">
      <formula>"þ"</formula>
    </cfRule>
  </conditionalFormatting>
  <conditionalFormatting sqref="E5:E6">
    <cfRule type="cellIs" dxfId="539" priority="681" stopIfTrue="1" operator="equal">
      <formula>"þ"</formula>
    </cfRule>
  </conditionalFormatting>
  <conditionalFormatting sqref="E5:E6">
    <cfRule type="cellIs" dxfId="538" priority="680" stopIfTrue="1" operator="equal">
      <formula>"þ"</formula>
    </cfRule>
  </conditionalFormatting>
  <conditionalFormatting sqref="E5:E6">
    <cfRule type="cellIs" dxfId="537" priority="679" stopIfTrue="1" operator="equal">
      <formula>"þ"</formula>
    </cfRule>
  </conditionalFormatting>
  <conditionalFormatting sqref="E5:E6">
    <cfRule type="cellIs" dxfId="536" priority="678" stopIfTrue="1" operator="equal">
      <formula>"þ"</formula>
    </cfRule>
  </conditionalFormatting>
  <conditionalFormatting sqref="E5:E6">
    <cfRule type="cellIs" dxfId="535" priority="677" stopIfTrue="1" operator="equal">
      <formula>"þ"</formula>
    </cfRule>
  </conditionalFormatting>
  <conditionalFormatting sqref="E5:E6">
    <cfRule type="cellIs" dxfId="534" priority="676" stopIfTrue="1" operator="equal">
      <formula>"þ"</formula>
    </cfRule>
  </conditionalFormatting>
  <conditionalFormatting sqref="E5:E6">
    <cfRule type="cellIs" dxfId="533" priority="675" stopIfTrue="1" operator="equal">
      <formula>"þ"</formula>
    </cfRule>
  </conditionalFormatting>
  <conditionalFormatting sqref="E5:E6">
    <cfRule type="cellIs" dxfId="532" priority="674" stopIfTrue="1" operator="equal">
      <formula>"þ"</formula>
    </cfRule>
  </conditionalFormatting>
  <conditionalFormatting sqref="E5:E6">
    <cfRule type="cellIs" dxfId="531" priority="673" stopIfTrue="1" operator="equal">
      <formula>"þ"</formula>
    </cfRule>
  </conditionalFormatting>
  <conditionalFormatting sqref="E5:E6">
    <cfRule type="cellIs" dxfId="530" priority="672" stopIfTrue="1" operator="equal">
      <formula>"þ"</formula>
    </cfRule>
  </conditionalFormatting>
  <conditionalFormatting sqref="E5:E6">
    <cfRule type="cellIs" dxfId="529" priority="671" stopIfTrue="1" operator="equal">
      <formula>"þ"</formula>
    </cfRule>
  </conditionalFormatting>
  <conditionalFormatting sqref="G5:G6">
    <cfRule type="cellIs" dxfId="528" priority="670" stopIfTrue="1" operator="equal">
      <formula>"þ"</formula>
    </cfRule>
  </conditionalFormatting>
  <conditionalFormatting sqref="G5:G6">
    <cfRule type="cellIs" dxfId="527" priority="669" stopIfTrue="1" operator="equal">
      <formula>"þ"</formula>
    </cfRule>
  </conditionalFormatting>
  <conditionalFormatting sqref="G5:G6">
    <cfRule type="cellIs" dxfId="526" priority="668" stopIfTrue="1" operator="equal">
      <formula>"þ"</formula>
    </cfRule>
  </conditionalFormatting>
  <conditionalFormatting sqref="G5:G6">
    <cfRule type="cellIs" dxfId="525" priority="667" stopIfTrue="1" operator="equal">
      <formula>"þ"</formula>
    </cfRule>
  </conditionalFormatting>
  <conditionalFormatting sqref="G5:G6">
    <cfRule type="cellIs" dxfId="524" priority="666" stopIfTrue="1" operator="equal">
      <formula>"þ"</formula>
    </cfRule>
  </conditionalFormatting>
  <conditionalFormatting sqref="G5:G6">
    <cfRule type="cellIs" dxfId="523" priority="665" stopIfTrue="1" operator="equal">
      <formula>"þ"</formula>
    </cfRule>
  </conditionalFormatting>
  <conditionalFormatting sqref="G5:G6">
    <cfRule type="cellIs" dxfId="522" priority="664" stopIfTrue="1" operator="equal">
      <formula>"þ"</formula>
    </cfRule>
  </conditionalFormatting>
  <conditionalFormatting sqref="G5:G6">
    <cfRule type="cellIs" dxfId="521" priority="663" stopIfTrue="1" operator="equal">
      <formula>"þ"</formula>
    </cfRule>
  </conditionalFormatting>
  <conditionalFormatting sqref="G5:G6">
    <cfRule type="cellIs" dxfId="520" priority="662" stopIfTrue="1" operator="equal">
      <formula>"þ"</formula>
    </cfRule>
  </conditionalFormatting>
  <conditionalFormatting sqref="G5:G6">
    <cfRule type="cellIs" dxfId="519" priority="661" stopIfTrue="1" operator="equal">
      <formula>"þ"</formula>
    </cfRule>
  </conditionalFormatting>
  <conditionalFormatting sqref="G5:G6">
    <cfRule type="cellIs" dxfId="518" priority="660" stopIfTrue="1" operator="equal">
      <formula>"þ"</formula>
    </cfRule>
  </conditionalFormatting>
  <conditionalFormatting sqref="G5:G6">
    <cfRule type="cellIs" dxfId="517" priority="659" stopIfTrue="1" operator="equal">
      <formula>"þ"</formula>
    </cfRule>
  </conditionalFormatting>
  <conditionalFormatting sqref="G5:G6">
    <cfRule type="cellIs" dxfId="516" priority="658" stopIfTrue="1" operator="equal">
      <formula>"þ"</formula>
    </cfRule>
  </conditionalFormatting>
  <conditionalFormatting sqref="G5:G6">
    <cfRule type="cellIs" dxfId="515" priority="657" stopIfTrue="1" operator="equal">
      <formula>"þ"</formula>
    </cfRule>
  </conditionalFormatting>
  <conditionalFormatting sqref="G5:G6">
    <cfRule type="cellIs" dxfId="514" priority="656" stopIfTrue="1" operator="equal">
      <formula>"þ"</formula>
    </cfRule>
  </conditionalFormatting>
  <conditionalFormatting sqref="G5:G6">
    <cfRule type="cellIs" dxfId="513" priority="655" stopIfTrue="1" operator="equal">
      <formula>"þ"</formula>
    </cfRule>
  </conditionalFormatting>
  <conditionalFormatting sqref="G10:G12">
    <cfRule type="cellIs" dxfId="512" priority="646" stopIfTrue="1" operator="equal">
      <formula>"þ"</formula>
    </cfRule>
  </conditionalFormatting>
  <conditionalFormatting sqref="G10:G12">
    <cfRule type="cellIs" dxfId="511" priority="645" stopIfTrue="1" operator="equal">
      <formula>"þ"</formula>
    </cfRule>
  </conditionalFormatting>
  <conditionalFormatting sqref="G10:G12">
    <cfRule type="cellIs" dxfId="510" priority="644" stopIfTrue="1" operator="equal">
      <formula>"þ"</formula>
    </cfRule>
  </conditionalFormatting>
  <conditionalFormatting sqref="G10:G12">
    <cfRule type="cellIs" dxfId="509" priority="643" stopIfTrue="1" operator="equal">
      <formula>"þ"</formula>
    </cfRule>
  </conditionalFormatting>
  <conditionalFormatting sqref="F23:F24">
    <cfRule type="cellIs" dxfId="508" priority="610" stopIfTrue="1" operator="equal">
      <formula>"þ"</formula>
    </cfRule>
  </conditionalFormatting>
  <conditionalFormatting sqref="F23:F24">
    <cfRule type="cellIs" dxfId="507" priority="609" stopIfTrue="1" operator="equal">
      <formula>"þ"</formula>
    </cfRule>
  </conditionalFormatting>
  <conditionalFormatting sqref="F23:F24">
    <cfRule type="cellIs" dxfId="506" priority="608" stopIfTrue="1" operator="equal">
      <formula>"þ"</formula>
    </cfRule>
  </conditionalFormatting>
  <conditionalFormatting sqref="F23:F24">
    <cfRule type="cellIs" dxfId="505" priority="605" stopIfTrue="1" operator="equal">
      <formula>"þ"</formula>
    </cfRule>
  </conditionalFormatting>
  <conditionalFormatting sqref="F23:F24">
    <cfRule type="cellIs" dxfId="504" priority="604" stopIfTrue="1" operator="equal">
      <formula>"þ"</formula>
    </cfRule>
  </conditionalFormatting>
  <conditionalFormatting sqref="F23:F24">
    <cfRule type="cellIs" dxfId="503" priority="603" stopIfTrue="1" operator="equal">
      <formula>"þ"</formula>
    </cfRule>
  </conditionalFormatting>
  <conditionalFormatting sqref="F23:F24">
    <cfRule type="cellIs" dxfId="502" priority="602" stopIfTrue="1" operator="equal">
      <formula>"þ"</formula>
    </cfRule>
  </conditionalFormatting>
  <conditionalFormatting sqref="F23:F24">
    <cfRule type="cellIs" dxfId="501" priority="606" stopIfTrue="1" operator="equal">
      <formula>"þ"</formula>
    </cfRule>
  </conditionalFormatting>
  <conditionalFormatting sqref="F23:F24">
    <cfRule type="cellIs" dxfId="500" priority="601" stopIfTrue="1" operator="equal">
      <formula>"þ"</formula>
    </cfRule>
  </conditionalFormatting>
  <conditionalFormatting sqref="F23:F24">
    <cfRule type="cellIs" dxfId="499" priority="600" stopIfTrue="1" operator="equal">
      <formula>"þ"</formula>
    </cfRule>
  </conditionalFormatting>
  <conditionalFormatting sqref="F23:F24">
    <cfRule type="cellIs" dxfId="498" priority="599" stopIfTrue="1" operator="equal">
      <formula>"þ"</formula>
    </cfRule>
  </conditionalFormatting>
  <conditionalFormatting sqref="F23:F24">
    <cfRule type="cellIs" dxfId="497" priority="607" stopIfTrue="1" operator="equal">
      <formula>"þ"</formula>
    </cfRule>
  </conditionalFormatting>
  <conditionalFormatting sqref="F23:F24">
    <cfRule type="cellIs" dxfId="496" priority="598" stopIfTrue="1" operator="equal">
      <formula>"þ"</formula>
    </cfRule>
  </conditionalFormatting>
  <conditionalFormatting sqref="F23:F24">
    <cfRule type="cellIs" dxfId="495" priority="597" stopIfTrue="1" operator="equal">
      <formula>"þ"</formula>
    </cfRule>
  </conditionalFormatting>
  <conditionalFormatting sqref="F23:F24">
    <cfRule type="cellIs" dxfId="494" priority="596" stopIfTrue="1" operator="equal">
      <formula>"þ"</formula>
    </cfRule>
  </conditionalFormatting>
  <conditionalFormatting sqref="G24:G25">
    <cfRule type="cellIs" dxfId="493" priority="595" stopIfTrue="1" operator="equal">
      <formula>"þ"</formula>
    </cfRule>
  </conditionalFormatting>
  <conditionalFormatting sqref="G24:G25">
    <cfRule type="cellIs" dxfId="492" priority="594" stopIfTrue="1" operator="equal">
      <formula>"þ"</formula>
    </cfRule>
  </conditionalFormatting>
  <conditionalFormatting sqref="G24:G25">
    <cfRule type="cellIs" dxfId="491" priority="591" stopIfTrue="1" operator="equal">
      <formula>"þ"</formula>
    </cfRule>
  </conditionalFormatting>
  <conditionalFormatting sqref="G24:G25">
    <cfRule type="cellIs" dxfId="490" priority="590" stopIfTrue="1" operator="equal">
      <formula>"þ"</formula>
    </cfRule>
  </conditionalFormatting>
  <conditionalFormatting sqref="G24:G25">
    <cfRule type="cellIs" dxfId="489" priority="589" stopIfTrue="1" operator="equal">
      <formula>"þ"</formula>
    </cfRule>
  </conditionalFormatting>
  <conditionalFormatting sqref="G24:G25">
    <cfRule type="cellIs" dxfId="488" priority="588" stopIfTrue="1" operator="equal">
      <formula>"þ"</formula>
    </cfRule>
  </conditionalFormatting>
  <conditionalFormatting sqref="G24:G25">
    <cfRule type="cellIs" dxfId="487" priority="592" stopIfTrue="1" operator="equal">
      <formula>"þ"</formula>
    </cfRule>
  </conditionalFormatting>
  <conditionalFormatting sqref="G24:G25">
    <cfRule type="cellIs" dxfId="486" priority="587" stopIfTrue="1" operator="equal">
      <formula>"þ"</formula>
    </cfRule>
  </conditionalFormatting>
  <conditionalFormatting sqref="G24:G25">
    <cfRule type="cellIs" dxfId="485" priority="586" stopIfTrue="1" operator="equal">
      <formula>"þ"</formula>
    </cfRule>
  </conditionalFormatting>
  <conditionalFormatting sqref="G24:G25">
    <cfRule type="cellIs" dxfId="484" priority="585" stopIfTrue="1" operator="equal">
      <formula>"þ"</formula>
    </cfRule>
  </conditionalFormatting>
  <conditionalFormatting sqref="G24:G25">
    <cfRule type="cellIs" dxfId="483" priority="593" stopIfTrue="1" operator="equal">
      <formula>"þ"</formula>
    </cfRule>
  </conditionalFormatting>
  <conditionalFormatting sqref="G24:G25">
    <cfRule type="cellIs" dxfId="482" priority="584" stopIfTrue="1" operator="equal">
      <formula>"þ"</formula>
    </cfRule>
  </conditionalFormatting>
  <conditionalFormatting sqref="G24:G25">
    <cfRule type="cellIs" dxfId="481" priority="583" stopIfTrue="1" operator="equal">
      <formula>"þ"</formula>
    </cfRule>
  </conditionalFormatting>
  <conditionalFormatting sqref="G24:G25">
    <cfRule type="cellIs" dxfId="480" priority="582" stopIfTrue="1" operator="equal">
      <formula>"þ"</formula>
    </cfRule>
  </conditionalFormatting>
  <conditionalFormatting sqref="L23:L26">
    <cfRule type="cellIs" dxfId="479" priority="581" stopIfTrue="1" operator="equal">
      <formula>"þ"</formula>
    </cfRule>
  </conditionalFormatting>
  <conditionalFormatting sqref="L23:L26">
    <cfRule type="cellIs" dxfId="478" priority="578" stopIfTrue="1" operator="equal">
      <formula>"þ"</formula>
    </cfRule>
  </conditionalFormatting>
  <conditionalFormatting sqref="L23:L26">
    <cfRule type="cellIs" dxfId="477" priority="580" stopIfTrue="1" operator="equal">
      <formula>"þ"</formula>
    </cfRule>
  </conditionalFormatting>
  <conditionalFormatting sqref="L23:L26">
    <cfRule type="cellIs" dxfId="476" priority="579" stopIfTrue="1" operator="equal">
      <formula>"þ"</formula>
    </cfRule>
  </conditionalFormatting>
  <conditionalFormatting sqref="L23:L26">
    <cfRule type="cellIs" dxfId="475" priority="577" stopIfTrue="1" operator="equal">
      <formula>"þ"</formula>
    </cfRule>
  </conditionalFormatting>
  <conditionalFormatting sqref="L23:L26">
    <cfRule type="cellIs" dxfId="474" priority="574" stopIfTrue="1" operator="equal">
      <formula>"þ"</formula>
    </cfRule>
  </conditionalFormatting>
  <conditionalFormatting sqref="L23:L26">
    <cfRule type="cellIs" dxfId="473" priority="576" stopIfTrue="1" operator="equal">
      <formula>"þ"</formula>
    </cfRule>
  </conditionalFormatting>
  <conditionalFormatting sqref="L23:L26">
    <cfRule type="cellIs" dxfId="472" priority="575" stopIfTrue="1" operator="equal">
      <formula>"þ"</formula>
    </cfRule>
  </conditionalFormatting>
  <conditionalFormatting sqref="L22:M22 E22:H22">
    <cfRule type="cellIs" dxfId="471" priority="516" stopIfTrue="1" operator="equal">
      <formula>"þ"</formula>
    </cfRule>
  </conditionalFormatting>
  <conditionalFormatting sqref="K22:K23">
    <cfRule type="cellIs" dxfId="470" priority="515" operator="lessThan">
      <formula>$P$1</formula>
    </cfRule>
  </conditionalFormatting>
  <conditionalFormatting sqref="K25:K26">
    <cfRule type="cellIs" dxfId="469" priority="457" operator="lessThan">
      <formula>$P$1</formula>
    </cfRule>
  </conditionalFormatting>
  <conditionalFormatting sqref="K24:K25">
    <cfRule type="cellIs" dxfId="468" priority="456" operator="lessThan">
      <formula>$P$1</formula>
    </cfRule>
  </conditionalFormatting>
  <conditionalFormatting sqref="K24:K25">
    <cfRule type="cellIs" dxfId="467" priority="455" operator="lessThan">
      <formula>$P$1</formula>
    </cfRule>
  </conditionalFormatting>
  <conditionalFormatting sqref="K24:K25">
    <cfRule type="cellIs" dxfId="466" priority="454" operator="lessThan">
      <formula>$P$1</formula>
    </cfRule>
  </conditionalFormatting>
  <conditionalFormatting sqref="K24:K25">
    <cfRule type="cellIs" dxfId="465" priority="453" operator="lessThan">
      <formula>$P$1</formula>
    </cfRule>
  </conditionalFormatting>
  <conditionalFormatting sqref="E24:E25 H24:H25">
    <cfRule type="cellIs" dxfId="464" priority="452" stopIfTrue="1" operator="equal">
      <formula>"þ"</formula>
    </cfRule>
  </conditionalFormatting>
  <conditionalFormatting sqref="E24:E25 H24:H25">
    <cfRule type="cellIs" dxfId="463" priority="451" stopIfTrue="1" operator="equal">
      <formula>"þ"</formula>
    </cfRule>
  </conditionalFormatting>
  <conditionalFormatting sqref="G24:G25">
    <cfRule type="cellIs" dxfId="462" priority="450" stopIfTrue="1" operator="equal">
      <formula>"þ"</formula>
    </cfRule>
  </conditionalFormatting>
  <conditionalFormatting sqref="G24:G25">
    <cfRule type="cellIs" dxfId="461" priority="449" stopIfTrue="1" operator="equal">
      <formula>"þ"</formula>
    </cfRule>
  </conditionalFormatting>
  <conditionalFormatting sqref="E24:E25">
    <cfRule type="cellIs" dxfId="460" priority="448" stopIfTrue="1" operator="equal">
      <formula>"þ"</formula>
    </cfRule>
  </conditionalFormatting>
  <conditionalFormatting sqref="E24:E25">
    <cfRule type="cellIs" dxfId="459" priority="447" stopIfTrue="1" operator="equal">
      <formula>"þ"</formula>
    </cfRule>
  </conditionalFormatting>
  <conditionalFormatting sqref="E24:E25">
    <cfRule type="cellIs" dxfId="458" priority="446" stopIfTrue="1" operator="equal">
      <formula>"þ"</formula>
    </cfRule>
  </conditionalFormatting>
  <conditionalFormatting sqref="E24:E25">
    <cfRule type="cellIs" dxfId="457" priority="445" stopIfTrue="1" operator="equal">
      <formula>"þ"</formula>
    </cfRule>
  </conditionalFormatting>
  <conditionalFormatting sqref="E24:E25">
    <cfRule type="cellIs" dxfId="456" priority="444" stopIfTrue="1" operator="equal">
      <formula>"þ"</formula>
    </cfRule>
  </conditionalFormatting>
  <conditionalFormatting sqref="E24:E25">
    <cfRule type="cellIs" dxfId="455" priority="443" stopIfTrue="1" operator="equal">
      <formula>"þ"</formula>
    </cfRule>
  </conditionalFormatting>
  <conditionalFormatting sqref="E24:E25">
    <cfRule type="cellIs" dxfId="454" priority="442" stopIfTrue="1" operator="equal">
      <formula>"þ"</formula>
    </cfRule>
  </conditionalFormatting>
  <conditionalFormatting sqref="E24:E25">
    <cfRule type="cellIs" dxfId="453" priority="441" stopIfTrue="1" operator="equal">
      <formula>"þ"</formula>
    </cfRule>
  </conditionalFormatting>
  <conditionalFormatting sqref="F24:F25">
    <cfRule type="cellIs" dxfId="452" priority="440" stopIfTrue="1" operator="equal">
      <formula>"þ"</formula>
    </cfRule>
  </conditionalFormatting>
  <conditionalFormatting sqref="F24:F25">
    <cfRule type="cellIs" dxfId="451" priority="439" stopIfTrue="1" operator="equal">
      <formula>"þ"</formula>
    </cfRule>
  </conditionalFormatting>
  <conditionalFormatting sqref="F24:F25">
    <cfRule type="cellIs" dxfId="450" priority="438" stopIfTrue="1" operator="equal">
      <formula>"þ"</formula>
    </cfRule>
  </conditionalFormatting>
  <conditionalFormatting sqref="F24:F25">
    <cfRule type="cellIs" dxfId="449" priority="435" stopIfTrue="1" operator="equal">
      <formula>"þ"</formula>
    </cfRule>
  </conditionalFormatting>
  <conditionalFormatting sqref="F24:F25">
    <cfRule type="cellIs" dxfId="448" priority="434" stopIfTrue="1" operator="equal">
      <formula>"þ"</formula>
    </cfRule>
  </conditionalFormatting>
  <conditionalFormatting sqref="F24:F25">
    <cfRule type="cellIs" dxfId="447" priority="433" stopIfTrue="1" operator="equal">
      <formula>"þ"</formula>
    </cfRule>
  </conditionalFormatting>
  <conditionalFormatting sqref="F24:F25">
    <cfRule type="cellIs" dxfId="446" priority="432" stopIfTrue="1" operator="equal">
      <formula>"þ"</formula>
    </cfRule>
  </conditionalFormatting>
  <conditionalFormatting sqref="F24:F25">
    <cfRule type="cellIs" dxfId="445" priority="436" stopIfTrue="1" operator="equal">
      <formula>"þ"</formula>
    </cfRule>
  </conditionalFormatting>
  <conditionalFormatting sqref="F24:F25">
    <cfRule type="cellIs" dxfId="444" priority="431" stopIfTrue="1" operator="equal">
      <formula>"þ"</formula>
    </cfRule>
  </conditionalFormatting>
  <conditionalFormatting sqref="F24:F25">
    <cfRule type="cellIs" dxfId="443" priority="430" stopIfTrue="1" operator="equal">
      <formula>"þ"</formula>
    </cfRule>
  </conditionalFormatting>
  <conditionalFormatting sqref="F24:F25">
    <cfRule type="cellIs" dxfId="442" priority="429" stopIfTrue="1" operator="equal">
      <formula>"þ"</formula>
    </cfRule>
  </conditionalFormatting>
  <conditionalFormatting sqref="F24:F25">
    <cfRule type="cellIs" dxfId="441" priority="437" stopIfTrue="1" operator="equal">
      <formula>"þ"</formula>
    </cfRule>
  </conditionalFormatting>
  <conditionalFormatting sqref="F24:F25">
    <cfRule type="cellIs" dxfId="440" priority="428" stopIfTrue="1" operator="equal">
      <formula>"þ"</formula>
    </cfRule>
  </conditionalFormatting>
  <conditionalFormatting sqref="F24:F25">
    <cfRule type="cellIs" dxfId="439" priority="427" stopIfTrue="1" operator="equal">
      <formula>"þ"</formula>
    </cfRule>
  </conditionalFormatting>
  <conditionalFormatting sqref="F24:F25">
    <cfRule type="cellIs" dxfId="438" priority="426" stopIfTrue="1" operator="equal">
      <formula>"þ"</formula>
    </cfRule>
  </conditionalFormatting>
  <conditionalFormatting sqref="G25:G26">
    <cfRule type="cellIs" dxfId="437" priority="425" stopIfTrue="1" operator="equal">
      <formula>"þ"</formula>
    </cfRule>
  </conditionalFormatting>
  <conditionalFormatting sqref="G25:G26">
    <cfRule type="cellIs" dxfId="436" priority="424" stopIfTrue="1" operator="equal">
      <formula>"þ"</formula>
    </cfRule>
  </conditionalFormatting>
  <conditionalFormatting sqref="G25:G26">
    <cfRule type="cellIs" dxfId="435" priority="421" stopIfTrue="1" operator="equal">
      <formula>"þ"</formula>
    </cfRule>
  </conditionalFormatting>
  <conditionalFormatting sqref="G25:G26">
    <cfRule type="cellIs" dxfId="434" priority="420" stopIfTrue="1" operator="equal">
      <formula>"þ"</formula>
    </cfRule>
  </conditionalFormatting>
  <conditionalFormatting sqref="G25:G26">
    <cfRule type="cellIs" dxfId="433" priority="419" stopIfTrue="1" operator="equal">
      <formula>"þ"</formula>
    </cfRule>
  </conditionalFormatting>
  <conditionalFormatting sqref="G25:G26">
    <cfRule type="cellIs" dxfId="432" priority="418" stopIfTrue="1" operator="equal">
      <formula>"þ"</formula>
    </cfRule>
  </conditionalFormatting>
  <conditionalFormatting sqref="G25:G26">
    <cfRule type="cellIs" dxfId="431" priority="422" stopIfTrue="1" operator="equal">
      <formula>"þ"</formula>
    </cfRule>
  </conditionalFormatting>
  <conditionalFormatting sqref="G25:G26">
    <cfRule type="cellIs" dxfId="430" priority="417" stopIfTrue="1" operator="equal">
      <formula>"þ"</formula>
    </cfRule>
  </conditionalFormatting>
  <conditionalFormatting sqref="G25:G26">
    <cfRule type="cellIs" dxfId="429" priority="416" stopIfTrue="1" operator="equal">
      <formula>"þ"</formula>
    </cfRule>
  </conditionalFormatting>
  <conditionalFormatting sqref="G25:G26">
    <cfRule type="cellIs" dxfId="428" priority="415" stopIfTrue="1" operator="equal">
      <formula>"þ"</formula>
    </cfRule>
  </conditionalFormatting>
  <conditionalFormatting sqref="G25:G26">
    <cfRule type="cellIs" dxfId="427" priority="423" stopIfTrue="1" operator="equal">
      <formula>"þ"</formula>
    </cfRule>
  </conditionalFormatting>
  <conditionalFormatting sqref="G25:G26">
    <cfRule type="cellIs" dxfId="426" priority="414" stopIfTrue="1" operator="equal">
      <formula>"þ"</formula>
    </cfRule>
  </conditionalFormatting>
  <conditionalFormatting sqref="G25:G26">
    <cfRule type="cellIs" dxfId="425" priority="413" stopIfTrue="1" operator="equal">
      <formula>"þ"</formula>
    </cfRule>
  </conditionalFormatting>
  <conditionalFormatting sqref="G25:G26">
    <cfRule type="cellIs" dxfId="424" priority="412" stopIfTrue="1" operator="equal">
      <formula>"þ"</formula>
    </cfRule>
  </conditionalFormatting>
  <conditionalFormatting sqref="L23:M23 E23:H23">
    <cfRule type="cellIs" dxfId="423" priority="411" stopIfTrue="1" operator="equal">
      <formula>"þ"</formula>
    </cfRule>
  </conditionalFormatting>
  <conditionalFormatting sqref="K23:K24">
    <cfRule type="cellIs" dxfId="422" priority="410" operator="lessThan">
      <formula>$P$1</formula>
    </cfRule>
  </conditionalFormatting>
  <conditionalFormatting sqref="G23:G24">
    <cfRule type="cellIs" dxfId="421" priority="409" stopIfTrue="1" operator="equal">
      <formula>"þ"</formula>
    </cfRule>
  </conditionalFormatting>
  <conditionalFormatting sqref="G23:G24">
    <cfRule type="cellIs" dxfId="420" priority="408" stopIfTrue="1" operator="equal">
      <formula>"þ"</formula>
    </cfRule>
  </conditionalFormatting>
  <conditionalFormatting sqref="F23:F24">
    <cfRule type="cellIs" dxfId="419" priority="407" stopIfTrue="1" operator="equal">
      <formula>"þ"</formula>
    </cfRule>
  </conditionalFormatting>
  <conditionalFormatting sqref="F23:F24">
    <cfRule type="cellIs" dxfId="418" priority="406" stopIfTrue="1" operator="equal">
      <formula>"þ"</formula>
    </cfRule>
  </conditionalFormatting>
  <conditionalFormatting sqref="G7:G11">
    <cfRule type="cellIs" dxfId="417" priority="405" stopIfTrue="1" operator="equal">
      <formula>"þ"</formula>
    </cfRule>
  </conditionalFormatting>
  <conditionalFormatting sqref="G7:G11">
    <cfRule type="cellIs" dxfId="416" priority="404" stopIfTrue="1" operator="equal">
      <formula>"þ"</formula>
    </cfRule>
  </conditionalFormatting>
  <conditionalFormatting sqref="G7:G11">
    <cfRule type="cellIs" dxfId="415" priority="403" stopIfTrue="1" operator="equal">
      <formula>"þ"</formula>
    </cfRule>
  </conditionalFormatting>
  <conditionalFormatting sqref="G7:G11">
    <cfRule type="cellIs" dxfId="414" priority="402" stopIfTrue="1" operator="equal">
      <formula>"þ"</formula>
    </cfRule>
  </conditionalFormatting>
  <conditionalFormatting sqref="G7:G11">
    <cfRule type="cellIs" dxfId="413" priority="401" stopIfTrue="1" operator="equal">
      <formula>"þ"</formula>
    </cfRule>
  </conditionalFormatting>
  <conditionalFormatting sqref="G7:G11">
    <cfRule type="cellIs" dxfId="412" priority="400" stopIfTrue="1" operator="equal">
      <formula>"þ"</formula>
    </cfRule>
  </conditionalFormatting>
  <conditionalFormatting sqref="G7:G11">
    <cfRule type="cellIs" dxfId="411" priority="399" stopIfTrue="1" operator="equal">
      <formula>"þ"</formula>
    </cfRule>
  </conditionalFormatting>
  <conditionalFormatting sqref="G7:G11">
    <cfRule type="cellIs" dxfId="410" priority="398" stopIfTrue="1" operator="equal">
      <formula>"þ"</formula>
    </cfRule>
  </conditionalFormatting>
  <conditionalFormatting sqref="F9:F11">
    <cfRule type="cellIs" dxfId="409" priority="397" stopIfTrue="1" operator="equal">
      <formula>"þ"</formula>
    </cfRule>
  </conditionalFormatting>
  <conditionalFormatting sqref="F9:F11">
    <cfRule type="cellIs" dxfId="408" priority="396" stopIfTrue="1" operator="equal">
      <formula>"þ"</formula>
    </cfRule>
  </conditionalFormatting>
  <conditionalFormatting sqref="F9:F11">
    <cfRule type="cellIs" dxfId="407" priority="395" stopIfTrue="1" operator="equal">
      <formula>"þ"</formula>
    </cfRule>
  </conditionalFormatting>
  <conditionalFormatting sqref="F9:F11">
    <cfRule type="cellIs" dxfId="406" priority="394" stopIfTrue="1" operator="equal">
      <formula>"þ"</formula>
    </cfRule>
  </conditionalFormatting>
  <conditionalFormatting sqref="F9:F11">
    <cfRule type="cellIs" dxfId="405" priority="393" stopIfTrue="1" operator="equal">
      <formula>"þ"</formula>
    </cfRule>
  </conditionalFormatting>
  <conditionalFormatting sqref="F9:F11">
    <cfRule type="cellIs" dxfId="404" priority="392" stopIfTrue="1" operator="equal">
      <formula>"þ"</formula>
    </cfRule>
  </conditionalFormatting>
  <conditionalFormatting sqref="F9:F11">
    <cfRule type="cellIs" dxfId="403" priority="391" stopIfTrue="1" operator="equal">
      <formula>"þ"</formula>
    </cfRule>
  </conditionalFormatting>
  <conditionalFormatting sqref="F9:F11">
    <cfRule type="cellIs" dxfId="402" priority="390" stopIfTrue="1" operator="equal">
      <formula>"þ"</formula>
    </cfRule>
  </conditionalFormatting>
  <conditionalFormatting sqref="E9 E12">
    <cfRule type="cellIs" dxfId="401" priority="389" stopIfTrue="1" operator="equal">
      <formula>"þ"</formula>
    </cfRule>
  </conditionalFormatting>
  <conditionalFormatting sqref="E9 E12">
    <cfRule type="cellIs" dxfId="400" priority="388" stopIfTrue="1" operator="equal">
      <formula>"þ"</formula>
    </cfRule>
  </conditionalFormatting>
  <conditionalFormatting sqref="E9 E12">
    <cfRule type="cellIs" dxfId="399" priority="387" stopIfTrue="1" operator="equal">
      <formula>"þ"</formula>
    </cfRule>
  </conditionalFormatting>
  <conditionalFormatting sqref="E9 E12">
    <cfRule type="cellIs" dxfId="398" priority="386" stopIfTrue="1" operator="equal">
      <formula>"þ"</formula>
    </cfRule>
  </conditionalFormatting>
  <conditionalFormatting sqref="E9 E12">
    <cfRule type="cellIs" dxfId="397" priority="385" stopIfTrue="1" operator="equal">
      <formula>"þ"</formula>
    </cfRule>
  </conditionalFormatting>
  <conditionalFormatting sqref="E9 E12">
    <cfRule type="cellIs" dxfId="396" priority="384" stopIfTrue="1" operator="equal">
      <formula>"þ"</formula>
    </cfRule>
  </conditionalFormatting>
  <conditionalFormatting sqref="E9 E12">
    <cfRule type="cellIs" dxfId="395" priority="383" stopIfTrue="1" operator="equal">
      <formula>"þ"</formula>
    </cfRule>
  </conditionalFormatting>
  <conditionalFormatting sqref="E9 E12">
    <cfRule type="cellIs" dxfId="394" priority="382" stopIfTrue="1" operator="equal">
      <formula>"þ"</formula>
    </cfRule>
  </conditionalFormatting>
  <conditionalFormatting sqref="E9 E12">
    <cfRule type="cellIs" dxfId="393" priority="381" stopIfTrue="1" operator="equal">
      <formula>"þ"</formula>
    </cfRule>
  </conditionalFormatting>
  <conditionalFormatting sqref="E9 E12">
    <cfRule type="cellIs" dxfId="392" priority="380" stopIfTrue="1" operator="equal">
      <formula>"þ"</formula>
    </cfRule>
  </conditionalFormatting>
  <conditionalFormatting sqref="F7:F11">
    <cfRule type="cellIs" dxfId="391" priority="379" stopIfTrue="1" operator="equal">
      <formula>"þ"</formula>
    </cfRule>
  </conditionalFormatting>
  <conditionalFormatting sqref="F7:F11">
    <cfRule type="cellIs" dxfId="390" priority="378" stopIfTrue="1" operator="equal">
      <formula>"þ"</formula>
    </cfRule>
  </conditionalFormatting>
  <conditionalFormatting sqref="F7:F11">
    <cfRule type="cellIs" dxfId="389" priority="377" stopIfTrue="1" operator="equal">
      <formula>"þ"</formula>
    </cfRule>
  </conditionalFormatting>
  <conditionalFormatting sqref="F7:F11">
    <cfRule type="cellIs" dxfId="388" priority="376" stopIfTrue="1" operator="equal">
      <formula>"þ"</formula>
    </cfRule>
  </conditionalFormatting>
  <conditionalFormatting sqref="F7:F11">
    <cfRule type="cellIs" dxfId="387" priority="375" stopIfTrue="1" operator="equal">
      <formula>"þ"</formula>
    </cfRule>
  </conditionalFormatting>
  <conditionalFormatting sqref="F7:F11">
    <cfRule type="cellIs" dxfId="386" priority="374" stopIfTrue="1" operator="equal">
      <formula>"þ"</formula>
    </cfRule>
  </conditionalFormatting>
  <conditionalFormatting sqref="F7:F11">
    <cfRule type="cellIs" dxfId="385" priority="373" stopIfTrue="1" operator="equal">
      <formula>"þ"</formula>
    </cfRule>
  </conditionalFormatting>
  <conditionalFormatting sqref="F7:F11">
    <cfRule type="cellIs" dxfId="384" priority="372" stopIfTrue="1" operator="equal">
      <formula>"þ"</formula>
    </cfRule>
  </conditionalFormatting>
  <conditionalFormatting sqref="F7:F11">
    <cfRule type="cellIs" dxfId="383" priority="371" stopIfTrue="1" operator="equal">
      <formula>"þ"</formula>
    </cfRule>
  </conditionalFormatting>
  <conditionalFormatting sqref="F7:F11">
    <cfRule type="cellIs" dxfId="382" priority="370" stopIfTrue="1" operator="equal">
      <formula>"þ"</formula>
    </cfRule>
  </conditionalFormatting>
  <conditionalFormatting sqref="G10:H10">
    <cfRule type="cellIs" dxfId="381" priority="369" stopIfTrue="1" operator="equal">
      <formula>"þ"</formula>
    </cfRule>
  </conditionalFormatting>
  <conditionalFormatting sqref="G10:H10">
    <cfRule type="cellIs" dxfId="380" priority="368" stopIfTrue="1" operator="equal">
      <formula>"þ"</formula>
    </cfRule>
  </conditionalFormatting>
  <conditionalFormatting sqref="G10:H10">
    <cfRule type="cellIs" dxfId="379" priority="367" stopIfTrue="1" operator="equal">
      <formula>"þ"</formula>
    </cfRule>
  </conditionalFormatting>
  <conditionalFormatting sqref="G10:H10">
    <cfRule type="cellIs" dxfId="378" priority="366" stopIfTrue="1" operator="equal">
      <formula>"þ"</formula>
    </cfRule>
  </conditionalFormatting>
  <conditionalFormatting sqref="G10:H10">
    <cfRule type="cellIs" dxfId="377" priority="365" stopIfTrue="1" operator="equal">
      <formula>"þ"</formula>
    </cfRule>
  </conditionalFormatting>
  <conditionalFormatting sqref="G10:H10">
    <cfRule type="cellIs" dxfId="376" priority="364" stopIfTrue="1" operator="equal">
      <formula>"þ"</formula>
    </cfRule>
  </conditionalFormatting>
  <conditionalFormatting sqref="G10:H10">
    <cfRule type="cellIs" dxfId="375" priority="363" stopIfTrue="1" operator="equal">
      <formula>"þ"</formula>
    </cfRule>
  </conditionalFormatting>
  <conditionalFormatting sqref="G10:H10">
    <cfRule type="cellIs" dxfId="374" priority="362" stopIfTrue="1" operator="equal">
      <formula>"þ"</formula>
    </cfRule>
  </conditionalFormatting>
  <conditionalFormatting sqref="F9:F11">
    <cfRule type="cellIs" dxfId="373" priority="361" stopIfTrue="1" operator="equal">
      <formula>"þ"</formula>
    </cfRule>
  </conditionalFormatting>
  <conditionalFormatting sqref="F9:F11">
    <cfRule type="cellIs" dxfId="372" priority="360" stopIfTrue="1" operator="equal">
      <formula>"þ"</formula>
    </cfRule>
  </conditionalFormatting>
  <conditionalFormatting sqref="F9:F11">
    <cfRule type="cellIs" dxfId="371" priority="359" stopIfTrue="1" operator="equal">
      <formula>"þ"</formula>
    </cfRule>
  </conditionalFormatting>
  <conditionalFormatting sqref="F9:F11">
    <cfRule type="cellIs" dxfId="370" priority="358" stopIfTrue="1" operator="equal">
      <formula>"þ"</formula>
    </cfRule>
  </conditionalFormatting>
  <conditionalFormatting sqref="F9:F11">
    <cfRule type="cellIs" dxfId="369" priority="357" stopIfTrue="1" operator="equal">
      <formula>"þ"</formula>
    </cfRule>
  </conditionalFormatting>
  <conditionalFormatting sqref="F9:F11">
    <cfRule type="cellIs" dxfId="368" priority="356" stopIfTrue="1" operator="equal">
      <formula>"þ"</formula>
    </cfRule>
  </conditionalFormatting>
  <conditionalFormatting sqref="F9:F11">
    <cfRule type="cellIs" dxfId="367" priority="355" stopIfTrue="1" operator="equal">
      <formula>"þ"</formula>
    </cfRule>
  </conditionalFormatting>
  <conditionalFormatting sqref="F9:F11">
    <cfRule type="cellIs" dxfId="366" priority="354" stopIfTrue="1" operator="equal">
      <formula>"þ"</formula>
    </cfRule>
  </conditionalFormatting>
  <conditionalFormatting sqref="F9:F11">
    <cfRule type="cellIs" dxfId="365" priority="353" stopIfTrue="1" operator="equal">
      <formula>"þ"</formula>
    </cfRule>
  </conditionalFormatting>
  <conditionalFormatting sqref="F9:F11">
    <cfRule type="cellIs" dxfId="364" priority="352" stopIfTrue="1" operator="equal">
      <formula>"þ"</formula>
    </cfRule>
  </conditionalFormatting>
  <conditionalFormatting sqref="G9:G11">
    <cfRule type="cellIs" dxfId="363" priority="351" stopIfTrue="1" operator="equal">
      <formula>"þ"</formula>
    </cfRule>
  </conditionalFormatting>
  <conditionalFormatting sqref="G9:G11">
    <cfRule type="cellIs" dxfId="362" priority="350" stopIfTrue="1" operator="equal">
      <formula>"þ"</formula>
    </cfRule>
  </conditionalFormatting>
  <conditionalFormatting sqref="G9:G11">
    <cfRule type="cellIs" dxfId="361" priority="349" stopIfTrue="1" operator="equal">
      <formula>"þ"</formula>
    </cfRule>
  </conditionalFormatting>
  <conditionalFormatting sqref="G9:G11">
    <cfRule type="cellIs" dxfId="360" priority="348" stopIfTrue="1" operator="equal">
      <formula>"þ"</formula>
    </cfRule>
  </conditionalFormatting>
  <conditionalFormatting sqref="G9:G11">
    <cfRule type="cellIs" dxfId="359" priority="347" stopIfTrue="1" operator="equal">
      <formula>"þ"</formula>
    </cfRule>
  </conditionalFormatting>
  <conditionalFormatting sqref="G9:G11">
    <cfRule type="cellIs" dxfId="358" priority="346" stopIfTrue="1" operator="equal">
      <formula>"þ"</formula>
    </cfRule>
  </conditionalFormatting>
  <conditionalFormatting sqref="G9:G11">
    <cfRule type="cellIs" dxfId="357" priority="345" stopIfTrue="1" operator="equal">
      <formula>"þ"</formula>
    </cfRule>
  </conditionalFormatting>
  <conditionalFormatting sqref="G9:G11">
    <cfRule type="cellIs" dxfId="356" priority="344" stopIfTrue="1" operator="equal">
      <formula>"þ"</formula>
    </cfRule>
  </conditionalFormatting>
  <conditionalFormatting sqref="F9:F11">
    <cfRule type="cellIs" dxfId="355" priority="343" stopIfTrue="1" operator="equal">
      <formula>"þ"</formula>
    </cfRule>
  </conditionalFormatting>
  <conditionalFormatting sqref="F9:F11">
    <cfRule type="cellIs" dxfId="354" priority="342" stopIfTrue="1" operator="equal">
      <formula>"þ"</formula>
    </cfRule>
  </conditionalFormatting>
  <conditionalFormatting sqref="F9:F11">
    <cfRule type="cellIs" dxfId="353" priority="341" stopIfTrue="1" operator="equal">
      <formula>"þ"</formula>
    </cfRule>
  </conditionalFormatting>
  <conditionalFormatting sqref="F9:F11">
    <cfRule type="cellIs" dxfId="352" priority="340" stopIfTrue="1" operator="equal">
      <formula>"þ"</formula>
    </cfRule>
  </conditionalFormatting>
  <conditionalFormatting sqref="F9:F11">
    <cfRule type="cellIs" dxfId="351" priority="339" stopIfTrue="1" operator="equal">
      <formula>"þ"</formula>
    </cfRule>
  </conditionalFormatting>
  <conditionalFormatting sqref="F9:F11">
    <cfRule type="cellIs" dxfId="350" priority="338" stopIfTrue="1" operator="equal">
      <formula>"þ"</formula>
    </cfRule>
  </conditionalFormatting>
  <conditionalFormatting sqref="F9:F11">
    <cfRule type="cellIs" dxfId="349" priority="337" stopIfTrue="1" operator="equal">
      <formula>"þ"</formula>
    </cfRule>
  </conditionalFormatting>
  <conditionalFormatting sqref="F9:F11">
    <cfRule type="cellIs" dxfId="348" priority="336" stopIfTrue="1" operator="equal">
      <formula>"þ"</formula>
    </cfRule>
  </conditionalFormatting>
  <conditionalFormatting sqref="F9:F11">
    <cfRule type="cellIs" dxfId="347" priority="335" stopIfTrue="1" operator="equal">
      <formula>"þ"</formula>
    </cfRule>
  </conditionalFormatting>
  <conditionalFormatting sqref="F9:F11">
    <cfRule type="cellIs" dxfId="346" priority="334" stopIfTrue="1" operator="equal">
      <formula>"þ"</formula>
    </cfRule>
  </conditionalFormatting>
  <conditionalFormatting sqref="G9:G11">
    <cfRule type="cellIs" dxfId="345" priority="333" stopIfTrue="1" operator="equal">
      <formula>"þ"</formula>
    </cfRule>
  </conditionalFormatting>
  <conditionalFormatting sqref="G9:G11">
    <cfRule type="cellIs" dxfId="344" priority="332" stopIfTrue="1" operator="equal">
      <formula>"þ"</formula>
    </cfRule>
  </conditionalFormatting>
  <conditionalFormatting sqref="G9:G11">
    <cfRule type="cellIs" dxfId="343" priority="331" stopIfTrue="1" operator="equal">
      <formula>"þ"</formula>
    </cfRule>
  </conditionalFormatting>
  <conditionalFormatting sqref="G9:G11">
    <cfRule type="cellIs" dxfId="342" priority="330" stopIfTrue="1" operator="equal">
      <formula>"þ"</formula>
    </cfRule>
  </conditionalFormatting>
  <conditionalFormatting sqref="G9:G11">
    <cfRule type="cellIs" dxfId="341" priority="329" stopIfTrue="1" operator="equal">
      <formula>"þ"</formula>
    </cfRule>
  </conditionalFormatting>
  <conditionalFormatting sqref="G9:G11">
    <cfRule type="cellIs" dxfId="340" priority="328" stopIfTrue="1" operator="equal">
      <formula>"þ"</formula>
    </cfRule>
  </conditionalFormatting>
  <conditionalFormatting sqref="G9:G11">
    <cfRule type="cellIs" dxfId="339" priority="327" stopIfTrue="1" operator="equal">
      <formula>"þ"</formula>
    </cfRule>
  </conditionalFormatting>
  <conditionalFormatting sqref="G9:G11">
    <cfRule type="cellIs" dxfId="338" priority="326" stopIfTrue="1" operator="equal">
      <formula>"þ"</formula>
    </cfRule>
  </conditionalFormatting>
  <conditionalFormatting sqref="G9:G11">
    <cfRule type="cellIs" dxfId="337" priority="325" stopIfTrue="1" operator="equal">
      <formula>"þ"</formula>
    </cfRule>
  </conditionalFormatting>
  <conditionalFormatting sqref="G9:G11">
    <cfRule type="cellIs" dxfId="336" priority="324" stopIfTrue="1" operator="equal">
      <formula>"þ"</formula>
    </cfRule>
  </conditionalFormatting>
  <conditionalFormatting sqref="L18:M18">
    <cfRule type="cellIs" dxfId="335" priority="323" stopIfTrue="1" operator="equal">
      <formula>"þ"</formula>
    </cfRule>
  </conditionalFormatting>
  <conditionalFormatting sqref="G10:H10">
    <cfRule type="cellIs" dxfId="334" priority="322" stopIfTrue="1" operator="equal">
      <formula>"þ"</formula>
    </cfRule>
  </conditionalFormatting>
  <conditionalFormatting sqref="G10:H10">
    <cfRule type="cellIs" dxfId="333" priority="321" stopIfTrue="1" operator="equal">
      <formula>"þ"</formula>
    </cfRule>
  </conditionalFormatting>
  <conditionalFormatting sqref="G10:H10">
    <cfRule type="cellIs" dxfId="332" priority="320" stopIfTrue="1" operator="equal">
      <formula>"þ"</formula>
    </cfRule>
  </conditionalFormatting>
  <conditionalFormatting sqref="G10:H10">
    <cfRule type="cellIs" dxfId="331" priority="319" stopIfTrue="1" operator="equal">
      <formula>"þ"</formula>
    </cfRule>
  </conditionalFormatting>
  <conditionalFormatting sqref="G10:H10">
    <cfRule type="cellIs" dxfId="330" priority="318" stopIfTrue="1" operator="equal">
      <formula>"þ"</formula>
    </cfRule>
  </conditionalFormatting>
  <conditionalFormatting sqref="G10:H10">
    <cfRule type="cellIs" dxfId="329" priority="317" stopIfTrue="1" operator="equal">
      <formula>"þ"</formula>
    </cfRule>
  </conditionalFormatting>
  <conditionalFormatting sqref="G10:H10">
    <cfRule type="cellIs" dxfId="328" priority="316" stopIfTrue="1" operator="equal">
      <formula>"þ"</formula>
    </cfRule>
  </conditionalFormatting>
  <conditionalFormatting sqref="G10:H10">
    <cfRule type="cellIs" dxfId="327" priority="315" stopIfTrue="1" operator="equal">
      <formula>"þ"</formula>
    </cfRule>
  </conditionalFormatting>
  <conditionalFormatting sqref="L23:M23 E23:H23">
    <cfRule type="cellIs" dxfId="326" priority="314" stopIfTrue="1" operator="equal">
      <formula>"þ"</formula>
    </cfRule>
  </conditionalFormatting>
  <conditionalFormatting sqref="L24:M24 E24:H24">
    <cfRule type="cellIs" dxfId="325" priority="313" stopIfTrue="1" operator="equal">
      <formula>"þ"</formula>
    </cfRule>
  </conditionalFormatting>
  <conditionalFormatting sqref="G12:H12">
    <cfRule type="cellIs" dxfId="324" priority="312" stopIfTrue="1" operator="equal">
      <formula>"þ"</formula>
    </cfRule>
  </conditionalFormatting>
  <conditionalFormatting sqref="G12:H12">
    <cfRule type="cellIs" dxfId="323" priority="311" stopIfTrue="1" operator="equal">
      <formula>"þ"</formula>
    </cfRule>
  </conditionalFormatting>
  <conditionalFormatting sqref="G12:H12">
    <cfRule type="cellIs" dxfId="322" priority="310" stopIfTrue="1" operator="equal">
      <formula>"þ"</formula>
    </cfRule>
  </conditionalFormatting>
  <conditionalFormatting sqref="G12:H12">
    <cfRule type="cellIs" dxfId="321" priority="309" stopIfTrue="1" operator="equal">
      <formula>"þ"</formula>
    </cfRule>
  </conditionalFormatting>
  <conditionalFormatting sqref="G12:H12">
    <cfRule type="cellIs" dxfId="320" priority="308" stopIfTrue="1" operator="equal">
      <formula>"þ"</formula>
    </cfRule>
  </conditionalFormatting>
  <conditionalFormatting sqref="G12:H12">
    <cfRule type="cellIs" dxfId="319" priority="307" stopIfTrue="1" operator="equal">
      <formula>"þ"</formula>
    </cfRule>
  </conditionalFormatting>
  <conditionalFormatting sqref="G12:H12">
    <cfRule type="cellIs" dxfId="318" priority="306" stopIfTrue="1" operator="equal">
      <formula>"þ"</formula>
    </cfRule>
  </conditionalFormatting>
  <conditionalFormatting sqref="G12:H12">
    <cfRule type="cellIs" dxfId="317" priority="305" stopIfTrue="1" operator="equal">
      <formula>"þ"</formula>
    </cfRule>
  </conditionalFormatting>
  <conditionalFormatting sqref="E10:E11">
    <cfRule type="cellIs" dxfId="316" priority="304" stopIfTrue="1" operator="equal">
      <formula>"þ"</formula>
    </cfRule>
  </conditionalFormatting>
  <conditionalFormatting sqref="E10:E11">
    <cfRule type="cellIs" dxfId="315" priority="303" stopIfTrue="1" operator="equal">
      <formula>"þ"</formula>
    </cfRule>
  </conditionalFormatting>
  <conditionalFormatting sqref="E10:E11">
    <cfRule type="cellIs" dxfId="314" priority="302" stopIfTrue="1" operator="equal">
      <formula>"þ"</formula>
    </cfRule>
  </conditionalFormatting>
  <conditionalFormatting sqref="E10:E11">
    <cfRule type="cellIs" dxfId="313" priority="301" stopIfTrue="1" operator="equal">
      <formula>"þ"</formula>
    </cfRule>
  </conditionalFormatting>
  <conditionalFormatting sqref="E10:E11">
    <cfRule type="cellIs" dxfId="312" priority="300" stopIfTrue="1" operator="equal">
      <formula>"þ"</formula>
    </cfRule>
  </conditionalFormatting>
  <conditionalFormatting sqref="E10:E11">
    <cfRule type="cellIs" dxfId="311" priority="299" stopIfTrue="1" operator="equal">
      <formula>"þ"</formula>
    </cfRule>
  </conditionalFormatting>
  <conditionalFormatting sqref="E10:E11">
    <cfRule type="cellIs" dxfId="310" priority="298" stopIfTrue="1" operator="equal">
      <formula>"þ"</formula>
    </cfRule>
  </conditionalFormatting>
  <conditionalFormatting sqref="E10:E11">
    <cfRule type="cellIs" dxfId="309" priority="297" stopIfTrue="1" operator="equal">
      <formula>"þ"</formula>
    </cfRule>
  </conditionalFormatting>
  <conditionalFormatting sqref="E10:E11">
    <cfRule type="cellIs" dxfId="308" priority="296" stopIfTrue="1" operator="equal">
      <formula>"þ"</formula>
    </cfRule>
  </conditionalFormatting>
  <conditionalFormatting sqref="E10:E11">
    <cfRule type="cellIs" dxfId="307" priority="295" stopIfTrue="1" operator="equal">
      <formula>"þ"</formula>
    </cfRule>
  </conditionalFormatting>
  <conditionalFormatting sqref="E10:E11">
    <cfRule type="cellIs" dxfId="306" priority="294" stopIfTrue="1" operator="equal">
      <formula>"þ"</formula>
    </cfRule>
  </conditionalFormatting>
  <conditionalFormatting sqref="E10:E11">
    <cfRule type="cellIs" dxfId="305" priority="293" stopIfTrue="1" operator="equal">
      <formula>"þ"</formula>
    </cfRule>
  </conditionalFormatting>
  <conditionalFormatting sqref="E10:E11">
    <cfRule type="cellIs" dxfId="304" priority="292" stopIfTrue="1" operator="equal">
      <formula>"þ"</formula>
    </cfRule>
  </conditionalFormatting>
  <conditionalFormatting sqref="E10:E11">
    <cfRule type="cellIs" dxfId="303" priority="291" stopIfTrue="1" operator="equal">
      <formula>"þ"</formula>
    </cfRule>
  </conditionalFormatting>
  <conditionalFormatting sqref="E10:E11">
    <cfRule type="cellIs" dxfId="302" priority="290" stopIfTrue="1" operator="equal">
      <formula>"þ"</formula>
    </cfRule>
  </conditionalFormatting>
  <conditionalFormatting sqref="E10:E11">
    <cfRule type="cellIs" dxfId="301" priority="289" stopIfTrue="1" operator="equal">
      <formula>"þ"</formula>
    </cfRule>
  </conditionalFormatting>
  <conditionalFormatting sqref="E10:E11">
    <cfRule type="cellIs" dxfId="300" priority="288" stopIfTrue="1" operator="equal">
      <formula>"þ"</formula>
    </cfRule>
  </conditionalFormatting>
  <conditionalFormatting sqref="E10:E11">
    <cfRule type="cellIs" dxfId="299" priority="287" stopIfTrue="1" operator="equal">
      <formula>"þ"</formula>
    </cfRule>
  </conditionalFormatting>
  <conditionalFormatting sqref="E10:E11">
    <cfRule type="cellIs" dxfId="298" priority="286" stopIfTrue="1" operator="equal">
      <formula>"þ"</formula>
    </cfRule>
  </conditionalFormatting>
  <conditionalFormatting sqref="E10:E11">
    <cfRule type="cellIs" dxfId="297" priority="285" stopIfTrue="1" operator="equal">
      <formula>"þ"</formula>
    </cfRule>
  </conditionalFormatting>
  <conditionalFormatting sqref="E10:E11">
    <cfRule type="cellIs" dxfId="296" priority="284" stopIfTrue="1" operator="equal">
      <formula>"þ"</formula>
    </cfRule>
  </conditionalFormatting>
  <conditionalFormatting sqref="E10:E11">
    <cfRule type="cellIs" dxfId="295" priority="283" stopIfTrue="1" operator="equal">
      <formula>"þ"</formula>
    </cfRule>
  </conditionalFormatting>
  <conditionalFormatting sqref="E10:E11">
    <cfRule type="cellIs" dxfId="294" priority="282" stopIfTrue="1" operator="equal">
      <formula>"þ"</formula>
    </cfRule>
  </conditionalFormatting>
  <conditionalFormatting sqref="E10:E11">
    <cfRule type="cellIs" dxfId="293" priority="281" stopIfTrue="1" operator="equal">
      <formula>"þ"</formula>
    </cfRule>
  </conditionalFormatting>
  <conditionalFormatting sqref="E10:E11">
    <cfRule type="cellIs" dxfId="292" priority="280" stopIfTrue="1" operator="equal">
      <formula>"þ"</formula>
    </cfRule>
  </conditionalFormatting>
  <conditionalFormatting sqref="E10:E11">
    <cfRule type="cellIs" dxfId="291" priority="279" stopIfTrue="1" operator="equal">
      <formula>"þ"</formula>
    </cfRule>
  </conditionalFormatting>
  <conditionalFormatting sqref="E10:E11">
    <cfRule type="cellIs" dxfId="290" priority="278" stopIfTrue="1" operator="equal">
      <formula>"þ"</formula>
    </cfRule>
  </conditionalFormatting>
  <conditionalFormatting sqref="E10:E11">
    <cfRule type="cellIs" dxfId="289" priority="277" stopIfTrue="1" operator="equal">
      <formula>"þ"</formula>
    </cfRule>
  </conditionalFormatting>
  <conditionalFormatting sqref="E10:E11">
    <cfRule type="cellIs" dxfId="288" priority="276" stopIfTrue="1" operator="equal">
      <formula>"þ"</formula>
    </cfRule>
  </conditionalFormatting>
  <conditionalFormatting sqref="E10:E11">
    <cfRule type="cellIs" dxfId="287" priority="275" stopIfTrue="1" operator="equal">
      <formula>"þ"</formula>
    </cfRule>
  </conditionalFormatting>
  <conditionalFormatting sqref="E10:E11">
    <cfRule type="cellIs" dxfId="286" priority="274" stopIfTrue="1" operator="equal">
      <formula>"þ"</formula>
    </cfRule>
  </conditionalFormatting>
  <conditionalFormatting sqref="E10:E11">
    <cfRule type="cellIs" dxfId="285" priority="273" stopIfTrue="1" operator="equal">
      <formula>"þ"</formula>
    </cfRule>
  </conditionalFormatting>
  <conditionalFormatting sqref="E10:E11">
    <cfRule type="cellIs" dxfId="284" priority="272" stopIfTrue="1" operator="equal">
      <formula>"þ"</formula>
    </cfRule>
  </conditionalFormatting>
  <conditionalFormatting sqref="E10:E11">
    <cfRule type="cellIs" dxfId="283" priority="271" stopIfTrue="1" operator="equal">
      <formula>"þ"</formula>
    </cfRule>
  </conditionalFormatting>
  <conditionalFormatting sqref="E10:E11">
    <cfRule type="cellIs" dxfId="282" priority="270" stopIfTrue="1" operator="equal">
      <formula>"þ"</formula>
    </cfRule>
  </conditionalFormatting>
  <conditionalFormatting sqref="E10:E11">
    <cfRule type="cellIs" dxfId="281" priority="269" stopIfTrue="1" operator="equal">
      <formula>"þ"</formula>
    </cfRule>
  </conditionalFormatting>
  <conditionalFormatting sqref="E10:E11">
    <cfRule type="cellIs" dxfId="280" priority="268" stopIfTrue="1" operator="equal">
      <formula>"þ"</formula>
    </cfRule>
  </conditionalFormatting>
  <conditionalFormatting sqref="E10:E11">
    <cfRule type="cellIs" dxfId="279" priority="267" stopIfTrue="1" operator="equal">
      <formula>"þ"</formula>
    </cfRule>
  </conditionalFormatting>
  <conditionalFormatting sqref="E10:E11">
    <cfRule type="cellIs" dxfId="278" priority="266" stopIfTrue="1" operator="equal">
      <formula>"þ"</formula>
    </cfRule>
  </conditionalFormatting>
  <conditionalFormatting sqref="E10:E11">
    <cfRule type="cellIs" dxfId="277" priority="265" stopIfTrue="1" operator="equal">
      <formula>"þ"</formula>
    </cfRule>
  </conditionalFormatting>
  <conditionalFormatting sqref="E10:E11">
    <cfRule type="cellIs" dxfId="276" priority="264" stopIfTrue="1" operator="equal">
      <formula>"þ"</formula>
    </cfRule>
  </conditionalFormatting>
  <conditionalFormatting sqref="E10:E11">
    <cfRule type="cellIs" dxfId="275" priority="263" stopIfTrue="1" operator="equal">
      <formula>"þ"</formula>
    </cfRule>
  </conditionalFormatting>
  <conditionalFormatting sqref="E10:E11">
    <cfRule type="cellIs" dxfId="274" priority="262" stopIfTrue="1" operator="equal">
      <formula>"þ"</formula>
    </cfRule>
  </conditionalFormatting>
  <conditionalFormatting sqref="E10:E11">
    <cfRule type="cellIs" dxfId="273" priority="261" stopIfTrue="1" operator="equal">
      <formula>"þ"</formula>
    </cfRule>
  </conditionalFormatting>
  <conditionalFormatting sqref="E10:E11">
    <cfRule type="cellIs" dxfId="272" priority="260" stopIfTrue="1" operator="equal">
      <formula>"þ"</formula>
    </cfRule>
  </conditionalFormatting>
  <conditionalFormatting sqref="E10:E11">
    <cfRule type="cellIs" dxfId="271" priority="259" stopIfTrue="1" operator="equal">
      <formula>"þ"</formula>
    </cfRule>
  </conditionalFormatting>
  <conditionalFormatting sqref="E10:E11">
    <cfRule type="cellIs" dxfId="270" priority="258" stopIfTrue="1" operator="equal">
      <formula>"þ"</formula>
    </cfRule>
  </conditionalFormatting>
  <conditionalFormatting sqref="E10:E11">
    <cfRule type="cellIs" dxfId="269" priority="257" stopIfTrue="1" operator="equal">
      <formula>"þ"</formula>
    </cfRule>
  </conditionalFormatting>
  <conditionalFormatting sqref="E10:E11">
    <cfRule type="cellIs" dxfId="268" priority="256" stopIfTrue="1" operator="equal">
      <formula>"þ"</formula>
    </cfRule>
  </conditionalFormatting>
  <conditionalFormatting sqref="E10:E11">
    <cfRule type="cellIs" dxfId="267" priority="255" stopIfTrue="1" operator="equal">
      <formula>"þ"</formula>
    </cfRule>
  </conditionalFormatting>
  <conditionalFormatting sqref="E10:E11">
    <cfRule type="cellIs" dxfId="266" priority="254" stopIfTrue="1" operator="equal">
      <formula>"þ"</formula>
    </cfRule>
  </conditionalFormatting>
  <conditionalFormatting sqref="E10:E11">
    <cfRule type="cellIs" dxfId="265" priority="253" stopIfTrue="1" operator="equal">
      <formula>"þ"</formula>
    </cfRule>
  </conditionalFormatting>
  <conditionalFormatting sqref="E10:E11">
    <cfRule type="cellIs" dxfId="264" priority="252" stopIfTrue="1" operator="equal">
      <formula>"þ"</formula>
    </cfRule>
  </conditionalFormatting>
  <conditionalFormatting sqref="E10:E11">
    <cfRule type="cellIs" dxfId="263" priority="251" stopIfTrue="1" operator="equal">
      <formula>"þ"</formula>
    </cfRule>
  </conditionalFormatting>
  <conditionalFormatting sqref="E10:E11">
    <cfRule type="cellIs" dxfId="262" priority="250" stopIfTrue="1" operator="equal">
      <formula>"þ"</formula>
    </cfRule>
  </conditionalFormatting>
  <conditionalFormatting sqref="E10:E11">
    <cfRule type="cellIs" dxfId="261" priority="249" stopIfTrue="1" operator="equal">
      <formula>"þ"</formula>
    </cfRule>
  </conditionalFormatting>
  <conditionalFormatting sqref="E10:E11">
    <cfRule type="cellIs" dxfId="260" priority="248" stopIfTrue="1" operator="equal">
      <formula>"þ"</formula>
    </cfRule>
  </conditionalFormatting>
  <conditionalFormatting sqref="E10:E11">
    <cfRule type="cellIs" dxfId="259" priority="247" stopIfTrue="1" operator="equal">
      <formula>"þ"</formula>
    </cfRule>
  </conditionalFormatting>
  <conditionalFormatting sqref="E10:E11">
    <cfRule type="cellIs" dxfId="258" priority="246" stopIfTrue="1" operator="equal">
      <formula>"þ"</formula>
    </cfRule>
  </conditionalFormatting>
  <conditionalFormatting sqref="E10:E11">
    <cfRule type="cellIs" dxfId="257" priority="245" stopIfTrue="1" operator="equal">
      <formula>"þ"</formula>
    </cfRule>
  </conditionalFormatting>
  <conditionalFormatting sqref="E10:E11">
    <cfRule type="cellIs" dxfId="256" priority="244" stopIfTrue="1" operator="equal">
      <formula>"þ"</formula>
    </cfRule>
  </conditionalFormatting>
  <conditionalFormatting sqref="E10:E11">
    <cfRule type="cellIs" dxfId="255" priority="243" stopIfTrue="1" operator="equal">
      <formula>"þ"</formula>
    </cfRule>
  </conditionalFormatting>
  <conditionalFormatting sqref="E10:E11">
    <cfRule type="cellIs" dxfId="254" priority="242" stopIfTrue="1" operator="equal">
      <formula>"þ"</formula>
    </cfRule>
  </conditionalFormatting>
  <conditionalFormatting sqref="E10:E11">
    <cfRule type="cellIs" dxfId="253" priority="241" stopIfTrue="1" operator="equal">
      <formula>"þ"</formula>
    </cfRule>
  </conditionalFormatting>
  <conditionalFormatting sqref="E10:E11">
    <cfRule type="cellIs" dxfId="252" priority="240" stopIfTrue="1" operator="equal">
      <formula>"þ"</formula>
    </cfRule>
  </conditionalFormatting>
  <conditionalFormatting sqref="E10:E11">
    <cfRule type="cellIs" dxfId="251" priority="239" stopIfTrue="1" operator="equal">
      <formula>"þ"</formula>
    </cfRule>
  </conditionalFormatting>
  <conditionalFormatting sqref="E10:E11">
    <cfRule type="cellIs" dxfId="250" priority="238" stopIfTrue="1" operator="equal">
      <formula>"þ"</formula>
    </cfRule>
  </conditionalFormatting>
  <conditionalFormatting sqref="E10:E11">
    <cfRule type="cellIs" dxfId="249" priority="237" stopIfTrue="1" operator="equal">
      <formula>"þ"</formula>
    </cfRule>
  </conditionalFormatting>
  <conditionalFormatting sqref="E10:E11">
    <cfRule type="cellIs" dxfId="248" priority="236" stopIfTrue="1" operator="equal">
      <formula>"þ"</formula>
    </cfRule>
  </conditionalFormatting>
  <conditionalFormatting sqref="E10:E11">
    <cfRule type="cellIs" dxfId="247" priority="235" stopIfTrue="1" operator="equal">
      <formula>"þ"</formula>
    </cfRule>
  </conditionalFormatting>
  <conditionalFormatting sqref="E10:E11">
    <cfRule type="cellIs" dxfId="246" priority="234" stopIfTrue="1" operator="equal">
      <formula>"þ"</formula>
    </cfRule>
  </conditionalFormatting>
  <conditionalFormatting sqref="E10:E11">
    <cfRule type="cellIs" dxfId="245" priority="233" stopIfTrue="1" operator="equal">
      <formula>"þ"</formula>
    </cfRule>
  </conditionalFormatting>
  <conditionalFormatting sqref="E10:E11">
    <cfRule type="cellIs" dxfId="244" priority="232" stopIfTrue="1" operator="equal">
      <formula>"þ"</formula>
    </cfRule>
  </conditionalFormatting>
  <conditionalFormatting sqref="E10:E11">
    <cfRule type="cellIs" dxfId="243" priority="231" stopIfTrue="1" operator="equal">
      <formula>"þ"</formula>
    </cfRule>
  </conditionalFormatting>
  <conditionalFormatting sqref="E10:E11">
    <cfRule type="cellIs" dxfId="242" priority="230" stopIfTrue="1" operator="equal">
      <formula>"þ"</formula>
    </cfRule>
  </conditionalFormatting>
  <conditionalFormatting sqref="E10:E11">
    <cfRule type="cellIs" dxfId="241" priority="229" stopIfTrue="1" operator="equal">
      <formula>"þ"</formula>
    </cfRule>
  </conditionalFormatting>
  <conditionalFormatting sqref="E10:E11">
    <cfRule type="cellIs" dxfId="240" priority="228" stopIfTrue="1" operator="equal">
      <formula>"þ"</formula>
    </cfRule>
  </conditionalFormatting>
  <conditionalFormatting sqref="E10:E11">
    <cfRule type="cellIs" dxfId="239" priority="227" stopIfTrue="1" operator="equal">
      <formula>"þ"</formula>
    </cfRule>
  </conditionalFormatting>
  <conditionalFormatting sqref="E10:E11">
    <cfRule type="cellIs" dxfId="238" priority="226" stopIfTrue="1" operator="equal">
      <formula>"þ"</formula>
    </cfRule>
  </conditionalFormatting>
  <conditionalFormatting sqref="E10:E11">
    <cfRule type="cellIs" dxfId="237" priority="225" stopIfTrue="1" operator="equal">
      <formula>"þ"</formula>
    </cfRule>
  </conditionalFormatting>
  <conditionalFormatting sqref="E10:E11">
    <cfRule type="cellIs" dxfId="236" priority="224" stopIfTrue="1" operator="equal">
      <formula>"þ"</formula>
    </cfRule>
  </conditionalFormatting>
  <conditionalFormatting sqref="E10:E11">
    <cfRule type="cellIs" dxfId="235" priority="223" stopIfTrue="1" operator="equal">
      <formula>"þ"</formula>
    </cfRule>
  </conditionalFormatting>
  <conditionalFormatting sqref="E10:E11">
    <cfRule type="cellIs" dxfId="234" priority="222" stopIfTrue="1" operator="equal">
      <formula>"þ"</formula>
    </cfRule>
  </conditionalFormatting>
  <conditionalFormatting sqref="E10:E11">
    <cfRule type="cellIs" dxfId="233" priority="221" stopIfTrue="1" operator="equal">
      <formula>"þ"</formula>
    </cfRule>
  </conditionalFormatting>
  <conditionalFormatting sqref="E10:E11">
    <cfRule type="cellIs" dxfId="232" priority="220" stopIfTrue="1" operator="equal">
      <formula>"þ"</formula>
    </cfRule>
  </conditionalFormatting>
  <conditionalFormatting sqref="E10:E11">
    <cfRule type="cellIs" dxfId="231" priority="219" stopIfTrue="1" operator="equal">
      <formula>"þ"</formula>
    </cfRule>
  </conditionalFormatting>
  <conditionalFormatting sqref="E10:E11">
    <cfRule type="cellIs" dxfId="230" priority="218" stopIfTrue="1" operator="equal">
      <formula>"þ"</formula>
    </cfRule>
  </conditionalFormatting>
  <conditionalFormatting sqref="E10:E11">
    <cfRule type="cellIs" dxfId="229" priority="217" stopIfTrue="1" operator="equal">
      <formula>"þ"</formula>
    </cfRule>
  </conditionalFormatting>
  <conditionalFormatting sqref="E10:E11">
    <cfRule type="cellIs" dxfId="228" priority="216" stopIfTrue="1" operator="equal">
      <formula>"þ"</formula>
    </cfRule>
  </conditionalFormatting>
  <conditionalFormatting sqref="E10:E11">
    <cfRule type="cellIs" dxfId="227" priority="215" stopIfTrue="1" operator="equal">
      <formula>"þ"</formula>
    </cfRule>
  </conditionalFormatting>
  <conditionalFormatting sqref="E10:E11">
    <cfRule type="cellIs" dxfId="226" priority="214" stopIfTrue="1" operator="equal">
      <formula>"þ"</formula>
    </cfRule>
  </conditionalFormatting>
  <conditionalFormatting sqref="E10:E11">
    <cfRule type="cellIs" dxfId="225" priority="213" stopIfTrue="1" operator="equal">
      <formula>"þ"</formula>
    </cfRule>
  </conditionalFormatting>
  <conditionalFormatting sqref="E10:E11">
    <cfRule type="cellIs" dxfId="224" priority="212" stopIfTrue="1" operator="equal">
      <formula>"þ"</formula>
    </cfRule>
  </conditionalFormatting>
  <conditionalFormatting sqref="E10:E11">
    <cfRule type="cellIs" dxfId="223" priority="211" stopIfTrue="1" operator="equal">
      <formula>"þ"</formula>
    </cfRule>
  </conditionalFormatting>
  <conditionalFormatting sqref="E10:E11">
    <cfRule type="cellIs" dxfId="222" priority="210" stopIfTrue="1" operator="equal">
      <formula>"þ"</formula>
    </cfRule>
  </conditionalFormatting>
  <conditionalFormatting sqref="E10:E11">
    <cfRule type="cellIs" dxfId="221" priority="209" stopIfTrue="1" operator="equal">
      <formula>"þ"</formula>
    </cfRule>
  </conditionalFormatting>
  <conditionalFormatting sqref="E10:E11">
    <cfRule type="cellIs" dxfId="220" priority="206" stopIfTrue="1" operator="equal">
      <formula>"þ"</formula>
    </cfRule>
  </conditionalFormatting>
  <conditionalFormatting sqref="E10:E11">
    <cfRule type="cellIs" dxfId="219" priority="205" stopIfTrue="1" operator="equal">
      <formula>"þ"</formula>
    </cfRule>
  </conditionalFormatting>
  <conditionalFormatting sqref="E10:E11">
    <cfRule type="cellIs" dxfId="218" priority="204" stopIfTrue="1" operator="equal">
      <formula>"þ"</formula>
    </cfRule>
  </conditionalFormatting>
  <conditionalFormatting sqref="E10:E11">
    <cfRule type="cellIs" dxfId="217" priority="203" stopIfTrue="1" operator="equal">
      <formula>"þ"</formula>
    </cfRule>
  </conditionalFormatting>
  <conditionalFormatting sqref="E10:E11">
    <cfRule type="cellIs" dxfId="216" priority="202" stopIfTrue="1" operator="equal">
      <formula>"þ"</formula>
    </cfRule>
  </conditionalFormatting>
  <conditionalFormatting sqref="E10:E11">
    <cfRule type="cellIs" dxfId="215" priority="201" stopIfTrue="1" operator="equal">
      <formula>"þ"</formula>
    </cfRule>
  </conditionalFormatting>
  <conditionalFormatting sqref="E10:E11">
    <cfRule type="cellIs" dxfId="214" priority="200" stopIfTrue="1" operator="equal">
      <formula>"þ"</formula>
    </cfRule>
  </conditionalFormatting>
  <conditionalFormatting sqref="E10:E11">
    <cfRule type="cellIs" dxfId="213" priority="199" stopIfTrue="1" operator="equal">
      <formula>"þ"</formula>
    </cfRule>
  </conditionalFormatting>
  <conditionalFormatting sqref="F12:F13">
    <cfRule type="cellIs" dxfId="212" priority="198" stopIfTrue="1" operator="equal">
      <formula>"þ"</formula>
    </cfRule>
  </conditionalFormatting>
  <conditionalFormatting sqref="F12:F13">
    <cfRule type="cellIs" dxfId="211" priority="197" stopIfTrue="1" operator="equal">
      <formula>"þ"</formula>
    </cfRule>
  </conditionalFormatting>
  <conditionalFormatting sqref="F12:F13">
    <cfRule type="cellIs" dxfId="210" priority="196" stopIfTrue="1" operator="equal">
      <formula>"þ"</formula>
    </cfRule>
  </conditionalFormatting>
  <conditionalFormatting sqref="F12:F13">
    <cfRule type="cellIs" dxfId="209" priority="195" stopIfTrue="1" operator="equal">
      <formula>"þ"</formula>
    </cfRule>
  </conditionalFormatting>
  <conditionalFormatting sqref="F12:F13">
    <cfRule type="cellIs" dxfId="208" priority="194" stopIfTrue="1" operator="equal">
      <formula>"þ"</formula>
    </cfRule>
  </conditionalFormatting>
  <conditionalFormatting sqref="F12:F13">
    <cfRule type="cellIs" dxfId="207" priority="193" stopIfTrue="1" operator="equal">
      <formula>"þ"</formula>
    </cfRule>
  </conditionalFormatting>
  <conditionalFormatting sqref="F12:F13">
    <cfRule type="cellIs" dxfId="206" priority="192" stopIfTrue="1" operator="equal">
      <formula>"þ"</formula>
    </cfRule>
  </conditionalFormatting>
  <conditionalFormatting sqref="F12:F13">
    <cfRule type="cellIs" dxfId="205" priority="191" stopIfTrue="1" operator="equal">
      <formula>"þ"</formula>
    </cfRule>
  </conditionalFormatting>
  <conditionalFormatting sqref="F12:F13">
    <cfRule type="cellIs" dxfId="204" priority="190" stopIfTrue="1" operator="equal">
      <formula>"þ"</formula>
    </cfRule>
  </conditionalFormatting>
  <conditionalFormatting sqref="F12:F13">
    <cfRule type="cellIs" dxfId="203" priority="189" stopIfTrue="1" operator="equal">
      <formula>"þ"</formula>
    </cfRule>
  </conditionalFormatting>
  <conditionalFormatting sqref="F12:F13">
    <cfRule type="cellIs" dxfId="202" priority="188" stopIfTrue="1" operator="equal">
      <formula>"þ"</formula>
    </cfRule>
  </conditionalFormatting>
  <conditionalFormatting sqref="F12:F13">
    <cfRule type="cellIs" dxfId="201" priority="187" stopIfTrue="1" operator="equal">
      <formula>"þ"</formula>
    </cfRule>
  </conditionalFormatting>
  <conditionalFormatting sqref="F12:F13">
    <cfRule type="cellIs" dxfId="200" priority="186" stopIfTrue="1" operator="equal">
      <formula>"þ"</formula>
    </cfRule>
  </conditionalFormatting>
  <conditionalFormatting sqref="F12:F13">
    <cfRule type="cellIs" dxfId="199" priority="185" stopIfTrue="1" operator="equal">
      <formula>"þ"</formula>
    </cfRule>
  </conditionalFormatting>
  <conditionalFormatting sqref="F12:F13">
    <cfRule type="cellIs" dxfId="198" priority="184" stopIfTrue="1" operator="equal">
      <formula>"þ"</formula>
    </cfRule>
  </conditionalFormatting>
  <conditionalFormatting sqref="F12:F13">
    <cfRule type="cellIs" dxfId="197" priority="183" stopIfTrue="1" operator="equal">
      <formula>"þ"</formula>
    </cfRule>
  </conditionalFormatting>
  <conditionalFormatting sqref="F12:F13">
    <cfRule type="cellIs" dxfId="196" priority="182" stopIfTrue="1" operator="equal">
      <formula>"þ"</formula>
    </cfRule>
  </conditionalFormatting>
  <conditionalFormatting sqref="F12:F13">
    <cfRule type="cellIs" dxfId="195" priority="181" stopIfTrue="1" operator="equal">
      <formula>"þ"</formula>
    </cfRule>
  </conditionalFormatting>
  <conditionalFormatting sqref="F12:F13">
    <cfRule type="cellIs" dxfId="194" priority="180" stopIfTrue="1" operator="equal">
      <formula>"þ"</formula>
    </cfRule>
  </conditionalFormatting>
  <conditionalFormatting sqref="F12:F13">
    <cfRule type="cellIs" dxfId="193" priority="179" stopIfTrue="1" operator="equal">
      <formula>"þ"</formula>
    </cfRule>
  </conditionalFormatting>
  <conditionalFormatting sqref="F12:F13">
    <cfRule type="cellIs" dxfId="192" priority="178" stopIfTrue="1" operator="equal">
      <formula>"þ"</formula>
    </cfRule>
  </conditionalFormatting>
  <conditionalFormatting sqref="F12:F13">
    <cfRule type="cellIs" dxfId="191" priority="177" stopIfTrue="1" operator="equal">
      <formula>"þ"</formula>
    </cfRule>
  </conditionalFormatting>
  <conditionalFormatting sqref="F12:F13">
    <cfRule type="cellIs" dxfId="190" priority="176" stopIfTrue="1" operator="equal">
      <formula>"þ"</formula>
    </cfRule>
  </conditionalFormatting>
  <conditionalFormatting sqref="F12:F13">
    <cfRule type="cellIs" dxfId="189" priority="175" stopIfTrue="1" operator="equal">
      <formula>"þ"</formula>
    </cfRule>
  </conditionalFormatting>
  <conditionalFormatting sqref="F12:F13">
    <cfRule type="cellIs" dxfId="188" priority="174" stopIfTrue="1" operator="equal">
      <formula>"þ"</formula>
    </cfRule>
  </conditionalFormatting>
  <conditionalFormatting sqref="F12:F13">
    <cfRule type="cellIs" dxfId="187" priority="173" stopIfTrue="1" operator="equal">
      <formula>"þ"</formula>
    </cfRule>
  </conditionalFormatting>
  <conditionalFormatting sqref="F12:F13">
    <cfRule type="cellIs" dxfId="186" priority="172" stopIfTrue="1" operator="equal">
      <formula>"þ"</formula>
    </cfRule>
  </conditionalFormatting>
  <conditionalFormatting sqref="F12:F13">
    <cfRule type="cellIs" dxfId="185" priority="171" stopIfTrue="1" operator="equal">
      <formula>"þ"</formula>
    </cfRule>
  </conditionalFormatting>
  <conditionalFormatting sqref="F12:F13">
    <cfRule type="cellIs" dxfId="184" priority="170" stopIfTrue="1" operator="equal">
      <formula>"þ"</formula>
    </cfRule>
  </conditionalFormatting>
  <conditionalFormatting sqref="F12:F13">
    <cfRule type="cellIs" dxfId="183" priority="169" stopIfTrue="1" operator="equal">
      <formula>"þ"</formula>
    </cfRule>
  </conditionalFormatting>
  <conditionalFormatting sqref="F12:F13">
    <cfRule type="cellIs" dxfId="182" priority="168" stopIfTrue="1" operator="equal">
      <formula>"þ"</formula>
    </cfRule>
  </conditionalFormatting>
  <conditionalFormatting sqref="F12:F13">
    <cfRule type="cellIs" dxfId="181" priority="167" stopIfTrue="1" operator="equal">
      <formula>"þ"</formula>
    </cfRule>
  </conditionalFormatting>
  <conditionalFormatting sqref="F12:F13">
    <cfRule type="cellIs" dxfId="180" priority="166" stopIfTrue="1" operator="equal">
      <formula>"þ"</formula>
    </cfRule>
  </conditionalFormatting>
  <conditionalFormatting sqref="F12:F13">
    <cfRule type="cellIs" dxfId="179" priority="165" stopIfTrue="1" operator="equal">
      <formula>"þ"</formula>
    </cfRule>
  </conditionalFormatting>
  <conditionalFormatting sqref="F12:F13">
    <cfRule type="cellIs" dxfId="178" priority="164" stopIfTrue="1" operator="equal">
      <formula>"þ"</formula>
    </cfRule>
  </conditionalFormatting>
  <conditionalFormatting sqref="F12:F13">
    <cfRule type="cellIs" dxfId="177" priority="163" stopIfTrue="1" operator="equal">
      <formula>"þ"</formula>
    </cfRule>
  </conditionalFormatting>
  <conditionalFormatting sqref="F12:F13">
    <cfRule type="cellIs" dxfId="176" priority="162" stopIfTrue="1" operator="equal">
      <formula>"þ"</formula>
    </cfRule>
  </conditionalFormatting>
  <conditionalFormatting sqref="F12:F13">
    <cfRule type="cellIs" dxfId="175" priority="161" stopIfTrue="1" operator="equal">
      <formula>"þ"</formula>
    </cfRule>
  </conditionalFormatting>
  <conditionalFormatting sqref="F12:F13">
    <cfRule type="cellIs" dxfId="174" priority="160" stopIfTrue="1" operator="equal">
      <formula>"þ"</formula>
    </cfRule>
  </conditionalFormatting>
  <conditionalFormatting sqref="F12:F13">
    <cfRule type="cellIs" dxfId="173" priority="159" stopIfTrue="1" operator="equal">
      <formula>"þ"</formula>
    </cfRule>
  </conditionalFormatting>
  <conditionalFormatting sqref="F12:F13">
    <cfRule type="cellIs" dxfId="172" priority="158" stopIfTrue="1" operator="equal">
      <formula>"þ"</formula>
    </cfRule>
  </conditionalFormatting>
  <conditionalFormatting sqref="F12:F13">
    <cfRule type="cellIs" dxfId="171" priority="157" stopIfTrue="1" operator="equal">
      <formula>"þ"</formula>
    </cfRule>
  </conditionalFormatting>
  <conditionalFormatting sqref="F12:F13">
    <cfRule type="cellIs" dxfId="170" priority="156" stopIfTrue="1" operator="equal">
      <formula>"þ"</formula>
    </cfRule>
  </conditionalFormatting>
  <conditionalFormatting sqref="F12:F13">
    <cfRule type="cellIs" dxfId="169" priority="155" stopIfTrue="1" operator="equal">
      <formula>"þ"</formula>
    </cfRule>
  </conditionalFormatting>
  <conditionalFormatting sqref="F12:F13">
    <cfRule type="cellIs" dxfId="168" priority="154" stopIfTrue="1" operator="equal">
      <formula>"þ"</formula>
    </cfRule>
  </conditionalFormatting>
  <conditionalFormatting sqref="F12:F13">
    <cfRule type="cellIs" dxfId="167" priority="153" stopIfTrue="1" operator="equal">
      <formula>"þ"</formula>
    </cfRule>
  </conditionalFormatting>
  <conditionalFormatting sqref="F12:F13">
    <cfRule type="cellIs" dxfId="166" priority="152" stopIfTrue="1" operator="equal">
      <formula>"þ"</formula>
    </cfRule>
  </conditionalFormatting>
  <conditionalFormatting sqref="F12:F13">
    <cfRule type="cellIs" dxfId="165" priority="151" stopIfTrue="1" operator="equal">
      <formula>"þ"</formula>
    </cfRule>
  </conditionalFormatting>
  <conditionalFormatting sqref="F12:F13">
    <cfRule type="cellIs" dxfId="164" priority="150" stopIfTrue="1" operator="equal">
      <formula>"þ"</formula>
    </cfRule>
  </conditionalFormatting>
  <conditionalFormatting sqref="F12:F13">
    <cfRule type="cellIs" dxfId="163" priority="149" stopIfTrue="1" operator="equal">
      <formula>"þ"</formula>
    </cfRule>
  </conditionalFormatting>
  <conditionalFormatting sqref="F12:F13">
    <cfRule type="cellIs" dxfId="162" priority="148" stopIfTrue="1" operator="equal">
      <formula>"þ"</formula>
    </cfRule>
  </conditionalFormatting>
  <conditionalFormatting sqref="F12:F13">
    <cfRule type="cellIs" dxfId="161" priority="147" stopIfTrue="1" operator="equal">
      <formula>"þ"</formula>
    </cfRule>
  </conditionalFormatting>
  <conditionalFormatting sqref="F12:F13">
    <cfRule type="cellIs" dxfId="160" priority="146" stopIfTrue="1" operator="equal">
      <formula>"þ"</formula>
    </cfRule>
  </conditionalFormatting>
  <conditionalFormatting sqref="F12:F13">
    <cfRule type="cellIs" dxfId="159" priority="145" stopIfTrue="1" operator="equal">
      <formula>"þ"</formula>
    </cfRule>
  </conditionalFormatting>
  <conditionalFormatting sqref="F12:F13">
    <cfRule type="cellIs" dxfId="158" priority="144" stopIfTrue="1" operator="equal">
      <formula>"þ"</formula>
    </cfRule>
  </conditionalFormatting>
  <conditionalFormatting sqref="F12:F13">
    <cfRule type="cellIs" dxfId="157" priority="143" stopIfTrue="1" operator="equal">
      <formula>"þ"</formula>
    </cfRule>
  </conditionalFormatting>
  <conditionalFormatting sqref="F12:F13">
    <cfRule type="cellIs" dxfId="156" priority="142" stopIfTrue="1" operator="equal">
      <formula>"þ"</formula>
    </cfRule>
  </conditionalFormatting>
  <conditionalFormatting sqref="F12:F13">
    <cfRule type="cellIs" dxfId="155" priority="141" stopIfTrue="1" operator="equal">
      <formula>"þ"</formula>
    </cfRule>
  </conditionalFormatting>
  <conditionalFormatting sqref="F12:F13">
    <cfRule type="cellIs" dxfId="154" priority="140" stopIfTrue="1" operator="equal">
      <formula>"þ"</formula>
    </cfRule>
  </conditionalFormatting>
  <conditionalFormatting sqref="F12:F13">
    <cfRule type="cellIs" dxfId="153" priority="139" stopIfTrue="1" operator="equal">
      <formula>"þ"</formula>
    </cfRule>
  </conditionalFormatting>
  <conditionalFormatting sqref="F12:F13">
    <cfRule type="cellIs" dxfId="152" priority="138" stopIfTrue="1" operator="equal">
      <formula>"þ"</formula>
    </cfRule>
  </conditionalFormatting>
  <conditionalFormatting sqref="F12:F13">
    <cfRule type="cellIs" dxfId="151" priority="137" stopIfTrue="1" operator="equal">
      <formula>"þ"</formula>
    </cfRule>
  </conditionalFormatting>
  <conditionalFormatting sqref="F12:F13">
    <cfRule type="cellIs" dxfId="150" priority="136" stopIfTrue="1" operator="equal">
      <formula>"þ"</formula>
    </cfRule>
  </conditionalFormatting>
  <conditionalFormatting sqref="F12:F13">
    <cfRule type="cellIs" dxfId="149" priority="135" stopIfTrue="1" operator="equal">
      <formula>"þ"</formula>
    </cfRule>
  </conditionalFormatting>
  <conditionalFormatting sqref="F12:F13">
    <cfRule type="cellIs" dxfId="148" priority="134" stopIfTrue="1" operator="equal">
      <formula>"þ"</formula>
    </cfRule>
  </conditionalFormatting>
  <conditionalFormatting sqref="F12:F13">
    <cfRule type="cellIs" dxfId="147" priority="133" stopIfTrue="1" operator="equal">
      <formula>"þ"</formula>
    </cfRule>
  </conditionalFormatting>
  <conditionalFormatting sqref="F12:F13">
    <cfRule type="cellIs" dxfId="146" priority="132" stopIfTrue="1" operator="equal">
      <formula>"þ"</formula>
    </cfRule>
  </conditionalFormatting>
  <conditionalFormatting sqref="F12:F13">
    <cfRule type="cellIs" dxfId="145" priority="131" stopIfTrue="1" operator="equal">
      <formula>"þ"</formula>
    </cfRule>
  </conditionalFormatting>
  <conditionalFormatting sqref="F12:F13">
    <cfRule type="cellIs" dxfId="144" priority="130" stopIfTrue="1" operator="equal">
      <formula>"þ"</formula>
    </cfRule>
  </conditionalFormatting>
  <conditionalFormatting sqref="F12:F13">
    <cfRule type="cellIs" dxfId="143" priority="129" stopIfTrue="1" operator="equal">
      <formula>"þ"</formula>
    </cfRule>
  </conditionalFormatting>
  <conditionalFormatting sqref="F12:F13">
    <cfRule type="cellIs" dxfId="142" priority="128" stopIfTrue="1" operator="equal">
      <formula>"þ"</formula>
    </cfRule>
  </conditionalFormatting>
  <conditionalFormatting sqref="F12:F13">
    <cfRule type="cellIs" dxfId="141" priority="127" stopIfTrue="1" operator="equal">
      <formula>"þ"</formula>
    </cfRule>
  </conditionalFormatting>
  <conditionalFormatting sqref="F12:F13">
    <cfRule type="cellIs" dxfId="140" priority="126" stopIfTrue="1" operator="equal">
      <formula>"þ"</formula>
    </cfRule>
  </conditionalFormatting>
  <conditionalFormatting sqref="F12:F13">
    <cfRule type="cellIs" dxfId="139" priority="125" stopIfTrue="1" operator="equal">
      <formula>"þ"</formula>
    </cfRule>
  </conditionalFormatting>
  <conditionalFormatting sqref="F12:F13">
    <cfRule type="cellIs" dxfId="138" priority="124" stopIfTrue="1" operator="equal">
      <formula>"þ"</formula>
    </cfRule>
  </conditionalFormatting>
  <conditionalFormatting sqref="F12:F13">
    <cfRule type="cellIs" dxfId="137" priority="123" stopIfTrue="1" operator="equal">
      <formula>"þ"</formula>
    </cfRule>
  </conditionalFormatting>
  <conditionalFormatting sqref="F12:F13">
    <cfRule type="cellIs" dxfId="136" priority="122" stopIfTrue="1" operator="equal">
      <formula>"þ"</formula>
    </cfRule>
  </conditionalFormatting>
  <conditionalFormatting sqref="F12:F13">
    <cfRule type="cellIs" dxfId="135" priority="121" stopIfTrue="1" operator="equal">
      <formula>"þ"</formula>
    </cfRule>
  </conditionalFormatting>
  <conditionalFormatting sqref="F12:F13">
    <cfRule type="cellIs" dxfId="134" priority="120" stopIfTrue="1" operator="equal">
      <formula>"þ"</formula>
    </cfRule>
  </conditionalFormatting>
  <conditionalFormatting sqref="F12:F13">
    <cfRule type="cellIs" dxfId="133" priority="119" stopIfTrue="1" operator="equal">
      <formula>"þ"</formula>
    </cfRule>
  </conditionalFormatting>
  <conditionalFormatting sqref="F12:F13">
    <cfRule type="cellIs" dxfId="132" priority="118" stopIfTrue="1" operator="equal">
      <formula>"þ"</formula>
    </cfRule>
  </conditionalFormatting>
  <conditionalFormatting sqref="F12:F13">
    <cfRule type="cellIs" dxfId="131" priority="117" stopIfTrue="1" operator="equal">
      <formula>"þ"</formula>
    </cfRule>
  </conditionalFormatting>
  <conditionalFormatting sqref="F12:F13">
    <cfRule type="cellIs" dxfId="130" priority="116" stopIfTrue="1" operator="equal">
      <formula>"þ"</formula>
    </cfRule>
  </conditionalFormatting>
  <conditionalFormatting sqref="F12:F13">
    <cfRule type="cellIs" dxfId="129" priority="115" stopIfTrue="1" operator="equal">
      <formula>"þ"</formula>
    </cfRule>
  </conditionalFormatting>
  <conditionalFormatting sqref="F12:F13">
    <cfRule type="cellIs" dxfId="128" priority="114" stopIfTrue="1" operator="equal">
      <formula>"þ"</formula>
    </cfRule>
  </conditionalFormatting>
  <conditionalFormatting sqref="F12:F13">
    <cfRule type="cellIs" dxfId="127" priority="113" stopIfTrue="1" operator="equal">
      <formula>"þ"</formula>
    </cfRule>
  </conditionalFormatting>
  <conditionalFormatting sqref="F12:F13">
    <cfRule type="cellIs" dxfId="126" priority="112" stopIfTrue="1" operator="equal">
      <formula>"þ"</formula>
    </cfRule>
  </conditionalFormatting>
  <conditionalFormatting sqref="F12:F13">
    <cfRule type="cellIs" dxfId="125" priority="111" stopIfTrue="1" operator="equal">
      <formula>"þ"</formula>
    </cfRule>
  </conditionalFormatting>
  <conditionalFormatting sqref="F12:F13">
    <cfRule type="cellIs" dxfId="124" priority="110" stopIfTrue="1" operator="equal">
      <formula>"þ"</formula>
    </cfRule>
  </conditionalFormatting>
  <conditionalFormatting sqref="F12:F13">
    <cfRule type="cellIs" dxfId="123" priority="109" stopIfTrue="1" operator="equal">
      <formula>"þ"</formula>
    </cfRule>
  </conditionalFormatting>
  <conditionalFormatting sqref="F12:F13">
    <cfRule type="cellIs" dxfId="122" priority="108" stopIfTrue="1" operator="equal">
      <formula>"þ"</formula>
    </cfRule>
  </conditionalFormatting>
  <conditionalFormatting sqref="F12:F13">
    <cfRule type="cellIs" dxfId="121" priority="107" stopIfTrue="1" operator="equal">
      <formula>"þ"</formula>
    </cfRule>
  </conditionalFormatting>
  <conditionalFormatting sqref="F12:F13">
    <cfRule type="cellIs" dxfId="120" priority="106" stopIfTrue="1" operator="equal">
      <formula>"þ"</formula>
    </cfRule>
  </conditionalFormatting>
  <conditionalFormatting sqref="F12:F13">
    <cfRule type="cellIs" dxfId="119" priority="105" stopIfTrue="1" operator="equal">
      <formula>"þ"</formula>
    </cfRule>
  </conditionalFormatting>
  <conditionalFormatting sqref="F12:F13">
    <cfRule type="cellIs" dxfId="118" priority="104" stopIfTrue="1" operator="equal">
      <formula>"þ"</formula>
    </cfRule>
  </conditionalFormatting>
  <conditionalFormatting sqref="F12:F13">
    <cfRule type="cellIs" dxfId="117" priority="103" stopIfTrue="1" operator="equal">
      <formula>"þ"</formula>
    </cfRule>
  </conditionalFormatting>
  <conditionalFormatting sqref="F12:F13">
    <cfRule type="cellIs" dxfId="116" priority="102" stopIfTrue="1" operator="equal">
      <formula>"þ"</formula>
    </cfRule>
  </conditionalFormatting>
  <conditionalFormatting sqref="F12:F13">
    <cfRule type="cellIs" dxfId="115" priority="101" stopIfTrue="1" operator="equal">
      <formula>"þ"</formula>
    </cfRule>
  </conditionalFormatting>
  <conditionalFormatting sqref="F12:F13">
    <cfRule type="cellIs" dxfId="114" priority="100" stopIfTrue="1" operator="equal">
      <formula>"þ"</formula>
    </cfRule>
  </conditionalFormatting>
  <conditionalFormatting sqref="F12:F13">
    <cfRule type="cellIs" dxfId="113" priority="99" stopIfTrue="1" operator="equal">
      <formula>"þ"</formula>
    </cfRule>
  </conditionalFormatting>
  <conditionalFormatting sqref="F12:F13">
    <cfRule type="cellIs" dxfId="112" priority="98" stopIfTrue="1" operator="equal">
      <formula>"þ"</formula>
    </cfRule>
  </conditionalFormatting>
  <conditionalFormatting sqref="F12:F13">
    <cfRule type="cellIs" dxfId="111" priority="97" stopIfTrue="1" operator="equal">
      <formula>"þ"</formula>
    </cfRule>
  </conditionalFormatting>
  <conditionalFormatting sqref="F12:F13">
    <cfRule type="cellIs" dxfId="110" priority="96" stopIfTrue="1" operator="equal">
      <formula>"þ"</formula>
    </cfRule>
  </conditionalFormatting>
  <conditionalFormatting sqref="F12:F13">
    <cfRule type="cellIs" dxfId="109" priority="95" stopIfTrue="1" operator="equal">
      <formula>"þ"</formula>
    </cfRule>
  </conditionalFormatting>
  <conditionalFormatting sqref="F12:F13">
    <cfRule type="cellIs" dxfId="108" priority="94" stopIfTrue="1" operator="equal">
      <formula>"þ"</formula>
    </cfRule>
  </conditionalFormatting>
  <conditionalFormatting sqref="F12:F13">
    <cfRule type="cellIs" dxfId="107" priority="93" stopIfTrue="1" operator="equal">
      <formula>"þ"</formula>
    </cfRule>
  </conditionalFormatting>
  <conditionalFormatting sqref="F12:F13">
    <cfRule type="cellIs" dxfId="106" priority="92" stopIfTrue="1" operator="equal">
      <formula>"þ"</formula>
    </cfRule>
  </conditionalFormatting>
  <conditionalFormatting sqref="F12:F13">
    <cfRule type="cellIs" dxfId="105" priority="91" stopIfTrue="1" operator="equal">
      <formula>"þ"</formula>
    </cfRule>
  </conditionalFormatting>
  <conditionalFormatting sqref="F12:F13">
    <cfRule type="cellIs" dxfId="104" priority="90" stopIfTrue="1" operator="equal">
      <formula>"þ"</formula>
    </cfRule>
  </conditionalFormatting>
  <conditionalFormatting sqref="F12:F13">
    <cfRule type="cellIs" dxfId="103" priority="89" stopIfTrue="1" operator="equal">
      <formula>"þ"</formula>
    </cfRule>
  </conditionalFormatting>
  <conditionalFormatting sqref="F12:F13">
    <cfRule type="cellIs" dxfId="102" priority="88" stopIfTrue="1" operator="equal">
      <formula>"þ"</formula>
    </cfRule>
  </conditionalFormatting>
  <conditionalFormatting sqref="F12:F13">
    <cfRule type="cellIs" dxfId="101" priority="87" stopIfTrue="1" operator="equal">
      <formula>"þ"</formula>
    </cfRule>
  </conditionalFormatting>
  <conditionalFormatting sqref="F12:F13">
    <cfRule type="cellIs" dxfId="100" priority="86" stopIfTrue="1" operator="equal">
      <formula>"þ"</formula>
    </cfRule>
  </conditionalFormatting>
  <conditionalFormatting sqref="F12:F13">
    <cfRule type="cellIs" dxfId="99" priority="85" stopIfTrue="1" operator="equal">
      <formula>"þ"</formula>
    </cfRule>
  </conditionalFormatting>
  <conditionalFormatting sqref="E11:H11">
    <cfRule type="cellIs" dxfId="98" priority="84" stopIfTrue="1" operator="equal">
      <formula>"þ"</formula>
    </cfRule>
  </conditionalFormatting>
  <conditionalFormatting sqref="E11:H11">
    <cfRule type="cellIs" dxfId="97" priority="83" stopIfTrue="1" operator="equal">
      <formula>"þ"</formula>
    </cfRule>
  </conditionalFormatting>
  <conditionalFormatting sqref="E11:H11">
    <cfRule type="cellIs" dxfId="96" priority="82" stopIfTrue="1" operator="equal">
      <formula>"þ"</formula>
    </cfRule>
  </conditionalFormatting>
  <conditionalFormatting sqref="E11:H11">
    <cfRule type="cellIs" dxfId="95" priority="81" stopIfTrue="1" operator="equal">
      <formula>"þ"</formula>
    </cfRule>
  </conditionalFormatting>
  <conditionalFormatting sqref="E11:H11">
    <cfRule type="cellIs" dxfId="94" priority="80" stopIfTrue="1" operator="equal">
      <formula>"þ"</formula>
    </cfRule>
  </conditionalFormatting>
  <conditionalFormatting sqref="E11:H11">
    <cfRule type="cellIs" dxfId="93" priority="79" stopIfTrue="1" operator="equal">
      <formula>"þ"</formula>
    </cfRule>
  </conditionalFormatting>
  <conditionalFormatting sqref="E11:H11">
    <cfRule type="cellIs" dxfId="92" priority="78" stopIfTrue="1" operator="equal">
      <formula>"þ"</formula>
    </cfRule>
  </conditionalFormatting>
  <conditionalFormatting sqref="E11:H11">
    <cfRule type="cellIs" dxfId="91" priority="77" stopIfTrue="1" operator="equal">
      <formula>"þ"</formula>
    </cfRule>
  </conditionalFormatting>
  <conditionalFormatting sqref="E11:H11">
    <cfRule type="cellIs" dxfId="90" priority="76" stopIfTrue="1" operator="equal">
      <formula>"þ"</formula>
    </cfRule>
  </conditionalFormatting>
  <conditionalFormatting sqref="E11:H11">
    <cfRule type="cellIs" dxfId="89" priority="75" stopIfTrue="1" operator="equal">
      <formula>"þ"</formula>
    </cfRule>
  </conditionalFormatting>
  <conditionalFormatting sqref="G11:H11">
    <cfRule type="cellIs" dxfId="88" priority="74" stopIfTrue="1" operator="equal">
      <formula>"þ"</formula>
    </cfRule>
  </conditionalFormatting>
  <conditionalFormatting sqref="G11:H11">
    <cfRule type="cellIs" dxfId="87" priority="73" stopIfTrue="1" operator="equal">
      <formula>"þ"</formula>
    </cfRule>
  </conditionalFormatting>
  <conditionalFormatting sqref="G11:H11">
    <cfRule type="cellIs" dxfId="86" priority="72" stopIfTrue="1" operator="equal">
      <formula>"þ"</formula>
    </cfRule>
  </conditionalFormatting>
  <conditionalFormatting sqref="G11:H11">
    <cfRule type="cellIs" dxfId="85" priority="71" stopIfTrue="1" operator="equal">
      <formula>"þ"</formula>
    </cfRule>
  </conditionalFormatting>
  <conditionalFormatting sqref="G11:H11">
    <cfRule type="cellIs" dxfId="84" priority="70" stopIfTrue="1" operator="equal">
      <formula>"þ"</formula>
    </cfRule>
  </conditionalFormatting>
  <conditionalFormatting sqref="G11:H11">
    <cfRule type="cellIs" dxfId="83" priority="69" stopIfTrue="1" operator="equal">
      <formula>"þ"</formula>
    </cfRule>
  </conditionalFormatting>
  <conditionalFormatting sqref="G11:H11">
    <cfRule type="cellIs" dxfId="82" priority="68" stopIfTrue="1" operator="equal">
      <formula>"þ"</formula>
    </cfRule>
  </conditionalFormatting>
  <conditionalFormatting sqref="G11:H11">
    <cfRule type="cellIs" dxfId="81" priority="67" stopIfTrue="1" operator="equal">
      <formula>"þ"</formula>
    </cfRule>
  </conditionalFormatting>
  <conditionalFormatting sqref="G11:H11">
    <cfRule type="cellIs" dxfId="80" priority="66" stopIfTrue="1" operator="equal">
      <formula>"þ"</formula>
    </cfRule>
  </conditionalFormatting>
  <conditionalFormatting sqref="G11:H11">
    <cfRule type="cellIs" dxfId="79" priority="65" stopIfTrue="1" operator="equal">
      <formula>"þ"</formula>
    </cfRule>
  </conditionalFormatting>
  <conditionalFormatting sqref="G11:H11">
    <cfRule type="cellIs" dxfId="78" priority="64" stopIfTrue="1" operator="equal">
      <formula>"þ"</formula>
    </cfRule>
  </conditionalFormatting>
  <conditionalFormatting sqref="G11:H11">
    <cfRule type="cellIs" dxfId="77" priority="63" stopIfTrue="1" operator="equal">
      <formula>"þ"</formula>
    </cfRule>
  </conditionalFormatting>
  <conditionalFormatting sqref="G11:H11">
    <cfRule type="cellIs" dxfId="76" priority="62" stopIfTrue="1" operator="equal">
      <formula>"þ"</formula>
    </cfRule>
  </conditionalFormatting>
  <conditionalFormatting sqref="G11:H11">
    <cfRule type="cellIs" dxfId="75" priority="61" stopIfTrue="1" operator="equal">
      <formula>"þ"</formula>
    </cfRule>
  </conditionalFormatting>
  <conditionalFormatting sqref="G11:H11">
    <cfRule type="cellIs" dxfId="74" priority="60" stopIfTrue="1" operator="equal">
      <formula>"þ"</formula>
    </cfRule>
  </conditionalFormatting>
  <conditionalFormatting sqref="G11:H11">
    <cfRule type="cellIs" dxfId="73" priority="59" stopIfTrue="1" operator="equal">
      <formula>"þ"</formula>
    </cfRule>
  </conditionalFormatting>
  <conditionalFormatting sqref="E7:H7">
    <cfRule type="cellIs" dxfId="72" priority="58" stopIfTrue="1" operator="equal">
      <formula>"þ"</formula>
    </cfRule>
  </conditionalFormatting>
  <conditionalFormatting sqref="E7:H7">
    <cfRule type="cellIs" dxfId="71" priority="57" stopIfTrue="1" operator="equal">
      <formula>"þ"</formula>
    </cfRule>
  </conditionalFormatting>
  <conditionalFormatting sqref="E7:H7">
    <cfRule type="cellIs" dxfId="70" priority="56" stopIfTrue="1" operator="equal">
      <formula>"þ"</formula>
    </cfRule>
  </conditionalFormatting>
  <conditionalFormatting sqref="E7:H7">
    <cfRule type="cellIs" dxfId="69" priority="55" stopIfTrue="1" operator="equal">
      <formula>"þ"</formula>
    </cfRule>
  </conditionalFormatting>
  <conditionalFormatting sqref="E7:H7">
    <cfRule type="cellIs" dxfId="68" priority="54" stopIfTrue="1" operator="equal">
      <formula>"þ"</formula>
    </cfRule>
  </conditionalFormatting>
  <conditionalFormatting sqref="E7:H7">
    <cfRule type="cellIs" dxfId="67" priority="53" stopIfTrue="1" operator="equal">
      <formula>"þ"</formula>
    </cfRule>
  </conditionalFormatting>
  <conditionalFormatting sqref="E7:H7">
    <cfRule type="cellIs" dxfId="66" priority="52" stopIfTrue="1" operator="equal">
      <formula>"þ"</formula>
    </cfRule>
  </conditionalFormatting>
  <conditionalFormatting sqref="E7:H7">
    <cfRule type="cellIs" dxfId="65" priority="51" stopIfTrue="1" operator="equal">
      <formula>"þ"</formula>
    </cfRule>
  </conditionalFormatting>
  <conditionalFormatting sqref="E7:H7">
    <cfRule type="cellIs" dxfId="64" priority="50" stopIfTrue="1" operator="equal">
      <formula>"þ"</formula>
    </cfRule>
  </conditionalFormatting>
  <conditionalFormatting sqref="E7:H7">
    <cfRule type="cellIs" dxfId="63" priority="49" stopIfTrue="1" operator="equal">
      <formula>"þ"</formula>
    </cfRule>
  </conditionalFormatting>
  <conditionalFormatting sqref="L10">
    <cfRule type="cellIs" dxfId="62" priority="48" stopIfTrue="1" operator="equal">
      <formula>"þ"</formula>
    </cfRule>
  </conditionalFormatting>
  <conditionalFormatting sqref="L10">
    <cfRule type="cellIs" dxfId="61" priority="47" stopIfTrue="1" operator="equal">
      <formula>"þ"</formula>
    </cfRule>
  </conditionalFormatting>
  <conditionalFormatting sqref="L10">
    <cfRule type="cellIs" dxfId="60" priority="46" stopIfTrue="1" operator="equal">
      <formula>"þ"</formula>
    </cfRule>
  </conditionalFormatting>
  <conditionalFormatting sqref="L10">
    <cfRule type="cellIs" dxfId="59" priority="45" stopIfTrue="1" operator="equal">
      <formula>"þ"</formula>
    </cfRule>
  </conditionalFormatting>
  <conditionalFormatting sqref="L5:L6">
    <cfRule type="cellIs" dxfId="58" priority="40" stopIfTrue="1" operator="equal">
      <formula>"þ"</formula>
    </cfRule>
  </conditionalFormatting>
  <conditionalFormatting sqref="L5:L6">
    <cfRule type="cellIs" dxfId="57" priority="39" stopIfTrue="1" operator="equal">
      <formula>"þ"</formula>
    </cfRule>
  </conditionalFormatting>
  <conditionalFormatting sqref="L5:L6">
    <cfRule type="cellIs" dxfId="56" priority="38" stopIfTrue="1" operator="equal">
      <formula>"þ"</formula>
    </cfRule>
  </conditionalFormatting>
  <conditionalFormatting sqref="L5:L6">
    <cfRule type="cellIs" dxfId="55" priority="37" stopIfTrue="1" operator="equal">
      <formula>"þ"</formula>
    </cfRule>
  </conditionalFormatting>
  <conditionalFormatting sqref="F4">
    <cfRule type="cellIs" dxfId="54" priority="36" stopIfTrue="1" operator="equal">
      <formula>"þ"</formula>
    </cfRule>
  </conditionalFormatting>
  <conditionalFormatting sqref="L11">
    <cfRule type="cellIs" dxfId="53" priority="35" stopIfTrue="1" operator="equal">
      <formula>"þ"</formula>
    </cfRule>
  </conditionalFormatting>
  <conditionalFormatting sqref="L11">
    <cfRule type="cellIs" dxfId="52" priority="34" stopIfTrue="1" operator="equal">
      <formula>"þ"</formula>
    </cfRule>
  </conditionalFormatting>
  <conditionalFormatting sqref="E6">
    <cfRule type="cellIs" dxfId="51" priority="33" stopIfTrue="1" operator="equal">
      <formula>"þ"</formula>
    </cfRule>
  </conditionalFormatting>
  <conditionalFormatting sqref="E6">
    <cfRule type="cellIs" dxfId="50" priority="32" stopIfTrue="1" operator="equal">
      <formula>"þ"</formula>
    </cfRule>
  </conditionalFormatting>
  <conditionalFormatting sqref="E6">
    <cfRule type="cellIs" dxfId="49" priority="31" stopIfTrue="1" operator="equal">
      <formula>"þ"</formula>
    </cfRule>
  </conditionalFormatting>
  <conditionalFormatting sqref="E6">
    <cfRule type="cellIs" dxfId="48" priority="30" stopIfTrue="1" operator="equal">
      <formula>"þ"</formula>
    </cfRule>
  </conditionalFormatting>
  <conditionalFormatting sqref="E6">
    <cfRule type="cellIs" dxfId="47" priority="29" stopIfTrue="1" operator="equal">
      <formula>"þ"</formula>
    </cfRule>
  </conditionalFormatting>
  <conditionalFormatting sqref="E6">
    <cfRule type="cellIs" dxfId="46" priority="28" stopIfTrue="1" operator="equal">
      <formula>"þ"</formula>
    </cfRule>
  </conditionalFormatting>
  <conditionalFormatting sqref="E6">
    <cfRule type="cellIs" dxfId="45" priority="27" stopIfTrue="1" operator="equal">
      <formula>"þ"</formula>
    </cfRule>
  </conditionalFormatting>
  <conditionalFormatting sqref="E6">
    <cfRule type="cellIs" dxfId="44" priority="26" stopIfTrue="1" operator="equal">
      <formula>"þ"</formula>
    </cfRule>
  </conditionalFormatting>
  <conditionalFormatting sqref="E6">
    <cfRule type="cellIs" dxfId="43" priority="25" stopIfTrue="1" operator="equal">
      <formula>"þ"</formula>
    </cfRule>
  </conditionalFormatting>
  <conditionalFormatting sqref="E6">
    <cfRule type="cellIs" dxfId="42" priority="24" stopIfTrue="1" operator="equal">
      <formula>"þ"</formula>
    </cfRule>
  </conditionalFormatting>
  <conditionalFormatting sqref="E6">
    <cfRule type="cellIs" dxfId="41" priority="23" stopIfTrue="1" operator="equal">
      <formula>"þ"</formula>
    </cfRule>
  </conditionalFormatting>
  <conditionalFormatting sqref="E6">
    <cfRule type="cellIs" dxfId="40" priority="22" stopIfTrue="1" operator="equal">
      <formula>"þ"</formula>
    </cfRule>
  </conditionalFormatting>
  <conditionalFormatting sqref="E6">
    <cfRule type="cellIs" dxfId="39" priority="21" stopIfTrue="1" operator="equal">
      <formula>"þ"</formula>
    </cfRule>
  </conditionalFormatting>
  <conditionalFormatting sqref="E6">
    <cfRule type="cellIs" dxfId="38" priority="20" stopIfTrue="1" operator="equal">
      <formula>"þ"</formula>
    </cfRule>
  </conditionalFormatting>
  <conditionalFormatting sqref="E6">
    <cfRule type="cellIs" dxfId="37" priority="19" stopIfTrue="1" operator="equal">
      <formula>"þ"</formula>
    </cfRule>
  </conditionalFormatting>
  <conditionalFormatting sqref="E6">
    <cfRule type="cellIs" dxfId="36" priority="18" stopIfTrue="1" operator="equal">
      <formula>"þ"</formula>
    </cfRule>
  </conditionalFormatting>
  <conditionalFormatting sqref="F6">
    <cfRule type="cellIs" dxfId="35" priority="17" stopIfTrue="1" operator="equal">
      <formula>"þ"</formula>
    </cfRule>
  </conditionalFormatting>
  <conditionalFormatting sqref="F6">
    <cfRule type="cellIs" dxfId="34" priority="16" stopIfTrue="1" operator="equal">
      <formula>"þ"</formula>
    </cfRule>
  </conditionalFormatting>
  <conditionalFormatting sqref="F6">
    <cfRule type="cellIs" dxfId="33" priority="15" stopIfTrue="1" operator="equal">
      <formula>"þ"</formula>
    </cfRule>
  </conditionalFormatting>
  <conditionalFormatting sqref="F6">
    <cfRule type="cellIs" dxfId="32" priority="14" stopIfTrue="1" operator="equal">
      <formula>"þ"</formula>
    </cfRule>
  </conditionalFormatting>
  <conditionalFormatting sqref="F6">
    <cfRule type="cellIs" dxfId="31" priority="13" stopIfTrue="1" operator="equal">
      <formula>"þ"</formula>
    </cfRule>
  </conditionalFormatting>
  <conditionalFormatting sqref="F6">
    <cfRule type="cellIs" dxfId="30" priority="12" stopIfTrue="1" operator="equal">
      <formula>"þ"</formula>
    </cfRule>
  </conditionalFormatting>
  <conditionalFormatting sqref="F6">
    <cfRule type="cellIs" dxfId="29" priority="11" stopIfTrue="1" operator="equal">
      <formula>"þ"</formula>
    </cfRule>
  </conditionalFormatting>
  <conditionalFormatting sqref="F6">
    <cfRule type="cellIs" dxfId="28" priority="10" stopIfTrue="1" operator="equal">
      <formula>"þ"</formula>
    </cfRule>
  </conditionalFormatting>
  <conditionalFormatting sqref="F6">
    <cfRule type="cellIs" dxfId="27" priority="9" stopIfTrue="1" operator="equal">
      <formula>"þ"</formula>
    </cfRule>
  </conditionalFormatting>
  <conditionalFormatting sqref="F6">
    <cfRule type="cellIs" dxfId="26" priority="8" stopIfTrue="1" operator="equal">
      <formula>"þ"</formula>
    </cfRule>
  </conditionalFormatting>
  <conditionalFormatting sqref="F6">
    <cfRule type="cellIs" dxfId="25" priority="7" stopIfTrue="1" operator="equal">
      <formula>"þ"</formula>
    </cfRule>
  </conditionalFormatting>
  <conditionalFormatting sqref="F6">
    <cfRule type="cellIs" dxfId="24" priority="6" stopIfTrue="1" operator="equal">
      <formula>"þ"</formula>
    </cfRule>
  </conditionalFormatting>
  <conditionalFormatting sqref="F6">
    <cfRule type="cellIs" dxfId="23" priority="5" stopIfTrue="1" operator="equal">
      <formula>"þ"</formula>
    </cfRule>
  </conditionalFormatting>
  <conditionalFormatting sqref="F6">
    <cfRule type="cellIs" dxfId="22" priority="4" stopIfTrue="1" operator="equal">
      <formula>"þ"</formula>
    </cfRule>
  </conditionalFormatting>
  <conditionalFormatting sqref="F6">
    <cfRule type="cellIs" dxfId="21" priority="3" stopIfTrue="1" operator="equal">
      <formula>"þ"</formula>
    </cfRule>
  </conditionalFormatting>
  <conditionalFormatting sqref="F6">
    <cfRule type="cellIs" dxfId="20" priority="2" stopIfTrue="1" operator="equal">
      <formula>"þ"</formula>
    </cfRule>
  </conditionalFormatting>
  <conditionalFormatting sqref="L23:M23 E23:H23">
    <cfRule type="cellIs" dxfId="19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8.59765625" style="48" bestFit="1" customWidth="1"/>
    <col min="3" max="3" width="13.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89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298" t="s">
        <v>85</v>
      </c>
    </row>
    <row r="2" spans="1:15" x14ac:dyDescent="0.3">
      <c r="A2" s="150" t="s">
        <v>220</v>
      </c>
      <c r="B2" s="44" t="s">
        <v>302</v>
      </c>
      <c r="C2" s="44" t="s">
        <v>303</v>
      </c>
      <c r="D2" s="112" t="s">
        <v>80</v>
      </c>
      <c r="E2" s="111">
        <v>3</v>
      </c>
      <c r="F2" s="149">
        <v>2</v>
      </c>
      <c r="G2" s="291">
        <v>2</v>
      </c>
      <c r="H2" s="44">
        <v>1</v>
      </c>
      <c r="I2" s="44">
        <v>0</v>
      </c>
      <c r="J2" s="44">
        <f t="shared" ref="J2" si="0">IF(D2="þ",SUM(E2,G2:I2),SUM(E2,F2,H2,I2))</f>
        <v>6</v>
      </c>
      <c r="K2" s="45">
        <f t="shared" ref="K2:K5" ca="1" si="1">RANDBETWEEN(1,20)</f>
        <v>6</v>
      </c>
      <c r="L2" s="44">
        <f t="shared" ref="L2" ca="1" si="2">SUM(J2:K2)</f>
        <v>12</v>
      </c>
      <c r="M2" s="64">
        <v>20</v>
      </c>
      <c r="N2" s="67" t="str">
        <f t="shared" ref="N2" ca="1" si="3">IF(K2&gt;(M2-1),"þ","ý")</f>
        <v>ý</v>
      </c>
      <c r="O2" s="299"/>
    </row>
    <row r="3" spans="1:15" x14ac:dyDescent="0.3">
      <c r="A3" s="150" t="s">
        <v>220</v>
      </c>
      <c r="B3" s="44" t="s">
        <v>305</v>
      </c>
      <c r="C3" s="44" t="s">
        <v>304</v>
      </c>
      <c r="D3" s="112" t="s">
        <v>80</v>
      </c>
      <c r="E3" s="111">
        <v>3</v>
      </c>
      <c r="F3" s="149">
        <v>2</v>
      </c>
      <c r="G3" s="291">
        <v>2</v>
      </c>
      <c r="H3" s="44">
        <v>1</v>
      </c>
      <c r="I3" s="44">
        <v>0</v>
      </c>
      <c r="J3" s="44">
        <f t="shared" ref="J3" si="4">IF(D3="þ",SUM(E3,G3:I3),SUM(E3,F3,H3,I3))</f>
        <v>6</v>
      </c>
      <c r="K3" s="45">
        <f t="shared" ca="1" si="1"/>
        <v>3</v>
      </c>
      <c r="L3" s="44">
        <f t="shared" ref="L3" ca="1" si="5">SUM(J3:K3)</f>
        <v>9</v>
      </c>
      <c r="M3" s="64">
        <v>20</v>
      </c>
      <c r="N3" s="67" t="str">
        <f t="shared" ref="N3" ca="1" si="6">IF(K3&gt;(M3-1),"þ","ý")</f>
        <v>ý</v>
      </c>
      <c r="O3" s="300"/>
    </row>
    <row r="4" spans="1:15" x14ac:dyDescent="0.3">
      <c r="A4" s="150" t="s">
        <v>220</v>
      </c>
      <c r="B4" s="44" t="s">
        <v>316</v>
      </c>
      <c r="C4" s="44" t="s">
        <v>317</v>
      </c>
      <c r="D4" s="112" t="s">
        <v>111</v>
      </c>
      <c r="E4" s="111">
        <v>3</v>
      </c>
      <c r="F4" s="149">
        <v>2</v>
      </c>
      <c r="G4" s="291">
        <v>2</v>
      </c>
      <c r="H4" s="44">
        <v>1</v>
      </c>
      <c r="I4" s="44">
        <v>0</v>
      </c>
      <c r="J4" s="44">
        <f t="shared" ref="J4" si="7">IF(D4="þ",SUM(E4,G4:I4),SUM(E4,F4,H4,I4))</f>
        <v>6</v>
      </c>
      <c r="K4" s="45">
        <f t="shared" ca="1" si="1"/>
        <v>10</v>
      </c>
      <c r="L4" s="44">
        <f t="shared" ref="L4" ca="1" si="8">SUM(J4:K4)</f>
        <v>16</v>
      </c>
      <c r="M4" s="64">
        <v>20</v>
      </c>
      <c r="N4" s="67" t="str">
        <f t="shared" ref="N4" ca="1" si="9">IF(K4&gt;(M4-1),"þ","ý")</f>
        <v>ý</v>
      </c>
      <c r="O4" s="300"/>
    </row>
    <row r="5" spans="1:15" x14ac:dyDescent="0.3">
      <c r="A5" s="151" t="s">
        <v>220</v>
      </c>
      <c r="B5" s="46" t="s">
        <v>211</v>
      </c>
      <c r="C5" s="46" t="s">
        <v>211</v>
      </c>
      <c r="D5" s="109" t="s">
        <v>80</v>
      </c>
      <c r="E5" s="108">
        <v>3</v>
      </c>
      <c r="F5" s="148">
        <v>2</v>
      </c>
      <c r="G5" s="292">
        <v>2</v>
      </c>
      <c r="H5" s="46">
        <v>1</v>
      </c>
      <c r="I5" s="46">
        <v>0</v>
      </c>
      <c r="J5" s="46">
        <f t="shared" ref="J5:J8" si="10">IF(D5="þ",SUM(E5,G5:I5),SUM(E5,F5,H5,I5))</f>
        <v>6</v>
      </c>
      <c r="K5" s="47">
        <f t="shared" ca="1" si="1"/>
        <v>7</v>
      </c>
      <c r="L5" s="46">
        <f t="shared" ref="L5" ca="1" si="11">SUM(J5:K5)</f>
        <v>13</v>
      </c>
      <c r="M5" s="65">
        <v>20</v>
      </c>
      <c r="N5" s="66" t="str">
        <f t="shared" ref="N5:N8" ca="1" si="12">IF(K5&gt;(M5-1),"þ","ý")</f>
        <v>ý</v>
      </c>
      <c r="O5" s="300"/>
    </row>
    <row r="6" spans="1:15" x14ac:dyDescent="0.3">
      <c r="A6" s="150" t="s">
        <v>221</v>
      </c>
      <c r="B6" s="44" t="s">
        <v>273</v>
      </c>
      <c r="C6" s="44" t="s">
        <v>297</v>
      </c>
      <c r="D6" s="112" t="s">
        <v>80</v>
      </c>
      <c r="E6" s="111">
        <v>5</v>
      </c>
      <c r="F6" s="149">
        <v>3</v>
      </c>
      <c r="G6" s="110">
        <v>2</v>
      </c>
      <c r="H6" s="44">
        <v>1</v>
      </c>
      <c r="I6" s="44">
        <v>0</v>
      </c>
      <c r="J6" s="44">
        <f t="shared" si="10"/>
        <v>9</v>
      </c>
      <c r="K6" s="45">
        <f t="shared" ref="K6:K33" ca="1" si="13">RANDBETWEEN(1,20)</f>
        <v>19</v>
      </c>
      <c r="L6" s="44">
        <f t="shared" ref="L6" ca="1" si="14">SUM(J6:K6)</f>
        <v>28</v>
      </c>
      <c r="M6" s="64">
        <v>20</v>
      </c>
      <c r="N6" s="67" t="str">
        <f t="shared" ca="1" si="12"/>
        <v>ý</v>
      </c>
      <c r="O6" s="299"/>
    </row>
    <row r="7" spans="1:15" x14ac:dyDescent="0.3">
      <c r="A7" s="150" t="s">
        <v>221</v>
      </c>
      <c r="B7" s="44" t="s">
        <v>294</v>
      </c>
      <c r="C7" s="44" t="s">
        <v>296</v>
      </c>
      <c r="D7" s="112" t="s">
        <v>80</v>
      </c>
      <c r="E7" s="111">
        <v>5</v>
      </c>
      <c r="F7" s="149">
        <v>3</v>
      </c>
      <c r="G7" s="110">
        <v>2</v>
      </c>
      <c r="H7" s="44">
        <v>0</v>
      </c>
      <c r="I7" s="44">
        <v>0</v>
      </c>
      <c r="J7" s="44">
        <f t="shared" si="10"/>
        <v>8</v>
      </c>
      <c r="K7" s="45">
        <f t="shared" ca="1" si="13"/>
        <v>14</v>
      </c>
      <c r="L7" s="44">
        <f t="shared" ref="L7:L8" ca="1" si="15">SUM(J7:K7)</f>
        <v>22</v>
      </c>
      <c r="M7" s="64">
        <v>20</v>
      </c>
      <c r="N7" s="67" t="str">
        <f t="shared" ca="1" si="12"/>
        <v>ý</v>
      </c>
      <c r="O7" s="300" t="s">
        <v>309</v>
      </c>
    </row>
    <row r="8" spans="1:15" x14ac:dyDescent="0.3">
      <c r="A8" s="151" t="s">
        <v>221</v>
      </c>
      <c r="B8" s="46" t="s">
        <v>211</v>
      </c>
      <c r="C8" s="46" t="s">
        <v>211</v>
      </c>
      <c r="D8" s="109" t="s">
        <v>80</v>
      </c>
      <c r="E8" s="108">
        <v>5</v>
      </c>
      <c r="F8" s="148">
        <v>3</v>
      </c>
      <c r="G8" s="292">
        <v>2</v>
      </c>
      <c r="H8" s="46">
        <v>1</v>
      </c>
      <c r="I8" s="46">
        <v>0</v>
      </c>
      <c r="J8" s="46">
        <f t="shared" si="10"/>
        <v>9</v>
      </c>
      <c r="K8" s="47">
        <f t="shared" ca="1" si="13"/>
        <v>1</v>
      </c>
      <c r="L8" s="46">
        <f t="shared" ca="1" si="15"/>
        <v>10</v>
      </c>
      <c r="M8" s="65">
        <v>20</v>
      </c>
      <c r="N8" s="66" t="str">
        <f t="shared" ca="1" si="12"/>
        <v>ý</v>
      </c>
      <c r="O8" s="300"/>
    </row>
    <row r="9" spans="1:15" x14ac:dyDescent="0.3">
      <c r="A9" s="150" t="s">
        <v>222</v>
      </c>
      <c r="B9" s="44" t="s">
        <v>288</v>
      </c>
      <c r="C9" s="44" t="s">
        <v>298</v>
      </c>
      <c r="D9" s="112" t="s">
        <v>80</v>
      </c>
      <c r="E9" s="111">
        <v>4</v>
      </c>
      <c r="F9" s="149">
        <v>-1</v>
      </c>
      <c r="G9" s="110">
        <v>2</v>
      </c>
      <c r="H9" s="44">
        <v>1</v>
      </c>
      <c r="I9" s="44">
        <v>0</v>
      </c>
      <c r="J9" s="44">
        <f t="shared" ref="J9" si="16">IF(D9="þ",SUM(E9,G9:I9),SUM(E9,F9,H9,I9))</f>
        <v>4</v>
      </c>
      <c r="K9" s="45">
        <f t="shared" ca="1" si="13"/>
        <v>6</v>
      </c>
      <c r="L9" s="44">
        <f t="shared" ref="L9" ca="1" si="17">SUM(J9:K9)</f>
        <v>10</v>
      </c>
      <c r="M9" s="64">
        <v>20</v>
      </c>
      <c r="N9" s="67" t="str">
        <f t="shared" ref="N9" ca="1" si="18">IF(K9&gt;(M9-1),"þ","ý")</f>
        <v>ý</v>
      </c>
      <c r="O9" s="299"/>
    </row>
    <row r="10" spans="1:15" x14ac:dyDescent="0.3">
      <c r="A10" s="150" t="s">
        <v>222</v>
      </c>
      <c r="B10" s="44" t="s">
        <v>295</v>
      </c>
      <c r="C10" s="44" t="s">
        <v>299</v>
      </c>
      <c r="D10" s="112" t="s">
        <v>80</v>
      </c>
      <c r="E10" s="111">
        <v>4</v>
      </c>
      <c r="F10" s="149">
        <v>-1</v>
      </c>
      <c r="G10" s="110">
        <v>2</v>
      </c>
      <c r="H10" s="44">
        <v>1</v>
      </c>
      <c r="I10" s="44">
        <v>0</v>
      </c>
      <c r="J10" s="44">
        <f t="shared" ref="J10:J29" si="19">IF(D10="þ",SUM(E10,G10:I10),SUM(E10,F10,H10,I10))</f>
        <v>4</v>
      </c>
      <c r="K10" s="45">
        <f t="shared" ca="1" si="13"/>
        <v>18</v>
      </c>
      <c r="L10" s="44">
        <f t="shared" ref="L10" ca="1" si="20">SUM(J10:K10)</f>
        <v>22</v>
      </c>
      <c r="M10" s="64">
        <v>20</v>
      </c>
      <c r="N10" s="67" t="str">
        <f t="shared" ref="N10:N29" ca="1" si="21">IF(K10&gt;(M10-1),"þ","ý")</f>
        <v>ý</v>
      </c>
      <c r="O10" s="300"/>
    </row>
    <row r="11" spans="1:15" x14ac:dyDescent="0.3">
      <c r="A11" s="150" t="s">
        <v>222</v>
      </c>
      <c r="B11" s="44" t="s">
        <v>307</v>
      </c>
      <c r="C11" s="44" t="s">
        <v>308</v>
      </c>
      <c r="D11" s="112" t="s">
        <v>111</v>
      </c>
      <c r="E11" s="111">
        <v>4</v>
      </c>
      <c r="F11" s="149">
        <v>-1</v>
      </c>
      <c r="G11" s="110">
        <v>2</v>
      </c>
      <c r="H11" s="44">
        <v>1</v>
      </c>
      <c r="I11" s="44">
        <v>0</v>
      </c>
      <c r="J11" s="44">
        <f t="shared" ref="J11" si="22">IF(D11="þ",SUM(E11,G11:I11),SUM(E11,F11,H11,I11))</f>
        <v>7</v>
      </c>
      <c r="K11" s="45">
        <f t="shared" ca="1" si="13"/>
        <v>4</v>
      </c>
      <c r="L11" s="44">
        <f t="shared" ref="L11" ca="1" si="23">SUM(J11:K11)</f>
        <v>11</v>
      </c>
      <c r="M11" s="64">
        <v>20</v>
      </c>
      <c r="N11" s="67" t="str">
        <f t="shared" ref="N11" ca="1" si="24">IF(K11&gt;(M11-1),"þ","ý")</f>
        <v>ý</v>
      </c>
      <c r="O11" s="300" t="s">
        <v>309</v>
      </c>
    </row>
    <row r="12" spans="1:15" x14ac:dyDescent="0.3">
      <c r="A12" s="151" t="s">
        <v>222</v>
      </c>
      <c r="B12" s="46" t="s">
        <v>211</v>
      </c>
      <c r="C12" s="46" t="s">
        <v>211</v>
      </c>
      <c r="D12" s="109" t="s">
        <v>80</v>
      </c>
      <c r="E12" s="108">
        <v>4</v>
      </c>
      <c r="F12" s="148">
        <v>-1</v>
      </c>
      <c r="G12" s="107">
        <v>2</v>
      </c>
      <c r="H12" s="46">
        <v>1</v>
      </c>
      <c r="I12" s="46">
        <v>0</v>
      </c>
      <c r="J12" s="46">
        <f t="shared" si="19"/>
        <v>4</v>
      </c>
      <c r="K12" s="47">
        <f t="shared" ca="1" si="13"/>
        <v>14</v>
      </c>
      <c r="L12" s="46">
        <f t="shared" ref="L12" ca="1" si="25">SUM(J12:K12)</f>
        <v>18</v>
      </c>
      <c r="M12" s="65">
        <v>20</v>
      </c>
      <c r="N12" s="66" t="str">
        <f t="shared" ca="1" si="21"/>
        <v>ý</v>
      </c>
      <c r="O12" s="301"/>
    </row>
    <row r="13" spans="1:15" x14ac:dyDescent="0.3">
      <c r="A13" s="302" t="s">
        <v>225</v>
      </c>
      <c r="B13" s="303" t="s">
        <v>285</v>
      </c>
      <c r="C13" s="44" t="s">
        <v>291</v>
      </c>
      <c r="D13" s="112" t="s">
        <v>111</v>
      </c>
      <c r="E13" s="111">
        <f>VLOOKUP($A13,Members!$A$2:$AE$6,31,FALSE)</f>
        <v>6</v>
      </c>
      <c r="F13" s="149" t="str">
        <f>VLOOKUP($A13,Members!$A$2:$AE$6,12,FALSE)</f>
        <v>+0</v>
      </c>
      <c r="G13" s="110" t="str">
        <f>VLOOKUP($A13,Members!$A$2:$AE$6,14,FALSE)</f>
        <v>+3</v>
      </c>
      <c r="H13" s="44">
        <v>1</v>
      </c>
      <c r="I13" s="44">
        <v>0</v>
      </c>
      <c r="J13" s="44">
        <f t="shared" ref="J13" si="26">IF(D13="þ",SUM(E13,G13:I13),SUM(E13,F13,H13,I13))</f>
        <v>7</v>
      </c>
      <c r="K13" s="45">
        <f t="shared" ca="1" si="13"/>
        <v>15</v>
      </c>
      <c r="L13" s="44">
        <f t="shared" ref="L13" ca="1" si="27">SUM(J13:K13)</f>
        <v>22</v>
      </c>
      <c r="M13" s="64">
        <v>18</v>
      </c>
      <c r="N13" s="67" t="str">
        <f t="shared" ref="N13" ca="1" si="28">IF(K13&gt;(M13-1),"þ","ý")</f>
        <v>ý</v>
      </c>
      <c r="O13" s="304"/>
    </row>
    <row r="14" spans="1:15" x14ac:dyDescent="0.3">
      <c r="A14" s="302" t="s">
        <v>225</v>
      </c>
      <c r="B14" s="303" t="s">
        <v>319</v>
      </c>
      <c r="C14" s="44" t="s">
        <v>291</v>
      </c>
      <c r="D14" s="112" t="s">
        <v>111</v>
      </c>
      <c r="E14" s="111">
        <f>E13-5</f>
        <v>1</v>
      </c>
      <c r="F14" s="149" t="str">
        <f>VLOOKUP($A14,Members!$A$2:$AE$6,12,FALSE)</f>
        <v>+0</v>
      </c>
      <c r="G14" s="110" t="str">
        <f>VLOOKUP($A14,Members!$A$2:$AE$6,14,FALSE)</f>
        <v>+3</v>
      </c>
      <c r="H14" s="44">
        <v>1</v>
      </c>
      <c r="I14" s="44">
        <v>0</v>
      </c>
      <c r="J14" s="44">
        <f t="shared" ref="J14" si="29">IF(D14="þ",SUM(E14,G14:I14),SUM(E14,F14,H14,I14))</f>
        <v>2</v>
      </c>
      <c r="K14" s="45">
        <f t="shared" ca="1" si="13"/>
        <v>15</v>
      </c>
      <c r="L14" s="44">
        <f t="shared" ref="L14" ca="1" si="30">SUM(J14:K14)</f>
        <v>17</v>
      </c>
      <c r="M14" s="64">
        <v>18</v>
      </c>
      <c r="N14" s="67" t="str">
        <f t="shared" ref="N14" ca="1" si="31">IF(K14&gt;(M14-1),"þ","ý")</f>
        <v>ý</v>
      </c>
      <c r="O14" s="304"/>
    </row>
    <row r="15" spans="1:15" x14ac:dyDescent="0.3">
      <c r="A15" s="302" t="s">
        <v>225</v>
      </c>
      <c r="B15" s="44" t="s">
        <v>286</v>
      </c>
      <c r="C15" s="44" t="s">
        <v>292</v>
      </c>
      <c r="D15" s="112" t="s">
        <v>80</v>
      </c>
      <c r="E15" s="111">
        <f>VLOOKUP($A15,Members!$A$2:$AE$6,31,FALSE)</f>
        <v>6</v>
      </c>
      <c r="F15" s="149" t="str">
        <f>VLOOKUP($A15,Members!$A$2:$AE$6,12,FALSE)</f>
        <v>+0</v>
      </c>
      <c r="G15" s="110" t="str">
        <f>VLOOKUP($A15,Members!$A$2:$AE$6,14,FALSE)</f>
        <v>+3</v>
      </c>
      <c r="H15" s="44">
        <v>1</v>
      </c>
      <c r="I15" s="44">
        <v>0</v>
      </c>
      <c r="J15" s="44">
        <f t="shared" ref="J15:J26" si="32">IF(D15="þ",SUM(E15,G15:I15),SUM(E15,F15,H15,I15))</f>
        <v>7</v>
      </c>
      <c r="K15" s="45">
        <f t="shared" ca="1" si="13"/>
        <v>20</v>
      </c>
      <c r="L15" s="44">
        <f t="shared" ref="L15:L26" ca="1" si="33">SUM(J15:K15)</f>
        <v>27</v>
      </c>
      <c r="M15" s="64">
        <v>19</v>
      </c>
      <c r="N15" s="67" t="str">
        <f t="shared" ref="N15:N26" ca="1" si="34">IF(K15&gt;(M15-1),"þ","ý")</f>
        <v>þ</v>
      </c>
      <c r="O15" s="300"/>
    </row>
    <row r="16" spans="1:15" x14ac:dyDescent="0.3">
      <c r="A16" s="305" t="s">
        <v>225</v>
      </c>
      <c r="B16" s="46" t="s">
        <v>211</v>
      </c>
      <c r="C16" s="46" t="s">
        <v>211</v>
      </c>
      <c r="D16" s="109" t="s">
        <v>80</v>
      </c>
      <c r="E16" s="108">
        <f>VLOOKUP($A16,Members!$A$2:$AE$6,31,FALSE)</f>
        <v>6</v>
      </c>
      <c r="F16" s="148" t="str">
        <f>VLOOKUP($A16,Members!$A$2:$AE$6,12,FALSE)</f>
        <v>+0</v>
      </c>
      <c r="G16" s="107" t="str">
        <f>VLOOKUP($A16,Members!$A$2:$AE$6,14,FALSE)</f>
        <v>+3</v>
      </c>
      <c r="H16" s="46">
        <v>1</v>
      </c>
      <c r="I16" s="46">
        <v>0</v>
      </c>
      <c r="J16" s="46">
        <f t="shared" si="32"/>
        <v>7</v>
      </c>
      <c r="K16" s="47">
        <f t="shared" ca="1" si="13"/>
        <v>3</v>
      </c>
      <c r="L16" s="46">
        <f t="shared" ca="1" si="33"/>
        <v>10</v>
      </c>
      <c r="M16" s="65">
        <v>20</v>
      </c>
      <c r="N16" s="66" t="str">
        <f t="shared" ca="1" si="34"/>
        <v>ý</v>
      </c>
      <c r="O16" s="306"/>
    </row>
    <row r="17" spans="1:15" x14ac:dyDescent="0.3">
      <c r="A17" s="302" t="s">
        <v>226</v>
      </c>
      <c r="B17" s="44" t="s">
        <v>287</v>
      </c>
      <c r="C17" s="44" t="s">
        <v>293</v>
      </c>
      <c r="D17" s="112" t="s">
        <v>111</v>
      </c>
      <c r="E17" s="111">
        <f>VLOOKUP($A17,Members!$A$2:$AE$6,31,FALSE)</f>
        <v>3</v>
      </c>
      <c r="F17" s="149">
        <f>VLOOKUP($A17,Members!$A$2:$AE$6,12,FALSE)</f>
        <v>-1</v>
      </c>
      <c r="G17" s="110" t="str">
        <f>VLOOKUP($A17,Members!$A$2:$AE$6,14,FALSE)</f>
        <v>+1</v>
      </c>
      <c r="H17" s="44">
        <v>1</v>
      </c>
      <c r="I17" s="44">
        <v>0</v>
      </c>
      <c r="J17" s="44">
        <f t="shared" si="32"/>
        <v>4</v>
      </c>
      <c r="K17" s="45">
        <f t="shared" ca="1" si="13"/>
        <v>16</v>
      </c>
      <c r="L17" s="44">
        <f t="shared" ca="1" si="33"/>
        <v>20</v>
      </c>
      <c r="M17" s="64">
        <v>19</v>
      </c>
      <c r="N17" s="67" t="str">
        <f t="shared" ca="1" si="34"/>
        <v>ý</v>
      </c>
      <c r="O17" s="300"/>
    </row>
    <row r="18" spans="1:15" x14ac:dyDescent="0.3">
      <c r="A18" s="302" t="s">
        <v>226</v>
      </c>
      <c r="B18" s="44" t="s">
        <v>288</v>
      </c>
      <c r="C18" s="44" t="s">
        <v>298</v>
      </c>
      <c r="D18" s="112" t="s">
        <v>80</v>
      </c>
      <c r="E18" s="111">
        <f>VLOOKUP($A18,Members!$A$2:$AE$6,31,FALSE)</f>
        <v>3</v>
      </c>
      <c r="F18" s="149">
        <f>VLOOKUP($A18,Members!$A$2:$AE$6,12,FALSE)</f>
        <v>-1</v>
      </c>
      <c r="G18" s="110" t="str">
        <f>VLOOKUP($A18,Members!$A$2:$AE$6,14,FALSE)</f>
        <v>+1</v>
      </c>
      <c r="H18" s="44">
        <v>1</v>
      </c>
      <c r="I18" s="44">
        <v>0</v>
      </c>
      <c r="J18" s="44">
        <f t="shared" si="32"/>
        <v>3</v>
      </c>
      <c r="K18" s="45">
        <f t="shared" ca="1" si="13"/>
        <v>18</v>
      </c>
      <c r="L18" s="44">
        <f t="shared" ca="1" si="33"/>
        <v>21</v>
      </c>
      <c r="M18" s="64">
        <v>20</v>
      </c>
      <c r="N18" s="67" t="str">
        <f t="shared" ca="1" si="34"/>
        <v>ý</v>
      </c>
      <c r="O18" s="300"/>
    </row>
    <row r="19" spans="1:15" x14ac:dyDescent="0.3">
      <c r="A19" s="305" t="s">
        <v>226</v>
      </c>
      <c r="B19" s="46" t="s">
        <v>211</v>
      </c>
      <c r="C19" s="46" t="s">
        <v>211</v>
      </c>
      <c r="D19" s="109" t="s">
        <v>80</v>
      </c>
      <c r="E19" s="108">
        <f>VLOOKUP($A19,Members!$A$2:$AE$6,31,FALSE)</f>
        <v>3</v>
      </c>
      <c r="F19" s="148">
        <f>VLOOKUP($A19,Members!$A$2:$AE$6,12,FALSE)</f>
        <v>-1</v>
      </c>
      <c r="G19" s="107" t="str">
        <f>VLOOKUP($A19,Members!$A$2:$AE$6,14,FALSE)</f>
        <v>+1</v>
      </c>
      <c r="H19" s="46">
        <v>1</v>
      </c>
      <c r="I19" s="46">
        <v>0</v>
      </c>
      <c r="J19" s="46">
        <f t="shared" si="32"/>
        <v>3</v>
      </c>
      <c r="K19" s="47">
        <f t="shared" ca="1" si="13"/>
        <v>11</v>
      </c>
      <c r="L19" s="46">
        <f t="shared" ca="1" si="33"/>
        <v>14</v>
      </c>
      <c r="M19" s="65">
        <v>20</v>
      </c>
      <c r="N19" s="66" t="str">
        <f t="shared" ca="1" si="34"/>
        <v>ý</v>
      </c>
      <c r="O19" s="306"/>
    </row>
    <row r="20" spans="1:15" x14ac:dyDescent="0.3">
      <c r="A20" s="302" t="s">
        <v>235</v>
      </c>
      <c r="B20" s="44" t="s">
        <v>289</v>
      </c>
      <c r="C20" s="44" t="s">
        <v>301</v>
      </c>
      <c r="D20" s="112" t="s">
        <v>80</v>
      </c>
      <c r="E20" s="111">
        <f>VLOOKUP($A20,Members!$A$2:$AE$6,31,FALSE)</f>
        <v>6</v>
      </c>
      <c r="F20" s="149" t="str">
        <f>VLOOKUP($A20,Members!$A$2:$AE$6,12,FALSE)</f>
        <v>+1</v>
      </c>
      <c r="G20" s="110" t="str">
        <f>VLOOKUP($A20,Members!$A$2:$AE$6,14,FALSE)</f>
        <v>+3</v>
      </c>
      <c r="H20" s="44">
        <v>1</v>
      </c>
      <c r="I20" s="44">
        <v>0</v>
      </c>
      <c r="J20" s="44">
        <f t="shared" si="32"/>
        <v>7</v>
      </c>
      <c r="K20" s="45">
        <f t="shared" ca="1" si="13"/>
        <v>11</v>
      </c>
      <c r="L20" s="44">
        <f t="shared" ca="1" si="33"/>
        <v>18</v>
      </c>
      <c r="M20" s="64">
        <v>20</v>
      </c>
      <c r="N20" s="67" t="str">
        <f t="shared" ca="1" si="34"/>
        <v>ý</v>
      </c>
      <c r="O20" s="300"/>
    </row>
    <row r="21" spans="1:15" x14ac:dyDescent="0.3">
      <c r="A21" s="302" t="s">
        <v>235</v>
      </c>
      <c r="B21" s="44" t="s">
        <v>289</v>
      </c>
      <c r="C21" s="44" t="s">
        <v>301</v>
      </c>
      <c r="D21" s="112" t="s">
        <v>80</v>
      </c>
      <c r="E21" s="111">
        <f>E20-5</f>
        <v>1</v>
      </c>
      <c r="F21" s="149" t="str">
        <f>VLOOKUP($A21,Members!$A$2:$AE$6,12,FALSE)</f>
        <v>+1</v>
      </c>
      <c r="G21" s="110" t="str">
        <f>VLOOKUP($A21,Members!$A$2:$AE$6,14,FALSE)</f>
        <v>+3</v>
      </c>
      <c r="H21" s="44">
        <v>1</v>
      </c>
      <c r="I21" s="44">
        <v>0</v>
      </c>
      <c r="J21" s="44">
        <f t="shared" ref="J21" si="35">IF(D21="þ",SUM(E21,G21:I21),SUM(E21,F21,H21,I21))</f>
        <v>2</v>
      </c>
      <c r="K21" s="45">
        <f t="shared" ca="1" si="13"/>
        <v>2</v>
      </c>
      <c r="L21" s="44">
        <f t="shared" ref="L21" ca="1" si="36">SUM(J21:K21)</f>
        <v>4</v>
      </c>
      <c r="M21" s="64">
        <v>20</v>
      </c>
      <c r="N21" s="67" t="str">
        <f t="shared" ref="N21" ca="1" si="37">IF(K21&gt;(M21-1),"þ","ý")</f>
        <v>ý</v>
      </c>
      <c r="O21" s="300"/>
    </row>
    <row r="22" spans="1:15" x14ac:dyDescent="0.3">
      <c r="A22" s="302" t="s">
        <v>235</v>
      </c>
      <c r="B22" s="44" t="s">
        <v>286</v>
      </c>
      <c r="C22" s="44" t="s">
        <v>300</v>
      </c>
      <c r="D22" s="112" t="s">
        <v>80</v>
      </c>
      <c r="E22" s="111">
        <f>VLOOKUP($A22,Members!$A$2:$AE$6,31,FALSE)</f>
        <v>6</v>
      </c>
      <c r="F22" s="149" t="str">
        <f>VLOOKUP($A22,Members!$A$2:$AE$6,12,FALSE)</f>
        <v>+1</v>
      </c>
      <c r="G22" s="110" t="str">
        <f>VLOOKUP($A22,Members!$A$2:$AE$6,14,FALSE)</f>
        <v>+3</v>
      </c>
      <c r="H22" s="44">
        <v>1</v>
      </c>
      <c r="I22" s="44">
        <v>0</v>
      </c>
      <c r="J22" s="44">
        <f t="shared" si="32"/>
        <v>7</v>
      </c>
      <c r="K22" s="45">
        <f t="shared" ca="1" si="13"/>
        <v>3</v>
      </c>
      <c r="L22" s="44">
        <f t="shared" ca="1" si="33"/>
        <v>10</v>
      </c>
      <c r="M22" s="64">
        <v>19</v>
      </c>
      <c r="N22" s="67" t="str">
        <f t="shared" ca="1" si="34"/>
        <v>ý</v>
      </c>
      <c r="O22" s="300"/>
    </row>
    <row r="23" spans="1:15" x14ac:dyDescent="0.3">
      <c r="A23" s="305" t="s">
        <v>235</v>
      </c>
      <c r="B23" s="46" t="s">
        <v>211</v>
      </c>
      <c r="C23" s="46" t="s">
        <v>211</v>
      </c>
      <c r="D23" s="109" t="s">
        <v>80</v>
      </c>
      <c r="E23" s="108">
        <f>VLOOKUP($A23,Members!$A$2:$AE$6,31,FALSE)</f>
        <v>6</v>
      </c>
      <c r="F23" s="148" t="str">
        <f>VLOOKUP($A23,Members!$A$2:$AE$6,12,FALSE)</f>
        <v>+1</v>
      </c>
      <c r="G23" s="107" t="str">
        <f>VLOOKUP($A23,Members!$A$2:$AE$6,14,FALSE)</f>
        <v>+3</v>
      </c>
      <c r="H23" s="46">
        <v>1</v>
      </c>
      <c r="I23" s="46">
        <v>0</v>
      </c>
      <c r="J23" s="46">
        <f t="shared" si="32"/>
        <v>7</v>
      </c>
      <c r="K23" s="47">
        <f t="shared" ca="1" si="13"/>
        <v>3</v>
      </c>
      <c r="L23" s="46">
        <f t="shared" ca="1" si="33"/>
        <v>10</v>
      </c>
      <c r="M23" s="65">
        <v>20</v>
      </c>
      <c r="N23" s="66" t="str">
        <f t="shared" ca="1" si="34"/>
        <v>ý</v>
      </c>
      <c r="O23" s="306"/>
    </row>
    <row r="24" spans="1:15" x14ac:dyDescent="0.3">
      <c r="A24" s="302" t="s">
        <v>227</v>
      </c>
      <c r="B24" s="44" t="s">
        <v>290</v>
      </c>
      <c r="C24" s="44" t="s">
        <v>291</v>
      </c>
      <c r="D24" s="112" t="s">
        <v>80</v>
      </c>
      <c r="E24" s="111">
        <f>VLOOKUP($A24,Members!$A$2:$AE$6,31,FALSE)</f>
        <v>4</v>
      </c>
      <c r="F24" s="149">
        <f>VLOOKUP($A24,Members!$A$2:$AE$6,12,FALSE)</f>
        <v>-1</v>
      </c>
      <c r="G24" s="110" t="str">
        <f>VLOOKUP($A24,Members!$A$2:$AE$6,14,FALSE)</f>
        <v>+2</v>
      </c>
      <c r="H24" s="44">
        <v>1</v>
      </c>
      <c r="I24" s="44">
        <v>0</v>
      </c>
      <c r="J24" s="44">
        <f t="shared" si="32"/>
        <v>4</v>
      </c>
      <c r="K24" s="45">
        <f t="shared" ca="1" si="13"/>
        <v>16</v>
      </c>
      <c r="L24" s="44">
        <f t="shared" ca="1" si="33"/>
        <v>20</v>
      </c>
      <c r="M24" s="64">
        <v>20</v>
      </c>
      <c r="N24" s="67" t="str">
        <f t="shared" ca="1" si="34"/>
        <v>ý</v>
      </c>
      <c r="O24" s="300"/>
    </row>
    <row r="25" spans="1:15" x14ac:dyDescent="0.3">
      <c r="A25" s="302" t="s">
        <v>227</v>
      </c>
      <c r="B25" s="44" t="s">
        <v>287</v>
      </c>
      <c r="C25" s="44" t="s">
        <v>293</v>
      </c>
      <c r="D25" s="112" t="s">
        <v>111</v>
      </c>
      <c r="E25" s="111">
        <f>VLOOKUP($A25,Members!$A$2:$AE$6,31,FALSE)</f>
        <v>4</v>
      </c>
      <c r="F25" s="149">
        <f>VLOOKUP($A25,Members!$A$2:$AE$6,12,FALSE)</f>
        <v>-1</v>
      </c>
      <c r="G25" s="110" t="str">
        <f>VLOOKUP($A25,Members!$A$2:$AE$6,14,FALSE)</f>
        <v>+2</v>
      </c>
      <c r="H25" s="44">
        <v>1</v>
      </c>
      <c r="I25" s="44">
        <v>0</v>
      </c>
      <c r="J25" s="44">
        <f t="shared" ref="J25" si="38">IF(D25="þ",SUM(E25,G25:I25),SUM(E25,F25,H25,I25))</f>
        <v>5</v>
      </c>
      <c r="K25" s="45">
        <f t="shared" ca="1" si="13"/>
        <v>7</v>
      </c>
      <c r="L25" s="44">
        <f t="shared" ref="L25" ca="1" si="39">SUM(J25:K25)</f>
        <v>12</v>
      </c>
      <c r="M25" s="64">
        <v>19</v>
      </c>
      <c r="N25" s="67" t="str">
        <f t="shared" ref="N25" ca="1" si="40">IF(K25&gt;(M25-1),"þ","ý")</f>
        <v>ý</v>
      </c>
      <c r="O25" s="300"/>
    </row>
    <row r="26" spans="1:15" x14ac:dyDescent="0.3">
      <c r="A26" s="302" t="s">
        <v>227</v>
      </c>
      <c r="B26" s="44" t="s">
        <v>286</v>
      </c>
      <c r="C26" s="44" t="s">
        <v>292</v>
      </c>
      <c r="D26" s="112" t="s">
        <v>80</v>
      </c>
      <c r="E26" s="111">
        <f>VLOOKUP($A26,Members!$A$2:$AE$6,31,FALSE)</f>
        <v>4</v>
      </c>
      <c r="F26" s="149">
        <f>VLOOKUP($A26,Members!$A$2:$AE$6,12,FALSE)</f>
        <v>-1</v>
      </c>
      <c r="G26" s="110" t="str">
        <f>VLOOKUP($A26,Members!$A$2:$AE$6,14,FALSE)</f>
        <v>+2</v>
      </c>
      <c r="H26" s="44">
        <v>1</v>
      </c>
      <c r="I26" s="44">
        <v>0</v>
      </c>
      <c r="J26" s="44">
        <f t="shared" si="32"/>
        <v>4</v>
      </c>
      <c r="K26" s="45">
        <f t="shared" ca="1" si="13"/>
        <v>19</v>
      </c>
      <c r="L26" s="44">
        <f t="shared" ca="1" si="33"/>
        <v>23</v>
      </c>
      <c r="M26" s="64">
        <v>19</v>
      </c>
      <c r="N26" s="67" t="str">
        <f t="shared" ca="1" si="34"/>
        <v>þ</v>
      </c>
      <c r="O26" s="300"/>
    </row>
    <row r="27" spans="1:15" x14ac:dyDescent="0.3">
      <c r="A27" s="305" t="s">
        <v>227</v>
      </c>
      <c r="B27" s="46" t="s">
        <v>211</v>
      </c>
      <c r="C27" s="46" t="s">
        <v>211</v>
      </c>
      <c r="D27" s="109" t="s">
        <v>80</v>
      </c>
      <c r="E27" s="108">
        <f>VLOOKUP($A27,Members!$A$2:$AE$6,31,FALSE)</f>
        <v>4</v>
      </c>
      <c r="F27" s="148">
        <f>VLOOKUP($A27,Members!$A$2:$AE$6,12,FALSE)</f>
        <v>-1</v>
      </c>
      <c r="G27" s="107" t="str">
        <f>VLOOKUP($A27,Members!$A$2:$AE$6,14,FALSE)</f>
        <v>+2</v>
      </c>
      <c r="H27" s="46">
        <v>1</v>
      </c>
      <c r="I27" s="46">
        <v>0</v>
      </c>
      <c r="J27" s="46">
        <f t="shared" ref="J27" si="41">IF(D27="þ",SUM(E27,G27:I27),SUM(E27,F27,H27,I27))</f>
        <v>4</v>
      </c>
      <c r="K27" s="47">
        <f t="shared" ca="1" si="13"/>
        <v>6</v>
      </c>
      <c r="L27" s="46">
        <f t="shared" ref="L27" ca="1" si="42">SUM(J27:K27)</f>
        <v>10</v>
      </c>
      <c r="M27" s="65">
        <v>20</v>
      </c>
      <c r="N27" s="66" t="str">
        <f t="shared" ref="N27" ca="1" si="43">IF(K27&gt;(M27-1),"þ","ý")</f>
        <v>ý</v>
      </c>
      <c r="O27" s="306"/>
    </row>
    <row r="28" spans="1:15" x14ac:dyDescent="0.3">
      <c r="A28" s="302" t="s">
        <v>219</v>
      </c>
      <c r="B28" s="303" t="s">
        <v>217</v>
      </c>
      <c r="C28" s="44" t="s">
        <v>218</v>
      </c>
      <c r="D28" s="112" t="s">
        <v>80</v>
      </c>
      <c r="E28" s="111">
        <v>2</v>
      </c>
      <c r="F28" s="149">
        <v>1</v>
      </c>
      <c r="G28" s="110">
        <v>2</v>
      </c>
      <c r="H28" s="44">
        <v>0</v>
      </c>
      <c r="I28" s="44">
        <v>0</v>
      </c>
      <c r="J28" s="44">
        <f t="shared" si="19"/>
        <v>3</v>
      </c>
      <c r="K28" s="45">
        <f t="shared" ca="1" si="13"/>
        <v>14</v>
      </c>
      <c r="L28" s="44">
        <f t="shared" ref="L28:L29" ca="1" si="44">SUM(J28:K28)</f>
        <v>17</v>
      </c>
      <c r="M28" s="64">
        <v>20</v>
      </c>
      <c r="N28" s="67" t="str">
        <f t="shared" ca="1" si="21"/>
        <v>ý</v>
      </c>
      <c r="O28" s="304"/>
    </row>
    <row r="29" spans="1:15" x14ac:dyDescent="0.3">
      <c r="A29" s="305" t="s">
        <v>219</v>
      </c>
      <c r="B29" s="46" t="s">
        <v>211</v>
      </c>
      <c r="C29" s="46" t="s">
        <v>211</v>
      </c>
      <c r="D29" s="109" t="s">
        <v>80</v>
      </c>
      <c r="E29" s="108">
        <v>1</v>
      </c>
      <c r="F29" s="148">
        <v>1</v>
      </c>
      <c r="G29" s="107">
        <v>2</v>
      </c>
      <c r="H29" s="46">
        <v>0</v>
      </c>
      <c r="I29" s="46">
        <v>0</v>
      </c>
      <c r="J29" s="46">
        <f t="shared" si="19"/>
        <v>2</v>
      </c>
      <c r="K29" s="47">
        <f t="shared" ca="1" si="13"/>
        <v>9</v>
      </c>
      <c r="L29" s="46">
        <f t="shared" ca="1" si="44"/>
        <v>11</v>
      </c>
      <c r="M29" s="65">
        <v>20</v>
      </c>
      <c r="N29" s="66" t="str">
        <f t="shared" ca="1" si="21"/>
        <v>ý</v>
      </c>
      <c r="O29" s="306"/>
    </row>
    <row r="30" spans="1:15" x14ac:dyDescent="0.3">
      <c r="A30" s="302" t="s">
        <v>216</v>
      </c>
      <c r="B30" s="303" t="s">
        <v>217</v>
      </c>
      <c r="C30" s="44" t="s">
        <v>218</v>
      </c>
      <c r="D30" s="112" t="s">
        <v>80</v>
      </c>
      <c r="E30" s="111">
        <v>1</v>
      </c>
      <c r="F30" s="149">
        <v>2</v>
      </c>
      <c r="G30" s="110">
        <v>2</v>
      </c>
      <c r="H30" s="44">
        <v>0</v>
      </c>
      <c r="I30" s="44">
        <v>0</v>
      </c>
      <c r="J30" s="44">
        <f t="shared" ref="J30:J31" si="45">IF(D30="þ",SUM(E30,G30:I30),SUM(E30,F30,H30,I30))</f>
        <v>3</v>
      </c>
      <c r="K30" s="45">
        <f t="shared" ca="1" si="13"/>
        <v>16</v>
      </c>
      <c r="L30" s="44">
        <f t="shared" ref="L30:L31" ca="1" si="46">SUM(J30:K30)</f>
        <v>19</v>
      </c>
      <c r="M30" s="64">
        <v>20</v>
      </c>
      <c r="N30" s="67" t="str">
        <f t="shared" ref="N30:N31" ca="1" si="47">IF(K30&gt;(M30-1),"þ","ý")</f>
        <v>ý</v>
      </c>
      <c r="O30" s="304"/>
    </row>
    <row r="31" spans="1:15" x14ac:dyDescent="0.3">
      <c r="A31" s="305" t="s">
        <v>216</v>
      </c>
      <c r="B31" s="46" t="s">
        <v>211</v>
      </c>
      <c r="C31" s="46" t="s">
        <v>211</v>
      </c>
      <c r="D31" s="109" t="s">
        <v>80</v>
      </c>
      <c r="E31" s="108">
        <v>1</v>
      </c>
      <c r="F31" s="148">
        <v>2</v>
      </c>
      <c r="G31" s="107">
        <v>2</v>
      </c>
      <c r="H31" s="46">
        <v>0</v>
      </c>
      <c r="I31" s="46">
        <v>0</v>
      </c>
      <c r="J31" s="46">
        <f t="shared" si="45"/>
        <v>3</v>
      </c>
      <c r="K31" s="47">
        <f t="shared" ca="1" si="13"/>
        <v>14</v>
      </c>
      <c r="L31" s="46">
        <f t="shared" ca="1" si="46"/>
        <v>17</v>
      </c>
      <c r="M31" s="65">
        <v>20</v>
      </c>
      <c r="N31" s="66" t="str">
        <f t="shared" ca="1" si="47"/>
        <v>ý</v>
      </c>
      <c r="O31" s="306"/>
    </row>
    <row r="32" spans="1:15" x14ac:dyDescent="0.3">
      <c r="A32" s="302" t="s">
        <v>322</v>
      </c>
      <c r="B32" s="303" t="s">
        <v>323</v>
      </c>
      <c r="C32" s="44" t="s">
        <v>324</v>
      </c>
      <c r="D32" s="112" t="s">
        <v>80</v>
      </c>
      <c r="E32" s="111">
        <v>2</v>
      </c>
      <c r="F32" s="149">
        <v>2</v>
      </c>
      <c r="G32" s="110">
        <v>2</v>
      </c>
      <c r="H32" s="44">
        <v>0</v>
      </c>
      <c r="I32" s="44">
        <v>0</v>
      </c>
      <c r="J32" s="44">
        <f t="shared" ref="J32:J33" si="48">IF(D32="þ",SUM(E32,G32:I32),SUM(E32,F32,H32,I32))</f>
        <v>4</v>
      </c>
      <c r="K32" s="45">
        <f t="shared" ca="1" si="13"/>
        <v>5</v>
      </c>
      <c r="L32" s="44">
        <f t="shared" ref="L32:L33" ca="1" si="49">SUM(J32:K32)</f>
        <v>9</v>
      </c>
      <c r="M32" s="64">
        <v>20</v>
      </c>
      <c r="N32" s="67" t="str">
        <f t="shared" ref="N32:N33" ca="1" si="50">IF(K32&gt;(M32-1),"þ","ý")</f>
        <v>ý</v>
      </c>
      <c r="O32" s="304"/>
    </row>
    <row r="33" spans="1:15" x14ac:dyDescent="0.3">
      <c r="A33" s="305" t="s">
        <v>322</v>
      </c>
      <c r="B33" s="46" t="s">
        <v>211</v>
      </c>
      <c r="C33" s="46" t="s">
        <v>211</v>
      </c>
      <c r="D33" s="109" t="s">
        <v>80</v>
      </c>
      <c r="E33" s="108">
        <v>2</v>
      </c>
      <c r="F33" s="148">
        <v>7</v>
      </c>
      <c r="G33" s="107">
        <v>2</v>
      </c>
      <c r="H33" s="46">
        <v>0</v>
      </c>
      <c r="I33" s="46">
        <v>0</v>
      </c>
      <c r="J33" s="46">
        <f t="shared" si="48"/>
        <v>9</v>
      </c>
      <c r="K33" s="47">
        <f t="shared" ca="1" si="13"/>
        <v>15</v>
      </c>
      <c r="L33" s="46">
        <f t="shared" ca="1" si="49"/>
        <v>24</v>
      </c>
      <c r="M33" s="65">
        <v>20</v>
      </c>
      <c r="N33" s="66" t="str">
        <f t="shared" ca="1" si="50"/>
        <v>ý</v>
      </c>
      <c r="O33" s="306"/>
    </row>
  </sheetData>
  <conditionalFormatting sqref="D2:D33">
    <cfRule type="cellIs" dxfId="9" priority="5" operator="equal">
      <formula>"þ"</formula>
    </cfRule>
  </conditionalFormatting>
  <conditionalFormatting sqref="K2:K12 K15 K17:K18 K20:K22 K24:K26">
    <cfRule type="cellIs" dxfId="8" priority="26" operator="greaterThanOrEqual">
      <formula>M2</formula>
    </cfRule>
  </conditionalFormatting>
  <conditionalFormatting sqref="K13:K14">
    <cfRule type="cellIs" dxfId="7" priority="4" operator="greaterThanOrEqual">
      <formula>$M13</formula>
    </cfRule>
  </conditionalFormatting>
  <conditionalFormatting sqref="K16">
    <cfRule type="cellIs" dxfId="6" priority="3" operator="greaterThanOrEqual">
      <formula>$M16</formula>
    </cfRule>
  </conditionalFormatting>
  <conditionalFormatting sqref="K19">
    <cfRule type="cellIs" dxfId="5" priority="2" operator="greaterThanOrEqual">
      <formula>$M19</formula>
    </cfRule>
  </conditionalFormatting>
  <conditionalFormatting sqref="K23">
    <cfRule type="cellIs" dxfId="4" priority="1" operator="greaterThanOrEqual">
      <formula>$M23</formula>
    </cfRule>
  </conditionalFormatting>
  <conditionalFormatting sqref="K27:K33">
    <cfRule type="cellIs" dxfId="3" priority="7" operator="greaterThanOrEqual">
      <formula>$M27</formula>
    </cfRule>
  </conditionalFormatting>
  <conditionalFormatting sqref="N2:N33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zoomScaleNormal="100" workbookViewId="0"/>
  </sheetViews>
  <sheetFormatPr defaultColWidth="4" defaultRowHeight="15.6" x14ac:dyDescent="0.3"/>
  <cols>
    <col min="1" max="1" width="15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11.5" style="18" bestFit="1" customWidth="1"/>
    <col min="8" max="8" width="7.796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99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99</v>
      </c>
    </row>
    <row r="2" spans="1:11" x14ac:dyDescent="0.3">
      <c r="A2" s="296" t="s">
        <v>220</v>
      </c>
      <c r="B2" s="5" t="s">
        <v>40</v>
      </c>
      <c r="C2" s="88">
        <v>6</v>
      </c>
      <c r="D2" s="89">
        <f t="shared" ref="D2:J10" ca="1" si="0">RANDBETWEEN(1,20)</f>
        <v>3</v>
      </c>
      <c r="E2" s="88">
        <f t="shared" ref="E2:E4" ca="1" si="1">D2+C2</f>
        <v>9</v>
      </c>
      <c r="G2" s="302" t="s">
        <v>219</v>
      </c>
      <c r="H2" s="5" t="s">
        <v>40</v>
      </c>
      <c r="I2" s="88">
        <v>5</v>
      </c>
      <c r="J2" s="89">
        <f t="shared" ca="1" si="0"/>
        <v>7</v>
      </c>
      <c r="K2" s="88">
        <f t="shared" ref="K2:K4" ca="1" si="2">J2+I2</f>
        <v>12</v>
      </c>
    </row>
    <row r="3" spans="1:11" x14ac:dyDescent="0.3">
      <c r="A3" s="150" t="s">
        <v>220</v>
      </c>
      <c r="B3" s="5" t="s">
        <v>41</v>
      </c>
      <c r="C3" s="44">
        <v>3</v>
      </c>
      <c r="D3" s="45">
        <f t="shared" ca="1" si="0"/>
        <v>10</v>
      </c>
      <c r="E3" s="44">
        <f t="shared" ca="1" si="1"/>
        <v>13</v>
      </c>
      <c r="G3" s="302" t="s">
        <v>219</v>
      </c>
      <c r="H3" s="5" t="s">
        <v>41</v>
      </c>
      <c r="I3" s="44">
        <v>5</v>
      </c>
      <c r="J3" s="45">
        <f t="shared" ca="1" si="0"/>
        <v>19</v>
      </c>
      <c r="K3" s="44">
        <f t="shared" ca="1" si="2"/>
        <v>24</v>
      </c>
    </row>
    <row r="4" spans="1:11" x14ac:dyDescent="0.3">
      <c r="A4" s="151" t="s">
        <v>220</v>
      </c>
      <c r="B4" s="90" t="s">
        <v>42</v>
      </c>
      <c r="C4" s="46">
        <v>3</v>
      </c>
      <c r="D4" s="47">
        <f t="shared" ca="1" si="0"/>
        <v>3</v>
      </c>
      <c r="E4" s="46">
        <f t="shared" ca="1" si="1"/>
        <v>6</v>
      </c>
      <c r="G4" s="305" t="s">
        <v>219</v>
      </c>
      <c r="H4" s="90" t="s">
        <v>42</v>
      </c>
      <c r="I4" s="46">
        <v>1</v>
      </c>
      <c r="J4" s="47">
        <f t="shared" ca="1" si="0"/>
        <v>15</v>
      </c>
      <c r="K4" s="46">
        <f t="shared" ca="1" si="2"/>
        <v>16</v>
      </c>
    </row>
    <row r="5" spans="1:11" x14ac:dyDescent="0.3">
      <c r="A5" s="296" t="s">
        <v>221</v>
      </c>
      <c r="B5" s="5" t="s">
        <v>40</v>
      </c>
      <c r="C5" s="88">
        <v>5</v>
      </c>
      <c r="D5" s="89">
        <f t="shared" ca="1" si="0"/>
        <v>5</v>
      </c>
      <c r="E5" s="88">
        <f t="shared" ref="E5:E10" ca="1" si="3">D5+C5</f>
        <v>10</v>
      </c>
      <c r="G5" s="302"/>
      <c r="H5" s="5" t="s">
        <v>40</v>
      </c>
      <c r="I5" s="88"/>
      <c r="J5" s="89">
        <f t="shared" ref="J5:J15" ca="1" si="4">RANDBETWEEN(1,20)</f>
        <v>3</v>
      </c>
      <c r="K5" s="88">
        <f t="shared" ref="K5:K7" ca="1" si="5">J5+I5</f>
        <v>3</v>
      </c>
    </row>
    <row r="6" spans="1:11" x14ac:dyDescent="0.3">
      <c r="A6" s="150" t="s">
        <v>221</v>
      </c>
      <c r="B6" s="5" t="s">
        <v>41</v>
      </c>
      <c r="C6" s="44">
        <v>7</v>
      </c>
      <c r="D6" s="45">
        <f t="shared" ca="1" si="0"/>
        <v>3</v>
      </c>
      <c r="E6" s="44">
        <f t="shared" ca="1" si="3"/>
        <v>10</v>
      </c>
      <c r="G6" s="302"/>
      <c r="H6" s="5" t="s">
        <v>41</v>
      </c>
      <c r="I6" s="44"/>
      <c r="J6" s="45">
        <f t="shared" ca="1" si="4"/>
        <v>4</v>
      </c>
      <c r="K6" s="44">
        <f t="shared" ca="1" si="5"/>
        <v>4</v>
      </c>
    </row>
    <row r="7" spans="1:11" x14ac:dyDescent="0.3">
      <c r="A7" s="151" t="s">
        <v>221</v>
      </c>
      <c r="B7" s="90" t="s">
        <v>42</v>
      </c>
      <c r="C7" s="46">
        <v>7</v>
      </c>
      <c r="D7" s="47">
        <f t="shared" ca="1" si="0"/>
        <v>20</v>
      </c>
      <c r="E7" s="46">
        <f t="shared" ca="1" si="3"/>
        <v>27</v>
      </c>
      <c r="G7" s="305"/>
      <c r="H7" s="90" t="s">
        <v>42</v>
      </c>
      <c r="I7" s="46"/>
      <c r="J7" s="47">
        <f t="shared" ca="1" si="4"/>
        <v>12</v>
      </c>
      <c r="K7" s="46">
        <f t="shared" ca="1" si="5"/>
        <v>12</v>
      </c>
    </row>
    <row r="8" spans="1:11" x14ac:dyDescent="0.3">
      <c r="A8" s="296" t="s">
        <v>222</v>
      </c>
      <c r="B8" s="5" t="s">
        <v>40</v>
      </c>
      <c r="C8" s="88">
        <v>4</v>
      </c>
      <c r="D8" s="89">
        <f t="shared" ca="1" si="0"/>
        <v>2</v>
      </c>
      <c r="E8" s="88">
        <f t="shared" ca="1" si="3"/>
        <v>6</v>
      </c>
      <c r="G8" s="302"/>
      <c r="H8" s="5" t="s">
        <v>40</v>
      </c>
      <c r="I8" s="88"/>
      <c r="J8" s="89">
        <f t="shared" ca="1" si="4"/>
        <v>6</v>
      </c>
      <c r="K8" s="88">
        <f t="shared" ref="K8:K10" ca="1" si="6">J8+I8</f>
        <v>6</v>
      </c>
    </row>
    <row r="9" spans="1:11" x14ac:dyDescent="0.3">
      <c r="A9" s="150" t="s">
        <v>222</v>
      </c>
      <c r="B9" s="5" t="s">
        <v>41</v>
      </c>
      <c r="C9" s="44">
        <v>6</v>
      </c>
      <c r="D9" s="45">
        <f t="shared" ca="1" si="0"/>
        <v>8</v>
      </c>
      <c r="E9" s="44">
        <f t="shared" ca="1" si="3"/>
        <v>14</v>
      </c>
      <c r="G9" s="302"/>
      <c r="H9" s="5" t="s">
        <v>41</v>
      </c>
      <c r="I9" s="44"/>
      <c r="J9" s="45">
        <f t="shared" ca="1" si="4"/>
        <v>8</v>
      </c>
      <c r="K9" s="44">
        <f t="shared" ca="1" si="6"/>
        <v>8</v>
      </c>
    </row>
    <row r="10" spans="1:11" x14ac:dyDescent="0.3">
      <c r="A10" s="151" t="s">
        <v>222</v>
      </c>
      <c r="B10" s="90" t="s">
        <v>42</v>
      </c>
      <c r="C10" s="341">
        <v>6</v>
      </c>
      <c r="D10" s="47">
        <f t="shared" ca="1" si="0"/>
        <v>5</v>
      </c>
      <c r="E10" s="46">
        <f t="shared" ca="1" si="3"/>
        <v>11</v>
      </c>
      <c r="G10" s="305"/>
      <c r="H10" s="90" t="s">
        <v>42</v>
      </c>
      <c r="I10" s="46"/>
      <c r="J10" s="47">
        <f t="shared" ca="1" si="4"/>
        <v>12</v>
      </c>
      <c r="K10" s="46">
        <f t="shared" ca="1" si="6"/>
        <v>12</v>
      </c>
    </row>
    <row r="11" spans="1:11" x14ac:dyDescent="0.3">
      <c r="G11" s="302"/>
      <c r="H11" s="5" t="s">
        <v>40</v>
      </c>
      <c r="I11" s="88"/>
      <c r="J11" s="89">
        <f t="shared" ca="1" si="4"/>
        <v>9</v>
      </c>
      <c r="K11" s="88">
        <f t="shared" ref="K11:K16" ca="1" si="7">J11+I11</f>
        <v>9</v>
      </c>
    </row>
    <row r="12" spans="1:11" x14ac:dyDescent="0.3">
      <c r="G12" s="302"/>
      <c r="H12" s="5" t="s">
        <v>41</v>
      </c>
      <c r="I12" s="44"/>
      <c r="J12" s="45">
        <f t="shared" ca="1" si="4"/>
        <v>11</v>
      </c>
      <c r="K12" s="44">
        <f t="shared" ca="1" si="7"/>
        <v>11</v>
      </c>
    </row>
    <row r="13" spans="1:11" x14ac:dyDescent="0.3">
      <c r="G13" s="305"/>
      <c r="H13" s="90" t="s">
        <v>42</v>
      </c>
      <c r="I13" s="46"/>
      <c r="J13" s="47">
        <f t="shared" ca="1" si="4"/>
        <v>17</v>
      </c>
      <c r="K13" s="46">
        <f t="shared" ca="1" si="7"/>
        <v>17</v>
      </c>
    </row>
    <row r="14" spans="1:11" x14ac:dyDescent="0.3">
      <c r="G14" s="175"/>
      <c r="H14" s="90" t="s">
        <v>171</v>
      </c>
      <c r="I14" s="46"/>
      <c r="J14" s="47">
        <f t="shared" ca="1" si="4"/>
        <v>20</v>
      </c>
      <c r="K14" s="46">
        <f t="shared" ca="1" si="7"/>
        <v>20</v>
      </c>
    </row>
    <row r="15" spans="1:11" x14ac:dyDescent="0.3">
      <c r="G15" s="175"/>
      <c r="H15" s="90" t="s">
        <v>171</v>
      </c>
      <c r="I15" s="46"/>
      <c r="J15" s="47">
        <f t="shared" ca="1" si="4"/>
        <v>18</v>
      </c>
      <c r="K15" s="46">
        <f t="shared" ca="1" si="7"/>
        <v>18</v>
      </c>
    </row>
    <row r="16" spans="1:11" x14ac:dyDescent="0.3">
      <c r="G16" s="175"/>
      <c r="H16" s="90" t="s">
        <v>42</v>
      </c>
      <c r="I16" s="46"/>
      <c r="J16" s="47">
        <f t="shared" ref="J16" ca="1" si="8">RANDBETWEEN(1,20)</f>
        <v>5</v>
      </c>
      <c r="K16" s="46">
        <f t="shared" ca="1" si="7"/>
        <v>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4.5" style="166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101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109</v>
      </c>
      <c r="B2" s="91">
        <v>11</v>
      </c>
      <c r="C2" s="106">
        <v>14</v>
      </c>
      <c r="D2" s="95">
        <v>15</v>
      </c>
      <c r="E2" s="96">
        <v>0</v>
      </c>
      <c r="F2" s="97" t="s">
        <v>62</v>
      </c>
      <c r="G2" s="98">
        <v>0</v>
      </c>
      <c r="H2" s="134"/>
      <c r="I2" s="100"/>
      <c r="J2" s="285"/>
      <c r="K2" s="172"/>
      <c r="L2" s="171"/>
      <c r="M2" s="136"/>
      <c r="N2" s="137"/>
      <c r="O2" s="162"/>
      <c r="P2" s="156" t="s">
        <v>96</v>
      </c>
      <c r="Q2" s="173"/>
      <c r="R2" s="174" t="s">
        <v>96</v>
      </c>
      <c r="S2" s="101"/>
      <c r="T2" s="102"/>
      <c r="U2" s="92"/>
      <c r="V2" s="93">
        <f t="shared" ref="V2:V5" si="0">SUM(H2:T2)</f>
        <v>0</v>
      </c>
      <c r="W2" s="103"/>
      <c r="X2" s="104"/>
      <c r="Y2" s="142"/>
      <c r="Z2" s="94">
        <v>35</v>
      </c>
      <c r="AA2" s="57">
        <f>SUM(Y2:Z2)-(V2+W2)</f>
        <v>35</v>
      </c>
      <c r="AB2" s="130">
        <f>SMALL(Z2:AA2,1)+X2</f>
        <v>35</v>
      </c>
    </row>
    <row r="3" spans="1:28" x14ac:dyDescent="0.3">
      <c r="A3" s="164" t="s">
        <v>107</v>
      </c>
      <c r="B3" s="91">
        <v>12</v>
      </c>
      <c r="C3" s="106">
        <v>16</v>
      </c>
      <c r="D3" s="95">
        <v>18</v>
      </c>
      <c r="E3" s="96">
        <v>0</v>
      </c>
      <c r="F3" s="97" t="s">
        <v>62</v>
      </c>
      <c r="G3" s="98">
        <v>0</v>
      </c>
      <c r="H3" s="134"/>
      <c r="I3" s="135"/>
      <c r="J3" s="285"/>
      <c r="K3" s="172"/>
      <c r="L3" s="171"/>
      <c r="M3" s="136"/>
      <c r="N3" s="137"/>
      <c r="O3" s="162"/>
      <c r="P3" s="156" t="s">
        <v>96</v>
      </c>
      <c r="Q3" s="143" t="s">
        <v>96</v>
      </c>
      <c r="R3" s="138"/>
      <c r="S3" s="139"/>
      <c r="T3" s="140"/>
      <c r="U3" s="92"/>
      <c r="V3" s="93">
        <f t="shared" si="0"/>
        <v>0</v>
      </c>
      <c r="W3" s="141"/>
      <c r="X3" s="104"/>
      <c r="Y3" s="142"/>
      <c r="Z3" s="94">
        <v>36</v>
      </c>
      <c r="AA3" s="57">
        <f t="shared" ref="AA3:AA5" si="1">SUM(Y3:Z3)-(V3+W3)</f>
        <v>36</v>
      </c>
      <c r="AB3" s="130">
        <f t="shared" ref="AB3:AB5" si="2">SMALL(Z3:AA3,1)+X3</f>
        <v>36</v>
      </c>
    </row>
    <row r="4" spans="1:28" x14ac:dyDescent="0.3">
      <c r="A4" s="164" t="s">
        <v>201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285"/>
      <c r="K4" s="172"/>
      <c r="L4" s="171"/>
      <c r="M4" s="136"/>
      <c r="N4" s="137"/>
      <c r="O4" s="162"/>
      <c r="P4" s="156" t="s">
        <v>96</v>
      </c>
      <c r="Q4" s="173"/>
      <c r="R4" s="138"/>
      <c r="S4" s="139"/>
      <c r="T4" s="140"/>
      <c r="U4" s="92"/>
      <c r="V4" s="93">
        <f t="shared" si="0"/>
        <v>0</v>
      </c>
      <c r="W4" s="141"/>
      <c r="X4" s="104"/>
      <c r="Y4" s="142"/>
      <c r="Z4" s="94">
        <v>31</v>
      </c>
      <c r="AA4" s="57">
        <f>SUM(Y4:Z4)-(V4+W4)</f>
        <v>31</v>
      </c>
      <c r="AB4" s="130">
        <f>SMALL(Z4:AA4,1)+X4</f>
        <v>31</v>
      </c>
    </row>
    <row r="5" spans="1:28" x14ac:dyDescent="0.3">
      <c r="A5" s="164" t="s">
        <v>106</v>
      </c>
      <c r="B5" s="91">
        <v>11</v>
      </c>
      <c r="C5" s="106">
        <v>12</v>
      </c>
      <c r="D5" s="95">
        <v>14</v>
      </c>
      <c r="E5" s="96">
        <v>0</v>
      </c>
      <c r="F5" s="132" t="s">
        <v>62</v>
      </c>
      <c r="G5" s="133">
        <v>0</v>
      </c>
      <c r="H5" s="134"/>
      <c r="I5" s="135"/>
      <c r="J5" s="285"/>
      <c r="K5" s="172"/>
      <c r="L5" s="171"/>
      <c r="M5" s="136"/>
      <c r="N5" s="137"/>
      <c r="O5" s="162"/>
      <c r="P5" s="156" t="s">
        <v>96</v>
      </c>
      <c r="Q5" s="143" t="s">
        <v>96</v>
      </c>
      <c r="R5" s="138"/>
      <c r="S5" s="139"/>
      <c r="T5" s="140"/>
      <c r="U5" s="92"/>
      <c r="V5" s="93">
        <f t="shared" si="0"/>
        <v>0</v>
      </c>
      <c r="W5" s="141"/>
      <c r="X5" s="104"/>
      <c r="Y5" s="142"/>
      <c r="Z5" s="94">
        <v>30</v>
      </c>
      <c r="AA5" s="57">
        <f t="shared" si="1"/>
        <v>30</v>
      </c>
      <c r="AB5" s="130">
        <f t="shared" si="2"/>
        <v>30</v>
      </c>
    </row>
    <row r="6" spans="1:28" x14ac:dyDescent="0.3">
      <c r="A6" s="297" t="s">
        <v>219</v>
      </c>
      <c r="B6" s="91">
        <v>12</v>
      </c>
      <c r="C6" s="106">
        <v>12</v>
      </c>
      <c r="D6" s="95">
        <v>14</v>
      </c>
      <c r="E6" s="96">
        <v>0</v>
      </c>
      <c r="F6" s="132" t="s">
        <v>62</v>
      </c>
      <c r="G6" s="133">
        <v>0</v>
      </c>
      <c r="H6" s="134"/>
      <c r="I6" s="135"/>
      <c r="J6" s="285"/>
      <c r="K6" s="172"/>
      <c r="L6" s="171"/>
      <c r="M6" s="136"/>
      <c r="N6" s="137"/>
      <c r="O6" s="162"/>
      <c r="P6" s="156"/>
      <c r="Q6" s="143"/>
      <c r="R6" s="138"/>
      <c r="S6" s="139"/>
      <c r="T6" s="140"/>
      <c r="U6" s="92"/>
      <c r="V6" s="93">
        <f t="shared" ref="V6" si="3">SUM(H6:T6)</f>
        <v>0</v>
      </c>
      <c r="W6" s="141"/>
      <c r="X6" s="104"/>
      <c r="Y6" s="142"/>
      <c r="Z6" s="94">
        <v>15</v>
      </c>
      <c r="AA6" s="57">
        <f t="shared" ref="AA6" si="4">SUM(Y6:Z6)-(V6+W6)</f>
        <v>15</v>
      </c>
      <c r="AB6" s="130">
        <f t="shared" ref="AB6" si="5">SMALL(Z6:AA6,1)+X6</f>
        <v>15</v>
      </c>
    </row>
    <row r="7" spans="1:28" x14ac:dyDescent="0.3">
      <c r="A7" s="297" t="s">
        <v>225</v>
      </c>
      <c r="B7" s="91">
        <f>VLOOKUP($A7,Members!$A$2:$AH$8,32,FALSE)</f>
        <v>13</v>
      </c>
      <c r="C7" s="106">
        <f>VLOOKUP($A7,Members!$A$2:$AH$8,33,FALSE)</f>
        <v>14</v>
      </c>
      <c r="D7" s="95">
        <f>VLOOKUP($A7,Members!$A$2:$AH$8,34,FALSE)</f>
        <v>17</v>
      </c>
      <c r="E7" s="96">
        <v>0</v>
      </c>
      <c r="F7" s="132" t="s">
        <v>62</v>
      </c>
      <c r="G7" s="133">
        <v>0</v>
      </c>
      <c r="H7" s="134"/>
      <c r="I7" s="135"/>
      <c r="J7" s="285"/>
      <c r="K7" s="172"/>
      <c r="L7" s="171"/>
      <c r="M7" s="136"/>
      <c r="N7" s="137"/>
      <c r="O7" s="162"/>
      <c r="P7" s="156" t="s">
        <v>96</v>
      </c>
      <c r="Q7" s="143" t="s">
        <v>96</v>
      </c>
      <c r="R7" s="138"/>
      <c r="S7" s="139"/>
      <c r="T7" s="140"/>
      <c r="U7" s="92"/>
      <c r="V7" s="93">
        <f t="shared" ref="V7:V10" si="6">SUM(H7:T7)</f>
        <v>0</v>
      </c>
      <c r="W7" s="141"/>
      <c r="X7" s="104"/>
      <c r="Y7" s="142"/>
      <c r="Z7" s="94">
        <f>VLOOKUP($A7,Members!$A$2:$AI$8,35,FALSE)</f>
        <v>34</v>
      </c>
      <c r="AA7" s="57">
        <f t="shared" ref="AA7:AA10" si="7">SUM(Y7:Z7)-(V7+W7)</f>
        <v>34</v>
      </c>
      <c r="AB7" s="130">
        <f t="shared" ref="AB7:AB10" si="8">SMALL(Z7:AA7,1)+X7</f>
        <v>34</v>
      </c>
    </row>
    <row r="8" spans="1:28" x14ac:dyDescent="0.3">
      <c r="A8" s="297" t="s">
        <v>226</v>
      </c>
      <c r="B8" s="91">
        <f>VLOOKUP($A8,Members!$A$2:$AH$8,32,FALSE)</f>
        <v>11</v>
      </c>
      <c r="C8" s="346">
        <f>VLOOKUP($A8,Members!$A$2:$AH$8,33,FALSE)+4</f>
        <v>18</v>
      </c>
      <c r="D8" s="346">
        <f>VLOOKUP($A8,Members!$A$2:$AH$8,34,FALSE)+4</f>
        <v>19</v>
      </c>
      <c r="E8" s="96">
        <v>0</v>
      </c>
      <c r="F8" s="132" t="s">
        <v>62</v>
      </c>
      <c r="G8" s="133">
        <v>0</v>
      </c>
      <c r="H8" s="134"/>
      <c r="I8" s="135"/>
      <c r="J8" s="285">
        <v>9</v>
      </c>
      <c r="K8" s="172"/>
      <c r="L8" s="171"/>
      <c r="M8" s="136"/>
      <c r="N8" s="137"/>
      <c r="O8" s="162"/>
      <c r="P8" s="156" t="s">
        <v>96</v>
      </c>
      <c r="Q8" s="143"/>
      <c r="R8" s="138"/>
      <c r="S8" s="139"/>
      <c r="T8" s="140"/>
      <c r="U8" s="92"/>
      <c r="V8" s="93">
        <f t="shared" si="6"/>
        <v>9</v>
      </c>
      <c r="W8" s="141"/>
      <c r="X8" s="104"/>
      <c r="Y8" s="142"/>
      <c r="Z8" s="94">
        <f>VLOOKUP($A8,Members!$A$2:$AI$8,35,FALSE)</f>
        <v>32</v>
      </c>
      <c r="AA8" s="57">
        <f t="shared" si="7"/>
        <v>23</v>
      </c>
      <c r="AB8" s="130">
        <f t="shared" si="8"/>
        <v>23</v>
      </c>
    </row>
    <row r="9" spans="1:28" x14ac:dyDescent="0.3">
      <c r="A9" s="297" t="s">
        <v>235</v>
      </c>
      <c r="B9" s="91">
        <f>VLOOKUP($A9,Members!$A$2:$AH$8,32,FALSE)</f>
        <v>13</v>
      </c>
      <c r="C9" s="106">
        <f>VLOOKUP($A9,Members!$A$2:$AH$8,33,FALSE)</f>
        <v>15</v>
      </c>
      <c r="D9" s="95">
        <f>VLOOKUP($A9,Members!$A$2:$AH$8,34,FALSE)</f>
        <v>18</v>
      </c>
      <c r="E9" s="96">
        <v>0</v>
      </c>
      <c r="F9" s="132" t="s">
        <v>62</v>
      </c>
      <c r="G9" s="133">
        <v>0</v>
      </c>
      <c r="H9" s="134">
        <v>10</v>
      </c>
      <c r="I9" s="135"/>
      <c r="J9" s="285"/>
      <c r="K9" s="172"/>
      <c r="L9" s="171"/>
      <c r="M9" s="136"/>
      <c r="N9" s="137"/>
      <c r="O9" s="162"/>
      <c r="P9" s="156" t="s">
        <v>96</v>
      </c>
      <c r="Q9" s="143"/>
      <c r="R9" s="138"/>
      <c r="S9" s="139"/>
      <c r="T9" s="140"/>
      <c r="U9" s="92"/>
      <c r="V9" s="93">
        <f t="shared" si="6"/>
        <v>10</v>
      </c>
      <c r="W9" s="141"/>
      <c r="X9" s="104"/>
      <c r="Y9" s="142"/>
      <c r="Z9" s="94">
        <f>VLOOKUP($A9,Members!$A$2:$AI$8,35,FALSE)</f>
        <v>35</v>
      </c>
      <c r="AA9" s="57">
        <f t="shared" si="7"/>
        <v>25</v>
      </c>
      <c r="AB9" s="130">
        <f t="shared" si="8"/>
        <v>25</v>
      </c>
    </row>
    <row r="10" spans="1:28" x14ac:dyDescent="0.3">
      <c r="A10" s="297" t="s">
        <v>227</v>
      </c>
      <c r="B10" s="91">
        <f>VLOOKUP($A10,Members!$A$2:$AH$8,32,FALSE)</f>
        <v>12</v>
      </c>
      <c r="C10" s="106">
        <f>VLOOKUP($A10,Members!$A$2:$AH$8,33,FALSE)</f>
        <v>15</v>
      </c>
      <c r="D10" s="95">
        <f>VLOOKUP($A10,Members!$A$2:$AH$8,34,FALSE)</f>
        <v>17</v>
      </c>
      <c r="E10" s="96">
        <v>0</v>
      </c>
      <c r="F10" s="132" t="s">
        <v>62</v>
      </c>
      <c r="G10" s="133">
        <v>0</v>
      </c>
      <c r="H10" s="134">
        <v>19</v>
      </c>
      <c r="I10" s="135"/>
      <c r="J10" s="285"/>
      <c r="K10" s="172"/>
      <c r="L10" s="171"/>
      <c r="M10" s="136"/>
      <c r="N10" s="137"/>
      <c r="O10" s="162"/>
      <c r="P10" s="156" t="s">
        <v>96</v>
      </c>
      <c r="Q10" s="143"/>
      <c r="R10" s="174" t="s">
        <v>96</v>
      </c>
      <c r="S10" s="139"/>
      <c r="T10" s="140"/>
      <c r="U10" s="92"/>
      <c r="V10" s="93">
        <f t="shared" si="6"/>
        <v>19</v>
      </c>
      <c r="W10" s="141"/>
      <c r="X10" s="104"/>
      <c r="Y10" s="142"/>
      <c r="Z10" s="94">
        <f>VLOOKUP($A10,Members!$A$2:$AI$8,35,FALSE)</f>
        <v>34</v>
      </c>
      <c r="AA10" s="57">
        <f t="shared" si="7"/>
        <v>15</v>
      </c>
      <c r="AB10" s="130">
        <f t="shared" si="8"/>
        <v>15</v>
      </c>
    </row>
    <row r="11" spans="1:28" x14ac:dyDescent="0.3">
      <c r="A11" s="165" t="s">
        <v>220</v>
      </c>
      <c r="B11" s="91">
        <v>14</v>
      </c>
      <c r="C11" s="106">
        <v>17</v>
      </c>
      <c r="D11" s="95">
        <v>21</v>
      </c>
      <c r="E11" s="96">
        <v>0</v>
      </c>
      <c r="F11" s="132" t="s">
        <v>62</v>
      </c>
      <c r="G11" s="133">
        <v>0</v>
      </c>
      <c r="H11" s="99">
        <v>19</v>
      </c>
      <c r="I11" s="100"/>
      <c r="J11" s="285"/>
      <c r="K11" s="172"/>
      <c r="L11" s="171"/>
      <c r="M11" s="136"/>
      <c r="N11" s="137"/>
      <c r="O11" s="344" t="s">
        <v>96</v>
      </c>
      <c r="P11" s="156">
        <v>10</v>
      </c>
      <c r="Q11" s="173"/>
      <c r="R11" s="174" t="s">
        <v>96</v>
      </c>
      <c r="S11" s="101"/>
      <c r="T11" s="102"/>
      <c r="U11" s="92"/>
      <c r="V11" s="93">
        <f t="shared" ref="V11:V13" si="9">SUM(H11:T11)</f>
        <v>29</v>
      </c>
      <c r="W11" s="141"/>
      <c r="X11" s="104"/>
      <c r="Y11" s="105"/>
      <c r="Z11" s="94">
        <v>26</v>
      </c>
      <c r="AA11" s="57">
        <f t="shared" ref="AA11:AA13" si="10">SUM(Y11:Z11)-(V11+W11)</f>
        <v>-3</v>
      </c>
      <c r="AB11" s="130">
        <f t="shared" ref="AB11:AB13" si="11">SMALL(Z11:AA11,1)+X11</f>
        <v>-3</v>
      </c>
    </row>
    <row r="12" spans="1:28" x14ac:dyDescent="0.3">
      <c r="A12" s="165" t="s">
        <v>221</v>
      </c>
      <c r="B12" s="91">
        <v>12</v>
      </c>
      <c r="C12" s="106">
        <v>15</v>
      </c>
      <c r="D12" s="95">
        <v>17</v>
      </c>
      <c r="E12" s="96">
        <v>0</v>
      </c>
      <c r="F12" s="132" t="s">
        <v>62</v>
      </c>
      <c r="G12" s="133">
        <v>0</v>
      </c>
      <c r="H12" s="99">
        <v>22</v>
      </c>
      <c r="I12" s="100"/>
      <c r="J12" s="285"/>
      <c r="K12" s="172"/>
      <c r="L12" s="171"/>
      <c r="M12" s="136"/>
      <c r="N12" s="137"/>
      <c r="O12" s="344" t="s">
        <v>96</v>
      </c>
      <c r="P12" s="156">
        <v>11</v>
      </c>
      <c r="Q12" s="173"/>
      <c r="R12" s="174" t="s">
        <v>96</v>
      </c>
      <c r="S12" s="101"/>
      <c r="T12" s="102"/>
      <c r="U12" s="92"/>
      <c r="V12" s="93">
        <f t="shared" si="9"/>
        <v>33</v>
      </c>
      <c r="W12" s="141"/>
      <c r="X12" s="104"/>
      <c r="Y12" s="105"/>
      <c r="Z12" s="94">
        <v>30.5</v>
      </c>
      <c r="AA12" s="57">
        <f t="shared" si="10"/>
        <v>-2.5</v>
      </c>
      <c r="AB12" s="130">
        <f t="shared" si="11"/>
        <v>-2.5</v>
      </c>
    </row>
    <row r="13" spans="1:28" x14ac:dyDescent="0.3">
      <c r="A13" s="165" t="s">
        <v>222</v>
      </c>
      <c r="B13" s="91">
        <v>12</v>
      </c>
      <c r="C13" s="106">
        <v>11</v>
      </c>
      <c r="D13" s="95">
        <v>13</v>
      </c>
      <c r="E13" s="96">
        <v>0</v>
      </c>
      <c r="F13" s="132" t="s">
        <v>62</v>
      </c>
      <c r="G13" s="133">
        <v>0</v>
      </c>
      <c r="H13" s="99"/>
      <c r="I13" s="100">
        <v>22</v>
      </c>
      <c r="J13" s="285"/>
      <c r="K13" s="172"/>
      <c r="L13" s="171"/>
      <c r="M13" s="136"/>
      <c r="N13" s="137"/>
      <c r="O13" s="344" t="s">
        <v>96</v>
      </c>
      <c r="P13" s="156"/>
      <c r="Q13" s="173"/>
      <c r="R13" s="174" t="s">
        <v>96</v>
      </c>
      <c r="S13" s="101"/>
      <c r="T13" s="102"/>
      <c r="U13" s="92"/>
      <c r="V13" s="93">
        <f t="shared" si="9"/>
        <v>22</v>
      </c>
      <c r="W13" s="141"/>
      <c r="X13" s="104"/>
      <c r="Y13" s="105"/>
      <c r="Z13" s="94">
        <v>25</v>
      </c>
      <c r="AA13" s="57">
        <f t="shared" si="10"/>
        <v>3</v>
      </c>
      <c r="AB13" s="130">
        <f t="shared" si="11"/>
        <v>3</v>
      </c>
    </row>
    <row r="14" spans="1:28" x14ac:dyDescent="0.3">
      <c r="A14" s="297" t="s">
        <v>216</v>
      </c>
      <c r="B14" s="91">
        <v>12</v>
      </c>
      <c r="C14" s="106">
        <v>14</v>
      </c>
      <c r="D14" s="95">
        <v>16</v>
      </c>
      <c r="E14" s="96">
        <v>0</v>
      </c>
      <c r="F14" s="307" t="s">
        <v>62</v>
      </c>
      <c r="G14" s="98">
        <v>0</v>
      </c>
      <c r="H14" s="99"/>
      <c r="I14" s="100"/>
      <c r="J14" s="308"/>
      <c r="K14" s="172"/>
      <c r="L14" s="309"/>
      <c r="M14" s="310"/>
      <c r="N14" s="311"/>
      <c r="O14" s="312"/>
      <c r="P14" s="313" t="s">
        <v>96</v>
      </c>
      <c r="Q14" s="314"/>
      <c r="R14" s="315"/>
      <c r="S14" s="101"/>
      <c r="T14" s="102"/>
      <c r="U14" s="92"/>
      <c r="V14" s="93">
        <f t="shared" ref="V14" si="12">SUM(H14:T14)</f>
        <v>0</v>
      </c>
      <c r="W14" s="103"/>
      <c r="X14" s="104"/>
      <c r="Y14" s="105"/>
      <c r="Z14" s="94">
        <v>13</v>
      </c>
      <c r="AA14" s="57">
        <f t="shared" ref="AA14" si="13">SUM(Y14:Z14)-(V14+W14)</f>
        <v>13</v>
      </c>
      <c r="AB14" s="130">
        <f t="shared" ref="AB14" si="14">SMALL(Z14:AA14,1)+X14</f>
        <v>13</v>
      </c>
    </row>
  </sheetData>
  <conditionalFormatting sqref="AB2:AB14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102</v>
      </c>
      <c r="J1" s="167" t="s">
        <v>103</v>
      </c>
      <c r="K1" s="167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168">
        <f ca="1">RANDBETWEEN(1,3)+RANDBETWEEN(1,3)+RANDBETWEEN(1,3)+RANDBETWEEN(1,3)+RANDBETWEEN(1,3)+RANDBETWEEN(1,3)</f>
        <v>10</v>
      </c>
      <c r="I2" s="168">
        <f ca="1">RANDBETWEEN(1,3)+RANDBETWEEN(1,3)+RANDBETWEEN(1,3)+RANDBETWEEN(1,3)+RANDBETWEEN(1,3)+RANDBETWEEN(1,3)+RANDBETWEEN(1,3)</f>
        <v>12</v>
      </c>
      <c r="J2" s="168">
        <f ca="1">RANDBETWEEN(1,3)+RANDBETWEEN(1,3)+RANDBETWEEN(1,3)+RANDBETWEEN(1,3)+RANDBETWEEN(1,3)+RANDBETWEEN(1,3)+RANDBETWEEN(1,3)+RANDBETWEEN(1,3)</f>
        <v>10</v>
      </c>
      <c r="K2" s="168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24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11</v>
      </c>
      <c r="H3" s="169">
        <f ca="1">RANDBETWEEN(1,4)+RANDBETWEEN(1,4)+RANDBETWEEN(1,4)+RANDBETWEEN(1,4)+RANDBETWEEN(1,4)+RANDBETWEEN(1,4)</f>
        <v>16</v>
      </c>
      <c r="I3" s="169">
        <f ca="1">RANDBETWEEN(1,4)+RANDBETWEEN(1,4)+RANDBETWEEN(1,4)+RANDBETWEEN(1,4)+RANDBETWEEN(1,4)+RANDBETWEEN(1,4)+RANDBETWEEN(1,4)</f>
        <v>15</v>
      </c>
      <c r="J3" s="169">
        <f ca="1">RANDBETWEEN(1,4)+RANDBETWEEN(1,4)+RANDBETWEEN(1,4)+RANDBETWEEN(1,4)+RANDBETWEEN(1,4)+RANDBETWEEN(1,4)+RANDBETWEEN(1,4)+RANDBETWEEN(1,4)</f>
        <v>14</v>
      </c>
      <c r="K3" s="169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25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3</v>
      </c>
      <c r="E4" s="10">
        <f ca="1">RANDBETWEEN(1,6)+RANDBETWEEN(1,6)+RANDBETWEEN(1,6)</f>
        <v>11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22</v>
      </c>
      <c r="H4" s="169">
        <f ca="1">RANDBETWEEN(1,6)+RANDBETWEEN(1,6)+RANDBETWEEN(1,6)+RANDBETWEEN(1,6)+RANDBETWEEN(1,6)+RANDBETWEEN(1,6)</f>
        <v>25</v>
      </c>
      <c r="I4" s="169">
        <f ca="1">RANDBETWEEN(1,6)+RANDBETWEEN(1,6)+RANDBETWEEN(1,6)+RANDBETWEEN(1,6)+RANDBETWEEN(1,6)+RANDBETWEEN(1,6)+RANDBETWEEN(1,6)</f>
        <v>16</v>
      </c>
      <c r="J4" s="169">
        <f ca="1">RANDBETWEEN(1,6)+RANDBETWEEN(1,6)+RANDBETWEEN(1,6)+RANDBETWEEN(1,6)+RANDBETWEEN(1,6)+RANDBETWEEN(1,6)+RANDBETWEEN(1,6)+RANDBETWEEN(1,6)</f>
        <v>22</v>
      </c>
      <c r="K4" s="169">
        <f ca="1">RANDBETWEEN(1,6)+RANDBETWEEN(1,6)+RANDBETWEEN(1,6)+RANDBETWEEN(1,6)+RANDBETWEEN(1,6)+RANDBETWEEN(1,6)+RANDBETWEEN(1,6)+RANDBETWEEN(1,6)+RANDBETWEEN(1,6)</f>
        <v>36</v>
      </c>
      <c r="L4" s="11">
        <f ca="1">RANDBETWEEN(1,6)+RANDBETWEEN(1,6)+RANDBETWEEN(1,6)+RANDBETWEEN(1,6)+RANDBETWEEN(1,6)+RANDBETWEEN(1,6)+RANDBETWEEN(1,6)+RANDBETWEEN(1,6)+RANDBETWEEN(1,6)+RANDBETWEEN(1,6)</f>
        <v>41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7</v>
      </c>
      <c r="E5" s="10">
        <f ca="1">RANDBETWEEN(1,8)+RANDBETWEEN(1,8)+RANDBETWEEN(1,8)</f>
        <v>10</v>
      </c>
      <c r="F5" s="10">
        <f ca="1">RANDBETWEEN(1,8)+RANDBETWEEN(1,8)+RANDBETWEEN(1,8)+RANDBETWEEN(1,8)</f>
        <v>24</v>
      </c>
      <c r="G5" s="10">
        <f ca="1">RANDBETWEEN(1,8)+RANDBETWEEN(1,8)+RANDBETWEEN(1,8)+RANDBETWEEN(1,8)+RANDBETWEEN(1,8)</f>
        <v>16</v>
      </c>
      <c r="H5" s="169">
        <f ca="1">RANDBETWEEN(1,8)+RANDBETWEEN(1,8)+RANDBETWEEN(1,8)+RANDBETWEEN(1,8)+RANDBETWEEN(1,8)+RANDBETWEEN(1,8)</f>
        <v>38</v>
      </c>
      <c r="I5" s="169">
        <f ca="1">RANDBETWEEN(1,8)+RANDBETWEEN(1,8)+RANDBETWEEN(1,8)+RANDBETWEEN(1,8)+RANDBETWEEN(1,8)+RANDBETWEEN(1,8)+RANDBETWEEN(1,8)</f>
        <v>37</v>
      </c>
      <c r="J5" s="169">
        <f ca="1">RANDBETWEEN(1,8)+RANDBETWEEN(1,8)+RANDBETWEEN(1,8)+RANDBETWEEN(1,8)+RANDBETWEEN(1,8)+RANDBETWEEN(1,8)+RANDBETWEEN(1,8)+RANDBETWEEN(1,8)</f>
        <v>32</v>
      </c>
      <c r="K5" s="169">
        <f ca="1">RANDBETWEEN(1,8)+RANDBETWEEN(1,8)+RANDBETWEEN(1,8)+RANDBETWEEN(1,8)+RANDBETWEEN(1,8)+RANDBETWEEN(1,8)+RANDBETWEEN(1,8)+RANDBETWEEN(1,8)+RANDBETWEEN(1,8)</f>
        <v>41</v>
      </c>
      <c r="L5" s="11">
        <f ca="1">RANDBETWEEN(1,8)+RANDBETWEEN(1,8)+RANDBETWEEN(1,8)+RANDBETWEEN(1,8)+RANDBETWEEN(1,8)+RANDBETWEEN(1,8)+RANDBETWEEN(1,8)+RANDBETWEEN(1,8)+RANDBETWEEN(1,8)+RANDBETWEEN(1,8)</f>
        <v>41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3</v>
      </c>
      <c r="E6" s="10">
        <f ca="1">RANDBETWEEN(1,10)+RANDBETWEEN(1,10)+RANDBETWEEN(1,10)</f>
        <v>7</v>
      </c>
      <c r="F6" s="10">
        <f ca="1">RANDBETWEEN(1,10)+RANDBETWEEN(1,10)+RANDBETWEEN(1,10)+RANDBETWEEN(1,10)</f>
        <v>30</v>
      </c>
      <c r="G6" s="10">
        <f ca="1">RANDBETWEEN(1,10)+RANDBETWEEN(1,10)+RANDBETWEEN(1,10)+RANDBETWEEN(1,10)+RANDBETWEEN(1,10)</f>
        <v>32</v>
      </c>
      <c r="H6" s="169">
        <f ca="1">RANDBETWEEN(1,10)+RANDBETWEEN(1,10)+RANDBETWEEN(1,10)+RANDBETWEEN(1,10)+RANDBETWEEN(1,10)+RANDBETWEEN(1,10)</f>
        <v>33</v>
      </c>
      <c r="I6" s="169">
        <f ca="1">RANDBETWEEN(1,10)+RANDBETWEEN(1,10)+RANDBETWEEN(1,10)+RANDBETWEEN(1,10)+RANDBETWEEN(1,10)+RANDBETWEEN(1,10)+RANDBETWEEN(1,10)</f>
        <v>48</v>
      </c>
      <c r="J6" s="169">
        <f ca="1">RANDBETWEEN(1,10)+RANDBETWEEN(1,10)+RANDBETWEEN(1,10)+RANDBETWEEN(1,10)+RANDBETWEEN(1,10)+RANDBETWEEN(1,10)+RANDBETWEEN(1,10)+RANDBETWEEN(1,10)</f>
        <v>36</v>
      </c>
      <c r="K6" s="169">
        <f ca="1">RANDBETWEEN(1,10)+RANDBETWEEN(1,10)+RANDBETWEEN(1,10)+RANDBETWEEN(1,10)+RANDBETWEEN(1,10)+RANDBETWEEN(1,10)+RANDBETWEEN(1,10)+RANDBETWEEN(1,10)+RANDBETWEEN(1,10)</f>
        <v>46</v>
      </c>
      <c r="L6" s="11">
        <f ca="1">RANDBETWEEN(1,10)+RANDBETWEEN(1,10)+RANDBETWEEN(1,10)+RANDBETWEEN(1,10)+RANDBETWEEN(1,10)+RANDBETWEEN(1,10)+RANDBETWEEN(1,10)+RANDBETWEEN(1,10)+RANDBETWEEN(1,10)+RANDBETWEEN(1,10)</f>
        <v>42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12</v>
      </c>
      <c r="E7" s="10">
        <f ca="1">RANDBETWEEN(1,12)+RANDBETWEEN(1,12)+RANDBETWEEN(1,12)</f>
        <v>12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48</v>
      </c>
      <c r="H7" s="169">
        <f ca="1">RANDBETWEEN(1,12)+RANDBETWEEN(1,12)+RANDBETWEEN(1,12)+RANDBETWEEN(1,12)+RANDBETWEEN(1,12)+RANDBETWEEN(1,12)</f>
        <v>52</v>
      </c>
      <c r="I7" s="169">
        <f ca="1">RANDBETWEEN(1,12)+RANDBETWEEN(1,12)+RANDBETWEEN(1,12)+RANDBETWEEN(1,12)+RANDBETWEEN(1,12)+RANDBETWEEN(1,12)+RANDBETWEEN(1,12)</f>
        <v>49</v>
      </c>
      <c r="J7" s="169">
        <f ca="1">RANDBETWEEN(1,12)+RANDBETWEEN(1,12)+RANDBETWEEN(1,12)+RANDBETWEEN(1,12)+RANDBETWEEN(1,12)+RANDBETWEEN(1,12)+RANDBETWEEN(1,12)+RANDBETWEEN(1,12)</f>
        <v>48</v>
      </c>
      <c r="K7" s="169">
        <f ca="1">RANDBETWEEN(1,12)+RANDBETWEEN(1,12)+RANDBETWEEN(1,12)+RANDBETWEEN(1,12)+RANDBETWEEN(1,12)+RANDBETWEEN(1,12)+RANDBETWEEN(1,12)+RANDBETWEEN(1,12)+RANDBETWEEN(1,12)</f>
        <v>68</v>
      </c>
      <c r="L7" s="11">
        <f ca="1">RANDBETWEEN(1,12)+RANDBETWEEN(1,12)+RANDBETWEEN(1,12)+RANDBETWEEN(1,12)+RANDBETWEEN(1,12)+RANDBETWEEN(1,12)+RANDBETWEEN(1,12)+RANDBETWEEN(1,12)+RANDBETWEEN(1,12)+RANDBETWEEN(1,12)</f>
        <v>60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3</v>
      </c>
      <c r="D8" s="10">
        <f ca="1">RANDBETWEEN(1,20)+RANDBETWEEN(1,20)</f>
        <v>3</v>
      </c>
      <c r="E8" s="10">
        <f ca="1">RANDBETWEEN(1,20)+RANDBETWEEN(1,20)+RANDBETWEEN(1,20)</f>
        <v>21</v>
      </c>
      <c r="F8" s="10">
        <f ca="1">RANDBETWEEN(1,20)+RANDBETWEEN(1,20)+RANDBETWEEN(1,20)+RANDBETWEEN(1,20)</f>
        <v>31</v>
      </c>
      <c r="G8" s="10">
        <f ca="1">RANDBETWEEN(1,20)+RANDBETWEEN(1,20)+RANDBETWEEN(1,20)+RANDBETWEEN(1,20)+RANDBETWEEN(1,20)</f>
        <v>60</v>
      </c>
      <c r="H8" s="169">
        <f ca="1">RANDBETWEEN(1,20)+RANDBETWEEN(1,20)+RANDBETWEEN(1,20)+RANDBETWEEN(1,20)+RANDBETWEEN(1,20)+RANDBETWEEN(1,20)</f>
        <v>90</v>
      </c>
      <c r="I8" s="169">
        <f ca="1">RANDBETWEEN(1,20)+RANDBETWEEN(1,20)+RANDBETWEEN(1,20)+RANDBETWEEN(1,20)+RANDBETWEEN(1,20)+RANDBETWEEN(1,20)+RANDBETWEEN(1,20)</f>
        <v>59</v>
      </c>
      <c r="J8" s="169">
        <f ca="1">RANDBETWEEN(1,20)+RANDBETWEEN(1,20)+RANDBETWEEN(1,20)+RANDBETWEEN(1,20)+RANDBETWEEN(1,20)+RANDBETWEEN(1,20)+RANDBETWEEN(1,20)+RANDBETWEEN(1,20)</f>
        <v>68</v>
      </c>
      <c r="K8" s="169">
        <f ca="1">RANDBETWEEN(1,20)+RANDBETWEEN(1,20)+RANDBETWEEN(1,20)+RANDBETWEEN(1,20)+RANDBETWEEN(1,20)+RANDBETWEEN(1,20)+RANDBETWEEN(1,20)+RANDBETWEEN(1,20)+RANDBETWEEN(1,20)</f>
        <v>83</v>
      </c>
      <c r="L8" s="11">
        <f ca="1">RANDBETWEEN(1,20)+RANDBETWEEN(1,20)+RANDBETWEEN(1,20)+RANDBETWEEN(1,20)+RANDBETWEEN(1,20)+RANDBETWEEN(1,20)+RANDBETWEEN(1,20)+RANDBETWEEN(1,20)+RANDBETWEEN(1,20)+RANDBETWEEN(1,20)</f>
        <v>128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57</v>
      </c>
      <c r="D9" s="13">
        <f ca="1">RANDBETWEEN(1,100)+RANDBETWEEN(1,100)</f>
        <v>138</v>
      </c>
      <c r="E9" s="13">
        <f ca="1">RANDBETWEEN(1,100)+RANDBETWEEN(1,100)+RANDBETWEEN(1,100)</f>
        <v>226</v>
      </c>
      <c r="F9" s="13">
        <f ca="1">RANDBETWEEN(1,100)+RANDBETWEEN(1,100)+RANDBETWEEN(1,100)+RANDBETWEEN(1,100)</f>
        <v>184</v>
      </c>
      <c r="G9" s="13">
        <f ca="1">RANDBETWEEN(1,100)+RANDBETWEEN(1,100)+RANDBETWEEN(1,100)+RANDBETWEEN(1,100)+RANDBETWEEN(1,100)</f>
        <v>320</v>
      </c>
      <c r="H9" s="170">
        <f ca="1">RANDBETWEEN(1,100)+RANDBETWEEN(1,100)+RANDBETWEEN(1,100)+RANDBETWEEN(1,100)+RANDBETWEEN(1,100)+RANDBETWEEN(1,100)</f>
        <v>220</v>
      </c>
      <c r="I9" s="170">
        <f ca="1">RANDBETWEEN(1,100)+RANDBETWEEN(1,100)+RANDBETWEEN(1,100)+RANDBETWEEN(1,100)+RANDBETWEEN(1,100)+RANDBETWEEN(1,100)+RANDBETWEEN(1,100)</f>
        <v>349</v>
      </c>
      <c r="J9" s="170">
        <f ca="1">RANDBETWEEN(1,100)+RANDBETWEEN(1,100)+RANDBETWEEN(1,100)+RANDBETWEEN(1,100)+RANDBETWEEN(1,100)+RANDBETWEEN(1,100)+RANDBETWEEN(1,100)+RANDBETWEEN(1,100)</f>
        <v>247</v>
      </c>
      <c r="K9" s="170">
        <f ca="1">RANDBETWEEN(1,100)+RANDBETWEEN(1,100)+RANDBETWEEN(1,100)+RANDBETWEEN(1,100)+RANDBETWEEN(1,100)+RANDBETWEEN(1,100)+RANDBETWEEN(1,100)+RANDBETWEEN(1,100)+RANDBETWEEN(1,100)</f>
        <v>496</v>
      </c>
      <c r="L9" s="14">
        <f ca="1">RANDBETWEEN(1,100)+RANDBETWEEN(1,100)+RANDBETWEEN(1,100)+RANDBETWEEN(1,100)+RANDBETWEEN(1,100)+RANDBETWEEN(1,100)+RANDBETWEEN(1,100)+RANDBETWEEN(1,100)+RANDBETWEEN(1,100)+RANDBETWEEN(1,100)</f>
        <v>485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2023-07-28T13:06:34Z</dcterms:modified>
</cp:coreProperties>
</file>