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HSC\"/>
    </mc:Choice>
  </mc:AlternateContent>
  <xr:revisionPtr revIDLastSave="0" documentId="13_ncr:1_{B05E090A-987B-4777-A167-DD00BC2801DF}" xr6:coauthVersionLast="47" xr6:coauthVersionMax="47" xr10:uidLastSave="{00000000-0000-0000-0000-000000000000}"/>
  <bookViews>
    <workbookView xWindow="-108" yWindow="-108" windowWidth="23256" windowHeight="13176" tabRatio="400" firstSheet="2" activeTab="6" xr2:uid="{00000000-000D-0000-FFFF-FFFF00000000}"/>
  </bookViews>
  <sheets>
    <sheet name="Initiative" sheetId="1" r:id="rId1"/>
    <sheet name="Members" sheetId="12" r:id="rId2"/>
    <sheet name="Skills" sheetId="13" r:id="rId3"/>
    <sheet name="Spells" sheetId="10" r:id="rId4"/>
    <sheet name="Attacks" sheetId="9" r:id="rId5"/>
    <sheet name="Saves" sheetId="7" r:id="rId6"/>
    <sheet name="hps" sheetId="5" r:id="rId7"/>
    <sheet name="Rolls" sheetId="11" r:id="rId8"/>
  </sheets>
  <externalReferences>
    <externalReference r:id="rId9"/>
  </externalReferences>
  <definedNames>
    <definedName name="_xlnm._FilterDatabase" localSheetId="1" hidden="1">Members!$A$1:$AO$1</definedName>
    <definedName name="NoShade">'[1]Spell Sheet'!$FH$1</definedName>
    <definedName name="_xlnm.Print_Area" localSheetId="2">Skills!$A$1:$V$35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D10" i="1"/>
  <c r="V3" i="5" l="1"/>
  <c r="AA3" i="5" s="1"/>
  <c r="AB3" i="5" s="1"/>
  <c r="J7" i="9"/>
  <c r="K7" i="9"/>
  <c r="J8" i="9"/>
  <c r="K8" i="9"/>
  <c r="L7" i="9" l="1"/>
  <c r="L8" i="9"/>
  <c r="N8" i="9"/>
  <c r="N7" i="9"/>
  <c r="O2" i="12"/>
  <c r="E18" i="9"/>
  <c r="K18" i="9"/>
  <c r="N18" i="9" s="1"/>
  <c r="G18" i="9"/>
  <c r="J18" i="9" s="1"/>
  <c r="F18" i="9"/>
  <c r="K20" i="9"/>
  <c r="N20" i="9" s="1"/>
  <c r="G20" i="9"/>
  <c r="F20" i="9"/>
  <c r="J20" i="9" s="1"/>
  <c r="K15" i="9"/>
  <c r="N15" i="9" s="1"/>
  <c r="G15" i="9"/>
  <c r="F15" i="9"/>
  <c r="M7" i="1"/>
  <c r="M6" i="1"/>
  <c r="AP3" i="12"/>
  <c r="AP2" i="12"/>
  <c r="AP4" i="12"/>
  <c r="AD7" i="12"/>
  <c r="K31" i="9"/>
  <c r="N31" i="9" s="1"/>
  <c r="J31" i="9"/>
  <c r="K30" i="9"/>
  <c r="N30" i="9" s="1"/>
  <c r="J30" i="9"/>
  <c r="J15" i="9" l="1"/>
  <c r="L20" i="9"/>
  <c r="L18" i="9"/>
  <c r="L15" i="9"/>
  <c r="L30" i="9"/>
  <c r="L31" i="9"/>
  <c r="J21" i="10"/>
  <c r="K21" i="10" s="1"/>
  <c r="M21" i="10" s="1"/>
  <c r="J22" i="10"/>
  <c r="K22" i="10" s="1"/>
  <c r="M22" i="10" s="1"/>
  <c r="J23" i="10"/>
  <c r="K23" i="10" s="1"/>
  <c r="M23" i="10" s="1"/>
  <c r="K13" i="9" l="1"/>
  <c r="N13" i="9" s="1"/>
  <c r="F13" i="9"/>
  <c r="K10" i="9" l="1"/>
  <c r="J10" i="9"/>
  <c r="N8" i="12"/>
  <c r="AF8" i="12" s="1"/>
  <c r="AG8" i="12"/>
  <c r="V10" i="5"/>
  <c r="V9" i="5"/>
  <c r="V8" i="5"/>
  <c r="J11" i="7"/>
  <c r="K11" i="7" s="1"/>
  <c r="J12" i="7"/>
  <c r="K12" i="7" s="1"/>
  <c r="J13" i="7"/>
  <c r="K13" i="7" s="1"/>
  <c r="J14" i="7"/>
  <c r="K14" i="7" s="1"/>
  <c r="J15" i="7"/>
  <c r="K15" i="7" s="1"/>
  <c r="J16" i="7"/>
  <c r="K16" i="7" s="1"/>
  <c r="J8" i="7"/>
  <c r="K8" i="7" s="1"/>
  <c r="J9" i="7"/>
  <c r="K9" i="7" s="1"/>
  <c r="J10" i="7"/>
  <c r="K10" i="7" s="1"/>
  <c r="J5" i="7"/>
  <c r="K5" i="7" s="1"/>
  <c r="J6" i="7"/>
  <c r="K6" i="7" s="1"/>
  <c r="J7" i="7"/>
  <c r="K7" i="7" s="1"/>
  <c r="F12" i="9"/>
  <c r="F14" i="9"/>
  <c r="F16" i="9"/>
  <c r="K23" i="9"/>
  <c r="N23" i="9" s="1"/>
  <c r="K21" i="9"/>
  <c r="N21" i="9" s="1"/>
  <c r="K16" i="9"/>
  <c r="K17" i="9"/>
  <c r="N17" i="9" s="1"/>
  <c r="K24" i="9"/>
  <c r="N24" i="9" s="1"/>
  <c r="K22" i="9"/>
  <c r="K19" i="9"/>
  <c r="N19" i="9" s="1"/>
  <c r="K14" i="9"/>
  <c r="K25" i="9"/>
  <c r="N25" i="9" s="1"/>
  <c r="K12" i="9"/>
  <c r="N12" i="9" s="1"/>
  <c r="AJ4" i="12"/>
  <c r="D51" i="13" s="1"/>
  <c r="M51" i="13"/>
  <c r="L51" i="13"/>
  <c r="K51" i="13"/>
  <c r="J51" i="13"/>
  <c r="I51" i="13"/>
  <c r="H51" i="13"/>
  <c r="G51" i="13"/>
  <c r="F51" i="13"/>
  <c r="E1" i="13"/>
  <c r="D1" i="13"/>
  <c r="C1" i="13"/>
  <c r="B1" i="13"/>
  <c r="E13" i="9"/>
  <c r="X2" i="12"/>
  <c r="AD8" i="12"/>
  <c r="Z8" i="12"/>
  <c r="X8" i="12"/>
  <c r="AB8" i="12" s="1"/>
  <c r="W8" i="12"/>
  <c r="V8" i="12"/>
  <c r="T8" i="12"/>
  <c r="R8" i="12"/>
  <c r="P8" i="12"/>
  <c r="L8" i="12"/>
  <c r="J16" i="9" l="1"/>
  <c r="L16" i="9" s="1"/>
  <c r="J14" i="9"/>
  <c r="L14" i="9" s="1"/>
  <c r="E51" i="13"/>
  <c r="AA9" i="5"/>
  <c r="AB9" i="5" s="1"/>
  <c r="L10" i="9"/>
  <c r="N10" i="9"/>
  <c r="AH8" i="12"/>
  <c r="N16" i="9"/>
  <c r="N14" i="9"/>
  <c r="N22" i="9"/>
  <c r="I19" i="1"/>
  <c r="I18" i="1"/>
  <c r="I20" i="1" s="1"/>
  <c r="I21" i="1" s="1"/>
  <c r="J4" i="9"/>
  <c r="K4" i="9"/>
  <c r="N4" i="9" s="1"/>
  <c r="J5" i="9"/>
  <c r="K5" i="9"/>
  <c r="N5" i="9" s="1"/>
  <c r="D10" i="7"/>
  <c r="E10" i="7" s="1"/>
  <c r="D9" i="7"/>
  <c r="E9" i="7" s="1"/>
  <c r="D8" i="7"/>
  <c r="E8" i="7" s="1"/>
  <c r="D7" i="7"/>
  <c r="E7" i="7" s="1"/>
  <c r="D6" i="7"/>
  <c r="E6" i="7" s="1"/>
  <c r="D5" i="7"/>
  <c r="E5" i="7" s="1"/>
  <c r="E3" i="1"/>
  <c r="E6" i="1"/>
  <c r="E7" i="1"/>
  <c r="K29" i="9"/>
  <c r="N29" i="9" s="1"/>
  <c r="J29" i="9"/>
  <c r="K28" i="9"/>
  <c r="N28" i="9" s="1"/>
  <c r="J28" i="9"/>
  <c r="L5" i="9" l="1"/>
  <c r="L4" i="9"/>
  <c r="L29" i="9"/>
  <c r="L28" i="9"/>
  <c r="V14" i="5"/>
  <c r="AA14" i="5" s="1"/>
  <c r="AB14" i="5" s="1"/>
  <c r="K6" i="9" l="1"/>
  <c r="N6" i="9" s="1"/>
  <c r="J6" i="9"/>
  <c r="V13" i="5"/>
  <c r="AA13" i="5" s="1"/>
  <c r="AB13" i="5" s="1"/>
  <c r="V12" i="5"/>
  <c r="AA12" i="5" s="1"/>
  <c r="AB12" i="5" s="1"/>
  <c r="V11" i="5"/>
  <c r="AA11" i="5" s="1"/>
  <c r="AB11" i="5" s="1"/>
  <c r="K27" i="9"/>
  <c r="N27" i="9" s="1"/>
  <c r="J27" i="9"/>
  <c r="K26" i="9"/>
  <c r="N26" i="9" s="1"/>
  <c r="J26" i="9"/>
  <c r="L6" i="9" l="1"/>
  <c r="L27" i="9"/>
  <c r="L26" i="9"/>
  <c r="V7" i="5" l="1"/>
  <c r="AA7" i="5" s="1"/>
  <c r="AB7" i="5" s="1"/>
  <c r="J9" i="9"/>
  <c r="K9" i="9"/>
  <c r="N9" i="9" s="1"/>
  <c r="J11" i="9"/>
  <c r="K11" i="9"/>
  <c r="M17" i="10"/>
  <c r="J17" i="10"/>
  <c r="K17" i="10" s="1"/>
  <c r="M16" i="10"/>
  <c r="J16" i="10"/>
  <c r="K16" i="10" s="1"/>
  <c r="M15" i="10"/>
  <c r="J15" i="10"/>
  <c r="K15" i="10" s="1"/>
  <c r="L11" i="9" l="1"/>
  <c r="L9" i="9"/>
  <c r="N11" i="9"/>
  <c r="J2" i="9" l="1"/>
  <c r="K2" i="9"/>
  <c r="N2" i="9" s="1"/>
  <c r="L2" i="9" l="1"/>
  <c r="J3" i="10"/>
  <c r="K3" i="10" s="1"/>
  <c r="M3" i="10" s="1"/>
  <c r="J6" i="10"/>
  <c r="K6" i="10" s="1"/>
  <c r="M6" i="10" s="1"/>
  <c r="D4" i="7" l="1"/>
  <c r="E4" i="7" s="1"/>
  <c r="D3" i="7"/>
  <c r="E3" i="7" s="1"/>
  <c r="D2" i="7"/>
  <c r="E2" i="7" s="1"/>
  <c r="J4" i="7"/>
  <c r="K4" i="7" s="1"/>
  <c r="J3" i="7"/>
  <c r="K3" i="7" s="1"/>
  <c r="J2" i="7"/>
  <c r="K2" i="7" s="1"/>
  <c r="J7" i="10"/>
  <c r="K7" i="10" s="1"/>
  <c r="M7" i="10" s="1"/>
  <c r="J12" i="10" l="1"/>
  <c r="K12" i="10" s="1"/>
  <c r="M12" i="10" s="1"/>
  <c r="J10" i="10" l="1"/>
  <c r="K10" i="10" s="1"/>
  <c r="M10" i="10" s="1"/>
  <c r="J11" i="10"/>
  <c r="K11" i="10" s="1"/>
  <c r="M11" i="10" s="1"/>
  <c r="J13" i="10"/>
  <c r="K13" i="10" s="1"/>
  <c r="M13" i="10" s="1"/>
  <c r="J14" i="10"/>
  <c r="K14" i="10" s="1"/>
  <c r="M14" i="10"/>
  <c r="J20" i="10"/>
  <c r="K20" i="10" s="1"/>
  <c r="M20" i="10" s="1"/>
  <c r="J24" i="10"/>
  <c r="K24" i="10" s="1"/>
  <c r="M24" i="10"/>
  <c r="J25" i="10"/>
  <c r="K25" i="10" s="1"/>
  <c r="M25" i="10"/>
  <c r="J26" i="10"/>
  <c r="K26" i="10" s="1"/>
  <c r="M26" i="10"/>
  <c r="J9" i="10" l="1"/>
  <c r="K9" i="10" s="1"/>
  <c r="M9" i="10" s="1"/>
  <c r="O49" i="13" l="1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M4" i="13" l="1"/>
  <c r="L4" i="13"/>
  <c r="K4" i="13"/>
  <c r="J4" i="13"/>
  <c r="I4" i="13"/>
  <c r="H4" i="13"/>
  <c r="D4" i="13"/>
  <c r="M3" i="13"/>
  <c r="L3" i="13"/>
  <c r="K3" i="13"/>
  <c r="J3" i="13"/>
  <c r="I3" i="13"/>
  <c r="H3" i="13"/>
  <c r="D3" i="13"/>
  <c r="M2" i="13"/>
  <c r="L2" i="13"/>
  <c r="K2" i="13"/>
  <c r="J2" i="13"/>
  <c r="I2" i="13"/>
  <c r="H2" i="13"/>
  <c r="D2" i="13"/>
  <c r="P3" i="12"/>
  <c r="AI3" i="12" s="1"/>
  <c r="L4" i="12"/>
  <c r="AG5" i="12"/>
  <c r="C10" i="5" s="1"/>
  <c r="Z3" i="12"/>
  <c r="F2" i="13" s="1"/>
  <c r="X5" i="12"/>
  <c r="AB5" i="12" s="1"/>
  <c r="B3" i="13" s="1"/>
  <c r="X4" i="12"/>
  <c r="AB4" i="12" s="1"/>
  <c r="X7" i="12"/>
  <c r="AB7" i="12" s="1"/>
  <c r="X6" i="12"/>
  <c r="AB6" i="12" s="1"/>
  <c r="E3" i="13" s="1"/>
  <c r="X3" i="12"/>
  <c r="AB3" i="12" s="1"/>
  <c r="F3" i="13" s="1"/>
  <c r="AG3" i="12"/>
  <c r="AD3" i="12"/>
  <c r="F4" i="13" s="1"/>
  <c r="W3" i="12"/>
  <c r="V3" i="12"/>
  <c r="T3" i="12"/>
  <c r="R3" i="12"/>
  <c r="AJ3" i="12" s="1"/>
  <c r="C51" i="13" s="1"/>
  <c r="N3" i="12"/>
  <c r="L3" i="12"/>
  <c r="AG6" i="12"/>
  <c r="AD6" i="12"/>
  <c r="E4" i="13" s="1"/>
  <c r="Z6" i="12"/>
  <c r="E2" i="13" s="1"/>
  <c r="W6" i="12"/>
  <c r="V6" i="12"/>
  <c r="T6" i="12"/>
  <c r="R6" i="12"/>
  <c r="P6" i="12"/>
  <c r="N6" i="12"/>
  <c r="AF6" i="12" s="1"/>
  <c r="AH6" i="12" s="1"/>
  <c r="L6" i="12"/>
  <c r="AG7" i="12"/>
  <c r="Z7" i="12"/>
  <c r="W7" i="12"/>
  <c r="V7" i="12"/>
  <c r="T7" i="12"/>
  <c r="R7" i="12"/>
  <c r="P7" i="12"/>
  <c r="N7" i="12"/>
  <c r="AF7" i="12" s="1"/>
  <c r="AH7" i="12" s="1"/>
  <c r="L7" i="12"/>
  <c r="AG4" i="12"/>
  <c r="AD4" i="12"/>
  <c r="C4" i="13" s="1"/>
  <c r="Z4" i="12"/>
  <c r="C2" i="13" s="1"/>
  <c r="W4" i="12"/>
  <c r="V4" i="12"/>
  <c r="T4" i="12"/>
  <c r="R4" i="12"/>
  <c r="P4" i="12"/>
  <c r="AI4" i="12" s="1"/>
  <c r="AA10" i="5" s="1"/>
  <c r="AB10" i="5" s="1"/>
  <c r="N4" i="12"/>
  <c r="AD5" i="12"/>
  <c r="Z5" i="12"/>
  <c r="W5" i="12"/>
  <c r="V5" i="12"/>
  <c r="T5" i="12"/>
  <c r="R5" i="12"/>
  <c r="P5" i="12"/>
  <c r="N5" i="12"/>
  <c r="AF5" i="12" s="1"/>
  <c r="AH5" i="12" s="1"/>
  <c r="L5" i="12"/>
  <c r="AG2" i="12"/>
  <c r="C8" i="5" s="1"/>
  <c r="AD2" i="12"/>
  <c r="G4" i="13" s="1"/>
  <c r="Z2" i="12"/>
  <c r="G2" i="13" s="1"/>
  <c r="AB2" i="12"/>
  <c r="G3" i="13" s="1"/>
  <c r="W2" i="12"/>
  <c r="V2" i="12"/>
  <c r="T2" i="12"/>
  <c r="R2" i="12"/>
  <c r="AJ2" i="12" s="1"/>
  <c r="B51" i="13" s="1"/>
  <c r="P2" i="12"/>
  <c r="AI2" i="12" s="1"/>
  <c r="AA8" i="5" s="1"/>
  <c r="AB8" i="5" s="1"/>
  <c r="N2" i="12"/>
  <c r="L2" i="12"/>
  <c r="B2" i="13" l="1"/>
  <c r="C9" i="5"/>
  <c r="AF4" i="12"/>
  <c r="G25" i="9"/>
  <c r="G22" i="9"/>
  <c r="G23" i="9"/>
  <c r="J23" i="9" s="1"/>
  <c r="L23" i="9" s="1"/>
  <c r="G24" i="9"/>
  <c r="AF3" i="12"/>
  <c r="G21" i="9"/>
  <c r="G17" i="9"/>
  <c r="J17" i="9" s="1"/>
  <c r="L17" i="9" s="1"/>
  <c r="G19" i="9"/>
  <c r="C3" i="13"/>
  <c r="F17" i="9"/>
  <c r="F19" i="9"/>
  <c r="J19" i="9" s="1"/>
  <c r="L19" i="9" s="1"/>
  <c r="F21" i="9"/>
  <c r="J21" i="9" s="1"/>
  <c r="L21" i="9" s="1"/>
  <c r="B4" i="13"/>
  <c r="AF2" i="12"/>
  <c r="G13" i="9"/>
  <c r="J13" i="9" s="1"/>
  <c r="L13" i="9" s="1"/>
  <c r="G12" i="9"/>
  <c r="J12" i="9" s="1"/>
  <c r="L12" i="9" s="1"/>
  <c r="G14" i="9"/>
  <c r="G16" i="9"/>
  <c r="F24" i="9"/>
  <c r="J24" i="9" s="1"/>
  <c r="L24" i="9" s="1"/>
  <c r="F25" i="9"/>
  <c r="J25" i="9" s="1"/>
  <c r="L25" i="9" s="1"/>
  <c r="F22" i="9"/>
  <c r="J22" i="9" s="1"/>
  <c r="L22" i="9" s="1"/>
  <c r="F23" i="9"/>
  <c r="C50" i="13"/>
  <c r="M50" i="13"/>
  <c r="L50" i="13"/>
  <c r="K50" i="13"/>
  <c r="J50" i="13"/>
  <c r="I50" i="13"/>
  <c r="H50" i="13"/>
  <c r="G50" i="13"/>
  <c r="F50" i="13"/>
  <c r="E50" i="13"/>
  <c r="D50" i="13"/>
  <c r="B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P30" i="13"/>
  <c r="R14" i="13"/>
  <c r="R40" i="13"/>
  <c r="R46" i="13"/>
  <c r="AH4" i="12" l="1"/>
  <c r="D10" i="5" s="1"/>
  <c r="B10" i="5"/>
  <c r="AH3" i="12"/>
  <c r="D9" i="5" s="1"/>
  <c r="B9" i="5"/>
  <c r="AH2" i="12"/>
  <c r="D8" i="5" s="1"/>
  <c r="B8" i="5"/>
  <c r="R24" i="13"/>
  <c r="T24" i="13" s="1"/>
  <c r="R25" i="13"/>
  <c r="T25" i="13" s="1"/>
  <c r="P2" i="13"/>
  <c r="R45" i="13"/>
  <c r="T45" i="13" s="1"/>
  <c r="R39" i="13"/>
  <c r="T39" i="13" s="1"/>
  <c r="R38" i="13"/>
  <c r="T38" i="13" s="1"/>
  <c r="R23" i="13"/>
  <c r="T23" i="13" s="1"/>
  <c r="R7" i="13"/>
  <c r="T7" i="13" s="1"/>
  <c r="R31" i="13"/>
  <c r="T31" i="13" s="1"/>
  <c r="R17" i="13"/>
  <c r="T17" i="13" s="1"/>
  <c r="R48" i="13"/>
  <c r="T48" i="13" s="1"/>
  <c r="R15" i="13"/>
  <c r="T15" i="13" s="1"/>
  <c r="R32" i="13"/>
  <c r="T32" i="13" s="1"/>
  <c r="R18" i="13"/>
  <c r="T18" i="13" s="1"/>
  <c r="R16" i="13"/>
  <c r="T16" i="13" s="1"/>
  <c r="R33" i="13"/>
  <c r="T33" i="13" s="1"/>
  <c r="R47" i="13"/>
  <c r="T47" i="13" s="1"/>
  <c r="R9" i="13"/>
  <c r="T9" i="13" s="1"/>
  <c r="R26" i="13"/>
  <c r="T26" i="13" s="1"/>
  <c r="R3" i="13"/>
  <c r="T3" i="13" s="1"/>
  <c r="R19" i="13"/>
  <c r="T19" i="13" s="1"/>
  <c r="R43" i="13"/>
  <c r="T43" i="13" s="1"/>
  <c r="P4" i="13"/>
  <c r="P12" i="13"/>
  <c r="R20" i="13"/>
  <c r="T20" i="13" s="1"/>
  <c r="R28" i="13"/>
  <c r="T28" i="13" s="1"/>
  <c r="R36" i="13"/>
  <c r="T36" i="13" s="1"/>
  <c r="R44" i="13"/>
  <c r="T44" i="13" s="1"/>
  <c r="R49" i="13"/>
  <c r="T49" i="13" s="1"/>
  <c r="R10" i="13"/>
  <c r="T10" i="13" s="1"/>
  <c r="R34" i="13"/>
  <c r="T34" i="13" s="1"/>
  <c r="P11" i="13"/>
  <c r="R35" i="13"/>
  <c r="T35" i="13" s="1"/>
  <c r="R5" i="13"/>
  <c r="T5" i="13" s="1"/>
  <c r="P13" i="13"/>
  <c r="P21" i="13"/>
  <c r="R29" i="13"/>
  <c r="T29" i="13" s="1"/>
  <c r="R37" i="13"/>
  <c r="T37" i="13" s="1"/>
  <c r="R8" i="13"/>
  <c r="T8" i="13" s="1"/>
  <c r="R41" i="13"/>
  <c r="T41" i="13" s="1"/>
  <c r="R42" i="13"/>
  <c r="T42" i="13" s="1"/>
  <c r="R27" i="13"/>
  <c r="T27" i="13" s="1"/>
  <c r="P6" i="13"/>
  <c r="R22" i="13"/>
  <c r="T22" i="13" s="1"/>
  <c r="T40" i="13"/>
  <c r="P46" i="13"/>
  <c r="R30" i="13"/>
  <c r="T30" i="13" s="1"/>
  <c r="P14" i="13"/>
  <c r="P45" i="13"/>
  <c r="T14" i="13"/>
  <c r="T46" i="13"/>
  <c r="P40" i="13"/>
  <c r="P23" i="13" l="1"/>
  <c r="P39" i="13"/>
  <c r="R2" i="13"/>
  <c r="T2" i="13" s="1"/>
  <c r="P17" i="13"/>
  <c r="P24" i="13"/>
  <c r="P25" i="13"/>
  <c r="P38" i="13"/>
  <c r="P9" i="13"/>
  <c r="P28" i="13"/>
  <c r="P5" i="13"/>
  <c r="P27" i="13"/>
  <c r="P48" i="13"/>
  <c r="P36" i="13"/>
  <c r="P33" i="13"/>
  <c r="P7" i="13"/>
  <c r="P26" i="13"/>
  <c r="P47" i="13"/>
  <c r="P35" i="13"/>
  <c r="P3" i="13"/>
  <c r="P22" i="13"/>
  <c r="P31" i="13"/>
  <c r="P16" i="13"/>
  <c r="P20" i="13"/>
  <c r="P49" i="13"/>
  <c r="P15" i="13"/>
  <c r="P18" i="13"/>
  <c r="R6" i="13"/>
  <c r="T6" i="13" s="1"/>
  <c r="P32" i="13"/>
  <c r="P10" i="13"/>
  <c r="P42" i="13"/>
  <c r="P44" i="13"/>
  <c r="R13" i="13"/>
  <c r="T13" i="13" s="1"/>
  <c r="R4" i="13"/>
  <c r="T4" i="13" s="1"/>
  <c r="P43" i="13"/>
  <c r="R21" i="13"/>
  <c r="T21" i="13" s="1"/>
  <c r="R11" i="13"/>
  <c r="T11" i="13" s="1"/>
  <c r="R12" i="13"/>
  <c r="T12" i="13" s="1"/>
  <c r="P41" i="13"/>
  <c r="P8" i="13"/>
  <c r="P34" i="13"/>
  <c r="P37" i="13"/>
  <c r="P29" i="13"/>
  <c r="P19" i="13"/>
  <c r="E4" i="1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E2" i="1" l="1"/>
  <c r="E5" i="1"/>
  <c r="V5" i="5" l="1"/>
  <c r="AA5" i="5" s="1"/>
  <c r="AB5" i="5" s="1"/>
  <c r="V2" i="5" l="1"/>
  <c r="V4" i="5"/>
  <c r="V6" i="5"/>
  <c r="J5" i="10" l="1"/>
  <c r="K5" i="10" s="1"/>
  <c r="M5" i="10" s="1"/>
  <c r="J8" i="10" l="1"/>
  <c r="K8" i="10" s="1"/>
  <c r="M8" i="10" s="1"/>
  <c r="M8" i="1" l="1"/>
  <c r="M31" i="1" l="1"/>
  <c r="I8" i="1" l="1"/>
  <c r="AA4" i="5" l="1"/>
  <c r="AB4" i="5" s="1"/>
  <c r="T1" i="10" l="1"/>
  <c r="AA2" i="5" l="1"/>
  <c r="AB2" i="5" s="1"/>
  <c r="J2" i="10" l="1"/>
  <c r="K2" i="10" s="1"/>
  <c r="M2" i="10" s="1"/>
  <c r="J4" i="10"/>
  <c r="K4" i="10" s="1"/>
  <c r="M4" i="10" s="1"/>
  <c r="I7" i="1" l="1"/>
  <c r="I9" i="1" s="1"/>
  <c r="M10" i="1" s="1"/>
  <c r="I10" i="1" l="1"/>
  <c r="M11" i="1" s="1"/>
  <c r="M12" i="1" l="1"/>
  <c r="M13" i="1" l="1"/>
  <c r="AA6" i="5"/>
  <c r="AB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O2" authorId="0" shapeId="0" xr:uid="{FBF8DC12-3C2A-48A7-A747-4887D816DB40}">
      <text>
        <r>
          <rPr>
            <sz val="12"/>
            <color indexed="81"/>
            <rFont val="Times New Roman"/>
            <family val="1"/>
          </rPr>
          <t>-2 Con (Stirge)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W8" authorId="0" shapeId="0" xr:uid="{AFDA38B2-0F37-4EC7-A9E0-9C881E86E30B}">
      <text>
        <r>
          <rPr>
            <sz val="12"/>
            <color indexed="81"/>
            <rFont val="Times New Roman"/>
            <family val="1"/>
          </rPr>
          <t>Con drain (Stirge)</t>
        </r>
      </text>
    </comment>
  </commentList>
</comments>
</file>

<file path=xl/sharedStrings.xml><?xml version="1.0" encoding="utf-8"?>
<sst xmlns="http://schemas.openxmlformats.org/spreadsheetml/2006/main" count="755" uniqueCount="282">
  <si>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</si>
  <si>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</si>
  <si>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</si>
  <si>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</si>
  <si>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</si>
  <si>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</si>
  <si>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</si>
  <si>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</si>
  <si>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</si>
  <si>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</si>
  <si>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</si>
  <si>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</si>
  <si>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</si>
  <si>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</si>
  <si>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</si>
  <si>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</si>
  <si>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</si>
  <si>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</si>
  <si>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</si>
  <si>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</si>
  <si>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</si>
  <si>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</si>
  <si>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</si>
  <si>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</si>
  <si>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</si>
  <si>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</si>
  <si>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</si>
  <si>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</si>
  <si>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</si>
  <si>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</si>
  <si>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</si>
  <si>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</si>
  <si>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</si>
  <si>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</si>
  <si>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</si>
  <si>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</si>
  <si>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</si>
  <si>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</si>
  <si>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</si>
  <si>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</si>
  <si>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</si>
  <si>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</si>
  <si>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</si>
  <si>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</si>
  <si>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</si>
  <si>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</si>
  <si>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</si>
  <si>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</si>
  <si>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</si>
  <si>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</si>
  <si>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</si>
  <si>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</si>
  <si>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</si>
  <si>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</si>
  <si>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</si>
  <si>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</si>
  <si>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</si>
  <si>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</si>
  <si>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</si>
  <si>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</si>
  <si>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</si>
  <si>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</si>
  <si>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</si>
  <si>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</si>
  <si>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</si>
  <si>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</si>
  <si>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</si>
  <si>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</si>
  <si>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</si>
  <si>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</si>
  <si>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</si>
  <si>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</si>
  <si>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</si>
  <si>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</si>
  <si>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</si>
  <si>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</si>
  <si>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</si>
  <si>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</si>
  <si>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</si>
  <si>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</si>
  <si>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</si>
  <si>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</si>
  <si>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</si>
  <si>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</si>
  <si>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</si>
  <si>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</si>
  <si>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</si>
  <si>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</si>
  <si>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</si>
  <si>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</si>
  <si>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</si>
  <si>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</si>
  <si>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</si>
  <si>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</si>
  <si>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</si>
  <si>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</si>
  <si>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</si>
  <si>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Current Time</t>
  </si>
  <si>
    <t>Time @ Round 1</t>
  </si>
  <si>
    <t>Check</t>
  </si>
  <si>
    <t>Speed</t>
  </si>
  <si>
    <t>DR</t>
  </si>
  <si>
    <t>7d</t>
  </si>
  <si>
    <t>8d</t>
  </si>
  <si>
    <t>9d</t>
  </si>
  <si>
    <t>10d</t>
  </si>
  <si>
    <t>Nihm</t>
  </si>
  <si>
    <t>Kassuq</t>
  </si>
  <si>
    <t>Hound Archon</t>
  </si>
  <si>
    <t>Baldoor</t>
  </si>
  <si>
    <t>Cleric of Moradin</t>
  </si>
  <si>
    <t>þ</t>
  </si>
  <si>
    <t>Use Magic Device</t>
  </si>
  <si>
    <t>Disable Device</t>
  </si>
  <si>
    <t>Survival</t>
  </si>
  <si>
    <t>First</t>
  </si>
  <si>
    <t>Last</t>
  </si>
  <si>
    <t>Race</t>
  </si>
  <si>
    <t>Class</t>
  </si>
  <si>
    <t>Sex</t>
  </si>
  <si>
    <t>Age</t>
  </si>
  <si>
    <t>Alignment</t>
  </si>
  <si>
    <t>Str</t>
  </si>
  <si>
    <t>Strength</t>
  </si>
  <si>
    <t>Dex</t>
  </si>
  <si>
    <t>Dexterity</t>
  </si>
  <si>
    <t>Con</t>
  </si>
  <si>
    <t>Constitution</t>
  </si>
  <si>
    <t>Int</t>
  </si>
  <si>
    <t>Intelligence</t>
  </si>
  <si>
    <t>Wis</t>
  </si>
  <si>
    <t>Wisdom</t>
  </si>
  <si>
    <t>Cha</t>
  </si>
  <si>
    <t>Charisma</t>
  </si>
  <si>
    <t>m</t>
  </si>
  <si>
    <t>Init</t>
  </si>
  <si>
    <t>Fort</t>
  </si>
  <si>
    <t>Ref</t>
  </si>
  <si>
    <t>Wil</t>
  </si>
  <si>
    <t>FF</t>
  </si>
  <si>
    <t>HP</t>
  </si>
  <si>
    <t>Skill Ranks</t>
  </si>
  <si>
    <t>Spells Known</t>
  </si>
  <si>
    <t>Spells Prepared / Cast</t>
  </si>
  <si>
    <t>Weapons</t>
  </si>
  <si>
    <t>Armor</t>
  </si>
  <si>
    <t>Armor Bonus</t>
  </si>
  <si>
    <t>Notable Equipment</t>
  </si>
  <si>
    <t>Max</t>
  </si>
  <si>
    <t>Skill/Save</t>
  </si>
  <si>
    <t>Ability</t>
  </si>
  <si>
    <t>Mod.</t>
  </si>
  <si>
    <t>Ability &amp; Mod.</t>
  </si>
  <si>
    <t>Misc. Mods.</t>
  </si>
  <si>
    <t>Active Character</t>
  </si>
  <si>
    <t>Appraise</t>
  </si>
  <si>
    <t>0</t>
  </si>
  <si>
    <t>Balance</t>
  </si>
  <si>
    <t>Bluff</t>
  </si>
  <si>
    <t>Climb</t>
  </si>
  <si>
    <t>Concentration</t>
  </si>
  <si>
    <t>Decipher Script</t>
  </si>
  <si>
    <t>Diplomacy</t>
  </si>
  <si>
    <t>Disguise</t>
  </si>
  <si>
    <t>Escape Artist</t>
  </si>
  <si>
    <t>Forgery</t>
  </si>
  <si>
    <t>Gather Information</t>
  </si>
  <si>
    <t>Handle Animal</t>
  </si>
  <si>
    <t>Heal</t>
  </si>
  <si>
    <t>Hide</t>
  </si>
  <si>
    <t>Intimidate</t>
  </si>
  <si>
    <t>Jump</t>
  </si>
  <si>
    <t>Knowledge:  Arcana</t>
  </si>
  <si>
    <t>Knowledge:  Arch. &amp; Eng.</t>
  </si>
  <si>
    <t>Knowledge:  Dungeoneering</t>
  </si>
  <si>
    <t>Knowledge:  Geography</t>
  </si>
  <si>
    <t>Knowledge:  History</t>
  </si>
  <si>
    <t>Knowledge:  Local</t>
  </si>
  <si>
    <t>Knowledge:  Nature</t>
  </si>
  <si>
    <t>Knowledge:  Nobility &amp; Royalty</t>
  </si>
  <si>
    <t>Knowledge:  Religion</t>
  </si>
  <si>
    <t>Knowledge:  The Planes</t>
  </si>
  <si>
    <t>Listen</t>
  </si>
  <si>
    <t>Move Silently</t>
  </si>
  <si>
    <t>Open Lock</t>
  </si>
  <si>
    <t>Perform</t>
  </si>
  <si>
    <t>Ride</t>
  </si>
  <si>
    <t>Search</t>
  </si>
  <si>
    <t>Sense Motive</t>
  </si>
  <si>
    <t>Sleight of Hand</t>
  </si>
  <si>
    <t>Speak Language</t>
  </si>
  <si>
    <t>Spellcraft</t>
  </si>
  <si>
    <t>Spot</t>
  </si>
  <si>
    <t>Swim</t>
  </si>
  <si>
    <t>Tumble</t>
  </si>
  <si>
    <t>Use Rope</t>
  </si>
  <si>
    <t>Region</t>
  </si>
  <si>
    <t>Current Effects</t>
  </si>
  <si>
    <t>Abilities / Feats</t>
  </si>
  <si>
    <t>Haal</t>
  </si>
  <si>
    <t>Detect Evil</t>
  </si>
  <si>
    <t>Detect Thoughts</t>
  </si>
  <si>
    <t>Summon Monster I</t>
  </si>
  <si>
    <t>Obscuring Mist</t>
  </si>
  <si>
    <t>Spiritual Weapon</t>
  </si>
  <si>
    <t>Summon Monster II</t>
  </si>
  <si>
    <t>Aid</t>
  </si>
  <si>
    <t>Grapple</t>
  </si>
  <si>
    <t>Ranger-Druid</t>
  </si>
  <si>
    <t>Cloistered Cleric of Lathander-Fighter</t>
  </si>
  <si>
    <t>Entangle</t>
  </si>
  <si>
    <t>Celestial riding dog</t>
  </si>
  <si>
    <t>Bite</t>
  </si>
  <si>
    <t>1d6+3</t>
  </si>
  <si>
    <t>Lucky</t>
  </si>
  <si>
    <t>Complementary Party Composition</t>
  </si>
  <si>
    <t>40’ - 60’</t>
  </si>
  <si>
    <t>F</t>
  </si>
  <si>
    <t>Chaotic Good</t>
  </si>
  <si>
    <t>Neutral Good</t>
  </si>
  <si>
    <t>Moonshaes</t>
  </si>
  <si>
    <t>Studded Leather +2</t>
  </si>
  <si>
    <t>Leather +2</t>
  </si>
  <si>
    <t>Light Mace +1, Light Crossbow +1, MW Dagger</t>
  </si>
  <si>
    <t>All ranger spells, level 1</t>
  </si>
  <si>
    <t>Craft:  []</t>
  </si>
  <si>
    <t>Profession:  []</t>
  </si>
  <si>
    <t>MW Dagger</t>
  </si>
  <si>
    <t>Light Crossbow +1</t>
  </si>
  <si>
    <t>MW Staff</t>
  </si>
  <si>
    <t>Light Mace +1</t>
  </si>
  <si>
    <t>1d6+1</t>
  </si>
  <si>
    <t>1d4</t>
  </si>
  <si>
    <t>1d8+1</t>
  </si>
  <si>
    <t>1d6-1</t>
  </si>
  <si>
    <t>Mule</t>
  </si>
  <si>
    <t>2 Hooves</t>
  </si>
  <si>
    <t>1d4+3</t>
  </si>
  <si>
    <t>Guides</t>
  </si>
  <si>
    <t>Delia</t>
  </si>
  <si>
    <t>Zhrezia</t>
  </si>
  <si>
    <t>Archer</t>
  </si>
  <si>
    <t>Half-elf Druid</t>
  </si>
  <si>
    <t>Drow Sorceress</t>
  </si>
  <si>
    <t>Half-elf Ranger</t>
  </si>
  <si>
    <t>Scimitar +1</t>
  </si>
  <si>
    <t>Scimitar +1, 2nd Attack</t>
  </si>
  <si>
    <t>Mass Resist Energy</t>
  </si>
  <si>
    <t>Elf</t>
  </si>
  <si>
    <t>Half-elf</t>
  </si>
  <si>
    <t>Drow</t>
  </si>
  <si>
    <t>Druid</t>
  </si>
  <si>
    <t>Ranger</t>
  </si>
  <si>
    <t>Sorceress</t>
  </si>
  <si>
    <t>x / x / x / x</t>
  </si>
  <si>
    <t>Scimitar +1, MW Dagger</t>
  </si>
  <si>
    <t>Light Crossbow +1, MW Dagger</t>
  </si>
  <si>
    <r>
      <t xml:space="preserve">x / x / x / x
</t>
    </r>
    <r>
      <rPr>
        <sz val="10"/>
        <color rgb="FFFF0000"/>
        <rFont val="Times New Roman"/>
        <family val="1"/>
      </rPr>
      <t>0 / 0 / 0 / 0</t>
    </r>
  </si>
  <si>
    <r>
      <t xml:space="preserve">x
</t>
    </r>
    <r>
      <rPr>
        <sz val="10"/>
        <color rgb="FFFF0000"/>
        <rFont val="Times New Roman"/>
        <family val="1"/>
      </rPr>
      <t>0</t>
    </r>
  </si>
  <si>
    <t>Protection from Evil</t>
  </si>
  <si>
    <t>Detect Snares &amp; Pits</t>
  </si>
  <si>
    <t>Nimbus of Light</t>
  </si>
  <si>
    <t>Wild Creatures</t>
  </si>
  <si>
    <t>Broodswarm</t>
  </si>
  <si>
    <t>Limbite Stirges</t>
  </si>
  <si>
    <t>Fiendish Codex I</t>
  </si>
  <si>
    <t>Limbite Stirge</t>
  </si>
  <si>
    <t>Composite Longbow +1</t>
  </si>
  <si>
    <t>Longbow, 2nd Shot</t>
  </si>
  <si>
    <t>Touch &amp; Attach</t>
  </si>
  <si>
    <t>Blood Drain</t>
  </si>
  <si>
    <t>1d4 Con</t>
  </si>
  <si>
    <t>-</t>
  </si>
  <si>
    <t>Attach</t>
  </si>
  <si>
    <t>Limbite Hannya</t>
  </si>
  <si>
    <t>OA</t>
  </si>
  <si>
    <t>Claw 1</t>
  </si>
  <si>
    <t>Claw 2</t>
  </si>
  <si>
    <t>1d4+1</t>
  </si>
  <si>
    <r>
      <t xml:space="preserve">x / </t>
    </r>
    <r>
      <rPr>
        <b/>
        <sz val="10"/>
        <color rgb="FFFF0000"/>
        <rFont val="Times New Roman"/>
        <family val="1"/>
      </rPr>
      <t>detect evil</t>
    </r>
    <r>
      <rPr>
        <sz val="10"/>
        <rFont val="Times New Roman"/>
        <family val="1"/>
      </rPr>
      <t xml:space="preserve"> / </t>
    </r>
    <r>
      <rPr>
        <i/>
        <sz val="10"/>
        <rFont val="Times New Roman"/>
        <family val="1"/>
      </rPr>
      <t>detect aberration</t>
    </r>
    <r>
      <rPr>
        <sz val="10"/>
        <rFont val="Times New Roman"/>
        <family val="1"/>
      </rPr>
      <t xml:space="preserve"> / </t>
    </r>
    <r>
      <rPr>
        <b/>
        <i/>
        <sz val="10"/>
        <rFont val="Times New Roman"/>
        <family val="1"/>
      </rPr>
      <t>speak with plants</t>
    </r>
  </si>
  <si>
    <t>5 / 3 / 2 / 1</t>
  </si>
  <si>
    <t>Amara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</si>
</sst>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3"/>
      <color indexed="10"/>
      <name val="Times New Roman"/>
      <family val="1"/>
    </font>
    <font>
      <b/>
      <sz val="13"/>
      <color theme="0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51"/>
      <name val="Times New Roman"/>
      <family val="1"/>
    </font>
    <font>
      <b/>
      <sz val="13"/>
      <color indexed="52"/>
      <name val="Times New Roman"/>
      <family val="1"/>
    </font>
    <font>
      <sz val="12"/>
      <name val="Times New Roman"/>
      <family val="1"/>
    </font>
    <font>
      <b/>
      <sz val="13"/>
      <name val="Symbol"/>
      <family val="1"/>
      <charset val="2"/>
    </font>
    <font>
      <b/>
      <sz val="13"/>
      <color rgb="FFFFC000"/>
      <name val="Times New Roman"/>
      <family val="1"/>
    </font>
    <font>
      <b/>
      <sz val="13"/>
      <color rgb="FF00FF00"/>
      <name val="Times New Roman"/>
      <family val="1"/>
    </font>
    <font>
      <sz val="13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FFC000"/>
      <name val="Times New Roman"/>
      <family val="1"/>
    </font>
    <font>
      <sz val="10"/>
      <name val="Times New Roman"/>
      <family val="1"/>
    </font>
    <font>
      <b/>
      <sz val="13"/>
      <color indexed="9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sz val="13"/>
      <color rgb="FFFFC000"/>
      <name val="Times New Roman"/>
      <family val="1"/>
    </font>
    <font>
      <b/>
      <sz val="13"/>
      <color rgb="FF7030A0"/>
      <name val="Times New Roman"/>
      <family val="1"/>
    </font>
    <font>
      <sz val="13"/>
      <color indexed="17"/>
      <name val="Times New Roman"/>
      <family val="1"/>
    </font>
    <font>
      <sz val="12"/>
      <color indexed="17"/>
      <name val="Times New Roman"/>
      <family val="1"/>
    </font>
    <font>
      <sz val="13"/>
      <color indexed="46"/>
      <name val="Times New Roman"/>
      <family val="1"/>
    </font>
    <font>
      <sz val="12"/>
      <color indexed="51"/>
      <name val="Times New Roman"/>
      <family val="1"/>
    </font>
    <font>
      <sz val="13"/>
      <color indexed="52"/>
      <name val="Times New Roman"/>
      <family val="1"/>
    </font>
    <font>
      <sz val="12"/>
      <color indexed="52"/>
      <name val="Times New Roman"/>
      <family val="1"/>
    </font>
    <font>
      <sz val="13"/>
      <color indexed="10"/>
      <name val="Times New Roman"/>
      <family val="1"/>
    </font>
    <font>
      <sz val="12"/>
      <color indexed="46"/>
      <name val="Times New Roman"/>
      <family val="1"/>
    </font>
    <font>
      <sz val="13"/>
      <color indexed="12"/>
      <name val="Times New Roman"/>
      <family val="1"/>
    </font>
    <font>
      <sz val="12"/>
      <color indexed="10"/>
      <name val="Times New Roman"/>
      <family val="1"/>
    </font>
    <font>
      <sz val="13"/>
      <color indexed="51"/>
      <name val="Times New Roman"/>
      <family val="1"/>
    </font>
    <font>
      <sz val="10"/>
      <color rgb="FFFF0000"/>
      <name val="Times New Roman"/>
      <family val="1"/>
    </font>
    <font>
      <b/>
      <i/>
      <sz val="12"/>
      <color theme="1"/>
      <name val="Wingdings"/>
      <charset val="2"/>
    </font>
    <font>
      <sz val="12"/>
      <color indexed="81"/>
      <name val="Times New Roman"/>
      <family val="1"/>
    </font>
    <font>
      <b/>
      <sz val="10"/>
      <color rgb="FFFF000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indexed="17"/>
        <bgColor indexed="64"/>
      </patternFill>
    </fill>
  </fills>
  <borders count="8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4" fillId="0" borderId="0"/>
  </cellStyleXfs>
  <cellXfs count="34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4" fillId="23" borderId="48" xfId="0" applyFont="1" applyFill="1" applyBorder="1" applyAlignment="1">
      <alignment horizontal="center" vertical="center"/>
    </xf>
    <xf numFmtId="0" fontId="15" fillId="19" borderId="48" xfId="0" applyFont="1" applyFill="1" applyBorder="1" applyAlignment="1">
      <alignment horizontal="center" vertical="center"/>
    </xf>
    <xf numFmtId="0" fontId="15" fillId="25" borderId="48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7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14" fillId="5" borderId="48" xfId="0" applyFont="1" applyFill="1" applyBorder="1" applyAlignment="1">
      <alignment horizontal="center" vertical="center"/>
    </xf>
    <xf numFmtId="0" fontId="0" fillId="13" borderId="51" xfId="0" applyFill="1" applyBorder="1" applyAlignment="1">
      <alignment horizontal="center" vertical="center"/>
    </xf>
    <xf numFmtId="0" fontId="0" fillId="13" borderId="5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4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49" xfId="0" applyNumberFormat="1" applyFont="1" applyBorder="1" applyAlignment="1">
      <alignment horizontal="center" vertical="center"/>
    </xf>
    <xf numFmtId="0" fontId="2" fillId="19" borderId="50" xfId="0" applyFont="1" applyFill="1" applyBorder="1" applyAlignment="1">
      <alignment horizontal="center" vertical="center" wrapText="1"/>
    </xf>
    <xf numFmtId="0" fontId="6" fillId="28" borderId="50" xfId="0" applyFont="1" applyFill="1" applyBorder="1" applyAlignment="1">
      <alignment horizontal="center" vertical="center" wrapText="1"/>
    </xf>
    <xf numFmtId="0" fontId="2" fillId="29" borderId="50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48" xfId="0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5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6" xfId="1" applyBorder="1" applyAlignment="1">
      <alignment horizontal="center" vertical="center"/>
    </xf>
    <xf numFmtId="0" fontId="3" fillId="2" borderId="57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26" fillId="0" borderId="59" xfId="2" applyFont="1" applyBorder="1" applyAlignment="1">
      <alignment horizontal="center" vertical="center"/>
    </xf>
    <xf numFmtId="0" fontId="4" fillId="0" borderId="59" xfId="2" applyFont="1" applyBorder="1" applyAlignment="1">
      <alignment horizontal="center" vertical="center"/>
    </xf>
    <xf numFmtId="0" fontId="4" fillId="0" borderId="60" xfId="2" applyFont="1" applyBorder="1" applyAlignment="1">
      <alignment horizontal="center" vertical="center"/>
    </xf>
    <xf numFmtId="0" fontId="27" fillId="0" borderId="59" xfId="2" applyFont="1" applyBorder="1" applyAlignment="1">
      <alignment horizontal="center" vertical="center"/>
    </xf>
    <xf numFmtId="0" fontId="28" fillId="0" borderId="59" xfId="2" applyFont="1" applyBorder="1" applyAlignment="1">
      <alignment horizontal="center" vertical="center"/>
    </xf>
    <xf numFmtId="0" fontId="29" fillId="0" borderId="59" xfId="2" applyFont="1" applyBorder="1" applyAlignment="1">
      <alignment horizontal="center" vertical="center"/>
    </xf>
    <xf numFmtId="0" fontId="30" fillId="0" borderId="59" xfId="2" applyFont="1" applyBorder="1" applyAlignment="1">
      <alignment horizontal="center" vertical="center"/>
    </xf>
    <xf numFmtId="0" fontId="31" fillId="0" borderId="59" xfId="2" applyFont="1" applyBorder="1" applyAlignment="1">
      <alignment horizontal="center" vertical="center"/>
    </xf>
    <xf numFmtId="0" fontId="32" fillId="0" borderId="59" xfId="2" applyFont="1" applyBorder="1" applyAlignment="1">
      <alignment horizontal="center" vertical="center"/>
    </xf>
    <xf numFmtId="0" fontId="33" fillId="0" borderId="59" xfId="2" applyFont="1" applyBorder="1" applyAlignment="1">
      <alignment horizontal="center" vertical="center"/>
    </xf>
    <xf numFmtId="0" fontId="35" fillId="0" borderId="59" xfId="13" applyFont="1" applyBorder="1" applyAlignment="1">
      <alignment horizontal="center" vertical="center"/>
    </xf>
    <xf numFmtId="0" fontId="30" fillId="0" borderId="59" xfId="2" applyFont="1" applyBorder="1" applyAlignment="1">
      <alignment horizontal="centerContinuous" vertical="center"/>
    </xf>
    <xf numFmtId="0" fontId="28" fillId="0" borderId="59" xfId="2" applyFont="1" applyBorder="1" applyAlignment="1">
      <alignment horizontal="centerContinuous" vertical="center"/>
    </xf>
    <xf numFmtId="0" fontId="29" fillId="0" borderId="59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7" fillId="0" borderId="59" xfId="2" applyFont="1" applyBorder="1" applyAlignment="1">
      <alignment horizontal="center" vertical="center"/>
    </xf>
    <xf numFmtId="49" fontId="4" fillId="0" borderId="59" xfId="2" applyNumberFormat="1" applyFont="1" applyBorder="1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38" fillId="0" borderId="25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/>
    </xf>
    <xf numFmtId="0" fontId="3" fillId="0" borderId="14" xfId="13" applyFont="1" applyBorder="1" applyAlignment="1">
      <alignment horizontal="center" vertical="center" wrapText="1"/>
    </xf>
    <xf numFmtId="0" fontId="3" fillId="0" borderId="56" xfId="13" applyFont="1" applyBorder="1" applyAlignment="1">
      <alignment horizontal="center" vertical="center" wrapText="1"/>
    </xf>
    <xf numFmtId="0" fontId="3" fillId="0" borderId="61" xfId="13" applyFont="1" applyBorder="1" applyAlignment="1">
      <alignment horizontal="center" vertical="center" wrapText="1"/>
    </xf>
    <xf numFmtId="0" fontId="34" fillId="0" borderId="8" xfId="13" applyBorder="1" applyAlignment="1">
      <alignment horizontal="center" vertical="center" wrapText="1"/>
    </xf>
    <xf numFmtId="0" fontId="34" fillId="0" borderId="56" xfId="13" applyBorder="1" applyAlignment="1">
      <alignment horizontal="center" vertical="center" wrapText="1"/>
    </xf>
    <xf numFmtId="164" fontId="34" fillId="0" borderId="63" xfId="13" applyNumberFormat="1" applyBorder="1" applyAlignment="1">
      <alignment horizontal="center" vertical="center" wrapText="1"/>
    </xf>
    <xf numFmtId="0" fontId="34" fillId="0" borderId="63" xfId="13" applyBorder="1" applyAlignment="1">
      <alignment horizontal="center" vertical="center" wrapText="1"/>
    </xf>
    <xf numFmtId="0" fontId="39" fillId="0" borderId="14" xfId="13" applyFont="1" applyBorder="1" applyAlignment="1">
      <alignment horizontal="center" vertical="center" wrapText="1"/>
    </xf>
    <xf numFmtId="0" fontId="40" fillId="0" borderId="28" xfId="13" applyFont="1" applyBorder="1" applyAlignment="1">
      <alignment horizontal="center" vertical="center" wrapText="1"/>
    </xf>
    <xf numFmtId="0" fontId="39" fillId="0" borderId="18" xfId="13" applyFont="1" applyBorder="1" applyAlignment="1">
      <alignment horizontal="center" vertical="center" wrapText="1"/>
    </xf>
    <xf numFmtId="0" fontId="41" fillId="0" borderId="21" xfId="13" applyFont="1" applyBorder="1" applyAlignment="1">
      <alignment horizontal="center" vertical="center" wrapText="1"/>
    </xf>
    <xf numFmtId="0" fontId="39" fillId="0" borderId="28" xfId="13" applyFont="1" applyBorder="1" applyAlignment="1">
      <alignment horizontal="center" vertical="center" wrapText="1"/>
    </xf>
    <xf numFmtId="0" fontId="42" fillId="0" borderId="56" xfId="13" applyFont="1" applyBorder="1" applyAlignment="1">
      <alignment horizontal="center" vertical="center" wrapText="1"/>
    </xf>
    <xf numFmtId="0" fontId="34" fillId="0" borderId="62" xfId="13" quotePrefix="1" applyBorder="1" applyAlignment="1">
      <alignment horizontal="center" vertical="center" wrapText="1"/>
    </xf>
    <xf numFmtId="0" fontId="34" fillId="0" borderId="64" xfId="13" quotePrefix="1" applyBorder="1" applyAlignment="1">
      <alignment horizontal="center" vertical="center" wrapText="1"/>
    </xf>
    <xf numFmtId="0" fontId="43" fillId="0" borderId="63" xfId="13" quotePrefix="1" applyFont="1" applyBorder="1" applyAlignment="1">
      <alignment horizontal="center" vertical="center" wrapText="1"/>
    </xf>
    <xf numFmtId="0" fontId="26" fillId="0" borderId="0" xfId="2" applyFont="1" applyAlignment="1">
      <alignment horizontal="right" vertical="center"/>
    </xf>
    <xf numFmtId="0" fontId="3" fillId="0" borderId="0" xfId="2" applyAlignment="1">
      <alignment horizontal="center" vertical="center"/>
    </xf>
    <xf numFmtId="0" fontId="44" fillId="31" borderId="65" xfId="12" applyFont="1" applyFill="1" applyBorder="1" applyAlignment="1">
      <alignment horizontal="centerContinuous" vertical="center"/>
    </xf>
    <xf numFmtId="0" fontId="44" fillId="5" borderId="49" xfId="12" applyFont="1" applyFill="1" applyBorder="1" applyAlignment="1">
      <alignment horizontal="center" vertical="center"/>
    </xf>
    <xf numFmtId="0" fontId="44" fillId="31" borderId="49" xfId="12" applyFont="1" applyFill="1" applyBorder="1" applyAlignment="1">
      <alignment horizontal="center" vertical="center"/>
    </xf>
    <xf numFmtId="0" fontId="44" fillId="31" borderId="49" xfId="12" applyFont="1" applyFill="1" applyBorder="1" applyAlignment="1">
      <alignment horizontal="center" vertical="center" wrapText="1"/>
    </xf>
    <xf numFmtId="0" fontId="36" fillId="9" borderId="50" xfId="12" applyFont="1" applyFill="1" applyBorder="1" applyAlignment="1">
      <alignment horizontal="center" vertical="center" wrapText="1"/>
    </xf>
    <xf numFmtId="0" fontId="44" fillId="31" borderId="66" xfId="12" applyFont="1" applyFill="1" applyBorder="1" applyAlignment="1">
      <alignment horizontal="center" vertical="center"/>
    </xf>
    <xf numFmtId="0" fontId="4" fillId="0" borderId="0" xfId="12" applyFont="1" applyAlignment="1">
      <alignment vertical="center"/>
    </xf>
    <xf numFmtId="0" fontId="44" fillId="28" borderId="67" xfId="12" applyFont="1" applyFill="1" applyBorder="1" applyAlignment="1">
      <alignment horizontal="center" vertical="center" wrapText="1"/>
    </xf>
    <xf numFmtId="0" fontId="45" fillId="0" borderId="36" xfId="12" applyFont="1" applyBorder="1" applyAlignment="1">
      <alignment vertical="center"/>
    </xf>
    <xf numFmtId="0" fontId="38" fillId="0" borderId="30" xfId="12" applyFont="1" applyBorder="1" applyAlignment="1">
      <alignment horizontal="center" vertical="center"/>
    </xf>
    <xf numFmtId="0" fontId="46" fillId="0" borderId="30" xfId="12" applyFont="1" applyBorder="1" applyAlignment="1">
      <alignment horizontal="center" vertical="center" wrapText="1"/>
    </xf>
    <xf numFmtId="0" fontId="38" fillId="0" borderId="30" xfId="12" applyFont="1" applyBorder="1" applyAlignment="1">
      <alignment horizontal="center" vertical="center" wrapText="1"/>
    </xf>
    <xf numFmtId="1" fontId="38" fillId="0" borderId="30" xfId="12" applyNumberFormat="1" applyFont="1" applyBorder="1" applyAlignment="1">
      <alignment horizontal="center" vertical="center" wrapText="1"/>
    </xf>
    <xf numFmtId="0" fontId="47" fillId="9" borderId="58" xfId="12" applyFont="1" applyFill="1" applyBorder="1" applyAlignment="1">
      <alignment horizontal="center" vertical="center"/>
    </xf>
    <xf numFmtId="0" fontId="38" fillId="0" borderId="68" xfId="12" quotePrefix="1" applyFont="1" applyBorder="1" applyAlignment="1">
      <alignment horizontal="center" vertical="center"/>
    </xf>
    <xf numFmtId="0" fontId="3" fillId="0" borderId="0" xfId="12" applyAlignment="1">
      <alignment vertical="center"/>
    </xf>
    <xf numFmtId="0" fontId="38" fillId="0" borderId="69" xfId="12" quotePrefix="1" applyFont="1" applyBorder="1" applyAlignment="1">
      <alignment horizontal="center" vertical="center"/>
    </xf>
    <xf numFmtId="0" fontId="48" fillId="0" borderId="36" xfId="12" applyFont="1" applyBorder="1" applyAlignment="1">
      <alignment vertical="center"/>
    </xf>
    <xf numFmtId="0" fontId="29" fillId="0" borderId="58" xfId="12" applyFont="1" applyBorder="1" applyAlignment="1">
      <alignment horizontal="center" vertical="center"/>
    </xf>
    <xf numFmtId="0" fontId="46" fillId="0" borderId="70" xfId="12" applyFont="1" applyBorder="1" applyAlignment="1">
      <alignment vertical="center"/>
    </xf>
    <xf numFmtId="0" fontId="38" fillId="0" borderId="32" xfId="12" applyFont="1" applyBorder="1" applyAlignment="1">
      <alignment horizontal="center" vertical="center"/>
    </xf>
    <xf numFmtId="0" fontId="36" fillId="0" borderId="32" xfId="12" applyFont="1" applyBorder="1" applyAlignment="1">
      <alignment horizontal="center" vertical="center" wrapText="1"/>
    </xf>
    <xf numFmtId="0" fontId="38" fillId="0" borderId="32" xfId="12" applyFont="1" applyBorder="1" applyAlignment="1">
      <alignment horizontal="center" vertical="center" wrapText="1"/>
    </xf>
    <xf numFmtId="1" fontId="38" fillId="0" borderId="32" xfId="12" applyNumberFormat="1" applyFont="1" applyBorder="1" applyAlignment="1">
      <alignment horizontal="center" vertical="center" wrapText="1"/>
    </xf>
    <xf numFmtId="0" fontId="38" fillId="0" borderId="71" xfId="12" quotePrefix="1" applyFont="1" applyBorder="1" applyAlignment="1">
      <alignment horizontal="center" vertical="center"/>
    </xf>
    <xf numFmtId="0" fontId="31" fillId="0" borderId="36" xfId="12" applyFont="1" applyBorder="1" applyAlignment="1">
      <alignment vertical="center"/>
    </xf>
    <xf numFmtId="49" fontId="49" fillId="0" borderId="30" xfId="12" applyNumberFormat="1" applyFont="1" applyBorder="1" applyAlignment="1">
      <alignment horizontal="center" vertical="center"/>
    </xf>
    <xf numFmtId="0" fontId="49" fillId="0" borderId="58" xfId="12" applyFont="1" applyBorder="1" applyAlignment="1">
      <alignment horizontal="center" vertical="center"/>
    </xf>
    <xf numFmtId="0" fontId="31" fillId="0" borderId="58" xfId="12" applyFont="1" applyBorder="1" applyAlignment="1">
      <alignment horizontal="center" vertical="center"/>
    </xf>
    <xf numFmtId="0" fontId="38" fillId="0" borderId="58" xfId="12" applyFont="1" applyBorder="1" applyAlignment="1">
      <alignment horizontal="center" vertical="center"/>
    </xf>
    <xf numFmtId="49" fontId="38" fillId="0" borderId="58" xfId="12" applyNumberFormat="1" applyFont="1" applyBorder="1" applyAlignment="1">
      <alignment horizontal="center" vertical="center"/>
    </xf>
    <xf numFmtId="0" fontId="50" fillId="0" borderId="0" xfId="12" applyFont="1" applyAlignment="1">
      <alignment vertical="center"/>
    </xf>
    <xf numFmtId="0" fontId="29" fillId="0" borderId="36" xfId="12" applyFont="1" applyBorder="1" applyAlignment="1">
      <alignment vertical="center"/>
    </xf>
    <xf numFmtId="49" fontId="51" fillId="0" borderId="30" xfId="12" applyNumberFormat="1" applyFont="1" applyBorder="1" applyAlignment="1">
      <alignment horizontal="center" vertical="center"/>
    </xf>
    <xf numFmtId="0" fontId="51" fillId="0" borderId="58" xfId="12" applyFont="1" applyBorder="1" applyAlignment="1">
      <alignment horizontal="center" vertical="center"/>
    </xf>
    <xf numFmtId="0" fontId="52" fillId="0" borderId="0" xfId="12" applyFont="1" applyAlignment="1">
      <alignment vertical="center"/>
    </xf>
    <xf numFmtId="0" fontId="33" fillId="0" borderId="36" xfId="12" applyFont="1" applyBorder="1" applyAlignment="1">
      <alignment vertical="center"/>
    </xf>
    <xf numFmtId="49" fontId="53" fillId="0" borderId="30" xfId="12" applyNumberFormat="1" applyFont="1" applyBorder="1" applyAlignment="1">
      <alignment horizontal="center" vertical="center"/>
    </xf>
    <xf numFmtId="0" fontId="53" fillId="0" borderId="58" xfId="12" applyFont="1" applyBorder="1" applyAlignment="1">
      <alignment horizontal="center" vertical="center"/>
    </xf>
    <xf numFmtId="0" fontId="33" fillId="0" borderId="58" xfId="12" applyFont="1" applyBorder="1" applyAlignment="1">
      <alignment horizontal="center" vertical="center"/>
    </xf>
    <xf numFmtId="0" fontId="54" fillId="0" borderId="0" xfId="12" applyFont="1" applyAlignment="1">
      <alignment vertical="center"/>
    </xf>
    <xf numFmtId="0" fontId="27" fillId="0" borderId="36" xfId="12" applyFont="1" applyBorder="1" applyAlignment="1">
      <alignment vertical="center"/>
    </xf>
    <xf numFmtId="49" fontId="55" fillId="0" borderId="30" xfId="12" applyNumberFormat="1" applyFont="1" applyBorder="1" applyAlignment="1">
      <alignment horizontal="center" vertical="center"/>
    </xf>
    <xf numFmtId="0" fontId="55" fillId="0" borderId="58" xfId="12" applyFont="1" applyBorder="1" applyAlignment="1">
      <alignment horizontal="center" vertical="center"/>
    </xf>
    <xf numFmtId="0" fontId="27" fillId="0" borderId="58" xfId="12" applyFont="1" applyBorder="1" applyAlignment="1">
      <alignment horizontal="center" vertical="center"/>
    </xf>
    <xf numFmtId="0" fontId="56" fillId="0" borderId="0" xfId="12" applyFont="1" applyAlignment="1">
      <alignment vertical="center"/>
    </xf>
    <xf numFmtId="0" fontId="30" fillId="0" borderId="36" xfId="12" applyFont="1" applyBorder="1" applyAlignment="1">
      <alignment vertical="center"/>
    </xf>
    <xf numFmtId="49" fontId="57" fillId="0" borderId="30" xfId="12" applyNumberFormat="1" applyFont="1" applyBorder="1" applyAlignment="1">
      <alignment horizontal="center" vertical="center"/>
    </xf>
    <xf numFmtId="0" fontId="57" fillId="0" borderId="58" xfId="12" applyFont="1" applyBorder="1" applyAlignment="1">
      <alignment horizontal="center" vertical="center"/>
    </xf>
    <xf numFmtId="0" fontId="30" fillId="0" borderId="58" xfId="12" applyFont="1" applyBorder="1" applyAlignment="1">
      <alignment horizontal="center" vertical="center"/>
    </xf>
    <xf numFmtId="0" fontId="58" fillId="0" borderId="0" xfId="12" applyFont="1" applyAlignment="1">
      <alignment vertical="center"/>
    </xf>
    <xf numFmtId="0" fontId="32" fillId="0" borderId="36" xfId="12" applyFont="1" applyBorder="1" applyAlignment="1">
      <alignment vertical="center"/>
    </xf>
    <xf numFmtId="49" fontId="59" fillId="0" borderId="30" xfId="12" applyNumberFormat="1" applyFont="1" applyBorder="1" applyAlignment="1">
      <alignment horizontal="center" vertical="center"/>
    </xf>
    <xf numFmtId="0" fontId="59" fillId="0" borderId="58" xfId="12" applyFont="1" applyBorder="1" applyAlignment="1">
      <alignment horizontal="center" vertical="center"/>
    </xf>
    <xf numFmtId="0" fontId="32" fillId="0" borderId="58" xfId="12" applyFont="1" applyBorder="1" applyAlignment="1">
      <alignment horizontal="center" vertical="center"/>
    </xf>
    <xf numFmtId="0" fontId="29" fillId="0" borderId="38" xfId="12" applyFont="1" applyBorder="1" applyAlignment="1">
      <alignment vertical="center"/>
    </xf>
    <xf numFmtId="0" fontId="38" fillId="0" borderId="72" xfId="12" applyFont="1" applyBorder="1" applyAlignment="1">
      <alignment horizontal="center" vertical="center"/>
    </xf>
    <xf numFmtId="49" fontId="51" fillId="0" borderId="72" xfId="12" applyNumberFormat="1" applyFont="1" applyBorder="1" applyAlignment="1">
      <alignment horizontal="center" vertical="center"/>
    </xf>
    <xf numFmtId="0" fontId="51" fillId="0" borderId="73" xfId="12" applyFont="1" applyBorder="1" applyAlignment="1">
      <alignment horizontal="center" vertical="center"/>
    </xf>
    <xf numFmtId="0" fontId="29" fillId="0" borderId="73" xfId="12" applyFont="1" applyBorder="1" applyAlignment="1">
      <alignment horizontal="center" vertical="center"/>
    </xf>
    <xf numFmtId="49" fontId="38" fillId="0" borderId="73" xfId="12" applyNumberFormat="1" applyFont="1" applyBorder="1" applyAlignment="1">
      <alignment horizontal="center" vertical="center"/>
    </xf>
    <xf numFmtId="0" fontId="47" fillId="9" borderId="72" xfId="12" applyFont="1" applyFill="1" applyBorder="1" applyAlignment="1">
      <alignment horizontal="center" vertical="center"/>
    </xf>
    <xf numFmtId="0" fontId="38" fillId="0" borderId="74" xfId="12" quotePrefix="1" applyFont="1" applyBorder="1" applyAlignment="1">
      <alignment horizontal="center" vertical="center"/>
    </xf>
    <xf numFmtId="0" fontId="4" fillId="0" borderId="0" xfId="12" applyFont="1" applyAlignment="1">
      <alignment horizontal="right" vertical="center"/>
    </xf>
    <xf numFmtId="0" fontId="4" fillId="0" borderId="0" xfId="12" applyFont="1" applyAlignment="1">
      <alignment horizontal="center" vertical="center"/>
    </xf>
    <xf numFmtId="0" fontId="3" fillId="0" borderId="0" xfId="12" applyAlignment="1">
      <alignment horizontal="left" vertical="center"/>
    </xf>
    <xf numFmtId="0" fontId="4" fillId="0" borderId="0" xfId="12" applyFont="1" applyAlignment="1">
      <alignment horizontal="left" vertical="center"/>
    </xf>
    <xf numFmtId="0" fontId="4" fillId="0" borderId="59" xfId="2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43" fillId="13" borderId="62" xfId="13" applyFont="1" applyFill="1" applyBorder="1" applyAlignment="1">
      <alignment horizontal="center" vertical="center" wrapText="1"/>
    </xf>
    <xf numFmtId="49" fontId="43" fillId="13" borderId="61" xfId="13" applyNumberFormat="1" applyFont="1" applyFill="1" applyBorder="1" applyAlignment="1">
      <alignment horizontal="center" vertical="center" wrapText="1"/>
    </xf>
    <xf numFmtId="0" fontId="38" fillId="13" borderId="30" xfId="12" applyFont="1" applyFill="1" applyBorder="1" applyAlignment="1">
      <alignment horizontal="center" vertical="center"/>
    </xf>
    <xf numFmtId="0" fontId="38" fillId="13" borderId="32" xfId="12" applyFont="1" applyFill="1" applyBorder="1" applyAlignment="1">
      <alignment horizontal="center" vertical="center"/>
    </xf>
    <xf numFmtId="1" fontId="0" fillId="26" borderId="30" xfId="0" applyNumberFormat="1" applyFill="1" applyBorder="1" applyAlignment="1">
      <alignment horizontal="center" vertical="center"/>
    </xf>
    <xf numFmtId="1" fontId="0" fillId="26" borderId="32" xfId="0" applyNumberFormat="1" applyFill="1" applyBorder="1" applyAlignment="1">
      <alignment horizontal="center" vertical="center"/>
    </xf>
    <xf numFmtId="0" fontId="25" fillId="0" borderId="28" xfId="13" applyFont="1" applyBorder="1" applyAlignment="1">
      <alignment horizontal="right" vertical="center" wrapText="1"/>
    </xf>
    <xf numFmtId="0" fontId="34" fillId="0" borderId="62" xfId="13" applyBorder="1" applyAlignment="1">
      <alignment horizontal="center" vertical="center" wrapText="1"/>
    </xf>
    <xf numFmtId="0" fontId="15" fillId="4" borderId="48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horizontal="right" vertical="center"/>
    </xf>
    <xf numFmtId="0" fontId="2" fillId="0" borderId="75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0" fontId="3" fillId="7" borderId="3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0" fillId="13" borderId="18" xfId="0" quotePrefix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76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7" fillId="5" borderId="77" xfId="0" applyFont="1" applyFill="1" applyBorder="1" applyAlignment="1">
      <alignment horizontal="center" vertical="center"/>
    </xf>
    <xf numFmtId="0" fontId="7" fillId="5" borderId="78" xfId="0" applyFont="1" applyFill="1" applyBorder="1" applyAlignment="1">
      <alignment horizontal="center" vertical="center"/>
    </xf>
    <xf numFmtId="0" fontId="7" fillId="5" borderId="79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2" fillId="7" borderId="36" xfId="0" applyFont="1" applyFill="1" applyBorder="1" applyAlignment="1">
      <alignment horizontal="right" vertical="center"/>
    </xf>
    <xf numFmtId="0" fontId="0" fillId="7" borderId="0" xfId="0" applyFill="1" applyAlignment="1">
      <alignment horizontal="center" vertical="center"/>
    </xf>
    <xf numFmtId="0" fontId="0" fillId="7" borderId="37" xfId="0" quotePrefix="1" applyFill="1" applyBorder="1" applyAlignment="1">
      <alignment vertical="center"/>
    </xf>
    <xf numFmtId="164" fontId="0" fillId="7" borderId="0" xfId="0" applyNumberFormat="1" applyFill="1" applyAlignment="1">
      <alignment horizontal="center" vertical="center"/>
    </xf>
    <xf numFmtId="0" fontId="2" fillId="7" borderId="38" xfId="0" applyFont="1" applyFill="1" applyBorder="1" applyAlignment="1">
      <alignment horizontal="right" vertical="center"/>
    </xf>
    <xf numFmtId="164" fontId="0" fillId="7" borderId="39" xfId="0" applyNumberFormat="1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61" fillId="0" borderId="28" xfId="13" applyFont="1" applyBorder="1" applyAlignment="1">
      <alignment horizontal="right" vertical="center" wrapText="1"/>
    </xf>
    <xf numFmtId="0" fontId="26" fillId="0" borderId="0" xfId="2" applyFont="1" applyAlignment="1">
      <alignment horizontal="center" vertical="center"/>
    </xf>
    <xf numFmtId="0" fontId="3" fillId="0" borderId="14" xfId="13" quotePrefix="1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3" fillId="22" borderId="5" xfId="0" applyFont="1" applyFill="1" applyBorder="1" applyAlignment="1">
      <alignment horizontal="center" vertical="center"/>
    </xf>
    <xf numFmtId="0" fontId="43" fillId="6" borderId="62" xfId="13" applyFont="1" applyFill="1" applyBorder="1" applyAlignment="1">
      <alignment horizontal="center" vertical="center" wrapText="1"/>
    </xf>
    <xf numFmtId="49" fontId="43" fillId="6" borderId="61" xfId="13" applyNumberFormat="1" applyFont="1" applyFill="1" applyBorder="1" applyAlignment="1">
      <alignment horizontal="center" vertical="center" wrapText="1"/>
    </xf>
    <xf numFmtId="0" fontId="9" fillId="6" borderId="8" xfId="13" applyFont="1" applyFill="1" applyBorder="1" applyAlignment="1">
      <alignment horizontal="center" vertical="center" wrapText="1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3" xr:uid="{D88DB2AA-1F3A-420D-A729-E8F807CE83F6}"/>
    <cellStyle name="Percent" xfId="11" builtinId="5"/>
    <cellStyle name="Percent 2" xfId="6" xr:uid="{00000000-0005-0000-0000-00000B000000}"/>
    <cellStyle name="Percent 2 2" xfId="8" xr:uid="{00000000-0005-0000-0000-00000C000000}"/>
  </cellStyles>
  <dxfs count="817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color theme="1"/>
      </font>
      <fill>
        <gradientFill type="path" left="0.5" right="0.5" top="0.5" bottom="0.5">
          <stop position="0">
            <color rgb="FFFFFF00"/>
          </stop>
          <stop position="1">
            <color rgb="FFFFC000"/>
          </stop>
        </gradient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8000"/>
      <color rgb="FF00FFFF"/>
      <color rgb="FF99FF99"/>
      <color rgb="FF00CCFF"/>
      <color rgb="FFFF00FF"/>
      <color rgb="FF3333FF"/>
      <color rgb="FF0033CC"/>
      <color rgb="FF9900FF"/>
      <color rgb="FFCC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8</c:v>
                </c:pt>
                <c:pt idx="5">
                  <c:v>14</c:v>
                </c:pt>
                <c:pt idx="6">
                  <c:v>15</c:v>
                </c:pt>
                <c:pt idx="7">
                  <c:v>15</c:v>
                </c:pt>
                <c:pt idx="8">
                  <c:v>22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14</c:v>
                </c:pt>
                <c:pt idx="5">
                  <c:v>13</c:v>
                </c:pt>
                <c:pt idx="6">
                  <c:v>16</c:v>
                </c:pt>
                <c:pt idx="7">
                  <c:v>27</c:v>
                </c:pt>
                <c:pt idx="8">
                  <c:v>25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6</c:v>
                </c:pt>
                <c:pt idx="1">
                  <c:v>12</c:v>
                </c:pt>
                <c:pt idx="2">
                  <c:v>11</c:v>
                </c:pt>
                <c:pt idx="3">
                  <c:v>16</c:v>
                </c:pt>
                <c:pt idx="4">
                  <c:v>18</c:v>
                </c:pt>
                <c:pt idx="5">
                  <c:v>19</c:v>
                </c:pt>
                <c:pt idx="6">
                  <c:v>23</c:v>
                </c:pt>
                <c:pt idx="7">
                  <c:v>22</c:v>
                </c:pt>
                <c:pt idx="8">
                  <c:v>33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10</c:v>
                </c:pt>
                <c:pt idx="2">
                  <c:v>18</c:v>
                </c:pt>
                <c:pt idx="3">
                  <c:v>18</c:v>
                </c:pt>
                <c:pt idx="4">
                  <c:v>21</c:v>
                </c:pt>
                <c:pt idx="5">
                  <c:v>25</c:v>
                </c:pt>
                <c:pt idx="6">
                  <c:v>26</c:v>
                </c:pt>
                <c:pt idx="7">
                  <c:v>32</c:v>
                </c:pt>
                <c:pt idx="8">
                  <c:v>35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6</c:v>
                </c:pt>
                <c:pt idx="1">
                  <c:v>18</c:v>
                </c:pt>
                <c:pt idx="2">
                  <c:v>15</c:v>
                </c:pt>
                <c:pt idx="3">
                  <c:v>20</c:v>
                </c:pt>
                <c:pt idx="4">
                  <c:v>20</c:v>
                </c:pt>
                <c:pt idx="5">
                  <c:v>31</c:v>
                </c:pt>
                <c:pt idx="6">
                  <c:v>47</c:v>
                </c:pt>
                <c:pt idx="7">
                  <c:v>36</c:v>
                </c:pt>
                <c:pt idx="8">
                  <c:v>43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23</c:v>
                </c:pt>
                <c:pt idx="3">
                  <c:v>26</c:v>
                </c:pt>
                <c:pt idx="4">
                  <c:v>15</c:v>
                </c:pt>
                <c:pt idx="5">
                  <c:v>24</c:v>
                </c:pt>
                <c:pt idx="6">
                  <c:v>54</c:v>
                </c:pt>
                <c:pt idx="7">
                  <c:v>50</c:v>
                </c:pt>
                <c:pt idx="8">
                  <c:v>76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14</c:v>
                </c:pt>
                <c:pt idx="1">
                  <c:v>22</c:v>
                </c:pt>
                <c:pt idx="2">
                  <c:v>27</c:v>
                </c:pt>
                <c:pt idx="3">
                  <c:v>47</c:v>
                </c:pt>
                <c:pt idx="4">
                  <c:v>37</c:v>
                </c:pt>
                <c:pt idx="5">
                  <c:v>50</c:v>
                </c:pt>
                <c:pt idx="6">
                  <c:v>80</c:v>
                </c:pt>
                <c:pt idx="7">
                  <c:v>79</c:v>
                </c:pt>
                <c:pt idx="8">
                  <c:v>114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1</c:v>
                </c:pt>
                <c:pt idx="4">
                  <c:v>6</c:v>
                </c:pt>
                <c:pt idx="5">
                  <c:v>3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10</c:v>
                </c:pt>
                <c:pt idx="4">
                  <c:v>18</c:v>
                </c:pt>
                <c:pt idx="5">
                  <c:v>6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11</c:v>
                </c:pt>
                <c:pt idx="3">
                  <c:v>18</c:v>
                </c:pt>
                <c:pt idx="4">
                  <c:v>15</c:v>
                </c:pt>
                <c:pt idx="5">
                  <c:v>23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16</c:v>
                </c:pt>
                <c:pt idx="3">
                  <c:v>18</c:v>
                </c:pt>
                <c:pt idx="4">
                  <c:v>20</c:v>
                </c:pt>
                <c:pt idx="5">
                  <c:v>26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14</c:v>
                </c:pt>
                <c:pt idx="2">
                  <c:v>18</c:v>
                </c:pt>
                <c:pt idx="3">
                  <c:v>21</c:v>
                </c:pt>
                <c:pt idx="4">
                  <c:v>20</c:v>
                </c:pt>
                <c:pt idx="5">
                  <c:v>15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13</c:v>
                </c:pt>
                <c:pt idx="2">
                  <c:v>19</c:v>
                </c:pt>
                <c:pt idx="3">
                  <c:v>25</c:v>
                </c:pt>
                <c:pt idx="4">
                  <c:v>31</c:v>
                </c:pt>
                <c:pt idx="5">
                  <c:v>24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15</c:v>
                </c:pt>
                <c:pt idx="1">
                  <c:v>16</c:v>
                </c:pt>
                <c:pt idx="2">
                  <c:v>23</c:v>
                </c:pt>
                <c:pt idx="3">
                  <c:v>26</c:v>
                </c:pt>
                <c:pt idx="4">
                  <c:v>47</c:v>
                </c:pt>
                <c:pt idx="5">
                  <c:v>54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15</c:v>
                </c:pt>
                <c:pt idx="1">
                  <c:v>27</c:v>
                </c:pt>
                <c:pt idx="2">
                  <c:v>22</c:v>
                </c:pt>
                <c:pt idx="3">
                  <c:v>32</c:v>
                </c:pt>
                <c:pt idx="4">
                  <c:v>36</c:v>
                </c:pt>
                <c:pt idx="5">
                  <c:v>50</c:v>
                </c:pt>
                <c:pt idx="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22</c:v>
                </c:pt>
                <c:pt idx="1">
                  <c:v>25</c:v>
                </c:pt>
                <c:pt idx="2">
                  <c:v>33</c:v>
                </c:pt>
                <c:pt idx="3">
                  <c:v>35</c:v>
                </c:pt>
                <c:pt idx="4">
                  <c:v>43</c:v>
                </c:pt>
                <c:pt idx="5">
                  <c:v>76</c:v>
                </c:pt>
                <c:pt idx="6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20</c:v>
                </c:pt>
                <c:pt idx="1">
                  <c:v>29</c:v>
                </c:pt>
                <c:pt idx="2">
                  <c:v>29</c:v>
                </c:pt>
                <c:pt idx="3">
                  <c:v>57</c:v>
                </c:pt>
                <c:pt idx="4">
                  <c:v>60</c:v>
                </c:pt>
                <c:pt idx="5">
                  <c:v>57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8</c:v>
                </c:pt>
                <c:pt idx="5">
                  <c:v>14</c:v>
                </c:pt>
                <c:pt idx="6">
                  <c:v>15</c:v>
                </c:pt>
                <c:pt idx="7">
                  <c:v>15</c:v>
                </c:pt>
                <c:pt idx="8">
                  <c:v>22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14</c:v>
                </c:pt>
                <c:pt idx="5">
                  <c:v>13</c:v>
                </c:pt>
                <c:pt idx="6">
                  <c:v>16</c:v>
                </c:pt>
                <c:pt idx="7">
                  <c:v>27</c:v>
                </c:pt>
                <c:pt idx="8">
                  <c:v>25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6</c:v>
                </c:pt>
                <c:pt idx="1">
                  <c:v>12</c:v>
                </c:pt>
                <c:pt idx="2">
                  <c:v>11</c:v>
                </c:pt>
                <c:pt idx="3">
                  <c:v>16</c:v>
                </c:pt>
                <c:pt idx="4">
                  <c:v>18</c:v>
                </c:pt>
                <c:pt idx="5">
                  <c:v>19</c:v>
                </c:pt>
                <c:pt idx="6">
                  <c:v>23</c:v>
                </c:pt>
                <c:pt idx="7">
                  <c:v>22</c:v>
                </c:pt>
                <c:pt idx="8">
                  <c:v>33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10</c:v>
                </c:pt>
                <c:pt idx="2">
                  <c:v>18</c:v>
                </c:pt>
                <c:pt idx="3">
                  <c:v>18</c:v>
                </c:pt>
                <c:pt idx="4">
                  <c:v>21</c:v>
                </c:pt>
                <c:pt idx="5">
                  <c:v>25</c:v>
                </c:pt>
                <c:pt idx="6">
                  <c:v>26</c:v>
                </c:pt>
                <c:pt idx="7">
                  <c:v>32</c:v>
                </c:pt>
                <c:pt idx="8">
                  <c:v>35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6</c:v>
                </c:pt>
                <c:pt idx="1">
                  <c:v>18</c:v>
                </c:pt>
                <c:pt idx="2">
                  <c:v>15</c:v>
                </c:pt>
                <c:pt idx="3">
                  <c:v>20</c:v>
                </c:pt>
                <c:pt idx="4">
                  <c:v>20</c:v>
                </c:pt>
                <c:pt idx="5">
                  <c:v>31</c:v>
                </c:pt>
                <c:pt idx="6">
                  <c:v>47</c:v>
                </c:pt>
                <c:pt idx="7">
                  <c:v>36</c:v>
                </c:pt>
                <c:pt idx="8">
                  <c:v>43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23</c:v>
                </c:pt>
                <c:pt idx="3">
                  <c:v>26</c:v>
                </c:pt>
                <c:pt idx="4">
                  <c:v>15</c:v>
                </c:pt>
                <c:pt idx="5">
                  <c:v>24</c:v>
                </c:pt>
                <c:pt idx="6">
                  <c:v>54</c:v>
                </c:pt>
                <c:pt idx="7">
                  <c:v>50</c:v>
                </c:pt>
                <c:pt idx="8">
                  <c:v>76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14</c:v>
                </c:pt>
                <c:pt idx="1">
                  <c:v>22</c:v>
                </c:pt>
                <c:pt idx="2">
                  <c:v>27</c:v>
                </c:pt>
                <c:pt idx="3">
                  <c:v>47</c:v>
                </c:pt>
                <c:pt idx="4">
                  <c:v>37</c:v>
                </c:pt>
                <c:pt idx="5">
                  <c:v>50</c:v>
                </c:pt>
                <c:pt idx="6">
                  <c:v>80</c:v>
                </c:pt>
                <c:pt idx="7">
                  <c:v>79</c:v>
                </c:pt>
                <c:pt idx="8">
                  <c:v>114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E828ED8-E7DB-4C12-BAC5-AE96C3A5E4E6}"/>
            </a:ext>
          </a:extLst>
        </xdr:cNvPr>
        <xdr:cNvSpPr>
          <a:spLocks noChangeArrowheads="1"/>
        </xdr:cNvSpPr>
      </xdr:nvSpPr>
      <xdr:spPr bwMode="auto">
        <a:xfrm>
          <a:off x="13068300" y="0"/>
          <a:ext cx="24384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zoomScaleNormal="100" workbookViewId="0"/>
  </sheetViews>
  <sheetFormatPr defaultRowHeight="15.6" x14ac:dyDescent="0.3"/>
  <cols>
    <col min="1" max="1" width="13.0976562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8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31.8984375" style="43" bestFit="1" customWidth="1"/>
    <col min="11" max="11" width="4.19921875" style="43" customWidth="1"/>
    <col min="12" max="12" width="19.59765625" style="43" bestFit="1" customWidth="1"/>
    <col min="13" max="13" width="7.3984375" style="43" bestFit="1" customWidth="1"/>
    <col min="14" max="14" width="14.5" style="43" bestFit="1" customWidth="1"/>
    <col min="15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100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70" t="s">
        <v>109</v>
      </c>
      <c r="B2" s="70">
        <v>1</v>
      </c>
      <c r="C2" s="44">
        <v>6</v>
      </c>
      <c r="D2" s="45">
        <v>19</v>
      </c>
      <c r="E2" s="44">
        <f t="shared" ref="E2:E7" si="0">SUM(C2:D2)</f>
        <v>25</v>
      </c>
      <c r="F2" s="44" t="s">
        <v>5</v>
      </c>
      <c r="H2" s="71" t="s">
        <v>0</v>
      </c>
      <c r="I2" s="72" t="s">
        <v>21</v>
      </c>
      <c r="J2" s="73" t="s">
        <v>22</v>
      </c>
      <c r="L2" s="119" t="s">
        <v>0</v>
      </c>
      <c r="M2" s="120" t="s">
        <v>82</v>
      </c>
      <c r="N2" s="121" t="s">
        <v>64</v>
      </c>
    </row>
    <row r="3" spans="1:14" x14ac:dyDescent="0.3">
      <c r="A3" s="70" t="s">
        <v>106</v>
      </c>
      <c r="B3" s="70">
        <v>1</v>
      </c>
      <c r="C3" s="44">
        <v>6</v>
      </c>
      <c r="D3" s="45">
        <v>18</v>
      </c>
      <c r="E3" s="44">
        <f t="shared" si="0"/>
        <v>24</v>
      </c>
      <c r="F3" s="44" t="s">
        <v>5</v>
      </c>
      <c r="H3" s="313" t="s">
        <v>109</v>
      </c>
      <c r="I3" s="70">
        <v>5</v>
      </c>
      <c r="J3" s="74" t="s">
        <v>110</v>
      </c>
      <c r="L3" s="314" t="s">
        <v>263</v>
      </c>
      <c r="M3" s="315">
        <v>6</v>
      </c>
      <c r="N3" s="316" t="s">
        <v>265</v>
      </c>
    </row>
    <row r="4" spans="1:14" x14ac:dyDescent="0.3">
      <c r="A4" s="64" t="s">
        <v>238</v>
      </c>
      <c r="B4" s="64">
        <v>1</v>
      </c>
      <c r="C4" s="44">
        <v>3</v>
      </c>
      <c r="D4" s="45">
        <v>15</v>
      </c>
      <c r="E4" s="44">
        <f t="shared" si="0"/>
        <v>18</v>
      </c>
      <c r="F4" s="44" t="s">
        <v>5</v>
      </c>
      <c r="H4" s="313" t="s">
        <v>199</v>
      </c>
      <c r="I4" s="70">
        <v>5</v>
      </c>
      <c r="J4" s="74" t="s">
        <v>209</v>
      </c>
      <c r="L4" s="317" t="s">
        <v>264</v>
      </c>
      <c r="M4" s="111">
        <v>3</v>
      </c>
      <c r="N4" s="122" t="s">
        <v>265</v>
      </c>
    </row>
    <row r="5" spans="1:14" ht="16.2" thickBot="1" x14ac:dyDescent="0.35">
      <c r="A5" s="111" t="s">
        <v>262</v>
      </c>
      <c r="B5" s="111">
        <v>2</v>
      </c>
      <c r="C5" s="44">
        <v>2</v>
      </c>
      <c r="D5" s="45">
        <v>13</v>
      </c>
      <c r="E5" s="44">
        <f t="shared" si="0"/>
        <v>15</v>
      </c>
      <c r="F5" s="44" t="s">
        <v>5</v>
      </c>
      <c r="H5" s="313" t="s">
        <v>107</v>
      </c>
      <c r="I5" s="70">
        <v>5</v>
      </c>
      <c r="J5" s="74" t="s">
        <v>108</v>
      </c>
      <c r="L5" s="123" t="s">
        <v>274</v>
      </c>
      <c r="M5" s="124">
        <v>4</v>
      </c>
      <c r="N5" s="125" t="s">
        <v>275</v>
      </c>
    </row>
    <row r="6" spans="1:14" ht="16.2" thickBot="1" x14ac:dyDescent="0.35">
      <c r="A6" s="70" t="s">
        <v>107</v>
      </c>
      <c r="B6" s="70">
        <v>1</v>
      </c>
      <c r="C6" s="44">
        <v>6</v>
      </c>
      <c r="D6" s="45">
        <v>7</v>
      </c>
      <c r="E6" s="44">
        <f t="shared" si="0"/>
        <v>13</v>
      </c>
      <c r="F6" s="44" t="s">
        <v>216</v>
      </c>
      <c r="H6" s="158" t="s">
        <v>106</v>
      </c>
      <c r="I6" s="159">
        <v>5</v>
      </c>
      <c r="J6" s="160" t="s">
        <v>208</v>
      </c>
      <c r="L6" s="126" t="s">
        <v>23</v>
      </c>
      <c r="M6" s="127">
        <f>SUM(M3:M5)</f>
        <v>13</v>
      </c>
      <c r="N6" s="122"/>
    </row>
    <row r="7" spans="1:14" x14ac:dyDescent="0.3">
      <c r="A7" s="70" t="s">
        <v>199</v>
      </c>
      <c r="B7" s="70">
        <v>1</v>
      </c>
      <c r="C7" s="44">
        <v>6</v>
      </c>
      <c r="D7" s="45">
        <v>4</v>
      </c>
      <c r="E7" s="44">
        <f t="shared" si="0"/>
        <v>10</v>
      </c>
      <c r="F7" s="44" t="s">
        <v>5</v>
      </c>
      <c r="H7" s="75" t="s">
        <v>23</v>
      </c>
      <c r="I7" s="76">
        <f>SUM(I3:I6)</f>
        <v>20</v>
      </c>
      <c r="J7" s="74"/>
      <c r="L7" s="126" t="s">
        <v>95</v>
      </c>
      <c r="M7" s="127">
        <f>AVERAGE(M3:M5)</f>
        <v>4.333333333333333</v>
      </c>
      <c r="N7" s="122"/>
    </row>
    <row r="8" spans="1:14" ht="16.2" thickBot="1" x14ac:dyDescent="0.35">
      <c r="A8" s="70" t="s">
        <v>281</v>
      </c>
      <c r="B8" s="70">
        <v>1</v>
      </c>
      <c r="C8" s="44">
        <v>3</v>
      </c>
      <c r="D8" s="45">
        <v>4</v>
      </c>
      <c r="E8" s="44">
        <f t="shared" ref="E8" si="1">SUM(C8:D8)</f>
        <v>7</v>
      </c>
      <c r="F8" s="44" t="s">
        <v>5</v>
      </c>
      <c r="H8" s="75" t="s">
        <v>24</v>
      </c>
      <c r="I8" s="76">
        <f>COUNT(I3:I6)</f>
        <v>4</v>
      </c>
      <c r="J8" s="77"/>
      <c r="L8" s="128" t="s">
        <v>24</v>
      </c>
      <c r="M8" s="152">
        <f>COUNT(M5:M5)</f>
        <v>1</v>
      </c>
      <c r="N8" s="129"/>
    </row>
    <row r="9" spans="1:14" ht="16.2" thickTop="1" x14ac:dyDescent="0.3">
      <c r="B9" s="43"/>
      <c r="C9" s="43"/>
      <c r="D9" s="43"/>
      <c r="E9" s="43"/>
      <c r="F9" s="43"/>
      <c r="H9" s="75" t="s">
        <v>26</v>
      </c>
      <c r="I9" s="78">
        <f>I7/4</f>
        <v>5</v>
      </c>
      <c r="J9" s="74" t="s">
        <v>27</v>
      </c>
    </row>
    <row r="10" spans="1:14" ht="16.2" thickBot="1" x14ac:dyDescent="0.35">
      <c r="B10" s="43"/>
      <c r="C10" s="43"/>
      <c r="D10" s="45">
        <f t="shared" ref="D10" ca="1" si="2">RANDBETWEEN(1,20)</f>
        <v>12</v>
      </c>
      <c r="E10" s="43"/>
      <c r="F10" s="43"/>
      <c r="H10" s="79" t="s">
        <v>28</v>
      </c>
      <c r="I10" s="80">
        <f>I9*2</f>
        <v>10</v>
      </c>
      <c r="J10" s="81" t="s">
        <v>29</v>
      </c>
      <c r="L10" s="83" t="s">
        <v>30</v>
      </c>
      <c r="M10" s="84">
        <f>I9</f>
        <v>5</v>
      </c>
      <c r="N10" s="82"/>
    </row>
    <row r="11" spans="1:14" ht="16.2" thickTop="1" x14ac:dyDescent="0.3">
      <c r="B11" s="43"/>
      <c r="C11" s="43"/>
      <c r="D11" s="43"/>
      <c r="E11" s="43"/>
      <c r="F11" s="43"/>
      <c r="H11" s="82"/>
      <c r="I11" s="82"/>
      <c r="J11" s="82"/>
      <c r="L11" s="83" t="s">
        <v>31</v>
      </c>
      <c r="M11" s="84">
        <f>I10</f>
        <v>10</v>
      </c>
      <c r="N11" s="82"/>
    </row>
    <row r="12" spans="1:14" x14ac:dyDescent="0.3">
      <c r="B12" s="43"/>
      <c r="C12" s="43"/>
      <c r="D12" s="43"/>
      <c r="E12" s="43"/>
      <c r="F12" s="43"/>
      <c r="H12" s="82"/>
      <c r="I12" s="82"/>
      <c r="J12" s="82"/>
      <c r="L12" s="83" t="s">
        <v>32</v>
      </c>
      <c r="M12" s="84">
        <f>I7</f>
        <v>20</v>
      </c>
      <c r="N12" s="82"/>
    </row>
    <row r="13" spans="1:14" ht="16.2" thickBot="1" x14ac:dyDescent="0.35">
      <c r="B13" s="43"/>
      <c r="C13" s="43"/>
      <c r="D13" s="43"/>
      <c r="E13" s="43"/>
      <c r="F13" s="43"/>
      <c r="H13" s="39" t="s">
        <v>215</v>
      </c>
      <c r="I13" s="39"/>
      <c r="J13" s="39"/>
      <c r="L13" s="85" t="s">
        <v>33</v>
      </c>
      <c r="M13" s="84">
        <f>M6</f>
        <v>13</v>
      </c>
      <c r="N13" s="82"/>
    </row>
    <row r="14" spans="1:14" ht="16.8" thickTop="1" thickBot="1" x14ac:dyDescent="0.35">
      <c r="H14" s="318" t="s">
        <v>0</v>
      </c>
      <c r="I14" s="319" t="s">
        <v>21</v>
      </c>
      <c r="J14" s="320" t="s">
        <v>22</v>
      </c>
    </row>
    <row r="15" spans="1:14" x14ac:dyDescent="0.3">
      <c r="H15" s="321" t="s">
        <v>239</v>
      </c>
      <c r="I15" s="64">
        <v>5</v>
      </c>
      <c r="J15" s="322" t="s">
        <v>242</v>
      </c>
    </row>
    <row r="16" spans="1:14" x14ac:dyDescent="0.3">
      <c r="H16" s="321" t="s">
        <v>241</v>
      </c>
      <c r="I16" s="64">
        <v>5</v>
      </c>
      <c r="J16" s="322" t="s">
        <v>244</v>
      </c>
    </row>
    <row r="17" spans="8:14" ht="16.2" thickBot="1" x14ac:dyDescent="0.35">
      <c r="H17" s="323" t="s">
        <v>240</v>
      </c>
      <c r="I17" s="324">
        <v>5</v>
      </c>
      <c r="J17" s="325" t="s">
        <v>243</v>
      </c>
    </row>
    <row r="18" spans="8:14" x14ac:dyDescent="0.3">
      <c r="H18" s="326" t="s">
        <v>23</v>
      </c>
      <c r="I18" s="327">
        <f>SUM(I15:I17)</f>
        <v>15</v>
      </c>
      <c r="J18" s="322"/>
    </row>
    <row r="19" spans="8:14" x14ac:dyDescent="0.3">
      <c r="H19" s="326" t="s">
        <v>24</v>
      </c>
      <c r="I19" s="327">
        <f>COUNT(I15:I17)</f>
        <v>3</v>
      </c>
      <c r="J19" s="328"/>
    </row>
    <row r="20" spans="8:14" x14ac:dyDescent="0.3">
      <c r="H20" s="326" t="s">
        <v>26</v>
      </c>
      <c r="I20" s="329">
        <f>I18/4</f>
        <v>3.75</v>
      </c>
      <c r="J20" s="322" t="s">
        <v>27</v>
      </c>
    </row>
    <row r="21" spans="8:14" ht="16.2" thickBot="1" x14ac:dyDescent="0.35">
      <c r="H21" s="330" t="s">
        <v>28</v>
      </c>
      <c r="I21" s="331">
        <f>I20*2</f>
        <v>7.5</v>
      </c>
      <c r="J21" s="332" t="s">
        <v>29</v>
      </c>
    </row>
    <row r="22" spans="8:14" ht="16.2" thickTop="1" x14ac:dyDescent="0.3">
      <c r="H22" s="82"/>
      <c r="I22" s="82"/>
      <c r="J22" s="82"/>
    </row>
    <row r="23" spans="8:14" x14ac:dyDescent="0.3">
      <c r="H23" s="82"/>
      <c r="I23" s="82"/>
      <c r="J23" s="82"/>
    </row>
    <row r="24" spans="8:14" x14ac:dyDescent="0.3">
      <c r="H24" s="82"/>
      <c r="I24" s="82"/>
      <c r="J24" s="82"/>
    </row>
    <row r="25" spans="8:14" x14ac:dyDescent="0.3">
      <c r="H25" s="82"/>
      <c r="I25" s="82"/>
      <c r="J25" s="82"/>
    </row>
    <row r="26" spans="8:14" x14ac:dyDescent="0.3">
      <c r="H26" s="82"/>
      <c r="I26" s="82"/>
      <c r="J26" s="82"/>
    </row>
    <row r="27" spans="8:14" x14ac:dyDescent="0.3">
      <c r="H27" s="82"/>
      <c r="I27" s="82"/>
      <c r="J27" s="82"/>
      <c r="L27" s="83"/>
      <c r="M27" s="84"/>
      <c r="N27" s="82"/>
    </row>
    <row r="28" spans="8:14" x14ac:dyDescent="0.3">
      <c r="H28" s="82"/>
      <c r="I28" s="82"/>
      <c r="J28" s="82"/>
      <c r="L28" s="83"/>
      <c r="M28" s="84"/>
      <c r="N28" s="82"/>
    </row>
    <row r="29" spans="8:14" x14ac:dyDescent="0.3">
      <c r="H29" s="82"/>
      <c r="I29" s="82"/>
      <c r="J29" s="82"/>
      <c r="L29" s="83"/>
      <c r="M29" s="84"/>
      <c r="N29" s="82"/>
    </row>
    <row r="30" spans="8:14" x14ac:dyDescent="0.3">
      <c r="H30" s="82"/>
      <c r="I30" s="82"/>
      <c r="J30" s="82"/>
      <c r="N30" s="82"/>
    </row>
    <row r="31" spans="8:14" x14ac:dyDescent="0.3">
      <c r="H31" s="82"/>
      <c r="I31" s="82"/>
      <c r="J31" s="82"/>
      <c r="L31" s="85" t="s">
        <v>33</v>
      </c>
      <c r="M31" s="84">
        <f>M23</f>
        <v>0</v>
      </c>
    </row>
  </sheetData>
  <sortState xmlns:xlrd2="http://schemas.microsoft.com/office/spreadsheetml/2017/richdata2" ref="A2:F7">
    <sortCondition descending="1" ref="E2:E7"/>
    <sortCondition descending="1" ref="C2:C7"/>
  </sortState>
  <conditionalFormatting sqref="M13">
    <cfRule type="cellIs" dxfId="17" priority="1438" operator="greaterThan">
      <formula>$M$12</formula>
    </cfRule>
    <cfRule type="cellIs" dxfId="16" priority="1439" operator="between">
      <formula>$M$11</formula>
      <formula>$M$12</formula>
    </cfRule>
    <cfRule type="cellIs" dxfId="15" priority="1440" operator="between">
      <formula>$M$10</formula>
      <formula>$M$11</formula>
    </cfRule>
    <cfRule type="cellIs" dxfId="14" priority="1441" operator="lessThan">
      <formula>$M$10</formula>
    </cfRule>
  </conditionalFormatting>
  <conditionalFormatting sqref="M31">
    <cfRule type="cellIs" dxfId="13" priority="1" operator="greaterThan">
      <formula>$M$12</formula>
    </cfRule>
    <cfRule type="cellIs" dxfId="12" priority="2" operator="between">
      <formula>$M$11</formula>
      <formula>$M$12</formula>
    </cfRule>
    <cfRule type="cellIs" dxfId="11" priority="3" operator="between">
      <formula>$M$10</formula>
      <formula>$M$11</formula>
    </cfRule>
    <cfRule type="cellIs" dxfId="10" priority="4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487F-B656-4CD8-9C45-984CE0BF48EF}">
  <dimension ref="A1:AV8"/>
  <sheetViews>
    <sheetView showGridLines="0" zoomScaleNormal="100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G2" sqref="G2"/>
    </sheetView>
  </sheetViews>
  <sheetFormatPr defaultColWidth="8.5" defaultRowHeight="16.2" x14ac:dyDescent="0.3"/>
  <cols>
    <col min="1" max="1" width="14.09765625" style="213" customWidth="1"/>
    <col min="2" max="2" width="16.296875" style="213" customWidth="1"/>
    <col min="3" max="3" width="10.09765625" style="334" bestFit="1" customWidth="1"/>
    <col min="4" max="4" width="11.19921875" style="193" customWidth="1"/>
    <col min="5" max="5" width="12" style="193" bestFit="1" customWidth="1"/>
    <col min="6" max="6" width="5" style="214" bestFit="1" customWidth="1"/>
    <col min="7" max="7" width="4" style="214" bestFit="1" customWidth="1"/>
    <col min="8" max="8" width="4.296875" style="214" bestFit="1" customWidth="1"/>
    <col min="9" max="9" width="10.19921875" style="193" bestFit="1" customWidth="1"/>
    <col min="10" max="10" width="10.8984375" style="214" bestFit="1" customWidth="1"/>
    <col min="11" max="11" width="3.69921875" style="214" bestFit="1" customWidth="1"/>
    <col min="12" max="12" width="3.19921875" style="214" customWidth="1"/>
    <col min="13" max="13" width="4.59765625" style="214" customWidth="1"/>
    <col min="14" max="14" width="3.19921875" style="214" customWidth="1"/>
    <col min="15" max="15" width="4.8984375" style="214" bestFit="1" customWidth="1"/>
    <col min="16" max="16" width="3.19921875" style="214" customWidth="1"/>
    <col min="17" max="17" width="3.69921875" style="214" bestFit="1" customWidth="1"/>
    <col min="18" max="18" width="3.19921875" style="214" customWidth="1"/>
    <col min="19" max="19" width="4.59765625" style="214" customWidth="1"/>
    <col min="20" max="20" width="3.19921875" style="214" customWidth="1"/>
    <col min="21" max="21" width="4.796875" style="214" customWidth="1"/>
    <col min="22" max="22" width="3.19921875" style="214" customWidth="1"/>
    <col min="23" max="23" width="4.3984375" style="214" bestFit="1" customWidth="1"/>
    <col min="24" max="24" width="4.296875" style="214" bestFit="1" customWidth="1"/>
    <col min="25" max="25" width="5" style="214" bestFit="1" customWidth="1"/>
    <col min="26" max="26" width="3.296875" style="214" customWidth="1"/>
    <col min="27" max="27" width="4.19921875" style="214" bestFit="1" customWidth="1"/>
    <col min="28" max="28" width="3.296875" style="214" customWidth="1"/>
    <col min="29" max="29" width="4.296875" style="214" bestFit="1" customWidth="1"/>
    <col min="30" max="30" width="3.296875" style="214" customWidth="1"/>
    <col min="31" max="31" width="5.3984375" style="214" bestFit="1" customWidth="1"/>
    <col min="32" max="32" width="5.5" style="214" bestFit="1" customWidth="1"/>
    <col min="33" max="33" width="3.69921875" style="193" bestFit="1" customWidth="1"/>
    <col min="34" max="34" width="6.796875" style="193" bestFit="1" customWidth="1"/>
    <col min="35" max="35" width="4" style="214" bestFit="1" customWidth="1"/>
    <col min="36" max="36" width="11.59765625" style="214" bestFit="1" customWidth="1"/>
    <col min="37" max="37" width="76.69921875" style="214" customWidth="1"/>
    <col min="38" max="38" width="26.8984375" style="214" customWidth="1"/>
    <col min="39" max="39" width="20.59765625" style="214" bestFit="1" customWidth="1"/>
    <col min="40" max="40" width="29.3984375" style="214" bestFit="1" customWidth="1"/>
    <col min="41" max="41" width="11.8984375" style="214" customWidth="1"/>
    <col min="42" max="42" width="12.796875" style="214" bestFit="1" customWidth="1"/>
    <col min="43" max="43" width="27.3984375" style="214" bestFit="1" customWidth="1"/>
    <col min="44" max="44" width="20.69921875" style="193" bestFit="1" customWidth="1"/>
    <col min="45" max="45" width="31" style="193" bestFit="1" customWidth="1"/>
    <col min="46" max="46" width="30.69921875" style="193" bestFit="1" customWidth="1"/>
    <col min="47" max="47" width="31.5" style="193" customWidth="1"/>
    <col min="48" max="48" width="13" style="193" bestFit="1" customWidth="1"/>
    <col min="49" max="16384" width="8.5" style="214"/>
  </cols>
  <sheetData>
    <row r="1" spans="1:44" ht="17.399999999999999" thickBot="1" x14ac:dyDescent="0.35">
      <c r="A1" s="176" t="s">
        <v>115</v>
      </c>
      <c r="B1" s="176" t="s">
        <v>116</v>
      </c>
      <c r="C1" s="177" t="s">
        <v>1</v>
      </c>
      <c r="D1" s="282" t="s">
        <v>117</v>
      </c>
      <c r="E1" s="282" t="s">
        <v>118</v>
      </c>
      <c r="F1" s="177" t="s">
        <v>21</v>
      </c>
      <c r="G1" s="177" t="s">
        <v>119</v>
      </c>
      <c r="H1" s="177" t="s">
        <v>120</v>
      </c>
      <c r="I1" s="282" t="s">
        <v>121</v>
      </c>
      <c r="J1" s="178" t="s">
        <v>196</v>
      </c>
      <c r="K1" s="179" t="s">
        <v>122</v>
      </c>
      <c r="L1" s="180" t="s">
        <v>123</v>
      </c>
      <c r="M1" s="181" t="s">
        <v>124</v>
      </c>
      <c r="N1" s="180" t="s">
        <v>125</v>
      </c>
      <c r="O1" s="182" t="s">
        <v>126</v>
      </c>
      <c r="P1" s="180" t="s">
        <v>127</v>
      </c>
      <c r="Q1" s="183" t="s">
        <v>128</v>
      </c>
      <c r="R1" s="180" t="s">
        <v>129</v>
      </c>
      <c r="S1" s="184" t="s">
        <v>130</v>
      </c>
      <c r="T1" s="180" t="s">
        <v>131</v>
      </c>
      <c r="U1" s="185" t="s">
        <v>132</v>
      </c>
      <c r="V1" s="180" t="s">
        <v>133</v>
      </c>
      <c r="W1" s="186" t="s">
        <v>134</v>
      </c>
      <c r="X1" s="181" t="s">
        <v>135</v>
      </c>
      <c r="Y1" s="187" t="s">
        <v>136</v>
      </c>
      <c r="Z1" s="188" t="s">
        <v>40</v>
      </c>
      <c r="AA1" s="189" t="s">
        <v>137</v>
      </c>
      <c r="AB1" s="188" t="s">
        <v>41</v>
      </c>
      <c r="AC1" s="190" t="s">
        <v>138</v>
      </c>
      <c r="AD1" s="188" t="s">
        <v>42</v>
      </c>
      <c r="AE1" s="179" t="s">
        <v>36</v>
      </c>
      <c r="AF1" s="191" t="s">
        <v>44</v>
      </c>
      <c r="AG1" s="191" t="s">
        <v>139</v>
      </c>
      <c r="AH1" s="191" t="s">
        <v>45</v>
      </c>
      <c r="AI1" s="182" t="s">
        <v>140</v>
      </c>
      <c r="AJ1" s="182" t="s">
        <v>141</v>
      </c>
      <c r="AK1" s="192" t="s">
        <v>198</v>
      </c>
      <c r="AL1" s="177" t="s">
        <v>142</v>
      </c>
      <c r="AM1" s="177" t="s">
        <v>143</v>
      </c>
      <c r="AN1" s="177" t="s">
        <v>144</v>
      </c>
      <c r="AO1" s="177" t="s">
        <v>145</v>
      </c>
      <c r="AP1" s="177" t="s">
        <v>146</v>
      </c>
      <c r="AQ1" s="178" t="s">
        <v>147</v>
      </c>
      <c r="AR1" s="178" t="s">
        <v>197</v>
      </c>
    </row>
    <row r="2" spans="1:44" s="193" customFormat="1" ht="40.799999999999997" x14ac:dyDescent="0.3">
      <c r="A2" s="290" t="s">
        <v>239</v>
      </c>
      <c r="B2" s="290"/>
      <c r="C2" s="196"/>
      <c r="D2" s="195" t="s">
        <v>248</v>
      </c>
      <c r="E2" s="195" t="s">
        <v>251</v>
      </c>
      <c r="F2" s="194">
        <v>5</v>
      </c>
      <c r="G2" s="195" t="s">
        <v>217</v>
      </c>
      <c r="H2" s="195">
        <v>102</v>
      </c>
      <c r="I2" s="195" t="s">
        <v>218</v>
      </c>
      <c r="J2" s="199" t="s">
        <v>220</v>
      </c>
      <c r="K2" s="291">
        <v>11</v>
      </c>
      <c r="L2" s="200" t="str">
        <f t="shared" ref="L2:L7" si="0">IF(K2&gt;9.9,CONCATENATE("+",ROUNDDOWN((K2-10) / 2,0)),ROUNDUP((K2-10) / 2,0))</f>
        <v>+0</v>
      </c>
      <c r="M2" s="200">
        <v>12</v>
      </c>
      <c r="N2" s="200" t="str">
        <f t="shared" ref="N2:N7" si="1">IF(M2&gt;9.9,CONCATENATE("+",ROUNDDOWN((M2-10) / 2,0)),ROUNDUP((M2-10) / 2,0))</f>
        <v>+1</v>
      </c>
      <c r="O2" s="340">
        <f>13-2</f>
        <v>11</v>
      </c>
      <c r="P2" s="200" t="str">
        <f t="shared" ref="P2:P7" si="2">IF(O2&gt;9.9,CONCATENATE("+",ROUNDDOWN((O2-10) / 2,0)),ROUNDUP((O2-10) / 2,0))</f>
        <v>+0</v>
      </c>
      <c r="Q2" s="200">
        <v>10</v>
      </c>
      <c r="R2" s="200" t="str">
        <f t="shared" ref="R2:R7" si="3">IF(Q2&gt;9.9,CONCATENATE("+",ROUNDDOWN((Q2-10) / 2,0)),ROUNDUP((Q2-10) / 2,0))</f>
        <v>+0</v>
      </c>
      <c r="S2" s="200">
        <v>16</v>
      </c>
      <c r="T2" s="200" t="str">
        <f t="shared" ref="T2:T7" si="4">IF(S2&gt;9.9,CONCATENATE("+",ROUNDDOWN((S2-10) / 2,0)),ROUNDUP((S2-10) / 2,0))</f>
        <v>+3</v>
      </c>
      <c r="U2" s="201">
        <v>14</v>
      </c>
      <c r="V2" s="201" t="str">
        <f t="shared" ref="V2:V7" si="5">IF(U2&gt;9.9,CONCATENATE("+",ROUNDDOWN((U2-10) / 2,0)),ROUNDUP((U2-10) / 2,0))</f>
        <v>+2</v>
      </c>
      <c r="W2" s="202">
        <f t="shared" ref="W2:W7" si="6">AVERAGE(K2,M2,O2,Q2,S2,U2)</f>
        <v>12.333333333333334</v>
      </c>
      <c r="X2" s="203" t="str">
        <f t="shared" ref="X2:X8" si="7">IF(M2&gt;9.9,CONCATENATE("+",ROUNDDOWN((M2-10) / 2,0)),ROUNDUP((M2-10) / 2,0))</f>
        <v>+1</v>
      </c>
      <c r="Y2" s="204">
        <v>5</v>
      </c>
      <c r="Z2" s="205">
        <f t="shared" ref="Z2:Z7" si="8">IF(O2&gt;9.9,(ROUNDDOWN((O2-10) / 2,0)),ROUNDUP((O2-10) / 2,0))+Y2</f>
        <v>5</v>
      </c>
      <c r="AA2" s="206">
        <v>2</v>
      </c>
      <c r="AB2" s="207">
        <f t="shared" ref="AB2:AB7" si="9">AA2+X2</f>
        <v>3</v>
      </c>
      <c r="AC2" s="208">
        <v>2</v>
      </c>
      <c r="AD2" s="209">
        <f t="shared" ref="AD2:AD6" si="10">IF(S2&gt;9.9,(ROUNDDOWN((S2-10) / 2,0)),ROUNDUP((S2-10) / 2,0))+AC2</f>
        <v>5</v>
      </c>
      <c r="AE2" s="210"/>
      <c r="AF2" s="201">
        <f t="shared" ref="AF2:AF7" si="11">10+N2</f>
        <v>11</v>
      </c>
      <c r="AG2" s="201">
        <f t="shared" ref="AG2:AG7" si="12">10+AP2</f>
        <v>15</v>
      </c>
      <c r="AH2" s="201">
        <f t="shared" ref="AH2:AH7" si="13">AF2+AP2</f>
        <v>16</v>
      </c>
      <c r="AI2" s="210">
        <f t="shared" ref="AI2:AI4" si="14">(F2*6*0.75)+(P2+F2)</f>
        <v>27.5</v>
      </c>
      <c r="AJ2" s="211">
        <f>(4+R2)*F2+3</f>
        <v>23</v>
      </c>
      <c r="AK2" s="212"/>
      <c r="AL2" s="338" t="s">
        <v>280</v>
      </c>
      <c r="AM2" s="339" t="s">
        <v>279</v>
      </c>
      <c r="AN2" s="197" t="s">
        <v>255</v>
      </c>
      <c r="AO2" s="195" t="s">
        <v>221</v>
      </c>
      <c r="AP2" s="198">
        <f t="shared" ref="AP2:AP3" si="15">3+2</f>
        <v>5</v>
      </c>
      <c r="AQ2" s="199"/>
      <c r="AR2" s="199"/>
    </row>
    <row r="3" spans="1:44" s="193" customFormat="1" ht="31.2" x14ac:dyDescent="0.3">
      <c r="A3" s="290" t="s">
        <v>241</v>
      </c>
      <c r="B3" s="290"/>
      <c r="C3" s="196"/>
      <c r="D3" s="195" t="s">
        <v>249</v>
      </c>
      <c r="E3" s="195" t="s">
        <v>252</v>
      </c>
      <c r="F3" s="194">
        <v>5</v>
      </c>
      <c r="G3" s="195" t="s">
        <v>217</v>
      </c>
      <c r="H3" s="195">
        <v>96</v>
      </c>
      <c r="I3" s="195" t="s">
        <v>219</v>
      </c>
      <c r="J3" s="199" t="s">
        <v>220</v>
      </c>
      <c r="K3" s="291">
        <v>13</v>
      </c>
      <c r="L3" s="200" t="str">
        <f t="shared" si="0"/>
        <v>+1</v>
      </c>
      <c r="M3" s="200">
        <v>16</v>
      </c>
      <c r="N3" s="200" t="str">
        <f t="shared" si="1"/>
        <v>+3</v>
      </c>
      <c r="O3" s="200">
        <v>12</v>
      </c>
      <c r="P3" s="200" t="str">
        <f t="shared" si="2"/>
        <v>+1</v>
      </c>
      <c r="Q3" s="200">
        <v>10</v>
      </c>
      <c r="R3" s="200" t="str">
        <f t="shared" si="3"/>
        <v>+0</v>
      </c>
      <c r="S3" s="200">
        <v>14</v>
      </c>
      <c r="T3" s="200" t="str">
        <f t="shared" si="4"/>
        <v>+2</v>
      </c>
      <c r="U3" s="201">
        <v>12</v>
      </c>
      <c r="V3" s="201" t="str">
        <f t="shared" si="5"/>
        <v>+1</v>
      </c>
      <c r="W3" s="202">
        <f t="shared" si="6"/>
        <v>12.833333333333334</v>
      </c>
      <c r="X3" s="203" t="str">
        <f t="shared" si="7"/>
        <v>+3</v>
      </c>
      <c r="Y3" s="204">
        <v>2</v>
      </c>
      <c r="Z3" s="205">
        <f t="shared" si="8"/>
        <v>3</v>
      </c>
      <c r="AA3" s="206">
        <v>2</v>
      </c>
      <c r="AB3" s="207">
        <f t="shared" si="9"/>
        <v>5</v>
      </c>
      <c r="AC3" s="208">
        <v>5</v>
      </c>
      <c r="AD3" s="209">
        <f t="shared" si="10"/>
        <v>7</v>
      </c>
      <c r="AE3" s="210"/>
      <c r="AF3" s="201">
        <f t="shared" si="11"/>
        <v>13</v>
      </c>
      <c r="AG3" s="201">
        <f t="shared" si="12"/>
        <v>15</v>
      </c>
      <c r="AH3" s="201">
        <f t="shared" si="13"/>
        <v>18</v>
      </c>
      <c r="AI3" s="210">
        <f t="shared" si="14"/>
        <v>28.5</v>
      </c>
      <c r="AJ3" s="211">
        <f>(2+R3)*F3+3</f>
        <v>13</v>
      </c>
      <c r="AK3" s="212"/>
      <c r="AL3" s="338" t="s">
        <v>224</v>
      </c>
      <c r="AM3" s="339" t="s">
        <v>258</v>
      </c>
      <c r="AN3" s="197" t="s">
        <v>256</v>
      </c>
      <c r="AO3" s="195" t="s">
        <v>221</v>
      </c>
      <c r="AP3" s="198">
        <f t="shared" si="15"/>
        <v>5</v>
      </c>
      <c r="AQ3" s="199"/>
      <c r="AR3" s="199"/>
    </row>
    <row r="4" spans="1:44" s="193" customFormat="1" ht="31.2" x14ac:dyDescent="0.3">
      <c r="A4" s="290" t="s">
        <v>240</v>
      </c>
      <c r="B4" s="290"/>
      <c r="C4" s="196"/>
      <c r="D4" s="195" t="s">
        <v>250</v>
      </c>
      <c r="E4" s="195" t="s">
        <v>253</v>
      </c>
      <c r="F4" s="194">
        <v>5</v>
      </c>
      <c r="G4" s="195" t="s">
        <v>217</v>
      </c>
      <c r="H4" s="195">
        <v>78</v>
      </c>
      <c r="I4" s="195" t="s">
        <v>219</v>
      </c>
      <c r="J4" s="199" t="s">
        <v>220</v>
      </c>
      <c r="K4" s="291">
        <v>8</v>
      </c>
      <c r="L4" s="200">
        <f t="shared" si="0"/>
        <v>-1</v>
      </c>
      <c r="M4" s="200">
        <v>16</v>
      </c>
      <c r="N4" s="200" t="str">
        <f t="shared" si="1"/>
        <v>+3</v>
      </c>
      <c r="O4" s="200">
        <v>14</v>
      </c>
      <c r="P4" s="200" t="str">
        <f t="shared" si="2"/>
        <v>+2</v>
      </c>
      <c r="Q4" s="200">
        <v>10</v>
      </c>
      <c r="R4" s="200" t="str">
        <f t="shared" si="3"/>
        <v>+0</v>
      </c>
      <c r="S4" s="200">
        <v>10</v>
      </c>
      <c r="T4" s="200" t="str">
        <f t="shared" si="4"/>
        <v>+0</v>
      </c>
      <c r="U4" s="201">
        <v>17</v>
      </c>
      <c r="V4" s="201" t="str">
        <f t="shared" si="5"/>
        <v>+3</v>
      </c>
      <c r="W4" s="202">
        <f t="shared" si="6"/>
        <v>12.5</v>
      </c>
      <c r="X4" s="203" t="str">
        <f t="shared" si="7"/>
        <v>+3</v>
      </c>
      <c r="Y4" s="204">
        <v>5</v>
      </c>
      <c r="Z4" s="205">
        <f t="shared" si="8"/>
        <v>7</v>
      </c>
      <c r="AA4" s="206">
        <v>5</v>
      </c>
      <c r="AB4" s="207">
        <f t="shared" si="9"/>
        <v>8</v>
      </c>
      <c r="AC4" s="208">
        <v>2</v>
      </c>
      <c r="AD4" s="209">
        <f t="shared" si="10"/>
        <v>2</v>
      </c>
      <c r="AE4" s="210"/>
      <c r="AF4" s="201">
        <f t="shared" si="11"/>
        <v>13</v>
      </c>
      <c r="AG4" s="201">
        <f t="shared" si="12"/>
        <v>14</v>
      </c>
      <c r="AH4" s="201">
        <f t="shared" si="13"/>
        <v>17</v>
      </c>
      <c r="AI4" s="210">
        <f t="shared" si="14"/>
        <v>29.5</v>
      </c>
      <c r="AJ4" s="211">
        <f>(6+R4)*F4+3</f>
        <v>33</v>
      </c>
      <c r="AK4" s="212"/>
      <c r="AL4" s="338" t="s">
        <v>254</v>
      </c>
      <c r="AM4" s="339" t="s">
        <v>257</v>
      </c>
      <c r="AN4" s="197" t="s">
        <v>223</v>
      </c>
      <c r="AO4" s="195" t="s">
        <v>222</v>
      </c>
      <c r="AP4" s="198">
        <f t="shared" ref="AP4" si="16">2+2</f>
        <v>4</v>
      </c>
      <c r="AQ4" s="199"/>
      <c r="AR4" s="199"/>
    </row>
    <row r="5" spans="1:44" s="193" customFormat="1" ht="16.8" x14ac:dyDescent="0.3">
      <c r="A5" s="290"/>
      <c r="B5" s="333"/>
      <c r="C5" s="196"/>
      <c r="D5" s="195"/>
      <c r="E5" s="195"/>
      <c r="F5" s="194"/>
      <c r="G5" s="195"/>
      <c r="H5" s="195"/>
      <c r="I5" s="195"/>
      <c r="J5" s="199"/>
      <c r="K5" s="291">
        <v>10</v>
      </c>
      <c r="L5" s="200" t="str">
        <f t="shared" si="0"/>
        <v>+0</v>
      </c>
      <c r="M5" s="200">
        <v>10</v>
      </c>
      <c r="N5" s="200" t="str">
        <f t="shared" si="1"/>
        <v>+0</v>
      </c>
      <c r="O5" s="200">
        <v>10</v>
      </c>
      <c r="P5" s="200" t="str">
        <f t="shared" si="2"/>
        <v>+0</v>
      </c>
      <c r="Q5" s="200">
        <v>10</v>
      </c>
      <c r="R5" s="200" t="str">
        <f t="shared" si="3"/>
        <v>+0</v>
      </c>
      <c r="S5" s="200">
        <v>10</v>
      </c>
      <c r="T5" s="200" t="str">
        <f t="shared" si="4"/>
        <v>+0</v>
      </c>
      <c r="U5" s="201">
        <v>10</v>
      </c>
      <c r="V5" s="201" t="str">
        <f t="shared" si="5"/>
        <v>+0</v>
      </c>
      <c r="W5" s="202">
        <f t="shared" si="6"/>
        <v>10</v>
      </c>
      <c r="X5" s="203" t="str">
        <f t="shared" si="7"/>
        <v>+0</v>
      </c>
      <c r="Y5" s="204"/>
      <c r="Z5" s="205">
        <f t="shared" si="8"/>
        <v>0</v>
      </c>
      <c r="AA5" s="206"/>
      <c r="AB5" s="207">
        <f t="shared" si="9"/>
        <v>0</v>
      </c>
      <c r="AC5" s="208"/>
      <c r="AD5" s="209">
        <f t="shared" si="10"/>
        <v>0</v>
      </c>
      <c r="AE5" s="210"/>
      <c r="AF5" s="201">
        <f t="shared" si="11"/>
        <v>10</v>
      </c>
      <c r="AG5" s="201">
        <f t="shared" si="12"/>
        <v>10</v>
      </c>
      <c r="AH5" s="201">
        <f t="shared" si="13"/>
        <v>10</v>
      </c>
      <c r="AI5" s="210"/>
      <c r="AJ5" s="211"/>
      <c r="AK5" s="212"/>
      <c r="AL5" s="284"/>
      <c r="AM5" s="285"/>
      <c r="AN5" s="197"/>
      <c r="AO5" s="195"/>
      <c r="AP5" s="198"/>
      <c r="AQ5" s="199"/>
      <c r="AR5" s="199"/>
    </row>
    <row r="6" spans="1:44" ht="16.8" x14ac:dyDescent="0.3">
      <c r="A6" s="290"/>
      <c r="B6" s="290"/>
      <c r="C6" s="196"/>
      <c r="D6" s="196"/>
      <c r="E6" s="195"/>
      <c r="F6" s="194"/>
      <c r="G6" s="195"/>
      <c r="H6" s="195"/>
      <c r="I6" s="195"/>
      <c r="J6" s="199"/>
      <c r="K6" s="291">
        <v>10</v>
      </c>
      <c r="L6" s="200" t="str">
        <f t="shared" si="0"/>
        <v>+0</v>
      </c>
      <c r="M6" s="200">
        <v>10</v>
      </c>
      <c r="N6" s="200" t="str">
        <f t="shared" si="1"/>
        <v>+0</v>
      </c>
      <c r="O6" s="200">
        <v>10</v>
      </c>
      <c r="P6" s="200" t="str">
        <f t="shared" si="2"/>
        <v>+0</v>
      </c>
      <c r="Q6" s="200">
        <v>10</v>
      </c>
      <c r="R6" s="200" t="str">
        <f t="shared" si="3"/>
        <v>+0</v>
      </c>
      <c r="S6" s="200">
        <v>10</v>
      </c>
      <c r="T6" s="200" t="str">
        <f t="shared" si="4"/>
        <v>+0</v>
      </c>
      <c r="U6" s="201">
        <v>10</v>
      </c>
      <c r="V6" s="201" t="str">
        <f t="shared" si="5"/>
        <v>+0</v>
      </c>
      <c r="W6" s="202">
        <f t="shared" si="6"/>
        <v>10</v>
      </c>
      <c r="X6" s="203" t="str">
        <f t="shared" si="7"/>
        <v>+0</v>
      </c>
      <c r="Y6" s="204"/>
      <c r="Z6" s="205">
        <f t="shared" si="8"/>
        <v>0</v>
      </c>
      <c r="AA6" s="206"/>
      <c r="AB6" s="207">
        <f t="shared" si="9"/>
        <v>0</v>
      </c>
      <c r="AC6" s="208"/>
      <c r="AD6" s="209">
        <f t="shared" si="10"/>
        <v>0</v>
      </c>
      <c r="AE6" s="210"/>
      <c r="AF6" s="201">
        <f t="shared" si="11"/>
        <v>10</v>
      </c>
      <c r="AG6" s="201">
        <f t="shared" si="12"/>
        <v>10</v>
      </c>
      <c r="AH6" s="201">
        <f t="shared" si="13"/>
        <v>10</v>
      </c>
      <c r="AI6" s="210"/>
      <c r="AJ6" s="211"/>
      <c r="AK6" s="212"/>
      <c r="AL6" s="284"/>
      <c r="AM6" s="285"/>
      <c r="AN6" s="335"/>
      <c r="AO6" s="195"/>
      <c r="AP6" s="198"/>
      <c r="AQ6" s="199"/>
      <c r="AR6" s="199"/>
    </row>
    <row r="7" spans="1:44" ht="16.8" x14ac:dyDescent="0.3">
      <c r="A7" s="290"/>
      <c r="B7" s="290"/>
      <c r="C7" s="196"/>
      <c r="D7" s="196"/>
      <c r="E7" s="195"/>
      <c r="F7" s="194"/>
      <c r="G7" s="195"/>
      <c r="H7" s="195"/>
      <c r="I7" s="195"/>
      <c r="J7" s="199"/>
      <c r="K7" s="291">
        <v>10</v>
      </c>
      <c r="L7" s="200" t="str">
        <f t="shared" si="0"/>
        <v>+0</v>
      </c>
      <c r="M7" s="200">
        <v>10</v>
      </c>
      <c r="N7" s="200" t="str">
        <f t="shared" si="1"/>
        <v>+0</v>
      </c>
      <c r="O7" s="200">
        <v>10</v>
      </c>
      <c r="P7" s="200" t="str">
        <f t="shared" si="2"/>
        <v>+0</v>
      </c>
      <c r="Q7" s="200">
        <v>10</v>
      </c>
      <c r="R7" s="200" t="str">
        <f t="shared" si="3"/>
        <v>+0</v>
      </c>
      <c r="S7" s="200">
        <v>10</v>
      </c>
      <c r="T7" s="200" t="str">
        <f t="shared" si="4"/>
        <v>+0</v>
      </c>
      <c r="U7" s="201">
        <v>10</v>
      </c>
      <c r="V7" s="201" t="str">
        <f t="shared" si="5"/>
        <v>+0</v>
      </c>
      <c r="W7" s="202">
        <f t="shared" si="6"/>
        <v>10</v>
      </c>
      <c r="X7" s="203" t="str">
        <f t="shared" si="7"/>
        <v>+0</v>
      </c>
      <c r="Y7" s="204"/>
      <c r="Z7" s="205">
        <f t="shared" si="8"/>
        <v>0</v>
      </c>
      <c r="AA7" s="206"/>
      <c r="AB7" s="207">
        <f t="shared" si="9"/>
        <v>0</v>
      </c>
      <c r="AC7" s="208"/>
      <c r="AD7" s="209">
        <f t="shared" ref="AD7" si="17">IF(S7&gt;9.9,(ROUNDDOWN((S7-10) / 2,0)),ROUNDUP((S7-10) / 2,0))+AC7</f>
        <v>0</v>
      </c>
      <c r="AE7" s="210"/>
      <c r="AF7" s="201">
        <f t="shared" si="11"/>
        <v>10</v>
      </c>
      <c r="AG7" s="201">
        <f t="shared" si="12"/>
        <v>10</v>
      </c>
      <c r="AH7" s="201">
        <f t="shared" si="13"/>
        <v>10</v>
      </c>
      <c r="AI7" s="210"/>
      <c r="AJ7" s="211"/>
      <c r="AK7" s="212"/>
      <c r="AL7" s="284"/>
      <c r="AM7" s="285"/>
      <c r="AN7" s="197"/>
      <c r="AO7" s="195"/>
      <c r="AP7" s="198"/>
      <c r="AQ7" s="199"/>
      <c r="AR7" s="199"/>
    </row>
    <row r="8" spans="1:44" ht="16.8" x14ac:dyDescent="0.3">
      <c r="A8" s="290"/>
      <c r="B8" s="290"/>
      <c r="C8" s="196"/>
      <c r="D8" s="196"/>
      <c r="E8" s="195"/>
      <c r="F8" s="194"/>
      <c r="G8" s="195"/>
      <c r="H8" s="195"/>
      <c r="I8" s="195"/>
      <c r="J8" s="199"/>
      <c r="K8" s="291">
        <v>10</v>
      </c>
      <c r="L8" s="200" t="str">
        <f t="shared" ref="L8" si="18">IF(K8&gt;9.9,CONCATENATE("+",ROUNDDOWN((K8-10) / 2,0)),ROUNDUP((K8-10) / 2,0))</f>
        <v>+0</v>
      </c>
      <c r="M8" s="200">
        <v>10</v>
      </c>
      <c r="N8" s="200" t="str">
        <f t="shared" ref="N8" si="19">IF(M8&gt;9.9,CONCATENATE("+",ROUNDDOWN((M8-10) / 2,0)),ROUNDUP((M8-10) / 2,0))</f>
        <v>+0</v>
      </c>
      <c r="O8" s="200">
        <v>10</v>
      </c>
      <c r="P8" s="200" t="str">
        <f t="shared" ref="P8" si="20">IF(O8&gt;9.9,CONCATENATE("+",ROUNDDOWN((O8-10) / 2,0)),ROUNDUP((O8-10) / 2,0))</f>
        <v>+0</v>
      </c>
      <c r="Q8" s="200">
        <v>10</v>
      </c>
      <c r="R8" s="200" t="str">
        <f t="shared" ref="R8" si="21">IF(Q8&gt;9.9,CONCATENATE("+",ROUNDDOWN((Q8-10) / 2,0)),ROUNDUP((Q8-10) / 2,0))</f>
        <v>+0</v>
      </c>
      <c r="S8" s="200">
        <v>10</v>
      </c>
      <c r="T8" s="200" t="str">
        <f t="shared" ref="T8" si="22">IF(S8&gt;9.9,CONCATENATE("+",ROUNDDOWN((S8-10) / 2,0)),ROUNDUP((S8-10) / 2,0))</f>
        <v>+0</v>
      </c>
      <c r="U8" s="201">
        <v>10</v>
      </c>
      <c r="V8" s="201" t="str">
        <f t="shared" ref="V8" si="23">IF(U8&gt;9.9,CONCATENATE("+",ROUNDDOWN((U8-10) / 2,0)),ROUNDUP((U8-10) / 2,0))</f>
        <v>+0</v>
      </c>
      <c r="W8" s="202">
        <f t="shared" ref="W8" si="24">AVERAGE(K8,M8,O8,Q8,S8,U8)</f>
        <v>10</v>
      </c>
      <c r="X8" s="203" t="str">
        <f t="shared" si="7"/>
        <v>+0</v>
      </c>
      <c r="Y8" s="204"/>
      <c r="Z8" s="205">
        <f t="shared" ref="Z8" si="25">IF(O8&gt;9.9,(ROUNDDOWN((O8-10) / 2,0)),ROUNDUP((O8-10) / 2,0))+Y8</f>
        <v>0</v>
      </c>
      <c r="AA8" s="206"/>
      <c r="AB8" s="207">
        <f t="shared" ref="AB8" si="26">AA8+X8</f>
        <v>0</v>
      </c>
      <c r="AC8" s="208"/>
      <c r="AD8" s="209">
        <f t="shared" ref="AD8" si="27">IF(S8&gt;9.9,(ROUNDDOWN((S8-10) / 2,0)),ROUNDUP((S8-10) / 2,0))+AC8</f>
        <v>0</v>
      </c>
      <c r="AE8" s="210"/>
      <c r="AF8" s="201">
        <f t="shared" ref="AF8" si="28">10+N8</f>
        <v>10</v>
      </c>
      <c r="AG8" s="201">
        <f t="shared" ref="AG8" si="29">10+AP8</f>
        <v>10</v>
      </c>
      <c r="AH8" s="201">
        <f t="shared" ref="AH8" si="30">AF8+AP8</f>
        <v>10</v>
      </c>
      <c r="AI8" s="210"/>
      <c r="AJ8" s="211"/>
      <c r="AK8" s="212"/>
      <c r="AL8" s="284"/>
      <c r="AM8" s="285"/>
      <c r="AN8" s="197"/>
      <c r="AO8" s="195"/>
      <c r="AP8" s="198"/>
      <c r="AQ8" s="199"/>
      <c r="AR8" s="199"/>
    </row>
  </sheetData>
  <sortState xmlns:xlrd2="http://schemas.microsoft.com/office/spreadsheetml/2017/richdata2" ref="A2:AR7">
    <sortCondition ref="A2:A7"/>
  </sortState>
  <pageMargins left="0.15" right="0.75" top="0.32" bottom="0.33" header="0.25" footer="0.25"/>
  <pageSetup orientation="landscape" horizontalDpi="4294967293" verticalDpi="300" r:id="rId1"/>
  <headerFooter alignWithMargins="0"/>
  <ignoredErrors>
    <ignoredError sqref="AJ4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FB21-8CFF-4120-A572-AE035E0B39E5}">
  <dimension ref="A1:W61"/>
  <sheetViews>
    <sheetView showGridLines="0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3" defaultRowHeight="15.6" x14ac:dyDescent="0.3"/>
  <cols>
    <col min="1" max="1" width="31.296875" style="278" bestFit="1" customWidth="1"/>
    <col min="2" max="2" width="7.3984375" style="278" bestFit="1" customWidth="1"/>
    <col min="3" max="3" width="8.19921875" style="278" bestFit="1" customWidth="1"/>
    <col min="4" max="4" width="12.8984375" style="278" bestFit="1" customWidth="1"/>
    <col min="5" max="5" width="13.796875" style="278" bestFit="1" customWidth="1"/>
    <col min="6" max="13" width="0.69921875" style="278" customWidth="1"/>
    <col min="14" max="14" width="11.59765625" style="280" hidden="1" customWidth="1"/>
    <col min="15" max="15" width="6.5" style="280" hidden="1" customWidth="1"/>
    <col min="16" max="16" width="9.19921875" style="280" bestFit="1" customWidth="1"/>
    <col min="17" max="17" width="6.69921875" style="280" bestFit="1" customWidth="1"/>
    <col min="18" max="18" width="5.8984375" style="280" bestFit="1" customWidth="1"/>
    <col min="19" max="19" width="4.69921875" style="280" bestFit="1" customWidth="1"/>
    <col min="20" max="20" width="6.8984375" style="280" bestFit="1" customWidth="1"/>
    <col min="21" max="21" width="6.19921875" style="278" bestFit="1" customWidth="1"/>
    <col min="22" max="22" width="2" style="230" customWidth="1"/>
    <col min="23" max="23" width="12.59765625" style="230" bestFit="1" customWidth="1"/>
    <col min="24" max="16384" width="13" style="230"/>
  </cols>
  <sheetData>
    <row r="1" spans="1:23" s="221" customFormat="1" ht="34.799999999999997" thickTop="1" thickBot="1" x14ac:dyDescent="0.35">
      <c r="A1" s="215" t="s">
        <v>149</v>
      </c>
      <c r="B1" s="216" t="str">
        <f>Members!A2</f>
        <v>Delia</v>
      </c>
      <c r="C1" s="216" t="str">
        <f>Members!A3</f>
        <v>Archer</v>
      </c>
      <c r="D1" s="216" t="str">
        <f>Members!A4</f>
        <v>Zhrezia</v>
      </c>
      <c r="E1" s="216">
        <f>Members!A5</f>
        <v>0</v>
      </c>
      <c r="F1" s="216"/>
      <c r="G1" s="216"/>
      <c r="H1" s="216"/>
      <c r="I1" s="216"/>
      <c r="J1" s="216"/>
      <c r="K1" s="216"/>
      <c r="L1" s="216"/>
      <c r="M1" s="216"/>
      <c r="N1" s="217" t="s">
        <v>150</v>
      </c>
      <c r="O1" s="217" t="s">
        <v>151</v>
      </c>
      <c r="P1" s="218" t="s">
        <v>152</v>
      </c>
      <c r="Q1" s="218" t="s">
        <v>153</v>
      </c>
      <c r="R1" s="218" t="s">
        <v>25</v>
      </c>
      <c r="S1" s="219" t="s">
        <v>3</v>
      </c>
      <c r="T1" s="217" t="s">
        <v>99</v>
      </c>
      <c r="U1" s="220" t="s">
        <v>85</v>
      </c>
      <c r="W1" s="222" t="s">
        <v>154</v>
      </c>
    </row>
    <row r="2" spans="1:23" s="221" customFormat="1" ht="17.399999999999999" thickBot="1" x14ac:dyDescent="0.35">
      <c r="A2" s="223" t="s">
        <v>40</v>
      </c>
      <c r="B2" s="224">
        <f>VLOOKUP(B$1,Members!$A$2:$AD$13,26,FALSE)</f>
        <v>5</v>
      </c>
      <c r="C2" s="224">
        <f>VLOOKUP(C$1,Members!$A$2:$AD$13,26,FALSE)</f>
        <v>3</v>
      </c>
      <c r="D2" s="224">
        <f>VLOOKUP(D$1,Members!$A$2:$AD$13,26,FALSE)</f>
        <v>7</v>
      </c>
      <c r="E2" s="224" t="e">
        <f>VLOOKUP(E$1,Members!$A$2:$AD$13,26,FALSE)</f>
        <v>#N/A</v>
      </c>
      <c r="F2" s="224" t="e">
        <f>VLOOKUP(F$1,Members!$A$2:$AD$13,26,FALSE)</f>
        <v>#N/A</v>
      </c>
      <c r="G2" s="224" t="e">
        <f>VLOOKUP(G$1,Members!$A$2:$AD$13,26,FALSE)</f>
        <v>#N/A</v>
      </c>
      <c r="H2" s="286" t="e">
        <f>VLOOKUP(H$1,Members!$A$2:$AD$13,26,FALSE)</f>
        <v>#N/A</v>
      </c>
      <c r="I2" s="286" t="e">
        <f>VLOOKUP(I$1,Members!$A$2:$AD$13,26,FALSE)</f>
        <v>#N/A</v>
      </c>
      <c r="J2" s="286" t="e">
        <f>VLOOKUP(J$1,Members!$A$2:$AD$13,26,FALSE)</f>
        <v>#N/A</v>
      </c>
      <c r="K2" s="286" t="e">
        <f>VLOOKUP(K$1,Members!$A$2:$AD$13,26,FALSE)</f>
        <v>#N/A</v>
      </c>
      <c r="L2" s="286" t="e">
        <f>VLOOKUP(L$1,Members!$A$2:$AD$13,26,FALSE)</f>
        <v>#N/A</v>
      </c>
      <c r="M2" s="286" t="e">
        <f>VLOOKUP(M$1,Members!$A$2:$AD$13,26,FALSE)</f>
        <v>#N/A</v>
      </c>
      <c r="N2" s="224" t="s">
        <v>127</v>
      </c>
      <c r="O2" s="224" t="str">
        <f>INDEX(Members!$L$2:$V$15,MATCH($W$2,Members!$A$2:$A$15,0),MATCH(N2,Members!$L$1:$V$1,0))</f>
        <v>+0</v>
      </c>
      <c r="P2" s="225" t="str">
        <f t="shared" ref="P2:P49" si="0">CONCATENATE(LEFT(N2,3)," (",O2,")")</f>
        <v>Con (+0)</v>
      </c>
      <c r="Q2" s="226">
        <v>0</v>
      </c>
      <c r="R2" s="227">
        <f t="shared" ref="R2:R49" si="1">O2+HLOOKUP($W$2,$B$1:$M$49,MATCH(A2,$A$1:$A$49,0),FALSE)</f>
        <v>5</v>
      </c>
      <c r="S2" s="228">
        <f t="shared" ref="S2:S49" ca="1" si="2">RANDBETWEEN(1,20)</f>
        <v>5</v>
      </c>
      <c r="T2" s="227">
        <f t="shared" ref="T2:T49" ca="1" si="3">SUM(R2:S2)</f>
        <v>10</v>
      </c>
      <c r="U2" s="229"/>
      <c r="V2" s="230"/>
      <c r="W2" s="231" t="s">
        <v>239</v>
      </c>
    </row>
    <row r="3" spans="1:23" s="221" customFormat="1" ht="17.399999999999999" thickTop="1" x14ac:dyDescent="0.3">
      <c r="A3" s="232" t="s">
        <v>41</v>
      </c>
      <c r="B3" s="224">
        <f>VLOOKUP(B$1,Members!$A$2:$AD$13,28,FALSE)</f>
        <v>3</v>
      </c>
      <c r="C3" s="224">
        <f>VLOOKUP(C$1,Members!$A$2:$AD$13,28,FALSE)</f>
        <v>5</v>
      </c>
      <c r="D3" s="224">
        <f>VLOOKUP(D$1,Members!$A$2:$AD$13,28,FALSE)</f>
        <v>8</v>
      </c>
      <c r="E3" s="224" t="e">
        <f>VLOOKUP(E$1,Members!$A$2:$AD$13,28,FALSE)</f>
        <v>#N/A</v>
      </c>
      <c r="F3" s="224" t="e">
        <f>VLOOKUP(F$1,Members!$A$2:$AD$13,28,FALSE)</f>
        <v>#N/A</v>
      </c>
      <c r="G3" s="224" t="e">
        <f>VLOOKUP(G$1,Members!$A$2:$AD$13,28,FALSE)</f>
        <v>#N/A</v>
      </c>
      <c r="H3" s="286" t="e">
        <f>VLOOKUP(H$1,Members!$A$2:$AD$13,28,FALSE)</f>
        <v>#N/A</v>
      </c>
      <c r="I3" s="286" t="e">
        <f>VLOOKUP(I$1,Members!$A$2:$AD$13,28,FALSE)</f>
        <v>#N/A</v>
      </c>
      <c r="J3" s="286" t="e">
        <f>VLOOKUP(J$1,Members!$A$2:$AD$13,28,FALSE)</f>
        <v>#N/A</v>
      </c>
      <c r="K3" s="286" t="e">
        <f>VLOOKUP(K$1,Members!$A$2:$AD$13,28,FALSE)</f>
        <v>#N/A</v>
      </c>
      <c r="L3" s="286" t="e">
        <f>VLOOKUP(L$1,Members!$A$2:$AD$13,28,FALSE)</f>
        <v>#N/A</v>
      </c>
      <c r="M3" s="286" t="e">
        <f>VLOOKUP(M$1,Members!$A$2:$AD$13,28,FALSE)</f>
        <v>#N/A</v>
      </c>
      <c r="N3" s="224" t="s">
        <v>125</v>
      </c>
      <c r="O3" s="224" t="str">
        <f>INDEX(Members!$L$2:$V$15,MATCH($W$2,Members!$A$2:$A$15,0),MATCH(N3,Members!$L$1:$V$1,0))</f>
        <v>+1</v>
      </c>
      <c r="P3" s="233" t="str">
        <f t="shared" si="0"/>
        <v>Dex (+1)</v>
      </c>
      <c r="Q3" s="226">
        <v>0</v>
      </c>
      <c r="R3" s="227">
        <f t="shared" si="1"/>
        <v>4</v>
      </c>
      <c r="S3" s="228">
        <f t="shared" ca="1" si="2"/>
        <v>16</v>
      </c>
      <c r="T3" s="227">
        <f t="shared" ca="1" si="3"/>
        <v>20</v>
      </c>
      <c r="U3" s="229"/>
      <c r="V3" s="230"/>
    </row>
    <row r="4" spans="1:23" s="221" customFormat="1" ht="16.8" x14ac:dyDescent="0.3">
      <c r="A4" s="234" t="s">
        <v>42</v>
      </c>
      <c r="B4" s="235">
        <f>VLOOKUP(B$1,Members!$A$2:$AD$13,30,FALSE)</f>
        <v>5</v>
      </c>
      <c r="C4" s="235">
        <f>VLOOKUP(C$1,Members!$A$2:$AD$13,30,FALSE)</f>
        <v>7</v>
      </c>
      <c r="D4" s="235">
        <f>VLOOKUP(D$1,Members!$A$2:$AD$13,30,FALSE)</f>
        <v>2</v>
      </c>
      <c r="E4" s="235" t="e">
        <f>VLOOKUP(E$1,Members!$A$2:$AD$13,30,FALSE)</f>
        <v>#N/A</v>
      </c>
      <c r="F4" s="235" t="e">
        <f>VLOOKUP(F$1,Members!$A$2:$AD$13,30,FALSE)</f>
        <v>#N/A</v>
      </c>
      <c r="G4" s="235" t="e">
        <f>VLOOKUP(G$1,Members!$A$2:$AD$13,30,FALSE)</f>
        <v>#N/A</v>
      </c>
      <c r="H4" s="287" t="e">
        <f>VLOOKUP(H$1,Members!$A$2:$AD$13,30,FALSE)</f>
        <v>#N/A</v>
      </c>
      <c r="I4" s="287" t="e">
        <f>VLOOKUP(I$1,Members!$A$2:$AD$13,30,FALSE)</f>
        <v>#N/A</v>
      </c>
      <c r="J4" s="287" t="e">
        <f>VLOOKUP(J$1,Members!$A$2:$AD$13,30,FALSE)</f>
        <v>#N/A</v>
      </c>
      <c r="K4" s="287" t="e">
        <f>VLOOKUP(K$1,Members!$A$2:$AD$13,30,FALSE)</f>
        <v>#N/A</v>
      </c>
      <c r="L4" s="287" t="e">
        <f>VLOOKUP(L$1,Members!$A$2:$AD$13,30,FALSE)</f>
        <v>#N/A</v>
      </c>
      <c r="M4" s="287" t="e">
        <f>VLOOKUP(M$1,Members!$A$2:$AD$13,30,FALSE)</f>
        <v>#N/A</v>
      </c>
      <c r="N4" s="235" t="s">
        <v>131</v>
      </c>
      <c r="O4" s="235" t="str">
        <f>INDEX(Members!$L$2:$V$15,MATCH($W$2,Members!$A$2:$A$15,0),MATCH(N4,Members!$L$1:$V$1,0))</f>
        <v>+3</v>
      </c>
      <c r="P4" s="236" t="str">
        <f t="shared" si="0"/>
        <v>Wis (+3)</v>
      </c>
      <c r="Q4" s="237">
        <v>0</v>
      </c>
      <c r="R4" s="238">
        <f t="shared" si="1"/>
        <v>8</v>
      </c>
      <c r="S4" s="228">
        <f t="shared" ca="1" si="2"/>
        <v>2</v>
      </c>
      <c r="T4" s="238">
        <f t="shared" ca="1" si="3"/>
        <v>10</v>
      </c>
      <c r="U4" s="239"/>
      <c r="V4" s="230"/>
    </row>
    <row r="5" spans="1:23" s="246" customFormat="1" ht="16.8" x14ac:dyDescent="0.3">
      <c r="A5" s="240" t="s">
        <v>155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41" t="s">
        <v>129</v>
      </c>
      <c r="O5" s="242" t="str">
        <f>INDEX(Members!$L$2:$V$15,MATCH($W$2,Members!$A$2:$A$15,0),MATCH(N5,Members!$L$1:$V$1,0))</f>
        <v>+0</v>
      </c>
      <c r="P5" s="243" t="str">
        <f t="shared" si="0"/>
        <v>Int (+0)</v>
      </c>
      <c r="Q5" s="244" t="s">
        <v>156</v>
      </c>
      <c r="R5" s="245">
        <f t="shared" si="1"/>
        <v>0</v>
      </c>
      <c r="S5" s="228">
        <f t="shared" ca="1" si="2"/>
        <v>12</v>
      </c>
      <c r="T5" s="245">
        <f t="shared" ca="1" si="3"/>
        <v>12</v>
      </c>
      <c r="U5" s="229"/>
      <c r="V5" s="230"/>
    </row>
    <row r="6" spans="1:23" s="250" customFormat="1" ht="16.8" x14ac:dyDescent="0.3">
      <c r="A6" s="247" t="s">
        <v>157</v>
      </c>
      <c r="B6" s="224">
        <v>4</v>
      </c>
      <c r="C6" s="224"/>
      <c r="D6" s="224">
        <v>2</v>
      </c>
      <c r="E6" s="224">
        <v>1</v>
      </c>
      <c r="F6" s="224"/>
      <c r="G6" s="224"/>
      <c r="H6" s="224"/>
      <c r="I6" s="224"/>
      <c r="J6" s="224"/>
      <c r="K6" s="224"/>
      <c r="L6" s="224"/>
      <c r="M6" s="224"/>
      <c r="N6" s="248" t="s">
        <v>125</v>
      </c>
      <c r="O6" s="249" t="str">
        <f>INDEX(Members!$L$2:$V$15,MATCH($W$2,Members!$A$2:$A$15,0),MATCH(N6,Members!$L$1:$V$1,0))</f>
        <v>+1</v>
      </c>
      <c r="P6" s="233" t="str">
        <f t="shared" si="0"/>
        <v>Dex (+1)</v>
      </c>
      <c r="Q6" s="245" t="s">
        <v>156</v>
      </c>
      <c r="R6" s="245">
        <f t="shared" si="1"/>
        <v>5</v>
      </c>
      <c r="S6" s="228">
        <f t="shared" ca="1" si="2"/>
        <v>5</v>
      </c>
      <c r="T6" s="245">
        <f t="shared" ca="1" si="3"/>
        <v>10</v>
      </c>
      <c r="U6" s="229"/>
      <c r="V6" s="230"/>
    </row>
    <row r="7" spans="1:23" s="255" customFormat="1" ht="16.8" x14ac:dyDescent="0.3">
      <c r="A7" s="251" t="s">
        <v>158</v>
      </c>
      <c r="B7" s="224">
        <v>4</v>
      </c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52" t="s">
        <v>133</v>
      </c>
      <c r="O7" s="253" t="str">
        <f>INDEX(Members!$L$2:$V$15,MATCH($W$2,Members!$A$2:$A$15,0),MATCH(N7,Members!$L$1:$V$1,0))</f>
        <v>+2</v>
      </c>
      <c r="P7" s="254" t="str">
        <f t="shared" si="0"/>
        <v>Cha (+2)</v>
      </c>
      <c r="Q7" s="245" t="s">
        <v>156</v>
      </c>
      <c r="R7" s="245">
        <f t="shared" si="1"/>
        <v>6</v>
      </c>
      <c r="S7" s="228">
        <f t="shared" ca="1" si="2"/>
        <v>4</v>
      </c>
      <c r="T7" s="245">
        <f t="shared" ca="1" si="3"/>
        <v>10</v>
      </c>
      <c r="U7" s="229"/>
      <c r="V7" s="230"/>
    </row>
    <row r="8" spans="1:23" s="260" customFormat="1" ht="16.8" x14ac:dyDescent="0.3">
      <c r="A8" s="256" t="s">
        <v>159</v>
      </c>
      <c r="B8" s="224">
        <v>4</v>
      </c>
      <c r="C8" s="224"/>
      <c r="D8" s="224">
        <v>1</v>
      </c>
      <c r="E8" s="224"/>
      <c r="F8" s="224"/>
      <c r="G8" s="224"/>
      <c r="H8" s="224"/>
      <c r="I8" s="224"/>
      <c r="J8" s="224"/>
      <c r="K8" s="224"/>
      <c r="L8" s="224"/>
      <c r="M8" s="224"/>
      <c r="N8" s="257" t="s">
        <v>123</v>
      </c>
      <c r="O8" s="258" t="str">
        <f>INDEX(Members!$L$2:$V$15,MATCH($W$2,Members!$A$2:$A$15,0),MATCH(N8,Members!$L$1:$V$1,0))</f>
        <v>+0</v>
      </c>
      <c r="P8" s="259" t="str">
        <f t="shared" si="0"/>
        <v>Str (+0)</v>
      </c>
      <c r="Q8" s="245" t="s">
        <v>156</v>
      </c>
      <c r="R8" s="245">
        <f t="shared" si="1"/>
        <v>4</v>
      </c>
      <c r="S8" s="228">
        <f t="shared" ca="1" si="2"/>
        <v>16</v>
      </c>
      <c r="T8" s="245">
        <f t="shared" ca="1" si="3"/>
        <v>20</v>
      </c>
      <c r="U8" s="229"/>
      <c r="V8" s="230"/>
    </row>
    <row r="9" spans="1:23" s="260" customFormat="1" ht="16.8" x14ac:dyDescent="0.3">
      <c r="A9" s="261" t="s">
        <v>160</v>
      </c>
      <c r="B9" s="224"/>
      <c r="C9" s="224">
        <v>8</v>
      </c>
      <c r="D9" s="224"/>
      <c r="E9" s="224">
        <v>6</v>
      </c>
      <c r="F9" s="224"/>
      <c r="G9" s="224"/>
      <c r="H9" s="224"/>
      <c r="I9" s="224"/>
      <c r="J9" s="224"/>
      <c r="K9" s="224"/>
      <c r="L9" s="224"/>
      <c r="M9" s="224"/>
      <c r="N9" s="262" t="s">
        <v>127</v>
      </c>
      <c r="O9" s="263" t="str">
        <f>INDEX(Members!$L$2:$V$15,MATCH($W$2,Members!$A$2:$A$15,0),MATCH(N9,Members!$L$1:$V$1,0))</f>
        <v>+0</v>
      </c>
      <c r="P9" s="264" t="str">
        <f t="shared" si="0"/>
        <v>Con (+0)</v>
      </c>
      <c r="Q9" s="245" t="s">
        <v>156</v>
      </c>
      <c r="R9" s="245">
        <f t="shared" si="1"/>
        <v>0</v>
      </c>
      <c r="S9" s="228">
        <f t="shared" ca="1" si="2"/>
        <v>18</v>
      </c>
      <c r="T9" s="245">
        <f t="shared" ca="1" si="3"/>
        <v>18</v>
      </c>
      <c r="U9" s="229"/>
      <c r="V9" s="230"/>
    </row>
    <row r="10" spans="1:23" s="246" customFormat="1" ht="16.8" x14ac:dyDescent="0.3">
      <c r="A10" s="240" t="s">
        <v>225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41" t="s">
        <v>129</v>
      </c>
      <c r="O10" s="242" t="str">
        <f>INDEX(Members!$L$2:$V$15,MATCH($W$2,Members!$A$2:$A$15,0),MATCH(N10,Members!$L$1:$V$1,0))</f>
        <v>+0</v>
      </c>
      <c r="P10" s="243" t="str">
        <f t="shared" si="0"/>
        <v>Int (+0)</v>
      </c>
      <c r="Q10" s="245" t="s">
        <v>156</v>
      </c>
      <c r="R10" s="245">
        <f t="shared" si="1"/>
        <v>0</v>
      </c>
      <c r="S10" s="228">
        <f t="shared" ca="1" si="2"/>
        <v>17</v>
      </c>
      <c r="T10" s="245">
        <f t="shared" ca="1" si="3"/>
        <v>17</v>
      </c>
      <c r="U10" s="229"/>
      <c r="V10" s="230"/>
    </row>
    <row r="11" spans="1:23" s="265" customFormat="1" ht="16.8" x14ac:dyDescent="0.3">
      <c r="A11" s="240" t="s">
        <v>161</v>
      </c>
      <c r="B11" s="224"/>
      <c r="C11" s="224">
        <v>3</v>
      </c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41" t="s">
        <v>129</v>
      </c>
      <c r="O11" s="242" t="str">
        <f>INDEX(Members!$L$2:$V$15,MATCH($W$2,Members!$A$2:$A$15,0),MATCH(N11,Members!$L$1:$V$1,0))</f>
        <v>+0</v>
      </c>
      <c r="P11" s="243" t="str">
        <f t="shared" si="0"/>
        <v>Int (+0)</v>
      </c>
      <c r="Q11" s="245" t="s">
        <v>156</v>
      </c>
      <c r="R11" s="245">
        <f t="shared" si="1"/>
        <v>0</v>
      </c>
      <c r="S11" s="228">
        <f t="shared" ca="1" si="2"/>
        <v>1</v>
      </c>
      <c r="T11" s="245">
        <f t="shared" ca="1" si="3"/>
        <v>1</v>
      </c>
      <c r="U11" s="229"/>
    </row>
    <row r="12" spans="1:23" s="250" customFormat="1" ht="16.8" x14ac:dyDescent="0.3">
      <c r="A12" s="251" t="s">
        <v>162</v>
      </c>
      <c r="B12" s="224"/>
      <c r="C12" s="224"/>
      <c r="D12" s="224"/>
      <c r="E12" s="224">
        <v>1</v>
      </c>
      <c r="F12" s="224"/>
      <c r="G12" s="224"/>
      <c r="H12" s="224"/>
      <c r="I12" s="224"/>
      <c r="J12" s="224"/>
      <c r="K12" s="224"/>
      <c r="L12" s="224"/>
      <c r="M12" s="224"/>
      <c r="N12" s="252" t="s">
        <v>133</v>
      </c>
      <c r="O12" s="253" t="str">
        <f>INDEX(Members!$L$2:$V$15,MATCH($W$2,Members!$A$2:$A$15,0),MATCH(N12,Members!$L$1:$V$1,0))</f>
        <v>+2</v>
      </c>
      <c r="P12" s="254" t="str">
        <f t="shared" si="0"/>
        <v>Cha (+2)</v>
      </c>
      <c r="Q12" s="245" t="s">
        <v>156</v>
      </c>
      <c r="R12" s="245">
        <f t="shared" si="1"/>
        <v>2</v>
      </c>
      <c r="S12" s="228">
        <f t="shared" ca="1" si="2"/>
        <v>12</v>
      </c>
      <c r="T12" s="245">
        <f t="shared" ca="1" si="3"/>
        <v>14</v>
      </c>
      <c r="U12" s="229"/>
    </row>
    <row r="13" spans="1:23" s="250" customFormat="1" ht="16.8" x14ac:dyDescent="0.3">
      <c r="A13" s="240" t="s">
        <v>113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41" t="s">
        <v>129</v>
      </c>
      <c r="O13" s="242" t="str">
        <f>INDEX(Members!$L$2:$V$15,MATCH($W$2,Members!$A$2:$A$15,0),MATCH(N13,Members!$L$1:$V$1,0))</f>
        <v>+0</v>
      </c>
      <c r="P13" s="243" t="str">
        <f t="shared" si="0"/>
        <v>Int (+0)</v>
      </c>
      <c r="Q13" s="245" t="s">
        <v>156</v>
      </c>
      <c r="R13" s="245">
        <f t="shared" si="1"/>
        <v>0</v>
      </c>
      <c r="S13" s="228">
        <f t="shared" ca="1" si="2"/>
        <v>1</v>
      </c>
      <c r="T13" s="245">
        <f t="shared" ca="1" si="3"/>
        <v>1</v>
      </c>
      <c r="U13" s="229"/>
    </row>
    <row r="14" spans="1:23" s="250" customFormat="1" ht="16.8" x14ac:dyDescent="0.3">
      <c r="A14" s="251" t="s">
        <v>163</v>
      </c>
      <c r="B14" s="224">
        <v>1</v>
      </c>
      <c r="C14" s="224"/>
      <c r="D14" s="224">
        <v>1</v>
      </c>
      <c r="E14" s="224"/>
      <c r="F14" s="224"/>
      <c r="G14" s="224"/>
      <c r="H14" s="224"/>
      <c r="I14" s="224"/>
      <c r="J14" s="224"/>
      <c r="K14" s="224"/>
      <c r="L14" s="224"/>
      <c r="M14" s="224"/>
      <c r="N14" s="252" t="s">
        <v>133</v>
      </c>
      <c r="O14" s="253" t="str">
        <f>INDEX(Members!$L$2:$V$15,MATCH($W$2,Members!$A$2:$A$15,0),MATCH(N14,Members!$L$1:$V$1,0))</f>
        <v>+2</v>
      </c>
      <c r="P14" s="254" t="str">
        <f t="shared" si="0"/>
        <v>Cha (+2)</v>
      </c>
      <c r="Q14" s="245" t="s">
        <v>156</v>
      </c>
      <c r="R14" s="245">
        <f t="shared" si="1"/>
        <v>3</v>
      </c>
      <c r="S14" s="228">
        <f t="shared" ca="1" si="2"/>
        <v>2</v>
      </c>
      <c r="T14" s="245">
        <f t="shared" ca="1" si="3"/>
        <v>5</v>
      </c>
      <c r="U14" s="229"/>
    </row>
    <row r="15" spans="1:23" s="250" customFormat="1" ht="16.8" x14ac:dyDescent="0.3">
      <c r="A15" s="247" t="s">
        <v>164</v>
      </c>
      <c r="B15" s="224">
        <v>2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48" t="s">
        <v>125</v>
      </c>
      <c r="O15" s="249" t="str">
        <f>INDEX(Members!$L$2:$V$15,MATCH($W$2,Members!$A$2:$A$15,0),MATCH(N15,Members!$L$1:$V$1,0))</f>
        <v>+1</v>
      </c>
      <c r="P15" s="233" t="str">
        <f t="shared" si="0"/>
        <v>Dex (+1)</v>
      </c>
      <c r="Q15" s="245" t="s">
        <v>156</v>
      </c>
      <c r="R15" s="245">
        <f t="shared" si="1"/>
        <v>3</v>
      </c>
      <c r="S15" s="228">
        <f t="shared" ca="1" si="2"/>
        <v>14</v>
      </c>
      <c r="T15" s="245">
        <f t="shared" ca="1" si="3"/>
        <v>17</v>
      </c>
      <c r="U15" s="229"/>
    </row>
    <row r="16" spans="1:23" s="250" customFormat="1" ht="16.8" x14ac:dyDescent="0.3">
      <c r="A16" s="240" t="s">
        <v>165</v>
      </c>
      <c r="B16" s="224"/>
      <c r="C16" s="224">
        <v>2</v>
      </c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41" t="s">
        <v>129</v>
      </c>
      <c r="O16" s="242" t="str">
        <f>INDEX(Members!$L$2:$V$15,MATCH($W$2,Members!$A$2:$A$15,0),MATCH(N16,Members!$L$1:$V$1,0))</f>
        <v>+0</v>
      </c>
      <c r="P16" s="243" t="str">
        <f t="shared" si="0"/>
        <v>Int (+0)</v>
      </c>
      <c r="Q16" s="245" t="s">
        <v>156</v>
      </c>
      <c r="R16" s="245">
        <f t="shared" si="1"/>
        <v>0</v>
      </c>
      <c r="S16" s="228">
        <f t="shared" ca="1" si="2"/>
        <v>20</v>
      </c>
      <c r="T16" s="245">
        <f t="shared" ca="1" si="3"/>
        <v>20</v>
      </c>
      <c r="U16" s="229"/>
    </row>
    <row r="17" spans="1:21" s="250" customFormat="1" ht="16.8" x14ac:dyDescent="0.3">
      <c r="A17" s="251" t="s">
        <v>166</v>
      </c>
      <c r="B17" s="224"/>
      <c r="C17" s="224"/>
      <c r="D17" s="224">
        <v>1</v>
      </c>
      <c r="E17" s="224">
        <v>1</v>
      </c>
      <c r="F17" s="224"/>
      <c r="G17" s="224"/>
      <c r="H17" s="224"/>
      <c r="I17" s="224"/>
      <c r="J17" s="224"/>
      <c r="K17" s="224"/>
      <c r="L17" s="224"/>
      <c r="M17" s="224"/>
      <c r="N17" s="252" t="s">
        <v>133</v>
      </c>
      <c r="O17" s="253" t="str">
        <f>INDEX(Members!$L$2:$V$15,MATCH($W$2,Members!$A$2:$A$15,0),MATCH(N17,Members!$L$1:$V$1,0))</f>
        <v>+2</v>
      </c>
      <c r="P17" s="254" t="str">
        <f t="shared" si="0"/>
        <v>Cha (+2)</v>
      </c>
      <c r="Q17" s="245" t="s">
        <v>156</v>
      </c>
      <c r="R17" s="245">
        <f t="shared" si="1"/>
        <v>2</v>
      </c>
      <c r="S17" s="228">
        <f t="shared" ca="1" si="2"/>
        <v>8</v>
      </c>
      <c r="T17" s="245">
        <f t="shared" ca="1" si="3"/>
        <v>10</v>
      </c>
      <c r="U17" s="229"/>
    </row>
    <row r="18" spans="1:21" s="250" customFormat="1" ht="16.8" x14ac:dyDescent="0.3">
      <c r="A18" s="251" t="s">
        <v>167</v>
      </c>
      <c r="B18" s="224"/>
      <c r="C18" s="224"/>
      <c r="D18" s="224">
        <v>9</v>
      </c>
      <c r="E18" s="224"/>
      <c r="F18" s="224"/>
      <c r="G18" s="224"/>
      <c r="H18" s="224"/>
      <c r="I18" s="224"/>
      <c r="J18" s="224"/>
      <c r="K18" s="224"/>
      <c r="L18" s="224"/>
      <c r="M18" s="224"/>
      <c r="N18" s="252" t="s">
        <v>133</v>
      </c>
      <c r="O18" s="253" t="str">
        <f>INDEX(Members!$L$2:$V$15,MATCH($W$2,Members!$A$2:$A$15,0),MATCH(N18,Members!$L$1:$V$1,0))</f>
        <v>+2</v>
      </c>
      <c r="P18" s="254" t="str">
        <f t="shared" si="0"/>
        <v>Cha (+2)</v>
      </c>
      <c r="Q18" s="245" t="s">
        <v>156</v>
      </c>
      <c r="R18" s="245">
        <f t="shared" si="1"/>
        <v>2</v>
      </c>
      <c r="S18" s="228">
        <f t="shared" ca="1" si="2"/>
        <v>20</v>
      </c>
      <c r="T18" s="245">
        <f t="shared" ca="1" si="3"/>
        <v>22</v>
      </c>
      <c r="U18" s="229"/>
    </row>
    <row r="19" spans="1:21" s="250" customFormat="1" ht="16.8" x14ac:dyDescent="0.3">
      <c r="A19" s="266" t="s">
        <v>168</v>
      </c>
      <c r="B19" s="224"/>
      <c r="C19" s="224"/>
      <c r="D19" s="224"/>
      <c r="E19" s="224">
        <v>2</v>
      </c>
      <c r="F19" s="224"/>
      <c r="G19" s="224"/>
      <c r="H19" s="224"/>
      <c r="I19" s="224"/>
      <c r="J19" s="224"/>
      <c r="K19" s="224"/>
      <c r="L19" s="224"/>
      <c r="M19" s="224"/>
      <c r="N19" s="267" t="s">
        <v>131</v>
      </c>
      <c r="O19" s="268" t="str">
        <f>INDEX(Members!$L$2:$V$15,MATCH($W$2,Members!$A$2:$A$15,0),MATCH(N19,Members!$L$1:$V$1,0))</f>
        <v>+3</v>
      </c>
      <c r="P19" s="269" t="str">
        <f t="shared" si="0"/>
        <v>Wis (+3)</v>
      </c>
      <c r="Q19" s="245" t="s">
        <v>156</v>
      </c>
      <c r="R19" s="245">
        <f t="shared" si="1"/>
        <v>3</v>
      </c>
      <c r="S19" s="228">
        <f t="shared" ca="1" si="2"/>
        <v>1</v>
      </c>
      <c r="T19" s="245">
        <f t="shared" ca="1" si="3"/>
        <v>4</v>
      </c>
      <c r="U19" s="229"/>
    </row>
    <row r="20" spans="1:21" s="250" customFormat="1" ht="16.8" x14ac:dyDescent="0.3">
      <c r="A20" s="247" t="s">
        <v>169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48" t="s">
        <v>125</v>
      </c>
      <c r="O20" s="249" t="str">
        <f>INDEX(Members!$L$2:$V$15,MATCH($W$2,Members!$A$2:$A$15,0),MATCH(N20,Members!$L$1:$V$1,0))</f>
        <v>+1</v>
      </c>
      <c r="P20" s="233" t="str">
        <f t="shared" si="0"/>
        <v>Dex (+1)</v>
      </c>
      <c r="Q20" s="245" t="s">
        <v>156</v>
      </c>
      <c r="R20" s="245">
        <f t="shared" si="1"/>
        <v>1</v>
      </c>
      <c r="S20" s="228">
        <f t="shared" ca="1" si="2"/>
        <v>1</v>
      </c>
      <c r="T20" s="245">
        <f t="shared" ca="1" si="3"/>
        <v>2</v>
      </c>
      <c r="U20" s="229"/>
    </row>
    <row r="21" spans="1:21" s="250" customFormat="1" ht="16.8" x14ac:dyDescent="0.3">
      <c r="A21" s="251" t="s">
        <v>170</v>
      </c>
      <c r="B21" s="224"/>
      <c r="C21" s="224"/>
      <c r="D21" s="224"/>
      <c r="E21" s="224">
        <v>1</v>
      </c>
      <c r="F21" s="224"/>
      <c r="G21" s="224"/>
      <c r="H21" s="224"/>
      <c r="I21" s="224"/>
      <c r="J21" s="224"/>
      <c r="K21" s="224"/>
      <c r="L21" s="224"/>
      <c r="M21" s="224"/>
      <c r="N21" s="252" t="s">
        <v>133</v>
      </c>
      <c r="O21" s="253" t="str">
        <f>INDEX(Members!$L$2:$V$15,MATCH($W$2,Members!$A$2:$A$15,0),MATCH(N21,Members!$L$1:$V$1,0))</f>
        <v>+2</v>
      </c>
      <c r="P21" s="254" t="str">
        <f t="shared" si="0"/>
        <v>Cha (+2)</v>
      </c>
      <c r="Q21" s="245" t="s">
        <v>156</v>
      </c>
      <c r="R21" s="245">
        <f t="shared" si="1"/>
        <v>2</v>
      </c>
      <c r="S21" s="228">
        <f t="shared" ca="1" si="2"/>
        <v>12</v>
      </c>
      <c r="T21" s="245">
        <f t="shared" ca="1" si="3"/>
        <v>14</v>
      </c>
      <c r="U21" s="229"/>
    </row>
    <row r="22" spans="1:21" s="250" customFormat="1" ht="16.8" x14ac:dyDescent="0.3">
      <c r="A22" s="256" t="s">
        <v>171</v>
      </c>
      <c r="B22" s="224">
        <v>5</v>
      </c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57" t="s">
        <v>123</v>
      </c>
      <c r="O22" s="258" t="str">
        <f>INDEX(Members!$L$2:$V$15,MATCH($W$2,Members!$A$2:$A$15,0),MATCH(N22,Members!$L$1:$V$1,0))</f>
        <v>+0</v>
      </c>
      <c r="P22" s="259" t="str">
        <f t="shared" si="0"/>
        <v>Str (+0)</v>
      </c>
      <c r="Q22" s="245" t="s">
        <v>156</v>
      </c>
      <c r="R22" s="245">
        <f t="shared" si="1"/>
        <v>5</v>
      </c>
      <c r="S22" s="228">
        <f t="shared" ca="1" si="2"/>
        <v>8</v>
      </c>
      <c r="T22" s="245">
        <f t="shared" ca="1" si="3"/>
        <v>13</v>
      </c>
      <c r="U22" s="229"/>
    </row>
    <row r="23" spans="1:21" s="250" customFormat="1" ht="16.8" x14ac:dyDescent="0.3">
      <c r="A23" s="240" t="s">
        <v>172</v>
      </c>
      <c r="B23" s="224"/>
      <c r="C23" s="224">
        <v>3</v>
      </c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41" t="s">
        <v>129</v>
      </c>
      <c r="O23" s="242" t="str">
        <f>INDEX(Members!$L$2:$V$15,MATCH($W$2,Members!$A$2:$A$15,0),MATCH(N23,Members!$L$1:$V$1,0))</f>
        <v>+0</v>
      </c>
      <c r="P23" s="243" t="str">
        <f t="shared" si="0"/>
        <v>Int (+0)</v>
      </c>
      <c r="Q23" s="245" t="s">
        <v>156</v>
      </c>
      <c r="R23" s="245">
        <f t="shared" si="1"/>
        <v>0</v>
      </c>
      <c r="S23" s="228">
        <f t="shared" ca="1" si="2"/>
        <v>1</v>
      </c>
      <c r="T23" s="245">
        <f t="shared" ca="1" si="3"/>
        <v>1</v>
      </c>
      <c r="U23" s="229"/>
    </row>
    <row r="24" spans="1:21" s="250" customFormat="1" ht="16.8" x14ac:dyDescent="0.3">
      <c r="A24" s="240" t="s">
        <v>173</v>
      </c>
      <c r="B24" s="224"/>
      <c r="C24" s="224">
        <v>1</v>
      </c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41" t="s">
        <v>129</v>
      </c>
      <c r="O24" s="242" t="str">
        <f>INDEX(Members!$L$2:$V$15,MATCH($W$2,Members!$A$2:$A$15,0),MATCH(N24,Members!$L$1:$V$1,0))</f>
        <v>+0</v>
      </c>
      <c r="P24" s="243" t="str">
        <f t="shared" si="0"/>
        <v>Int (+0)</v>
      </c>
      <c r="Q24" s="245" t="s">
        <v>156</v>
      </c>
      <c r="R24" s="245">
        <f t="shared" si="1"/>
        <v>0</v>
      </c>
      <c r="S24" s="228">
        <f t="shared" ca="1" si="2"/>
        <v>19</v>
      </c>
      <c r="T24" s="245">
        <f t="shared" ref="T24:T32" ca="1" si="4">SUM(R24:S24)</f>
        <v>19</v>
      </c>
      <c r="U24" s="229"/>
    </row>
    <row r="25" spans="1:21" s="250" customFormat="1" ht="16.8" x14ac:dyDescent="0.3">
      <c r="A25" s="240" t="s">
        <v>174</v>
      </c>
      <c r="B25" s="224"/>
      <c r="C25" s="224">
        <v>1</v>
      </c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41" t="s">
        <v>129</v>
      </c>
      <c r="O25" s="242" t="str">
        <f>INDEX(Members!$L$2:$V$15,MATCH($W$2,Members!$A$2:$A$15,0),MATCH(N25,Members!$L$1:$V$1,0))</f>
        <v>+0</v>
      </c>
      <c r="P25" s="243" t="str">
        <f t="shared" si="0"/>
        <v>Int (+0)</v>
      </c>
      <c r="Q25" s="245" t="s">
        <v>156</v>
      </c>
      <c r="R25" s="245">
        <f t="shared" si="1"/>
        <v>0</v>
      </c>
      <c r="S25" s="228">
        <f t="shared" ca="1" si="2"/>
        <v>19</v>
      </c>
      <c r="T25" s="245">
        <f t="shared" ca="1" si="4"/>
        <v>19</v>
      </c>
      <c r="U25" s="229"/>
    </row>
    <row r="26" spans="1:21" s="250" customFormat="1" ht="16.8" x14ac:dyDescent="0.3">
      <c r="A26" s="240" t="s">
        <v>175</v>
      </c>
      <c r="B26" s="224"/>
      <c r="C26" s="224">
        <v>1</v>
      </c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41" t="s">
        <v>129</v>
      </c>
      <c r="O26" s="242" t="str">
        <f>INDEX(Members!$L$2:$V$15,MATCH($W$2,Members!$A$2:$A$15,0),MATCH(N26,Members!$L$1:$V$1,0))</f>
        <v>+0</v>
      </c>
      <c r="P26" s="243" t="str">
        <f t="shared" si="0"/>
        <v>Int (+0)</v>
      </c>
      <c r="Q26" s="245" t="s">
        <v>156</v>
      </c>
      <c r="R26" s="245">
        <f t="shared" si="1"/>
        <v>0</v>
      </c>
      <c r="S26" s="228">
        <f t="shared" ca="1" si="2"/>
        <v>7</v>
      </c>
      <c r="T26" s="245">
        <f t="shared" ca="1" si="4"/>
        <v>7</v>
      </c>
      <c r="U26" s="229"/>
    </row>
    <row r="27" spans="1:21" s="250" customFormat="1" ht="16.8" x14ac:dyDescent="0.3">
      <c r="A27" s="240" t="s">
        <v>176</v>
      </c>
      <c r="B27" s="224"/>
      <c r="C27" s="224">
        <v>1</v>
      </c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41" t="s">
        <v>129</v>
      </c>
      <c r="O27" s="242" t="str">
        <f>INDEX(Members!$L$2:$V$15,MATCH($W$2,Members!$A$2:$A$15,0),MATCH(N27,Members!$L$1:$V$1,0))</f>
        <v>+0</v>
      </c>
      <c r="P27" s="243" t="str">
        <f t="shared" si="0"/>
        <v>Int (+0)</v>
      </c>
      <c r="Q27" s="245" t="s">
        <v>156</v>
      </c>
      <c r="R27" s="245">
        <f t="shared" si="1"/>
        <v>0</v>
      </c>
      <c r="S27" s="228">
        <f t="shared" ca="1" si="2"/>
        <v>7</v>
      </c>
      <c r="T27" s="245">
        <f t="shared" ca="1" si="4"/>
        <v>7</v>
      </c>
      <c r="U27" s="229"/>
    </row>
    <row r="28" spans="1:21" s="250" customFormat="1" ht="16.8" x14ac:dyDescent="0.3">
      <c r="A28" s="240" t="s">
        <v>177</v>
      </c>
      <c r="B28" s="224"/>
      <c r="C28" s="224">
        <v>1</v>
      </c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41" t="s">
        <v>129</v>
      </c>
      <c r="O28" s="242" t="str">
        <f>INDEX(Members!$L$2:$V$15,MATCH($W$2,Members!$A$2:$A$15,0),MATCH(N28,Members!$L$1:$V$1,0))</f>
        <v>+0</v>
      </c>
      <c r="P28" s="243" t="str">
        <f t="shared" si="0"/>
        <v>Int (+0)</v>
      </c>
      <c r="Q28" s="245" t="s">
        <v>156</v>
      </c>
      <c r="R28" s="245">
        <f t="shared" si="1"/>
        <v>0</v>
      </c>
      <c r="S28" s="228">
        <f t="shared" ca="1" si="2"/>
        <v>17</v>
      </c>
      <c r="T28" s="245">
        <f t="shared" ca="1" si="4"/>
        <v>17</v>
      </c>
      <c r="U28" s="229"/>
    </row>
    <row r="29" spans="1:21" s="250" customFormat="1" ht="16.8" x14ac:dyDescent="0.3">
      <c r="A29" s="240" t="s">
        <v>178</v>
      </c>
      <c r="B29" s="224"/>
      <c r="C29" s="224">
        <v>1</v>
      </c>
      <c r="D29" s="224">
        <v>2</v>
      </c>
      <c r="E29" s="224"/>
      <c r="F29" s="224"/>
      <c r="G29" s="224"/>
      <c r="H29" s="224"/>
      <c r="I29" s="224"/>
      <c r="J29" s="224"/>
      <c r="K29" s="224"/>
      <c r="L29" s="224"/>
      <c r="M29" s="224"/>
      <c r="N29" s="241" t="s">
        <v>129</v>
      </c>
      <c r="O29" s="242" t="str">
        <f>INDEX(Members!$L$2:$V$15,MATCH($W$2,Members!$A$2:$A$15,0),MATCH(N29,Members!$L$1:$V$1,0))</f>
        <v>+0</v>
      </c>
      <c r="P29" s="243" t="str">
        <f t="shared" si="0"/>
        <v>Int (+0)</v>
      </c>
      <c r="Q29" s="245" t="s">
        <v>156</v>
      </c>
      <c r="R29" s="245">
        <f t="shared" si="1"/>
        <v>0</v>
      </c>
      <c r="S29" s="228">
        <f t="shared" ca="1" si="2"/>
        <v>12</v>
      </c>
      <c r="T29" s="245">
        <f t="shared" ca="1" si="4"/>
        <v>12</v>
      </c>
      <c r="U29" s="229"/>
    </row>
    <row r="30" spans="1:21" s="250" customFormat="1" ht="16.8" x14ac:dyDescent="0.3">
      <c r="A30" s="240" t="s">
        <v>179</v>
      </c>
      <c r="B30" s="224"/>
      <c r="C30" s="224">
        <v>1</v>
      </c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41" t="s">
        <v>129</v>
      </c>
      <c r="O30" s="242" t="str">
        <f>INDEX(Members!$L$2:$V$15,MATCH($W$2,Members!$A$2:$A$15,0),MATCH(N30,Members!$L$1:$V$1,0))</f>
        <v>+0</v>
      </c>
      <c r="P30" s="243" t="str">
        <f t="shared" si="0"/>
        <v>Int (+0)</v>
      </c>
      <c r="Q30" s="245" t="s">
        <v>156</v>
      </c>
      <c r="R30" s="245">
        <f t="shared" si="1"/>
        <v>0</v>
      </c>
      <c r="S30" s="228">
        <f t="shared" ca="1" si="2"/>
        <v>5</v>
      </c>
      <c r="T30" s="245">
        <f t="shared" ca="1" si="4"/>
        <v>5</v>
      </c>
      <c r="U30" s="229"/>
    </row>
    <row r="31" spans="1:21" s="250" customFormat="1" ht="16.8" x14ac:dyDescent="0.3">
      <c r="A31" s="240" t="s">
        <v>180</v>
      </c>
      <c r="B31" s="224"/>
      <c r="C31" s="224">
        <v>1</v>
      </c>
      <c r="D31" s="224">
        <v>1</v>
      </c>
      <c r="E31" s="224"/>
      <c r="F31" s="224"/>
      <c r="G31" s="224"/>
      <c r="H31" s="224"/>
      <c r="I31" s="224"/>
      <c r="J31" s="224"/>
      <c r="K31" s="224"/>
      <c r="L31" s="224"/>
      <c r="M31" s="224"/>
      <c r="N31" s="241" t="s">
        <v>129</v>
      </c>
      <c r="O31" s="242" t="str">
        <f>INDEX(Members!$L$2:$V$15,MATCH($W$2,Members!$A$2:$A$15,0),MATCH(N31,Members!$L$1:$V$1,0))</f>
        <v>+0</v>
      </c>
      <c r="P31" s="243" t="str">
        <f t="shared" si="0"/>
        <v>Int (+0)</v>
      </c>
      <c r="Q31" s="245" t="s">
        <v>156</v>
      </c>
      <c r="R31" s="245">
        <f t="shared" si="1"/>
        <v>0</v>
      </c>
      <c r="S31" s="228">
        <f t="shared" ca="1" si="2"/>
        <v>8</v>
      </c>
      <c r="T31" s="245">
        <f t="shared" ca="1" si="4"/>
        <v>8</v>
      </c>
      <c r="U31" s="229"/>
    </row>
    <row r="32" spans="1:21" s="250" customFormat="1" ht="16.8" x14ac:dyDescent="0.3">
      <c r="A32" s="240" t="s">
        <v>181</v>
      </c>
      <c r="B32" s="224"/>
      <c r="C32" s="224">
        <v>2</v>
      </c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41" t="s">
        <v>129</v>
      </c>
      <c r="O32" s="242" t="str">
        <f>INDEX(Members!$L$2:$V$15,MATCH($W$2,Members!$A$2:$A$15,0),MATCH(N32,Members!$L$1:$V$1,0))</f>
        <v>+0</v>
      </c>
      <c r="P32" s="243" t="str">
        <f t="shared" si="0"/>
        <v>Int (+0)</v>
      </c>
      <c r="Q32" s="245" t="s">
        <v>156</v>
      </c>
      <c r="R32" s="245">
        <f t="shared" si="1"/>
        <v>0</v>
      </c>
      <c r="S32" s="228">
        <f t="shared" ca="1" si="2"/>
        <v>20</v>
      </c>
      <c r="T32" s="245">
        <f t="shared" ca="1" si="4"/>
        <v>20</v>
      </c>
      <c r="U32" s="229"/>
    </row>
    <row r="33" spans="1:21" s="250" customFormat="1" ht="16.8" x14ac:dyDescent="0.3">
      <c r="A33" s="266" t="s">
        <v>182</v>
      </c>
      <c r="B33" s="224">
        <v>1</v>
      </c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67" t="s">
        <v>131</v>
      </c>
      <c r="O33" s="268" t="str">
        <f>INDEX(Members!$L$2:$V$15,MATCH($W$2,Members!$A$2:$A$15,0),MATCH(N33,Members!$L$1:$V$1,0))</f>
        <v>+3</v>
      </c>
      <c r="P33" s="269" t="str">
        <f t="shared" si="0"/>
        <v>Wis (+3)</v>
      </c>
      <c r="Q33" s="245" t="s">
        <v>156</v>
      </c>
      <c r="R33" s="245">
        <f t="shared" si="1"/>
        <v>4</v>
      </c>
      <c r="S33" s="228">
        <f t="shared" ca="1" si="2"/>
        <v>4</v>
      </c>
      <c r="T33" s="245">
        <f t="shared" ca="1" si="3"/>
        <v>8</v>
      </c>
      <c r="U33" s="229"/>
    </row>
    <row r="34" spans="1:21" s="250" customFormat="1" ht="16.8" x14ac:dyDescent="0.3">
      <c r="A34" s="247" t="s">
        <v>183</v>
      </c>
      <c r="B34" s="224">
        <v>2</v>
      </c>
      <c r="C34" s="224"/>
      <c r="D34" s="224">
        <v>2</v>
      </c>
      <c r="E34" s="224"/>
      <c r="F34" s="224"/>
      <c r="G34" s="224"/>
      <c r="H34" s="224"/>
      <c r="I34" s="224"/>
      <c r="J34" s="224"/>
      <c r="K34" s="224"/>
      <c r="L34" s="224"/>
      <c r="M34" s="224"/>
      <c r="N34" s="248" t="s">
        <v>125</v>
      </c>
      <c r="O34" s="249" t="str">
        <f>INDEX(Members!$L$2:$V$15,MATCH($W$2,Members!$A$2:$A$15,0),MATCH(N34,Members!$L$1:$V$1,0))</f>
        <v>+1</v>
      </c>
      <c r="P34" s="233" t="str">
        <f t="shared" si="0"/>
        <v>Dex (+1)</v>
      </c>
      <c r="Q34" s="245" t="s">
        <v>156</v>
      </c>
      <c r="R34" s="245">
        <f t="shared" si="1"/>
        <v>3</v>
      </c>
      <c r="S34" s="228">
        <f t="shared" ca="1" si="2"/>
        <v>15</v>
      </c>
      <c r="T34" s="245">
        <f t="shared" ca="1" si="3"/>
        <v>18</v>
      </c>
      <c r="U34" s="229"/>
    </row>
    <row r="35" spans="1:21" s="250" customFormat="1" ht="16.8" x14ac:dyDescent="0.3">
      <c r="A35" s="247" t="s">
        <v>184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48" t="s">
        <v>125</v>
      </c>
      <c r="O35" s="249" t="str">
        <f>INDEX(Members!$L$2:$V$15,MATCH($W$2,Members!$A$2:$A$15,0),MATCH(N35,Members!$L$1:$V$1,0))</f>
        <v>+1</v>
      </c>
      <c r="P35" s="233" t="str">
        <f t="shared" si="0"/>
        <v>Dex (+1)</v>
      </c>
      <c r="Q35" s="245" t="s">
        <v>156</v>
      </c>
      <c r="R35" s="245">
        <f t="shared" si="1"/>
        <v>1</v>
      </c>
      <c r="S35" s="228">
        <f t="shared" ca="1" si="2"/>
        <v>16</v>
      </c>
      <c r="T35" s="245">
        <f t="shared" ca="1" si="3"/>
        <v>17</v>
      </c>
      <c r="U35" s="229"/>
    </row>
    <row r="36" spans="1:21" ht="16.8" x14ac:dyDescent="0.3">
      <c r="A36" s="251" t="s">
        <v>185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52" t="s">
        <v>133</v>
      </c>
      <c r="O36" s="253" t="str">
        <f>INDEX(Members!$L$2:$V$15,MATCH($W$2,Members!$A$2:$A$15,0),MATCH(N36,Members!$L$1:$V$1,0))</f>
        <v>+2</v>
      </c>
      <c r="P36" s="254" t="str">
        <f t="shared" si="0"/>
        <v>Cha (+2)</v>
      </c>
      <c r="Q36" s="245" t="s">
        <v>156</v>
      </c>
      <c r="R36" s="245">
        <f t="shared" si="1"/>
        <v>2</v>
      </c>
      <c r="S36" s="228">
        <f t="shared" ca="1" si="2"/>
        <v>15</v>
      </c>
      <c r="T36" s="245">
        <f t="shared" ca="1" si="3"/>
        <v>17</v>
      </c>
      <c r="U36" s="229"/>
    </row>
    <row r="37" spans="1:21" ht="16.8" x14ac:dyDescent="0.3">
      <c r="A37" s="251" t="s">
        <v>226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67" t="s">
        <v>131</v>
      </c>
      <c r="O37" s="268" t="str">
        <f>INDEX(Members!$L$2:$V$15,MATCH($W$2,Members!$A$2:$A$15,0),MATCH(N37,Members!$L$1:$V$1,0))</f>
        <v>+3</v>
      </c>
      <c r="P37" s="269" t="str">
        <f t="shared" si="0"/>
        <v>Wis (+3)</v>
      </c>
      <c r="Q37" s="245" t="s">
        <v>156</v>
      </c>
      <c r="R37" s="245">
        <f t="shared" si="1"/>
        <v>3</v>
      </c>
      <c r="S37" s="228">
        <f t="shared" ca="1" si="2"/>
        <v>7</v>
      </c>
      <c r="T37" s="245">
        <f t="shared" ca="1" si="3"/>
        <v>10</v>
      </c>
      <c r="U37" s="229"/>
    </row>
    <row r="38" spans="1:21" ht="16.8" x14ac:dyDescent="0.3">
      <c r="A38" s="247" t="s">
        <v>186</v>
      </c>
      <c r="B38" s="224">
        <v>1</v>
      </c>
      <c r="C38" s="224"/>
      <c r="D38" s="224">
        <v>6</v>
      </c>
      <c r="E38" s="224"/>
      <c r="F38" s="224"/>
      <c r="G38" s="224"/>
      <c r="H38" s="224"/>
      <c r="I38" s="224"/>
      <c r="J38" s="224"/>
      <c r="K38" s="224"/>
      <c r="L38" s="224"/>
      <c r="M38" s="224"/>
      <c r="N38" s="248" t="s">
        <v>125</v>
      </c>
      <c r="O38" s="249" t="str">
        <f>INDEX(Members!$L$2:$V$15,MATCH($W$2,Members!$A$2:$A$15,0),MATCH(N38,Members!$L$1:$V$1,0))</f>
        <v>+1</v>
      </c>
      <c r="P38" s="233" t="str">
        <f t="shared" si="0"/>
        <v>Dex (+1)</v>
      </c>
      <c r="Q38" s="245" t="s">
        <v>156</v>
      </c>
      <c r="R38" s="245">
        <f t="shared" si="1"/>
        <v>2</v>
      </c>
      <c r="S38" s="228">
        <f t="shared" ca="1" si="2"/>
        <v>16</v>
      </c>
      <c r="T38" s="245">
        <f t="shared" ca="1" si="3"/>
        <v>18</v>
      </c>
      <c r="U38" s="229"/>
    </row>
    <row r="39" spans="1:21" ht="16.8" x14ac:dyDescent="0.3">
      <c r="A39" s="240" t="s">
        <v>187</v>
      </c>
      <c r="B39" s="224"/>
      <c r="C39" s="224">
        <v>2</v>
      </c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41" t="s">
        <v>129</v>
      </c>
      <c r="O39" s="242" t="str">
        <f>INDEX(Members!$L$2:$V$15,MATCH($W$2,Members!$A$2:$A$15,0),MATCH(N39,Members!$L$1:$V$1,0))</f>
        <v>+0</v>
      </c>
      <c r="P39" s="243" t="str">
        <f t="shared" si="0"/>
        <v>Int (+0)</v>
      </c>
      <c r="Q39" s="245" t="s">
        <v>156</v>
      </c>
      <c r="R39" s="245">
        <f t="shared" si="1"/>
        <v>0</v>
      </c>
      <c r="S39" s="228">
        <f t="shared" ca="1" si="2"/>
        <v>8</v>
      </c>
      <c r="T39" s="245">
        <f t="shared" ca="1" si="3"/>
        <v>8</v>
      </c>
      <c r="U39" s="229"/>
    </row>
    <row r="40" spans="1:21" ht="16.8" x14ac:dyDescent="0.3">
      <c r="A40" s="266" t="s">
        <v>188</v>
      </c>
      <c r="B40" s="224"/>
      <c r="C40" s="224"/>
      <c r="D40" s="224">
        <v>2</v>
      </c>
      <c r="E40" s="224"/>
      <c r="F40" s="224"/>
      <c r="G40" s="224"/>
      <c r="H40" s="224"/>
      <c r="I40" s="224"/>
      <c r="J40" s="224"/>
      <c r="K40" s="224"/>
      <c r="L40" s="224"/>
      <c r="M40" s="224"/>
      <c r="N40" s="267" t="s">
        <v>131</v>
      </c>
      <c r="O40" s="268" t="str">
        <f>INDEX(Members!$L$2:$V$15,MATCH($W$2,Members!$A$2:$A$15,0),MATCH(N40,Members!$L$1:$V$1,0))</f>
        <v>+3</v>
      </c>
      <c r="P40" s="269" t="str">
        <f t="shared" si="0"/>
        <v>Wis (+3)</v>
      </c>
      <c r="Q40" s="245" t="s">
        <v>156</v>
      </c>
      <c r="R40" s="245">
        <f t="shared" si="1"/>
        <v>3</v>
      </c>
      <c r="S40" s="228">
        <f t="shared" ca="1" si="2"/>
        <v>14</v>
      </c>
      <c r="T40" s="245">
        <f t="shared" ca="1" si="3"/>
        <v>17</v>
      </c>
      <c r="U40" s="229"/>
    </row>
    <row r="41" spans="1:21" ht="16.8" x14ac:dyDescent="0.3">
      <c r="A41" s="247" t="s">
        <v>189</v>
      </c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48" t="s">
        <v>125</v>
      </c>
      <c r="O41" s="249" t="str">
        <f>INDEX(Members!$L$2:$V$15,MATCH($W$2,Members!$A$2:$A$15,0),MATCH(N41,Members!$L$1:$V$1,0))</f>
        <v>+1</v>
      </c>
      <c r="P41" s="233" t="str">
        <f t="shared" si="0"/>
        <v>Dex (+1)</v>
      </c>
      <c r="Q41" s="245" t="s">
        <v>156</v>
      </c>
      <c r="R41" s="245">
        <f t="shared" si="1"/>
        <v>1</v>
      </c>
      <c r="S41" s="228">
        <f t="shared" ca="1" si="2"/>
        <v>9</v>
      </c>
      <c r="T41" s="245">
        <f t="shared" ca="1" si="3"/>
        <v>10</v>
      </c>
      <c r="U41" s="229"/>
    </row>
    <row r="42" spans="1:21" ht="16.8" x14ac:dyDescent="0.3">
      <c r="A42" s="240" t="s">
        <v>190</v>
      </c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41" t="s">
        <v>129</v>
      </c>
      <c r="O42" s="242" t="str">
        <f>INDEX(Members!$L$2:$V$15,MATCH($W$2,Members!$A$2:$A$15,0),MATCH(N42,Members!$L$1:$V$1,0))</f>
        <v>+0</v>
      </c>
      <c r="P42" s="243" t="str">
        <f t="shared" si="0"/>
        <v>Int (+0)</v>
      </c>
      <c r="Q42" s="245" t="s">
        <v>156</v>
      </c>
      <c r="R42" s="245">
        <f t="shared" si="1"/>
        <v>0</v>
      </c>
      <c r="S42" s="228">
        <f t="shared" ca="1" si="2"/>
        <v>2</v>
      </c>
      <c r="T42" s="245">
        <f t="shared" ca="1" si="3"/>
        <v>2</v>
      </c>
      <c r="U42" s="229"/>
    </row>
    <row r="43" spans="1:21" ht="16.8" x14ac:dyDescent="0.3">
      <c r="A43" s="240" t="s">
        <v>191</v>
      </c>
      <c r="B43" s="224"/>
      <c r="C43" s="224">
        <v>6</v>
      </c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41" t="s">
        <v>129</v>
      </c>
      <c r="O43" s="242" t="str">
        <f>INDEX(Members!$L$2:$V$15,MATCH($W$2,Members!$A$2:$A$15,0),MATCH(N43,Members!$L$1:$V$1,0))</f>
        <v>+0</v>
      </c>
      <c r="P43" s="243" t="str">
        <f t="shared" si="0"/>
        <v>Int (+0)</v>
      </c>
      <c r="Q43" s="245" t="s">
        <v>156</v>
      </c>
      <c r="R43" s="245">
        <f t="shared" si="1"/>
        <v>0</v>
      </c>
      <c r="S43" s="228">
        <f t="shared" ca="1" si="2"/>
        <v>5</v>
      </c>
      <c r="T43" s="245">
        <f t="shared" ca="1" si="3"/>
        <v>5</v>
      </c>
      <c r="U43" s="229"/>
    </row>
    <row r="44" spans="1:21" ht="16.8" x14ac:dyDescent="0.3">
      <c r="A44" s="266" t="s">
        <v>192</v>
      </c>
      <c r="B44" s="224">
        <v>2</v>
      </c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67" t="s">
        <v>131</v>
      </c>
      <c r="O44" s="268" t="str">
        <f>INDEX(Members!$L$2:$V$15,MATCH($W$2,Members!$A$2:$A$15,0),MATCH(N44,Members!$L$1:$V$1,0))</f>
        <v>+3</v>
      </c>
      <c r="P44" s="269" t="str">
        <f t="shared" si="0"/>
        <v>Wis (+3)</v>
      </c>
      <c r="Q44" s="245" t="s">
        <v>156</v>
      </c>
      <c r="R44" s="245">
        <f t="shared" si="1"/>
        <v>5</v>
      </c>
      <c r="S44" s="228">
        <f t="shared" ca="1" si="2"/>
        <v>19</v>
      </c>
      <c r="T44" s="245">
        <f t="shared" ca="1" si="3"/>
        <v>24</v>
      </c>
      <c r="U44" s="229"/>
    </row>
    <row r="45" spans="1:21" ht="16.8" x14ac:dyDescent="0.3">
      <c r="A45" s="266" t="s">
        <v>114</v>
      </c>
      <c r="B45" s="224"/>
      <c r="C45" s="224"/>
      <c r="D45" s="224">
        <v>9</v>
      </c>
      <c r="E45" s="224"/>
      <c r="F45" s="224"/>
      <c r="G45" s="224"/>
      <c r="H45" s="224"/>
      <c r="I45" s="224"/>
      <c r="J45" s="224"/>
      <c r="K45" s="224"/>
      <c r="L45" s="224"/>
      <c r="M45" s="224"/>
      <c r="N45" s="267" t="s">
        <v>131</v>
      </c>
      <c r="O45" s="268" t="str">
        <f>INDEX(Members!$L$2:$V$15,MATCH($W$2,Members!$A$2:$A$15,0),MATCH(N45,Members!$L$1:$V$1,0))</f>
        <v>+3</v>
      </c>
      <c r="P45" s="269" t="str">
        <f t="shared" si="0"/>
        <v>Wis (+3)</v>
      </c>
      <c r="Q45" s="245" t="s">
        <v>156</v>
      </c>
      <c r="R45" s="245">
        <f t="shared" si="1"/>
        <v>3</v>
      </c>
      <c r="S45" s="228">
        <f t="shared" ca="1" si="2"/>
        <v>15</v>
      </c>
      <c r="T45" s="245">
        <f t="shared" ca="1" si="3"/>
        <v>18</v>
      </c>
      <c r="U45" s="229"/>
    </row>
    <row r="46" spans="1:21" ht="16.8" x14ac:dyDescent="0.3">
      <c r="A46" s="256" t="s">
        <v>193</v>
      </c>
      <c r="B46" s="224"/>
      <c r="C46" s="224"/>
      <c r="D46" s="224">
        <v>1</v>
      </c>
      <c r="E46" s="224"/>
      <c r="F46" s="224"/>
      <c r="G46" s="224"/>
      <c r="H46" s="224"/>
      <c r="I46" s="224"/>
      <c r="J46" s="224"/>
      <c r="K46" s="224"/>
      <c r="L46" s="224"/>
      <c r="M46" s="224"/>
      <c r="N46" s="257" t="s">
        <v>123</v>
      </c>
      <c r="O46" s="258" t="str">
        <f>INDEX(Members!$L$2:$V$15,MATCH($W$2,Members!$A$2:$A$15,0),MATCH(N46,Members!$L$1:$V$1,0))</f>
        <v>+0</v>
      </c>
      <c r="P46" s="259" t="str">
        <f t="shared" si="0"/>
        <v>Str (+0)</v>
      </c>
      <c r="Q46" s="245" t="s">
        <v>156</v>
      </c>
      <c r="R46" s="245">
        <f t="shared" si="1"/>
        <v>0</v>
      </c>
      <c r="S46" s="228">
        <f t="shared" ca="1" si="2"/>
        <v>16</v>
      </c>
      <c r="T46" s="245">
        <f t="shared" ca="1" si="3"/>
        <v>16</v>
      </c>
      <c r="U46" s="229"/>
    </row>
    <row r="47" spans="1:21" ht="16.8" x14ac:dyDescent="0.3">
      <c r="A47" s="247" t="s">
        <v>194</v>
      </c>
      <c r="B47" s="224">
        <v>5</v>
      </c>
      <c r="C47" s="224"/>
      <c r="D47" s="224">
        <v>1</v>
      </c>
      <c r="E47" s="224"/>
      <c r="F47" s="224"/>
      <c r="G47" s="224"/>
      <c r="H47" s="224"/>
      <c r="I47" s="224"/>
      <c r="J47" s="224"/>
      <c r="K47" s="224"/>
      <c r="L47" s="224"/>
      <c r="M47" s="224"/>
      <c r="N47" s="248" t="s">
        <v>125</v>
      </c>
      <c r="O47" s="249" t="str">
        <f>INDEX(Members!$L$2:$V$15,MATCH($W$2,Members!$A$2:$A$15,0),MATCH(N47,Members!$L$1:$V$1,0))</f>
        <v>+1</v>
      </c>
      <c r="P47" s="233" t="str">
        <f t="shared" si="0"/>
        <v>Dex (+1)</v>
      </c>
      <c r="Q47" s="245" t="s">
        <v>156</v>
      </c>
      <c r="R47" s="245">
        <f t="shared" si="1"/>
        <v>6</v>
      </c>
      <c r="S47" s="228">
        <f t="shared" ca="1" si="2"/>
        <v>18</v>
      </c>
      <c r="T47" s="245">
        <f t="shared" ca="1" si="3"/>
        <v>24</v>
      </c>
      <c r="U47" s="229"/>
    </row>
    <row r="48" spans="1:21" ht="16.8" x14ac:dyDescent="0.3">
      <c r="A48" s="251" t="s">
        <v>112</v>
      </c>
      <c r="B48" s="224"/>
      <c r="C48" s="224">
        <v>5</v>
      </c>
      <c r="D48" s="224"/>
      <c r="E48" s="224">
        <v>3</v>
      </c>
      <c r="F48" s="224"/>
      <c r="G48" s="224"/>
      <c r="H48" s="224"/>
      <c r="I48" s="224"/>
      <c r="J48" s="224"/>
      <c r="K48" s="224"/>
      <c r="L48" s="224"/>
      <c r="M48" s="224"/>
      <c r="N48" s="252" t="s">
        <v>133</v>
      </c>
      <c r="O48" s="253" t="str">
        <f>INDEX(Members!$L$2:$V$15,MATCH($W$2,Members!$A$2:$A$15,0),MATCH(N48,Members!$L$1:$V$1,0))</f>
        <v>+2</v>
      </c>
      <c r="P48" s="254" t="str">
        <f t="shared" si="0"/>
        <v>Cha (+2)</v>
      </c>
      <c r="Q48" s="245" t="s">
        <v>156</v>
      </c>
      <c r="R48" s="245">
        <f t="shared" si="1"/>
        <v>2</v>
      </c>
      <c r="S48" s="228">
        <f t="shared" ca="1" si="2"/>
        <v>12</v>
      </c>
      <c r="T48" s="245">
        <f t="shared" ca="1" si="3"/>
        <v>14</v>
      </c>
      <c r="U48" s="229"/>
    </row>
    <row r="49" spans="1:21" ht="17.399999999999999" thickBot="1" x14ac:dyDescent="0.35">
      <c r="A49" s="270" t="s">
        <v>195</v>
      </c>
      <c r="B49" s="271">
        <v>2</v>
      </c>
      <c r="C49" s="271"/>
      <c r="D49" s="271">
        <v>1</v>
      </c>
      <c r="E49" s="271"/>
      <c r="F49" s="271"/>
      <c r="G49" s="271"/>
      <c r="H49" s="271"/>
      <c r="I49" s="271"/>
      <c r="J49" s="271"/>
      <c r="K49" s="271"/>
      <c r="L49" s="271"/>
      <c r="M49" s="271"/>
      <c r="N49" s="272" t="s">
        <v>125</v>
      </c>
      <c r="O49" s="273" t="str">
        <f>INDEX(Members!$L$2:$V$15,MATCH($W$2,Members!$A$2:$A$15,0),MATCH(N49,Members!$L$1:$V$1,0))</f>
        <v>+1</v>
      </c>
      <c r="P49" s="274" t="str">
        <f t="shared" si="0"/>
        <v>Dex (+1)</v>
      </c>
      <c r="Q49" s="275" t="s">
        <v>156</v>
      </c>
      <c r="R49" s="275">
        <f t="shared" si="1"/>
        <v>3</v>
      </c>
      <c r="S49" s="276">
        <f t="shared" ca="1" si="2"/>
        <v>4</v>
      </c>
      <c r="T49" s="275">
        <f t="shared" ca="1" si="3"/>
        <v>7</v>
      </c>
      <c r="U49" s="277"/>
    </row>
    <row r="50" spans="1:21" ht="16.2" thickTop="1" x14ac:dyDescent="0.3">
      <c r="A50" s="278" t="s">
        <v>25</v>
      </c>
      <c r="B50" s="279">
        <f>SUM(B5:B49)</f>
        <v>33</v>
      </c>
      <c r="C50" s="279">
        <f>SUM(C5:C49)</f>
        <v>39</v>
      </c>
      <c r="D50" s="279">
        <f>SUM(D5:D49)</f>
        <v>39</v>
      </c>
      <c r="E50" s="279">
        <f t="shared" ref="E50:G50" si="5">SUM(E5:E49)</f>
        <v>15</v>
      </c>
      <c r="F50" s="279">
        <f t="shared" si="5"/>
        <v>0</v>
      </c>
      <c r="G50" s="279">
        <f t="shared" si="5"/>
        <v>0</v>
      </c>
      <c r="H50" s="279">
        <f>SUM(H5:H49)</f>
        <v>0</v>
      </c>
      <c r="I50" s="279">
        <f t="shared" ref="I50:M50" si="6">SUM(I5:I49)</f>
        <v>0</v>
      </c>
      <c r="J50" s="279">
        <f t="shared" si="6"/>
        <v>0</v>
      </c>
      <c r="K50" s="279">
        <f t="shared" si="6"/>
        <v>0</v>
      </c>
      <c r="L50" s="279">
        <f t="shared" si="6"/>
        <v>0</v>
      </c>
      <c r="M50" s="279">
        <f t="shared" si="6"/>
        <v>0</v>
      </c>
      <c r="P50" s="279"/>
      <c r="Q50" s="281"/>
    </row>
    <row r="51" spans="1:21" x14ac:dyDescent="0.3">
      <c r="A51" s="278" t="s">
        <v>148</v>
      </c>
      <c r="B51" s="279">
        <f>VLOOKUP(B$1,Members!$A$2:$AJ$5,36,FALSE)</f>
        <v>23</v>
      </c>
      <c r="C51" s="279">
        <f>VLOOKUP(C$1,Members!$A$2:$AJ$5,36,FALSE)</f>
        <v>13</v>
      </c>
      <c r="D51" s="279">
        <f>VLOOKUP(D$1,Members!$A$2:$AJ$5,36,FALSE)</f>
        <v>33</v>
      </c>
      <c r="E51" s="279" t="e">
        <f>VLOOKUP(E$1,Members!$A$2:$AJ$5,36,FALSE)</f>
        <v>#N/A</v>
      </c>
      <c r="F51" s="279" t="e">
        <f>VLOOKUP(F$1,Members!$A$2:$AJ$5,36,FALSE)</f>
        <v>#N/A</v>
      </c>
      <c r="G51" s="279" t="e">
        <f>VLOOKUP(G$1,Members!$A$2:$AJ$5,36,FALSE)</f>
        <v>#N/A</v>
      </c>
      <c r="H51" s="279" t="e">
        <f>VLOOKUP(H$1,Members!$A$2:$AJ$5,36,FALSE)</f>
        <v>#N/A</v>
      </c>
      <c r="I51" s="279" t="e">
        <f>VLOOKUP(I$1,Members!$A$2:$AJ$5,36,FALSE)</f>
        <v>#N/A</v>
      </c>
      <c r="J51" s="279" t="e">
        <f>VLOOKUP(J$1,Members!$A$2:$AJ$5,36,FALSE)</f>
        <v>#N/A</v>
      </c>
      <c r="K51" s="279" t="e">
        <f>VLOOKUP(K$1,Members!$A$2:$AJ$5,36,FALSE)</f>
        <v>#N/A</v>
      </c>
      <c r="L51" s="279" t="e">
        <f>VLOOKUP(L$1,Members!$A$2:$AJ$5,36,FALSE)</f>
        <v>#N/A</v>
      </c>
      <c r="M51" s="279" t="e">
        <f>VLOOKUP(M$1,Members!$A$2:$AJ$5,36,FALSE)</f>
        <v>#N/A</v>
      </c>
      <c r="P51" s="279"/>
    </row>
    <row r="52" spans="1:21" x14ac:dyDescent="0.3">
      <c r="B52" s="221"/>
      <c r="P52" s="279"/>
    </row>
    <row r="53" spans="1:21" x14ac:dyDescent="0.3">
      <c r="P53" s="279"/>
    </row>
    <row r="54" spans="1:21" x14ac:dyDescent="0.3">
      <c r="P54" s="279"/>
    </row>
    <row r="55" spans="1:21" x14ac:dyDescent="0.3">
      <c r="P55" s="279"/>
    </row>
    <row r="56" spans="1:21" x14ac:dyDescent="0.3">
      <c r="P56" s="279"/>
    </row>
    <row r="57" spans="1:21" x14ac:dyDescent="0.3">
      <c r="P57" s="279"/>
    </row>
    <row r="58" spans="1:21" x14ac:dyDescent="0.3">
      <c r="P58" s="279"/>
    </row>
    <row r="59" spans="1:21" x14ac:dyDescent="0.3">
      <c r="P59" s="279"/>
    </row>
    <row r="60" spans="1:21" x14ac:dyDescent="0.3">
      <c r="P60" s="279"/>
    </row>
    <row r="61" spans="1:21" x14ac:dyDescent="0.3">
      <c r="P61" s="279"/>
    </row>
  </sheetData>
  <conditionalFormatting sqref="B1:M1">
    <cfRule type="cellIs" dxfId="9" priority="1" operator="equal">
      <formula>$W$2</formula>
    </cfRule>
  </conditionalFormatting>
  <dataValidations count="1">
    <dataValidation type="list" allowBlank="1" showInputMessage="1" showErrorMessage="1" sqref="W2" xr:uid="{6BAE278D-62B3-4030-B0AA-F9137039C156}">
      <formula1>$B$1:$M$1</formula1>
    </dataValidation>
  </dataValidations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22.0976562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55" t="s">
        <v>72</v>
      </c>
      <c r="C1" s="55" t="s">
        <v>73</v>
      </c>
      <c r="D1" s="55" t="s">
        <v>74</v>
      </c>
      <c r="E1" s="55" t="s">
        <v>93</v>
      </c>
      <c r="F1" s="55" t="s">
        <v>92</v>
      </c>
      <c r="G1" s="55" t="s">
        <v>91</v>
      </c>
      <c r="H1" s="55" t="s">
        <v>90</v>
      </c>
      <c r="I1" s="55" t="s">
        <v>94</v>
      </c>
      <c r="J1" s="55" t="s">
        <v>75</v>
      </c>
      <c r="K1" s="55" t="s">
        <v>76</v>
      </c>
      <c r="L1" s="55" t="s">
        <v>77</v>
      </c>
      <c r="M1" s="55" t="s">
        <v>78</v>
      </c>
      <c r="O1" s="145" t="s">
        <v>79</v>
      </c>
      <c r="P1" s="68">
        <v>78</v>
      </c>
      <c r="Q1" s="146" t="s">
        <v>98</v>
      </c>
      <c r="R1" s="144">
        <v>0.64583333333333337</v>
      </c>
      <c r="S1" s="147" t="s">
        <v>97</v>
      </c>
      <c r="T1" s="144">
        <f>R1+((P1)/(24*60*10))</f>
        <v>0.65125</v>
      </c>
    </row>
    <row r="2" spans="1:20" ht="16.8" x14ac:dyDescent="0.3">
      <c r="A2" s="131" t="s">
        <v>109</v>
      </c>
      <c r="B2" s="57" t="s">
        <v>204</v>
      </c>
      <c r="C2" s="57">
        <v>205</v>
      </c>
      <c r="D2" s="57">
        <v>5</v>
      </c>
      <c r="E2" s="58" t="s">
        <v>111</v>
      </c>
      <c r="F2" s="58" t="s">
        <v>80</v>
      </c>
      <c r="G2" s="58" t="s">
        <v>80</v>
      </c>
      <c r="H2" s="58" t="s">
        <v>80</v>
      </c>
      <c r="I2" s="57"/>
      <c r="J2" s="57">
        <f t="shared" ref="J2:J17" si="0">IF($E2="þ",$D2,IF($F2="þ",($D2*10),IF($G2="þ",($D2*100),IF($H2="þ",($D2*600),$I2))))</f>
        <v>5</v>
      </c>
      <c r="K2" s="57">
        <f t="shared" ref="K2:K5" si="1">J2+C2</f>
        <v>210</v>
      </c>
      <c r="L2" s="58" t="s">
        <v>111</v>
      </c>
      <c r="M2" s="161" t="str">
        <f t="shared" ref="M2:M9" si="2">IF(C2="","",IF(K2&lt;=$P$1,"þ","q"))</f>
        <v>q</v>
      </c>
    </row>
    <row r="3" spans="1:20" ht="16.8" x14ac:dyDescent="0.3">
      <c r="A3" s="131" t="s">
        <v>109</v>
      </c>
      <c r="B3" s="57" t="s">
        <v>261</v>
      </c>
      <c r="C3" s="57">
        <v>2</v>
      </c>
      <c r="D3" s="57">
        <v>5</v>
      </c>
      <c r="E3" s="58" t="s">
        <v>80</v>
      </c>
      <c r="F3" s="58" t="s">
        <v>111</v>
      </c>
      <c r="G3" s="58" t="s">
        <v>80</v>
      </c>
      <c r="H3" s="58" t="s">
        <v>80</v>
      </c>
      <c r="I3" s="57"/>
      <c r="J3" s="57">
        <f t="shared" si="0"/>
        <v>50</v>
      </c>
      <c r="K3" s="57">
        <f t="shared" ref="K3" si="3">J3+C3</f>
        <v>52</v>
      </c>
      <c r="L3" s="58" t="s">
        <v>80</v>
      </c>
      <c r="M3" s="161" t="str">
        <f t="shared" ref="M3" si="4">IF(C3="","",IF(K3&lt;=$P$1,"þ","q"))</f>
        <v>þ</v>
      </c>
    </row>
    <row r="4" spans="1:20" ht="16.8" x14ac:dyDescent="0.3">
      <c r="A4" s="157" t="s">
        <v>106</v>
      </c>
      <c r="B4" s="57" t="s">
        <v>210</v>
      </c>
      <c r="C4" s="57"/>
      <c r="D4" s="57">
        <v>2</v>
      </c>
      <c r="E4" s="58" t="s">
        <v>80</v>
      </c>
      <c r="F4" s="58" t="s">
        <v>111</v>
      </c>
      <c r="G4" s="58" t="s">
        <v>80</v>
      </c>
      <c r="H4" s="58" t="s">
        <v>80</v>
      </c>
      <c r="I4" s="57"/>
      <c r="J4" s="57">
        <f t="shared" si="0"/>
        <v>20</v>
      </c>
      <c r="K4" s="57">
        <f t="shared" si="1"/>
        <v>20</v>
      </c>
      <c r="L4" s="58" t="s">
        <v>80</v>
      </c>
      <c r="M4" s="59" t="str">
        <f t="shared" si="2"/>
        <v/>
      </c>
      <c r="O4" s="69"/>
    </row>
    <row r="5" spans="1:20" ht="16.8" x14ac:dyDescent="0.3">
      <c r="A5" s="157" t="s">
        <v>106</v>
      </c>
      <c r="B5" s="57" t="s">
        <v>260</v>
      </c>
      <c r="C5" s="57">
        <v>1</v>
      </c>
      <c r="D5" s="57">
        <v>1</v>
      </c>
      <c r="E5" s="58" t="s">
        <v>80</v>
      </c>
      <c r="F5" s="58" t="s">
        <v>80</v>
      </c>
      <c r="G5" s="58" t="s">
        <v>111</v>
      </c>
      <c r="H5" s="58" t="s">
        <v>80</v>
      </c>
      <c r="I5" s="57"/>
      <c r="J5" s="57">
        <f t="shared" si="0"/>
        <v>100</v>
      </c>
      <c r="K5" s="57">
        <f t="shared" si="1"/>
        <v>101</v>
      </c>
      <c r="L5" s="58" t="s">
        <v>80</v>
      </c>
      <c r="M5" s="59" t="str">
        <f t="shared" ref="M5" si="5">IF(C5="","",IF(K5&lt;=$P$1,"þ","q"))</f>
        <v>q</v>
      </c>
      <c r="O5" s="69"/>
    </row>
    <row r="6" spans="1:20" ht="16.8" x14ac:dyDescent="0.3">
      <c r="A6" s="292" t="s">
        <v>199</v>
      </c>
      <c r="B6" s="57" t="s">
        <v>259</v>
      </c>
      <c r="C6" s="57">
        <v>1</v>
      </c>
      <c r="D6" s="57">
        <v>4</v>
      </c>
      <c r="E6" s="58" t="s">
        <v>80</v>
      </c>
      <c r="F6" s="58" t="s">
        <v>111</v>
      </c>
      <c r="G6" s="58" t="s">
        <v>80</v>
      </c>
      <c r="H6" s="58" t="s">
        <v>80</v>
      </c>
      <c r="I6" s="57"/>
      <c r="J6" s="57">
        <f t="shared" si="0"/>
        <v>40</v>
      </c>
      <c r="K6" s="57">
        <f t="shared" ref="K6" si="6">J6+C6</f>
        <v>41</v>
      </c>
      <c r="L6" s="58" t="s">
        <v>111</v>
      </c>
      <c r="M6" s="59" t="str">
        <f t="shared" ref="M6" si="7">IF(C6="","",IF(K6&lt;=$P$1,"þ","q"))</f>
        <v>þ</v>
      </c>
      <c r="O6" s="69"/>
    </row>
    <row r="7" spans="1:20" ht="16.8" x14ac:dyDescent="0.3">
      <c r="A7" s="292" t="s">
        <v>199</v>
      </c>
      <c r="B7" s="57"/>
      <c r="C7" s="57"/>
      <c r="D7" s="57">
        <v>4</v>
      </c>
      <c r="E7" s="58" t="s">
        <v>80</v>
      </c>
      <c r="F7" s="58" t="s">
        <v>80</v>
      </c>
      <c r="G7" s="58" t="s">
        <v>111</v>
      </c>
      <c r="H7" s="58" t="s">
        <v>80</v>
      </c>
      <c r="I7" s="57"/>
      <c r="J7" s="57">
        <f t="shared" si="0"/>
        <v>400</v>
      </c>
      <c r="K7" s="57">
        <f t="shared" ref="K7" si="8">J7+C7</f>
        <v>400</v>
      </c>
      <c r="L7" s="58" t="s">
        <v>111</v>
      </c>
      <c r="M7" s="59" t="str">
        <f t="shared" si="2"/>
        <v/>
      </c>
      <c r="O7" s="69"/>
    </row>
    <row r="8" spans="1:20" ht="16.8" x14ac:dyDescent="0.3">
      <c r="A8" s="292" t="s">
        <v>199</v>
      </c>
      <c r="B8" s="57" t="s">
        <v>200</v>
      </c>
      <c r="C8" s="57"/>
      <c r="D8" s="57">
        <v>4</v>
      </c>
      <c r="E8" s="58" t="s">
        <v>80</v>
      </c>
      <c r="F8" s="58" t="s">
        <v>80</v>
      </c>
      <c r="G8" s="58" t="s">
        <v>111</v>
      </c>
      <c r="H8" s="58" t="s">
        <v>80</v>
      </c>
      <c r="I8" s="57"/>
      <c r="J8" s="57">
        <f t="shared" si="0"/>
        <v>400</v>
      </c>
      <c r="K8" s="57">
        <f t="shared" ref="K8" si="9">J8+C8</f>
        <v>400</v>
      </c>
      <c r="L8" s="58" t="s">
        <v>80</v>
      </c>
      <c r="M8" s="59" t="str">
        <f t="shared" ref="M8" si="10">IF(C8="","",IF(K8&lt;=$P$1,"þ","q"))</f>
        <v/>
      </c>
      <c r="O8" s="69"/>
    </row>
    <row r="9" spans="1:20" ht="16.8" x14ac:dyDescent="0.3">
      <c r="A9" s="292" t="s">
        <v>199</v>
      </c>
      <c r="B9" s="57" t="s">
        <v>201</v>
      </c>
      <c r="C9" s="57"/>
      <c r="D9" s="57">
        <v>4</v>
      </c>
      <c r="E9" s="58" t="s">
        <v>80</v>
      </c>
      <c r="F9" s="58" t="s">
        <v>80</v>
      </c>
      <c r="G9" s="58" t="s">
        <v>80</v>
      </c>
      <c r="H9" s="58" t="s">
        <v>80</v>
      </c>
      <c r="I9" s="57">
        <v>10</v>
      </c>
      <c r="J9" s="57">
        <f t="shared" si="0"/>
        <v>10</v>
      </c>
      <c r="K9" s="57">
        <f t="shared" ref="K9" si="11">J9+C9</f>
        <v>10</v>
      </c>
      <c r="L9" s="58" t="s">
        <v>80</v>
      </c>
      <c r="M9" s="59" t="str">
        <f t="shared" si="2"/>
        <v/>
      </c>
      <c r="O9" s="69"/>
    </row>
    <row r="10" spans="1:20" ht="16.8" x14ac:dyDescent="0.3">
      <c r="A10" s="292" t="s">
        <v>199</v>
      </c>
      <c r="B10" s="57" t="s">
        <v>202</v>
      </c>
      <c r="C10" s="57"/>
      <c r="D10" s="57">
        <v>1</v>
      </c>
      <c r="E10" s="58" t="s">
        <v>111</v>
      </c>
      <c r="F10" s="58" t="s">
        <v>80</v>
      </c>
      <c r="G10" s="58" t="s">
        <v>80</v>
      </c>
      <c r="H10" s="58" t="s">
        <v>80</v>
      </c>
      <c r="I10" s="57"/>
      <c r="J10" s="57">
        <f t="shared" si="0"/>
        <v>1</v>
      </c>
      <c r="K10" s="57">
        <f t="shared" ref="K10:K14" si="12">J10+C10</f>
        <v>1</v>
      </c>
      <c r="L10" s="58" t="s">
        <v>80</v>
      </c>
      <c r="M10" s="59" t="str">
        <f t="shared" ref="M10:M14" si="13">IF(C10="","",IF(K10&lt;=$P$1,"þ","q"))</f>
        <v/>
      </c>
      <c r="O10" s="69"/>
    </row>
    <row r="11" spans="1:20" ht="16.8" x14ac:dyDescent="0.3">
      <c r="A11" s="292" t="s">
        <v>199</v>
      </c>
      <c r="B11" s="57" t="s">
        <v>205</v>
      </c>
      <c r="C11" s="57"/>
      <c r="D11" s="57">
        <v>4</v>
      </c>
      <c r="E11" s="58" t="s">
        <v>111</v>
      </c>
      <c r="F11" s="58" t="s">
        <v>80</v>
      </c>
      <c r="G11" s="58" t="s">
        <v>80</v>
      </c>
      <c r="H11" s="58" t="s">
        <v>80</v>
      </c>
      <c r="I11" s="57"/>
      <c r="J11" s="57">
        <f t="shared" si="0"/>
        <v>4</v>
      </c>
      <c r="K11" s="57">
        <f t="shared" si="12"/>
        <v>4</v>
      </c>
      <c r="L11" s="58" t="s">
        <v>80</v>
      </c>
      <c r="M11" s="59" t="str">
        <f t="shared" si="13"/>
        <v/>
      </c>
      <c r="O11" s="69"/>
    </row>
    <row r="12" spans="1:20" ht="16.8" x14ac:dyDescent="0.3">
      <c r="A12" s="292" t="s">
        <v>199</v>
      </c>
      <c r="B12" s="57" t="s">
        <v>203</v>
      </c>
      <c r="C12" s="57"/>
      <c r="D12" s="57">
        <v>4</v>
      </c>
      <c r="E12" s="58" t="s">
        <v>80</v>
      </c>
      <c r="F12" s="58" t="s">
        <v>111</v>
      </c>
      <c r="G12" s="58" t="s">
        <v>80</v>
      </c>
      <c r="H12" s="58" t="s">
        <v>80</v>
      </c>
      <c r="I12" s="57"/>
      <c r="J12" s="57">
        <f t="shared" si="0"/>
        <v>40</v>
      </c>
      <c r="K12" s="57">
        <f t="shared" ref="K12" si="14">J12+C12</f>
        <v>40</v>
      </c>
      <c r="L12" s="58" t="s">
        <v>80</v>
      </c>
      <c r="M12" s="59" t="str">
        <f t="shared" ref="M12" si="15">IF(C12="","",IF(K12&lt;=$P$1,"þ","q"))</f>
        <v/>
      </c>
      <c r="O12" s="69"/>
    </row>
    <row r="13" spans="1:20" ht="16.8" x14ac:dyDescent="0.3">
      <c r="A13" s="62" t="s">
        <v>107</v>
      </c>
      <c r="B13" s="57" t="s">
        <v>206</v>
      </c>
      <c r="C13" s="57"/>
      <c r="D13" s="57">
        <v>5</v>
      </c>
      <c r="E13" s="58" t="s">
        <v>80</v>
      </c>
      <c r="F13" s="58" t="s">
        <v>111</v>
      </c>
      <c r="G13" s="58" t="s">
        <v>80</v>
      </c>
      <c r="H13" s="58" t="s">
        <v>80</v>
      </c>
      <c r="I13" s="57"/>
      <c r="J13" s="57">
        <f t="shared" si="0"/>
        <v>50</v>
      </c>
      <c r="K13" s="57">
        <f t="shared" si="12"/>
        <v>50</v>
      </c>
      <c r="L13" s="58" t="s">
        <v>80</v>
      </c>
      <c r="M13" s="59" t="str">
        <f t="shared" si="13"/>
        <v/>
      </c>
      <c r="O13" s="69"/>
    </row>
    <row r="14" spans="1:20" ht="16.8" x14ac:dyDescent="0.3">
      <c r="A14" s="62" t="s">
        <v>107</v>
      </c>
      <c r="B14" s="57"/>
      <c r="C14" s="57"/>
      <c r="D14" s="57"/>
      <c r="E14" s="58" t="s">
        <v>80</v>
      </c>
      <c r="F14" s="58" t="s">
        <v>80</v>
      </c>
      <c r="G14" s="58" t="s">
        <v>80</v>
      </c>
      <c r="H14" s="58" t="s">
        <v>80</v>
      </c>
      <c r="I14" s="57"/>
      <c r="J14" s="57">
        <f t="shared" si="0"/>
        <v>0</v>
      </c>
      <c r="K14" s="57">
        <f t="shared" si="12"/>
        <v>0</v>
      </c>
      <c r="L14" s="58" t="s">
        <v>80</v>
      </c>
      <c r="M14" s="59" t="str">
        <f t="shared" si="13"/>
        <v/>
      </c>
      <c r="O14" s="69"/>
    </row>
    <row r="15" spans="1:20" ht="16.8" x14ac:dyDescent="0.3">
      <c r="A15" s="63"/>
      <c r="B15" s="57"/>
      <c r="C15" s="57"/>
      <c r="D15" s="57"/>
      <c r="E15" s="58" t="s">
        <v>80</v>
      </c>
      <c r="F15" s="58" t="s">
        <v>80</v>
      </c>
      <c r="G15" s="58" t="s">
        <v>80</v>
      </c>
      <c r="H15" s="58" t="s">
        <v>80</v>
      </c>
      <c r="I15" s="57"/>
      <c r="J15" s="57">
        <f t="shared" si="0"/>
        <v>0</v>
      </c>
      <c r="K15" s="57">
        <f t="shared" ref="K15:K17" si="16">J15+C15</f>
        <v>0</v>
      </c>
      <c r="L15" s="58" t="s">
        <v>80</v>
      </c>
      <c r="M15" s="59" t="str">
        <f t="shared" ref="M15:M17" si="17">IF(C15="","",IF(K15&lt;=$P$1,"þ","q"))</f>
        <v/>
      </c>
      <c r="O15" s="69"/>
    </row>
    <row r="16" spans="1:20" ht="16.8" x14ac:dyDescent="0.3">
      <c r="A16" s="63"/>
      <c r="B16" s="57"/>
      <c r="C16" s="57"/>
      <c r="D16" s="57"/>
      <c r="E16" s="58" t="s">
        <v>80</v>
      </c>
      <c r="F16" s="58" t="s">
        <v>80</v>
      </c>
      <c r="G16" s="58" t="s">
        <v>80</v>
      </c>
      <c r="H16" s="58" t="s">
        <v>80</v>
      </c>
      <c r="I16" s="57"/>
      <c r="J16" s="57">
        <f t="shared" si="0"/>
        <v>0</v>
      </c>
      <c r="K16" s="57">
        <f t="shared" si="16"/>
        <v>0</v>
      </c>
      <c r="L16" s="58" t="s">
        <v>80</v>
      </c>
      <c r="M16" s="59" t="str">
        <f t="shared" si="17"/>
        <v/>
      </c>
      <c r="O16" s="69"/>
    </row>
    <row r="17" spans="1:15" ht="16.8" x14ac:dyDescent="0.3">
      <c r="A17" s="63"/>
      <c r="B17" s="57"/>
      <c r="C17" s="57"/>
      <c r="D17" s="57">
        <v>4</v>
      </c>
      <c r="E17" s="58" t="s">
        <v>80</v>
      </c>
      <c r="F17" s="58" t="s">
        <v>80</v>
      </c>
      <c r="G17" s="58" t="s">
        <v>80</v>
      </c>
      <c r="H17" s="58" t="s">
        <v>80</v>
      </c>
      <c r="I17" s="57"/>
      <c r="J17" s="57">
        <f t="shared" si="0"/>
        <v>0</v>
      </c>
      <c r="K17" s="57">
        <f t="shared" si="16"/>
        <v>0</v>
      </c>
      <c r="L17" s="58" t="s">
        <v>80</v>
      </c>
      <c r="M17" s="59" t="str">
        <f t="shared" si="17"/>
        <v/>
      </c>
      <c r="O17" s="69"/>
    </row>
    <row r="18" spans="1:15" x14ac:dyDescent="0.3">
      <c r="O18" s="153"/>
    </row>
    <row r="19" spans="1:15" ht="31.2" x14ac:dyDescent="0.3">
      <c r="A19" s="55" t="s">
        <v>71</v>
      </c>
      <c r="B19" s="55" t="s">
        <v>72</v>
      </c>
      <c r="C19" s="55" t="s">
        <v>73</v>
      </c>
      <c r="D19" s="55" t="s">
        <v>74</v>
      </c>
      <c r="E19" s="55" t="s">
        <v>93</v>
      </c>
      <c r="F19" s="55" t="s">
        <v>92</v>
      </c>
      <c r="G19" s="55" t="s">
        <v>91</v>
      </c>
      <c r="H19" s="55" t="s">
        <v>90</v>
      </c>
      <c r="I19" s="55" t="s">
        <v>94</v>
      </c>
      <c r="J19" s="55" t="s">
        <v>75</v>
      </c>
      <c r="K19" s="55" t="s">
        <v>76</v>
      </c>
      <c r="L19" s="55" t="s">
        <v>77</v>
      </c>
      <c r="M19" s="55" t="s">
        <v>78</v>
      </c>
    </row>
    <row r="20" spans="1:15" ht="16.8" x14ac:dyDescent="0.3">
      <c r="A20" s="61" t="s">
        <v>239</v>
      </c>
      <c r="B20" s="57" t="s">
        <v>247</v>
      </c>
      <c r="C20" s="57">
        <v>1</v>
      </c>
      <c r="D20" s="57">
        <v>10</v>
      </c>
      <c r="E20" s="58" t="s">
        <v>80</v>
      </c>
      <c r="F20" s="58" t="s">
        <v>80</v>
      </c>
      <c r="G20" s="58" t="s">
        <v>111</v>
      </c>
      <c r="H20" s="58" t="s">
        <v>80</v>
      </c>
      <c r="I20" s="57"/>
      <c r="J20" s="57">
        <f t="shared" ref="J20:J26" si="18">IF($E20="þ",$D20,IF($F20="þ",($D20*10),IF($G20="þ",($D20*100),IF($H20="þ",($D20*600),$I20))))</f>
        <v>1000</v>
      </c>
      <c r="K20" s="57">
        <f t="shared" ref="K20:K26" si="19">J20+C20</f>
        <v>1001</v>
      </c>
      <c r="L20" s="58" t="s">
        <v>111</v>
      </c>
      <c r="M20" s="59" t="str">
        <f t="shared" ref="M20:M26" si="20">IF(C20="","",IF(K20&lt;=$P$1,"þ","q"))</f>
        <v>q</v>
      </c>
    </row>
    <row r="21" spans="1:15" ht="16.8" x14ac:dyDescent="0.3">
      <c r="A21" s="61" t="s">
        <v>239</v>
      </c>
      <c r="B21" s="57"/>
      <c r="C21" s="57"/>
      <c r="D21" s="57"/>
      <c r="E21" s="58" t="s">
        <v>80</v>
      </c>
      <c r="F21" s="58" t="s">
        <v>80</v>
      </c>
      <c r="G21" s="58" t="s">
        <v>80</v>
      </c>
      <c r="H21" s="58" t="s">
        <v>80</v>
      </c>
      <c r="I21" s="57"/>
      <c r="J21" s="57">
        <f t="shared" si="18"/>
        <v>0</v>
      </c>
      <c r="K21" s="57">
        <f t="shared" ref="K21:K23" si="21">J21+C21</f>
        <v>0</v>
      </c>
      <c r="L21" s="58" t="s">
        <v>80</v>
      </c>
      <c r="M21" s="59" t="str">
        <f t="shared" ref="M21:M23" si="22">IF(C21="","",IF(K21&lt;=$P$1,"þ","q"))</f>
        <v/>
      </c>
    </row>
    <row r="22" spans="1:15" ht="16.8" x14ac:dyDescent="0.3">
      <c r="A22" s="131"/>
      <c r="B22" s="57"/>
      <c r="C22" s="57"/>
      <c r="D22" s="57"/>
      <c r="E22" s="58" t="s">
        <v>80</v>
      </c>
      <c r="F22" s="58" t="s">
        <v>80</v>
      </c>
      <c r="G22" s="58" t="s">
        <v>80</v>
      </c>
      <c r="H22" s="58" t="s">
        <v>80</v>
      </c>
      <c r="I22" s="57"/>
      <c r="J22" s="57">
        <f t="shared" si="18"/>
        <v>0</v>
      </c>
      <c r="K22" s="57">
        <f t="shared" si="21"/>
        <v>0</v>
      </c>
      <c r="L22" s="58" t="s">
        <v>80</v>
      </c>
      <c r="M22" s="59" t="str">
        <f t="shared" si="22"/>
        <v/>
      </c>
    </row>
    <row r="23" spans="1:15" ht="16.8" x14ac:dyDescent="0.3">
      <c r="A23" s="131"/>
      <c r="B23" s="57"/>
      <c r="C23" s="57"/>
      <c r="D23" s="57"/>
      <c r="E23" s="58" t="s">
        <v>80</v>
      </c>
      <c r="F23" s="58" t="s">
        <v>80</v>
      </c>
      <c r="G23" s="58" t="s">
        <v>80</v>
      </c>
      <c r="H23" s="58" t="s">
        <v>80</v>
      </c>
      <c r="I23" s="57"/>
      <c r="J23" s="57">
        <f t="shared" si="18"/>
        <v>0</v>
      </c>
      <c r="K23" s="57">
        <f t="shared" si="21"/>
        <v>0</v>
      </c>
      <c r="L23" s="58" t="s">
        <v>80</v>
      </c>
      <c r="M23" s="59" t="str">
        <f t="shared" si="22"/>
        <v/>
      </c>
    </row>
    <row r="24" spans="1:15" ht="16.8" x14ac:dyDescent="0.3">
      <c r="A24" s="61"/>
      <c r="B24" s="57"/>
      <c r="C24" s="57"/>
      <c r="D24" s="57"/>
      <c r="E24" s="58" t="s">
        <v>80</v>
      </c>
      <c r="F24" s="58" t="s">
        <v>80</v>
      </c>
      <c r="G24" s="58" t="s">
        <v>80</v>
      </c>
      <c r="H24" s="58" t="s">
        <v>80</v>
      </c>
      <c r="I24" s="57"/>
      <c r="J24" s="57">
        <f t="shared" si="18"/>
        <v>0</v>
      </c>
      <c r="K24" s="57">
        <f t="shared" si="19"/>
        <v>0</v>
      </c>
      <c r="L24" s="58" t="s">
        <v>80</v>
      </c>
      <c r="M24" s="59" t="str">
        <f t="shared" si="20"/>
        <v/>
      </c>
    </row>
    <row r="25" spans="1:15" ht="16.8" x14ac:dyDescent="0.3">
      <c r="A25" s="61"/>
      <c r="B25" s="57"/>
      <c r="C25" s="57"/>
      <c r="D25" s="57"/>
      <c r="E25" s="58" t="s">
        <v>80</v>
      </c>
      <c r="F25" s="58" t="s">
        <v>80</v>
      </c>
      <c r="G25" s="58" t="s">
        <v>80</v>
      </c>
      <c r="H25" s="58" t="s">
        <v>80</v>
      </c>
      <c r="I25" s="57"/>
      <c r="J25" s="57">
        <f t="shared" si="18"/>
        <v>0</v>
      </c>
      <c r="K25" s="57">
        <f t="shared" si="19"/>
        <v>0</v>
      </c>
      <c r="L25" s="58" t="s">
        <v>80</v>
      </c>
      <c r="M25" s="59" t="str">
        <f t="shared" si="20"/>
        <v/>
      </c>
    </row>
    <row r="26" spans="1:15" ht="16.8" x14ac:dyDescent="0.3">
      <c r="A26" s="61"/>
      <c r="B26" s="57"/>
      <c r="C26" s="57"/>
      <c r="D26" s="57"/>
      <c r="E26" s="58" t="s">
        <v>80</v>
      </c>
      <c r="F26" s="58" t="s">
        <v>80</v>
      </c>
      <c r="G26" s="58" t="s">
        <v>80</v>
      </c>
      <c r="H26" s="58" t="s">
        <v>80</v>
      </c>
      <c r="I26" s="57"/>
      <c r="J26" s="57">
        <f t="shared" si="18"/>
        <v>0</v>
      </c>
      <c r="K26" s="57">
        <f t="shared" si="19"/>
        <v>0</v>
      </c>
      <c r="L26" s="58" t="s">
        <v>80</v>
      </c>
      <c r="M26" s="59" t="str">
        <f t="shared" si="20"/>
        <v/>
      </c>
    </row>
  </sheetData>
  <sortState xmlns:xlrd2="http://schemas.microsoft.com/office/spreadsheetml/2017/richdata2" ref="A2:M14">
    <sortCondition ref="A2:A14"/>
    <sortCondition ref="C2:C14"/>
  </sortState>
  <conditionalFormatting sqref="M4 M23:M26 L19:M23 E19:H26">
    <cfRule type="cellIs" dxfId="816" priority="3690" stopIfTrue="1" operator="equal">
      <formula>"þ"</formula>
    </cfRule>
  </conditionalFormatting>
  <conditionalFormatting sqref="K2:K4 K19:K25">
    <cfRule type="cellIs" dxfId="815" priority="3689" operator="lessThan">
      <formula>$P$1</formula>
    </cfRule>
  </conditionalFormatting>
  <conditionalFormatting sqref="P1">
    <cfRule type="cellIs" dxfId="814" priority="3672" operator="equal">
      <formula>0</formula>
    </cfRule>
  </conditionalFormatting>
  <conditionalFormatting sqref="H2:H3">
    <cfRule type="cellIs" dxfId="813" priority="3586" stopIfTrue="1" operator="equal">
      <formula>"þ"</formula>
    </cfRule>
  </conditionalFormatting>
  <conditionalFormatting sqref="H2:H3">
    <cfRule type="cellIs" dxfId="812" priority="3585" stopIfTrue="1" operator="equal">
      <formula>"þ"</formula>
    </cfRule>
  </conditionalFormatting>
  <conditionalFormatting sqref="T1">
    <cfRule type="cellIs" dxfId="811" priority="3268" operator="equal">
      <formula>0</formula>
    </cfRule>
  </conditionalFormatting>
  <conditionalFormatting sqref="R1">
    <cfRule type="cellIs" dxfId="810" priority="3270" operator="equal">
      <formula>0</formula>
    </cfRule>
  </conditionalFormatting>
  <conditionalFormatting sqref="K23:K24">
    <cfRule type="cellIs" dxfId="809" priority="2804" operator="lessThan">
      <formula>$P$1</formula>
    </cfRule>
  </conditionalFormatting>
  <conditionalFormatting sqref="K23:K24">
    <cfRule type="cellIs" dxfId="808" priority="2802" operator="lessThan">
      <formula>$P$1</formula>
    </cfRule>
  </conditionalFormatting>
  <conditionalFormatting sqref="K23:K24">
    <cfRule type="cellIs" dxfId="807" priority="2800" operator="lessThan">
      <formula>$P$1</formula>
    </cfRule>
  </conditionalFormatting>
  <conditionalFormatting sqref="K23:K24">
    <cfRule type="cellIs" dxfId="806" priority="2798" operator="lessThan">
      <formula>$P$1</formula>
    </cfRule>
  </conditionalFormatting>
  <conditionalFormatting sqref="E23:E24 H23:H24">
    <cfRule type="cellIs" dxfId="805" priority="2797" stopIfTrue="1" operator="equal">
      <formula>"þ"</formula>
    </cfRule>
  </conditionalFormatting>
  <conditionalFormatting sqref="E23:E24 H23:H24">
    <cfRule type="cellIs" dxfId="804" priority="2796" stopIfTrue="1" operator="equal">
      <formula>"þ"</formula>
    </cfRule>
  </conditionalFormatting>
  <conditionalFormatting sqref="G23:G24">
    <cfRule type="cellIs" dxfId="803" priority="2795" stopIfTrue="1" operator="equal">
      <formula>"þ"</formula>
    </cfRule>
  </conditionalFormatting>
  <conditionalFormatting sqref="G23:G24">
    <cfRule type="cellIs" dxfId="802" priority="2794" stopIfTrue="1" operator="equal">
      <formula>"þ"</formula>
    </cfRule>
  </conditionalFormatting>
  <conditionalFormatting sqref="E23:E24">
    <cfRule type="cellIs" dxfId="801" priority="2793" stopIfTrue="1" operator="equal">
      <formula>"þ"</formula>
    </cfRule>
  </conditionalFormatting>
  <conditionalFormatting sqref="E23:E24">
    <cfRule type="cellIs" dxfId="800" priority="2792" stopIfTrue="1" operator="equal">
      <formula>"þ"</formula>
    </cfRule>
  </conditionalFormatting>
  <conditionalFormatting sqref="E23:E24">
    <cfRule type="cellIs" dxfId="799" priority="2785" stopIfTrue="1" operator="equal">
      <formula>"þ"</formula>
    </cfRule>
  </conditionalFormatting>
  <conditionalFormatting sqref="E23:E24">
    <cfRule type="cellIs" dxfId="798" priority="2784" stopIfTrue="1" operator="equal">
      <formula>"þ"</formula>
    </cfRule>
  </conditionalFormatting>
  <conditionalFormatting sqref="E23:E24">
    <cfRule type="cellIs" dxfId="797" priority="2492" stopIfTrue="1" operator="equal">
      <formula>"þ"</formula>
    </cfRule>
  </conditionalFormatting>
  <conditionalFormatting sqref="E23:E24">
    <cfRule type="cellIs" dxfId="796" priority="2491" stopIfTrue="1" operator="equal">
      <formula>"þ"</formula>
    </cfRule>
  </conditionalFormatting>
  <conditionalFormatting sqref="E23:E24">
    <cfRule type="cellIs" dxfId="795" priority="2490" stopIfTrue="1" operator="equal">
      <formula>"þ"</formula>
    </cfRule>
  </conditionalFormatting>
  <conditionalFormatting sqref="E23:E24">
    <cfRule type="cellIs" dxfId="794" priority="2489" stopIfTrue="1" operator="equal">
      <formula>"þ"</formula>
    </cfRule>
  </conditionalFormatting>
  <conditionalFormatting sqref="G4">
    <cfRule type="cellIs" dxfId="793" priority="2271" stopIfTrue="1" operator="equal">
      <formula>"þ"</formula>
    </cfRule>
  </conditionalFormatting>
  <conditionalFormatting sqref="G4">
    <cfRule type="cellIs" dxfId="792" priority="2270" stopIfTrue="1" operator="equal">
      <formula>"þ"</formula>
    </cfRule>
  </conditionalFormatting>
  <conditionalFormatting sqref="G4">
    <cfRule type="cellIs" dxfId="791" priority="2269" stopIfTrue="1" operator="equal">
      <formula>"þ"</formula>
    </cfRule>
  </conditionalFormatting>
  <conditionalFormatting sqref="G4">
    <cfRule type="cellIs" dxfId="790" priority="2268" stopIfTrue="1" operator="equal">
      <formula>"þ"</formula>
    </cfRule>
  </conditionalFormatting>
  <conditionalFormatting sqref="G4">
    <cfRule type="cellIs" dxfId="789" priority="2272" stopIfTrue="1" operator="equal">
      <formula>"þ"</formula>
    </cfRule>
  </conditionalFormatting>
  <conditionalFormatting sqref="H4">
    <cfRule type="cellIs" dxfId="788" priority="2267" stopIfTrue="1" operator="equal">
      <formula>"þ"</formula>
    </cfRule>
  </conditionalFormatting>
  <conditionalFormatting sqref="H4">
    <cfRule type="cellIs" dxfId="787" priority="2266" stopIfTrue="1" operator="equal">
      <formula>"þ"</formula>
    </cfRule>
  </conditionalFormatting>
  <conditionalFormatting sqref="G4">
    <cfRule type="cellIs" dxfId="786" priority="2265" stopIfTrue="1" operator="equal">
      <formula>"þ"</formula>
    </cfRule>
  </conditionalFormatting>
  <conditionalFormatting sqref="G4">
    <cfRule type="cellIs" dxfId="785" priority="2264" stopIfTrue="1" operator="equal">
      <formula>"þ"</formula>
    </cfRule>
  </conditionalFormatting>
  <conditionalFormatting sqref="G4">
    <cfRule type="cellIs" dxfId="784" priority="2263" stopIfTrue="1" operator="equal">
      <formula>"þ"</formula>
    </cfRule>
  </conditionalFormatting>
  <conditionalFormatting sqref="E4">
    <cfRule type="cellIs" dxfId="783" priority="2283" stopIfTrue="1" operator="equal">
      <formula>"þ"</formula>
    </cfRule>
  </conditionalFormatting>
  <conditionalFormatting sqref="E4">
    <cfRule type="cellIs" dxfId="782" priority="2282" stopIfTrue="1" operator="equal">
      <formula>"þ"</formula>
    </cfRule>
  </conditionalFormatting>
  <conditionalFormatting sqref="E4">
    <cfRule type="cellIs" dxfId="781" priority="2281" stopIfTrue="1" operator="equal">
      <formula>"þ"</formula>
    </cfRule>
  </conditionalFormatting>
  <conditionalFormatting sqref="E4">
    <cfRule type="cellIs" dxfId="780" priority="2280" stopIfTrue="1" operator="equal">
      <formula>"þ"</formula>
    </cfRule>
  </conditionalFormatting>
  <conditionalFormatting sqref="G4">
    <cfRule type="cellIs" dxfId="779" priority="2273" stopIfTrue="1" operator="equal">
      <formula>"þ"</formula>
    </cfRule>
  </conditionalFormatting>
  <conditionalFormatting sqref="G4">
    <cfRule type="cellIs" dxfId="778" priority="2262" stopIfTrue="1" operator="equal">
      <formula>"þ"</formula>
    </cfRule>
  </conditionalFormatting>
  <conditionalFormatting sqref="G4">
    <cfRule type="cellIs" dxfId="777" priority="2261" stopIfTrue="1" operator="equal">
      <formula>"þ"</formula>
    </cfRule>
  </conditionalFormatting>
  <conditionalFormatting sqref="G4">
    <cfRule type="cellIs" dxfId="776" priority="2260" stopIfTrue="1" operator="equal">
      <formula>"þ"</formula>
    </cfRule>
  </conditionalFormatting>
  <conditionalFormatting sqref="H4">
    <cfRule type="cellIs" dxfId="775" priority="2259" stopIfTrue="1" operator="equal">
      <formula>"þ"</formula>
    </cfRule>
  </conditionalFormatting>
  <conditionalFormatting sqref="H4">
    <cfRule type="cellIs" dxfId="774" priority="2258" stopIfTrue="1" operator="equal">
      <formula>"þ"</formula>
    </cfRule>
  </conditionalFormatting>
  <conditionalFormatting sqref="H4">
    <cfRule type="cellIs" dxfId="773" priority="2257" stopIfTrue="1" operator="equal">
      <formula>"þ"</formula>
    </cfRule>
  </conditionalFormatting>
  <conditionalFormatting sqref="H4">
    <cfRule type="cellIs" dxfId="772" priority="2256" stopIfTrue="1" operator="equal">
      <formula>"þ"</formula>
    </cfRule>
  </conditionalFormatting>
  <conditionalFormatting sqref="H4">
    <cfRule type="cellIs" dxfId="771" priority="2255" stopIfTrue="1" operator="equal">
      <formula>"þ"</formula>
    </cfRule>
  </conditionalFormatting>
  <conditionalFormatting sqref="H4">
    <cfRule type="cellIs" dxfId="770" priority="2254" stopIfTrue="1" operator="equal">
      <formula>"þ"</formula>
    </cfRule>
  </conditionalFormatting>
  <conditionalFormatting sqref="H10:H12">
    <cfRule type="cellIs" dxfId="769" priority="2200" stopIfTrue="1" operator="equal">
      <formula>"þ"</formula>
    </cfRule>
  </conditionalFormatting>
  <conditionalFormatting sqref="H10:H12">
    <cfRule type="cellIs" dxfId="768" priority="2199" stopIfTrue="1" operator="equal">
      <formula>"þ"</formula>
    </cfRule>
  </conditionalFormatting>
  <conditionalFormatting sqref="M10:M12">
    <cfRule type="cellIs" dxfId="767" priority="2203" stopIfTrue="1" operator="equal">
      <formula>"þ"</formula>
    </cfRule>
  </conditionalFormatting>
  <conditionalFormatting sqref="M10:M12">
    <cfRule type="cellIs" dxfId="766" priority="2202" stopIfTrue="1" operator="equal">
      <formula>"þ"</formula>
    </cfRule>
  </conditionalFormatting>
  <conditionalFormatting sqref="K10:K12">
    <cfRule type="cellIs" dxfId="765" priority="2201" operator="lessThan">
      <formula>$P$1</formula>
    </cfRule>
  </conditionalFormatting>
  <conditionalFormatting sqref="M9:M12">
    <cfRule type="cellIs" dxfId="764" priority="1865" stopIfTrue="1" operator="equal">
      <formula>"þ"</formula>
    </cfRule>
  </conditionalFormatting>
  <conditionalFormatting sqref="M9:M12">
    <cfRule type="cellIs" dxfId="763" priority="1864" stopIfTrue="1" operator="equal">
      <formula>"þ"</formula>
    </cfRule>
  </conditionalFormatting>
  <conditionalFormatting sqref="K9:K12">
    <cfRule type="cellIs" dxfId="762" priority="1861" operator="lessThan">
      <formula>$P$1</formula>
    </cfRule>
  </conditionalFormatting>
  <conditionalFormatting sqref="M11:M13">
    <cfRule type="cellIs" dxfId="761" priority="1766" stopIfTrue="1" operator="equal">
      <formula>"þ"</formula>
    </cfRule>
  </conditionalFormatting>
  <conditionalFormatting sqref="M11:M13">
    <cfRule type="cellIs" dxfId="760" priority="1765" stopIfTrue="1" operator="equal">
      <formula>"þ"</formula>
    </cfRule>
  </conditionalFormatting>
  <conditionalFormatting sqref="K11:K13">
    <cfRule type="cellIs" dxfId="759" priority="1764" operator="lessThan">
      <formula>$P$1</formula>
    </cfRule>
  </conditionalFormatting>
  <conditionalFormatting sqref="G12:G13">
    <cfRule type="cellIs" dxfId="758" priority="1752" stopIfTrue="1" operator="equal">
      <formula>"þ"</formula>
    </cfRule>
  </conditionalFormatting>
  <conditionalFormatting sqref="G12:G13">
    <cfRule type="cellIs" dxfId="757" priority="1751" stopIfTrue="1" operator="equal">
      <formula>"þ"</formula>
    </cfRule>
  </conditionalFormatting>
  <conditionalFormatting sqref="G9:H9">
    <cfRule type="cellIs" dxfId="756" priority="1654" stopIfTrue="1" operator="equal">
      <formula>"þ"</formula>
    </cfRule>
  </conditionalFormatting>
  <conditionalFormatting sqref="G9:H9">
    <cfRule type="cellIs" dxfId="755" priority="1653" stopIfTrue="1" operator="equal">
      <formula>"þ"</formula>
    </cfRule>
  </conditionalFormatting>
  <conditionalFormatting sqref="G9:H9">
    <cfRule type="cellIs" dxfId="754" priority="1652" stopIfTrue="1" operator="equal">
      <formula>"þ"</formula>
    </cfRule>
  </conditionalFormatting>
  <conditionalFormatting sqref="G9:H9">
    <cfRule type="cellIs" dxfId="753" priority="1651" stopIfTrue="1" operator="equal">
      <formula>"þ"</formula>
    </cfRule>
  </conditionalFormatting>
  <conditionalFormatting sqref="G9:H9">
    <cfRule type="cellIs" dxfId="752" priority="1650" stopIfTrue="1" operator="equal">
      <formula>"þ"</formula>
    </cfRule>
  </conditionalFormatting>
  <conditionalFormatting sqref="G9:H9">
    <cfRule type="cellIs" dxfId="751" priority="1649" stopIfTrue="1" operator="equal">
      <formula>"þ"</formula>
    </cfRule>
  </conditionalFormatting>
  <conditionalFormatting sqref="G9:H9">
    <cfRule type="cellIs" dxfId="750" priority="1648" stopIfTrue="1" operator="equal">
      <formula>"þ"</formula>
    </cfRule>
  </conditionalFormatting>
  <conditionalFormatting sqref="G9:H9">
    <cfRule type="cellIs" dxfId="749" priority="1647" stopIfTrue="1" operator="equal">
      <formula>"þ"</formula>
    </cfRule>
  </conditionalFormatting>
  <conditionalFormatting sqref="E12:E13">
    <cfRule type="cellIs" dxfId="748" priority="1639" stopIfTrue="1" operator="equal">
      <formula>"þ"</formula>
    </cfRule>
  </conditionalFormatting>
  <conditionalFormatting sqref="E12:E13">
    <cfRule type="cellIs" dxfId="747" priority="1638" stopIfTrue="1" operator="equal">
      <formula>"þ"</formula>
    </cfRule>
  </conditionalFormatting>
  <conditionalFormatting sqref="M13:M17">
    <cfRule type="cellIs" dxfId="746" priority="1629" stopIfTrue="1" operator="equal">
      <formula>"þ"</formula>
    </cfRule>
  </conditionalFormatting>
  <conditionalFormatting sqref="M13:M17">
    <cfRule type="cellIs" dxfId="745" priority="1628" stopIfTrue="1" operator="equal">
      <formula>"þ"</formula>
    </cfRule>
  </conditionalFormatting>
  <conditionalFormatting sqref="K13:K17">
    <cfRule type="cellIs" dxfId="744" priority="1627" operator="lessThan">
      <formula>$P$1</formula>
    </cfRule>
  </conditionalFormatting>
  <conditionalFormatting sqref="H13:H17">
    <cfRule type="cellIs" dxfId="743" priority="1626" stopIfTrue="1" operator="equal">
      <formula>"þ"</formula>
    </cfRule>
  </conditionalFormatting>
  <conditionalFormatting sqref="H13:H17">
    <cfRule type="cellIs" dxfId="742" priority="1625" stopIfTrue="1" operator="equal">
      <formula>"þ"</formula>
    </cfRule>
  </conditionalFormatting>
  <conditionalFormatting sqref="E13:E17">
    <cfRule type="cellIs" dxfId="741" priority="1620" stopIfTrue="1" operator="equal">
      <formula>"þ"</formula>
    </cfRule>
  </conditionalFormatting>
  <conditionalFormatting sqref="E13:E17">
    <cfRule type="cellIs" dxfId="740" priority="1619" stopIfTrue="1" operator="equal">
      <formula>"þ"</formula>
    </cfRule>
  </conditionalFormatting>
  <conditionalFormatting sqref="F14:F17">
    <cfRule type="cellIs" dxfId="739" priority="1616" stopIfTrue="1" operator="equal">
      <formula>"þ"</formula>
    </cfRule>
  </conditionalFormatting>
  <conditionalFormatting sqref="F14:F17">
    <cfRule type="cellIs" dxfId="738" priority="1615" stopIfTrue="1" operator="equal">
      <formula>"þ"</formula>
    </cfRule>
  </conditionalFormatting>
  <conditionalFormatting sqref="M2:M3">
    <cfRule type="cellIs" dxfId="737" priority="1568" stopIfTrue="1" operator="equal">
      <formula>"þ"</formula>
    </cfRule>
  </conditionalFormatting>
  <conditionalFormatting sqref="E12">
    <cfRule type="cellIs" dxfId="736" priority="1565" stopIfTrue="1" operator="equal">
      <formula>"þ"</formula>
    </cfRule>
  </conditionalFormatting>
  <conditionalFormatting sqref="E12">
    <cfRule type="cellIs" dxfId="735" priority="1564" stopIfTrue="1" operator="equal">
      <formula>"þ"</formula>
    </cfRule>
  </conditionalFormatting>
  <conditionalFormatting sqref="E4">
    <cfRule type="cellIs" dxfId="734" priority="1515" stopIfTrue="1" operator="equal">
      <formula>"þ"</formula>
    </cfRule>
  </conditionalFormatting>
  <conditionalFormatting sqref="M7:M10">
    <cfRule type="cellIs" dxfId="733" priority="1463" stopIfTrue="1" operator="equal">
      <formula>"þ"</formula>
    </cfRule>
  </conditionalFormatting>
  <conditionalFormatting sqref="K7:K10">
    <cfRule type="cellIs" dxfId="732" priority="1462" operator="lessThan">
      <formula>$P$1</formula>
    </cfRule>
  </conditionalFormatting>
  <conditionalFormatting sqref="H7:H11">
    <cfRule type="cellIs" dxfId="731" priority="1455" stopIfTrue="1" operator="equal">
      <formula>"þ"</formula>
    </cfRule>
  </conditionalFormatting>
  <conditionalFormatting sqref="H7:H11">
    <cfRule type="cellIs" dxfId="730" priority="1454" stopIfTrue="1" operator="equal">
      <formula>"þ"</formula>
    </cfRule>
  </conditionalFormatting>
  <conditionalFormatting sqref="H7:H11">
    <cfRule type="cellIs" dxfId="729" priority="1447" stopIfTrue="1" operator="equal">
      <formula>"þ"</formula>
    </cfRule>
  </conditionalFormatting>
  <conditionalFormatting sqref="H7:H11">
    <cfRule type="cellIs" dxfId="728" priority="1446" stopIfTrue="1" operator="equal">
      <formula>"þ"</formula>
    </cfRule>
  </conditionalFormatting>
  <conditionalFormatting sqref="H7:H11">
    <cfRule type="cellIs" dxfId="727" priority="1445" stopIfTrue="1" operator="equal">
      <formula>"þ"</formula>
    </cfRule>
  </conditionalFormatting>
  <conditionalFormatting sqref="H7:H11">
    <cfRule type="cellIs" dxfId="726" priority="1444" stopIfTrue="1" operator="equal">
      <formula>"þ"</formula>
    </cfRule>
  </conditionalFormatting>
  <conditionalFormatting sqref="H7:H11">
    <cfRule type="cellIs" dxfId="725" priority="1443" stopIfTrue="1" operator="equal">
      <formula>"þ"</formula>
    </cfRule>
  </conditionalFormatting>
  <conditionalFormatting sqref="H7:H11">
    <cfRule type="cellIs" dxfId="724" priority="1442" stopIfTrue="1" operator="equal">
      <formula>"þ"</formula>
    </cfRule>
  </conditionalFormatting>
  <conditionalFormatting sqref="E8:H10">
    <cfRule type="cellIs" dxfId="723" priority="1441" stopIfTrue="1" operator="equal">
      <formula>"þ"</formula>
    </cfRule>
  </conditionalFormatting>
  <conditionalFormatting sqref="E8:H10">
    <cfRule type="cellIs" dxfId="722" priority="1440" stopIfTrue="1" operator="equal">
      <formula>"þ"</formula>
    </cfRule>
  </conditionalFormatting>
  <conditionalFormatting sqref="E8:H10">
    <cfRule type="cellIs" dxfId="721" priority="1439" stopIfTrue="1" operator="equal">
      <formula>"þ"</formula>
    </cfRule>
  </conditionalFormatting>
  <conditionalFormatting sqref="E8:H10">
    <cfRule type="cellIs" dxfId="720" priority="1438" stopIfTrue="1" operator="equal">
      <formula>"þ"</formula>
    </cfRule>
  </conditionalFormatting>
  <conditionalFormatting sqref="E8:H10">
    <cfRule type="cellIs" dxfId="719" priority="1437" stopIfTrue="1" operator="equal">
      <formula>"þ"</formula>
    </cfRule>
  </conditionalFormatting>
  <conditionalFormatting sqref="E8:H10">
    <cfRule type="cellIs" dxfId="718" priority="1436" stopIfTrue="1" operator="equal">
      <formula>"þ"</formula>
    </cfRule>
  </conditionalFormatting>
  <conditionalFormatting sqref="E8:H10">
    <cfRule type="cellIs" dxfId="717" priority="1435" stopIfTrue="1" operator="equal">
      <formula>"þ"</formula>
    </cfRule>
  </conditionalFormatting>
  <conditionalFormatting sqref="E8:H10">
    <cfRule type="cellIs" dxfId="716" priority="1434" stopIfTrue="1" operator="equal">
      <formula>"þ"</formula>
    </cfRule>
  </conditionalFormatting>
  <conditionalFormatting sqref="G2:G3">
    <cfRule type="cellIs" dxfId="715" priority="1401" stopIfTrue="1" operator="equal">
      <formula>"þ"</formula>
    </cfRule>
  </conditionalFormatting>
  <conditionalFormatting sqref="G2:G3">
    <cfRule type="cellIs" dxfId="714" priority="1400" stopIfTrue="1" operator="equal">
      <formula>"þ"</formula>
    </cfRule>
  </conditionalFormatting>
  <conditionalFormatting sqref="E2:E3">
    <cfRule type="cellIs" dxfId="713" priority="1397" stopIfTrue="1" operator="equal">
      <formula>"þ"</formula>
    </cfRule>
  </conditionalFormatting>
  <conditionalFormatting sqref="F2">
    <cfRule type="cellIs" dxfId="712" priority="1396" stopIfTrue="1" operator="equal">
      <formula>"þ"</formula>
    </cfRule>
  </conditionalFormatting>
  <conditionalFormatting sqref="F10:F11">
    <cfRule type="cellIs" dxfId="711" priority="1395" stopIfTrue="1" operator="equal">
      <formula>"þ"</formula>
    </cfRule>
  </conditionalFormatting>
  <conditionalFormatting sqref="F10:F11">
    <cfRule type="cellIs" dxfId="710" priority="1394" stopIfTrue="1" operator="equal">
      <formula>"þ"</formula>
    </cfRule>
  </conditionalFormatting>
  <conditionalFormatting sqref="H12:H13">
    <cfRule type="cellIs" dxfId="709" priority="1388" stopIfTrue="1" operator="equal">
      <formula>"þ"</formula>
    </cfRule>
  </conditionalFormatting>
  <conditionalFormatting sqref="H12:H13">
    <cfRule type="cellIs" dxfId="708" priority="1387" stopIfTrue="1" operator="equal">
      <formula>"þ"</formula>
    </cfRule>
  </conditionalFormatting>
  <conditionalFormatting sqref="M7:M10">
    <cfRule type="cellIs" dxfId="707" priority="1385" stopIfTrue="1" operator="equal">
      <formula>"þ"</formula>
    </cfRule>
  </conditionalFormatting>
  <conditionalFormatting sqref="M7:M10">
    <cfRule type="cellIs" dxfId="706" priority="1384" stopIfTrue="1" operator="equal">
      <formula>"þ"</formula>
    </cfRule>
  </conditionalFormatting>
  <conditionalFormatting sqref="K7:K10">
    <cfRule type="cellIs" dxfId="705" priority="1383" operator="lessThan">
      <formula>$P$1</formula>
    </cfRule>
  </conditionalFormatting>
  <conditionalFormatting sqref="H7:H11">
    <cfRule type="cellIs" dxfId="704" priority="1382" stopIfTrue="1" operator="equal">
      <formula>"þ"</formula>
    </cfRule>
  </conditionalFormatting>
  <conditionalFormatting sqref="H7:H11">
    <cfRule type="cellIs" dxfId="703" priority="1381" stopIfTrue="1" operator="equal">
      <formula>"þ"</formula>
    </cfRule>
  </conditionalFormatting>
  <conditionalFormatting sqref="E8:H10">
    <cfRule type="cellIs" dxfId="702" priority="1336" stopIfTrue="1" operator="equal">
      <formula>"þ"</formula>
    </cfRule>
  </conditionalFormatting>
  <conditionalFormatting sqref="E8:H10">
    <cfRule type="cellIs" dxfId="701" priority="1335" stopIfTrue="1" operator="equal">
      <formula>"þ"</formula>
    </cfRule>
  </conditionalFormatting>
  <conditionalFormatting sqref="M5:M6">
    <cfRule type="cellIs" dxfId="700" priority="1332" stopIfTrue="1" operator="equal">
      <formula>"þ"</formula>
    </cfRule>
  </conditionalFormatting>
  <conditionalFormatting sqref="K5:K6">
    <cfRule type="cellIs" dxfId="699" priority="1331" operator="lessThan">
      <formula>$P$1</formula>
    </cfRule>
  </conditionalFormatting>
  <conditionalFormatting sqref="H5:H6">
    <cfRule type="cellIs" dxfId="698" priority="1324" stopIfTrue="1" operator="equal">
      <formula>"þ"</formula>
    </cfRule>
  </conditionalFormatting>
  <conditionalFormatting sqref="H5:H6">
    <cfRule type="cellIs" dxfId="697" priority="1323" stopIfTrue="1" operator="equal">
      <formula>"þ"</formula>
    </cfRule>
  </conditionalFormatting>
  <conditionalFormatting sqref="H5:H6">
    <cfRule type="cellIs" dxfId="696" priority="1316" stopIfTrue="1" operator="equal">
      <formula>"þ"</formula>
    </cfRule>
  </conditionalFormatting>
  <conditionalFormatting sqref="H5:H6">
    <cfRule type="cellIs" dxfId="695" priority="1315" stopIfTrue="1" operator="equal">
      <formula>"þ"</formula>
    </cfRule>
  </conditionalFormatting>
  <conditionalFormatting sqref="H5:H6">
    <cfRule type="cellIs" dxfId="694" priority="1314" stopIfTrue="1" operator="equal">
      <formula>"þ"</formula>
    </cfRule>
  </conditionalFormatting>
  <conditionalFormatting sqref="H5:H6">
    <cfRule type="cellIs" dxfId="693" priority="1313" stopIfTrue="1" operator="equal">
      <formula>"þ"</formula>
    </cfRule>
  </conditionalFormatting>
  <conditionalFormatting sqref="H5:H6">
    <cfRule type="cellIs" dxfId="692" priority="1312" stopIfTrue="1" operator="equal">
      <formula>"þ"</formula>
    </cfRule>
  </conditionalFormatting>
  <conditionalFormatting sqref="H5:H6">
    <cfRule type="cellIs" dxfId="691" priority="1311" stopIfTrue="1" operator="equal">
      <formula>"þ"</formula>
    </cfRule>
  </conditionalFormatting>
  <conditionalFormatting sqref="M5:M6">
    <cfRule type="cellIs" dxfId="690" priority="1292" stopIfTrue="1" operator="equal">
      <formula>"þ"</formula>
    </cfRule>
  </conditionalFormatting>
  <conditionalFormatting sqref="K5:K6">
    <cfRule type="cellIs" dxfId="689" priority="1291" operator="lessThan">
      <formula>$P$1</formula>
    </cfRule>
  </conditionalFormatting>
  <conditionalFormatting sqref="H5:H6">
    <cfRule type="cellIs" dxfId="688" priority="1284" stopIfTrue="1" operator="equal">
      <formula>"þ"</formula>
    </cfRule>
  </conditionalFormatting>
  <conditionalFormatting sqref="H5:H6">
    <cfRule type="cellIs" dxfId="687" priority="1283" stopIfTrue="1" operator="equal">
      <formula>"þ"</formula>
    </cfRule>
  </conditionalFormatting>
  <conditionalFormatting sqref="H5:H6">
    <cfRule type="cellIs" dxfId="686" priority="1276" stopIfTrue="1" operator="equal">
      <formula>"þ"</formula>
    </cfRule>
  </conditionalFormatting>
  <conditionalFormatting sqref="H5:H6">
    <cfRule type="cellIs" dxfId="685" priority="1275" stopIfTrue="1" operator="equal">
      <formula>"þ"</formula>
    </cfRule>
  </conditionalFormatting>
  <conditionalFormatting sqref="H5:H6">
    <cfRule type="cellIs" dxfId="684" priority="1274" stopIfTrue="1" operator="equal">
      <formula>"þ"</formula>
    </cfRule>
  </conditionalFormatting>
  <conditionalFormatting sqref="H5:H6">
    <cfRule type="cellIs" dxfId="683" priority="1273" stopIfTrue="1" operator="equal">
      <formula>"þ"</formula>
    </cfRule>
  </conditionalFormatting>
  <conditionalFormatting sqref="H5:H6">
    <cfRule type="cellIs" dxfId="682" priority="1272" stopIfTrue="1" operator="equal">
      <formula>"þ"</formula>
    </cfRule>
  </conditionalFormatting>
  <conditionalFormatting sqref="H5:H6">
    <cfRule type="cellIs" dxfId="681" priority="1271" stopIfTrue="1" operator="equal">
      <formula>"þ"</formula>
    </cfRule>
  </conditionalFormatting>
  <conditionalFormatting sqref="M9:M12">
    <cfRule type="cellIs" dxfId="680" priority="1249" stopIfTrue="1" operator="equal">
      <formula>"þ"</formula>
    </cfRule>
  </conditionalFormatting>
  <conditionalFormatting sqref="M9:M12">
    <cfRule type="cellIs" dxfId="679" priority="1248" stopIfTrue="1" operator="equal">
      <formula>"þ"</formula>
    </cfRule>
  </conditionalFormatting>
  <conditionalFormatting sqref="K9:K12">
    <cfRule type="cellIs" dxfId="678" priority="1247" operator="lessThan">
      <formula>$P$1</formula>
    </cfRule>
  </conditionalFormatting>
  <conditionalFormatting sqref="G9:G12">
    <cfRule type="cellIs" dxfId="677" priority="1136" stopIfTrue="1" operator="equal">
      <formula>"þ"</formula>
    </cfRule>
  </conditionalFormatting>
  <conditionalFormatting sqref="G9:G12">
    <cfRule type="cellIs" dxfId="676" priority="1135" stopIfTrue="1" operator="equal">
      <formula>"þ"</formula>
    </cfRule>
  </conditionalFormatting>
  <conditionalFormatting sqref="G9:G12">
    <cfRule type="cellIs" dxfId="675" priority="1134" stopIfTrue="1" operator="equal">
      <formula>"þ"</formula>
    </cfRule>
  </conditionalFormatting>
  <conditionalFormatting sqref="G9:G12">
    <cfRule type="cellIs" dxfId="674" priority="1133" stopIfTrue="1" operator="equal">
      <formula>"þ"</formula>
    </cfRule>
  </conditionalFormatting>
  <conditionalFormatting sqref="G9:G12">
    <cfRule type="cellIs" dxfId="673" priority="1132" stopIfTrue="1" operator="equal">
      <formula>"þ"</formula>
    </cfRule>
  </conditionalFormatting>
  <conditionalFormatting sqref="G9:G12">
    <cfRule type="cellIs" dxfId="672" priority="1131" stopIfTrue="1" operator="equal">
      <formula>"þ"</formula>
    </cfRule>
  </conditionalFormatting>
  <conditionalFormatting sqref="G9:G12">
    <cfRule type="cellIs" dxfId="671" priority="1130" stopIfTrue="1" operator="equal">
      <formula>"þ"</formula>
    </cfRule>
  </conditionalFormatting>
  <conditionalFormatting sqref="G9:G12">
    <cfRule type="cellIs" dxfId="670" priority="1129" stopIfTrue="1" operator="equal">
      <formula>"þ"</formula>
    </cfRule>
  </conditionalFormatting>
  <conditionalFormatting sqref="G9:G12">
    <cfRule type="cellIs" dxfId="669" priority="1128" stopIfTrue="1" operator="equal">
      <formula>"þ"</formula>
    </cfRule>
  </conditionalFormatting>
  <conditionalFormatting sqref="G9:G12">
    <cfRule type="cellIs" dxfId="668" priority="1127" stopIfTrue="1" operator="equal">
      <formula>"þ"</formula>
    </cfRule>
  </conditionalFormatting>
  <conditionalFormatting sqref="G9:G12">
    <cfRule type="cellIs" dxfId="667" priority="1126" stopIfTrue="1" operator="equal">
      <formula>"þ"</formula>
    </cfRule>
  </conditionalFormatting>
  <conditionalFormatting sqref="G9:G12">
    <cfRule type="cellIs" dxfId="666" priority="1125" stopIfTrue="1" operator="equal">
      <formula>"þ"</formula>
    </cfRule>
  </conditionalFormatting>
  <conditionalFormatting sqref="G9:G12">
    <cfRule type="cellIs" dxfId="665" priority="985" stopIfTrue="1" operator="equal">
      <formula>"þ"</formula>
    </cfRule>
  </conditionalFormatting>
  <conditionalFormatting sqref="G9:G12">
    <cfRule type="cellIs" dxfId="664" priority="984" stopIfTrue="1" operator="equal">
      <formula>"þ"</formula>
    </cfRule>
  </conditionalFormatting>
  <conditionalFormatting sqref="G9:G12">
    <cfRule type="cellIs" dxfId="663" priority="983" stopIfTrue="1" operator="equal">
      <formula>"þ"</formula>
    </cfRule>
  </conditionalFormatting>
  <conditionalFormatting sqref="G9:G12">
    <cfRule type="cellIs" dxfId="662" priority="982" stopIfTrue="1" operator="equal">
      <formula>"þ"</formula>
    </cfRule>
  </conditionalFormatting>
  <conditionalFormatting sqref="G9:G12">
    <cfRule type="cellIs" dxfId="661" priority="981" stopIfTrue="1" operator="equal">
      <formula>"þ"</formula>
    </cfRule>
  </conditionalFormatting>
  <conditionalFormatting sqref="G9:G12">
    <cfRule type="cellIs" dxfId="660" priority="980" stopIfTrue="1" operator="equal">
      <formula>"þ"</formula>
    </cfRule>
  </conditionalFormatting>
  <conditionalFormatting sqref="G9:G12">
    <cfRule type="cellIs" dxfId="659" priority="979" stopIfTrue="1" operator="equal">
      <formula>"þ"</formula>
    </cfRule>
  </conditionalFormatting>
  <conditionalFormatting sqref="G9:G12">
    <cfRule type="cellIs" dxfId="658" priority="978" stopIfTrue="1" operator="equal">
      <formula>"þ"</formula>
    </cfRule>
  </conditionalFormatting>
  <conditionalFormatting sqref="G9:G12">
    <cfRule type="cellIs" dxfId="657" priority="977" stopIfTrue="1" operator="equal">
      <formula>"þ"</formula>
    </cfRule>
  </conditionalFormatting>
  <conditionalFormatting sqref="G9:G12">
    <cfRule type="cellIs" dxfId="656" priority="976" stopIfTrue="1" operator="equal">
      <formula>"þ"</formula>
    </cfRule>
  </conditionalFormatting>
  <conditionalFormatting sqref="G9:G12">
    <cfRule type="cellIs" dxfId="655" priority="975" stopIfTrue="1" operator="equal">
      <formula>"þ"</formula>
    </cfRule>
  </conditionalFormatting>
  <conditionalFormatting sqref="G9:G12">
    <cfRule type="cellIs" dxfId="654" priority="974" stopIfTrue="1" operator="equal">
      <formula>"þ"</formula>
    </cfRule>
  </conditionalFormatting>
  <conditionalFormatting sqref="G9:G12">
    <cfRule type="cellIs" dxfId="653" priority="973" stopIfTrue="1" operator="equal">
      <formula>"þ"</formula>
    </cfRule>
  </conditionalFormatting>
  <conditionalFormatting sqref="G9:G12">
    <cfRule type="cellIs" dxfId="652" priority="972" stopIfTrue="1" operator="equal">
      <formula>"þ"</formula>
    </cfRule>
  </conditionalFormatting>
  <conditionalFormatting sqref="G9:G12">
    <cfRule type="cellIs" dxfId="651" priority="971" stopIfTrue="1" operator="equal">
      <formula>"þ"</formula>
    </cfRule>
  </conditionalFormatting>
  <conditionalFormatting sqref="G9:G12">
    <cfRule type="cellIs" dxfId="650" priority="970" stopIfTrue="1" operator="equal">
      <formula>"þ"</formula>
    </cfRule>
  </conditionalFormatting>
  <conditionalFormatting sqref="G9:G12">
    <cfRule type="cellIs" dxfId="649" priority="969" stopIfTrue="1" operator="equal">
      <formula>"þ"</formula>
    </cfRule>
  </conditionalFormatting>
  <conditionalFormatting sqref="G9:G12">
    <cfRule type="cellIs" dxfId="648" priority="968" stopIfTrue="1" operator="equal">
      <formula>"þ"</formula>
    </cfRule>
  </conditionalFormatting>
  <conditionalFormatting sqref="G9:G12">
    <cfRule type="cellIs" dxfId="647" priority="967" stopIfTrue="1" operator="equal">
      <formula>"þ"</formula>
    </cfRule>
  </conditionalFormatting>
  <conditionalFormatting sqref="G9:G12">
    <cfRule type="cellIs" dxfId="646" priority="966" stopIfTrue="1" operator="equal">
      <formula>"þ"</formula>
    </cfRule>
  </conditionalFormatting>
  <conditionalFormatting sqref="G9:G12">
    <cfRule type="cellIs" dxfId="645" priority="965" stopIfTrue="1" operator="equal">
      <formula>"þ"</formula>
    </cfRule>
  </conditionalFormatting>
  <conditionalFormatting sqref="G9:G12">
    <cfRule type="cellIs" dxfId="644" priority="964" stopIfTrue="1" operator="equal">
      <formula>"þ"</formula>
    </cfRule>
  </conditionalFormatting>
  <conditionalFormatting sqref="G9:G12">
    <cfRule type="cellIs" dxfId="643" priority="963" stopIfTrue="1" operator="equal">
      <formula>"þ"</formula>
    </cfRule>
  </conditionalFormatting>
  <conditionalFormatting sqref="G9:G12">
    <cfRule type="cellIs" dxfId="642" priority="962" stopIfTrue="1" operator="equal">
      <formula>"þ"</formula>
    </cfRule>
  </conditionalFormatting>
  <conditionalFormatting sqref="G9:G12">
    <cfRule type="cellIs" dxfId="641" priority="961" stopIfTrue="1" operator="equal">
      <formula>"þ"</formula>
    </cfRule>
  </conditionalFormatting>
  <conditionalFormatting sqref="G9:G12">
    <cfRule type="cellIs" dxfId="640" priority="960" stopIfTrue="1" operator="equal">
      <formula>"þ"</formula>
    </cfRule>
  </conditionalFormatting>
  <conditionalFormatting sqref="G9:G12">
    <cfRule type="cellIs" dxfId="639" priority="959" stopIfTrue="1" operator="equal">
      <formula>"þ"</formula>
    </cfRule>
  </conditionalFormatting>
  <conditionalFormatting sqref="G9:G12">
    <cfRule type="cellIs" dxfId="638" priority="958" stopIfTrue="1" operator="equal">
      <formula>"þ"</formula>
    </cfRule>
  </conditionalFormatting>
  <conditionalFormatting sqref="G9:G12">
    <cfRule type="cellIs" dxfId="637" priority="957" stopIfTrue="1" operator="equal">
      <formula>"þ"</formula>
    </cfRule>
  </conditionalFormatting>
  <conditionalFormatting sqref="G9:G12">
    <cfRule type="cellIs" dxfId="636" priority="956" stopIfTrue="1" operator="equal">
      <formula>"þ"</formula>
    </cfRule>
  </conditionalFormatting>
  <conditionalFormatting sqref="G9:G12">
    <cfRule type="cellIs" dxfId="635" priority="955" stopIfTrue="1" operator="equal">
      <formula>"þ"</formula>
    </cfRule>
  </conditionalFormatting>
  <conditionalFormatting sqref="G9:G12">
    <cfRule type="cellIs" dxfId="634" priority="954" stopIfTrue="1" operator="equal">
      <formula>"þ"</formula>
    </cfRule>
  </conditionalFormatting>
  <conditionalFormatting sqref="G9:G12">
    <cfRule type="cellIs" dxfId="633" priority="953" stopIfTrue="1" operator="equal">
      <formula>"þ"</formula>
    </cfRule>
  </conditionalFormatting>
  <conditionalFormatting sqref="G9:G12">
    <cfRule type="cellIs" dxfId="632" priority="952" stopIfTrue="1" operator="equal">
      <formula>"þ"</formula>
    </cfRule>
  </conditionalFormatting>
  <conditionalFormatting sqref="G9:G12">
    <cfRule type="cellIs" dxfId="631" priority="951" stopIfTrue="1" operator="equal">
      <formula>"þ"</formula>
    </cfRule>
  </conditionalFormatting>
  <conditionalFormatting sqref="G9:G12">
    <cfRule type="cellIs" dxfId="630" priority="950" stopIfTrue="1" operator="equal">
      <formula>"þ"</formula>
    </cfRule>
  </conditionalFormatting>
  <conditionalFormatting sqref="G9:G12">
    <cfRule type="cellIs" dxfId="629" priority="949" stopIfTrue="1" operator="equal">
      <formula>"þ"</formula>
    </cfRule>
  </conditionalFormatting>
  <conditionalFormatting sqref="G9:G12">
    <cfRule type="cellIs" dxfId="628" priority="948" stopIfTrue="1" operator="equal">
      <formula>"þ"</formula>
    </cfRule>
  </conditionalFormatting>
  <conditionalFormatting sqref="F10:F11">
    <cfRule type="cellIs" dxfId="627" priority="945" stopIfTrue="1" operator="equal">
      <formula>"þ"</formula>
    </cfRule>
  </conditionalFormatting>
  <conditionalFormatting sqref="F10:F11">
    <cfRule type="cellIs" dxfId="626" priority="944" stopIfTrue="1" operator="equal">
      <formula>"þ"</formula>
    </cfRule>
  </conditionalFormatting>
  <conditionalFormatting sqref="E12">
    <cfRule type="cellIs" dxfId="625" priority="943" stopIfTrue="1" operator="equal">
      <formula>"þ"</formula>
    </cfRule>
  </conditionalFormatting>
  <conditionalFormatting sqref="E12">
    <cfRule type="cellIs" dxfId="624" priority="942" stopIfTrue="1" operator="equal">
      <formula>"þ"</formula>
    </cfRule>
  </conditionalFormatting>
  <conditionalFormatting sqref="L12:L13">
    <cfRule type="cellIs" dxfId="623" priority="939" stopIfTrue="1" operator="equal">
      <formula>"þ"</formula>
    </cfRule>
  </conditionalFormatting>
  <conditionalFormatting sqref="L12:L13">
    <cfRule type="cellIs" dxfId="622" priority="938" stopIfTrue="1" operator="equal">
      <formula>"þ"</formula>
    </cfRule>
  </conditionalFormatting>
  <conditionalFormatting sqref="G13:G17">
    <cfRule type="cellIs" dxfId="621" priority="937" stopIfTrue="1" operator="equal">
      <formula>"þ"</formula>
    </cfRule>
  </conditionalFormatting>
  <conditionalFormatting sqref="G13:G17">
    <cfRule type="cellIs" dxfId="620" priority="936" stopIfTrue="1" operator="equal">
      <formula>"þ"</formula>
    </cfRule>
  </conditionalFormatting>
  <conditionalFormatting sqref="M14:M17">
    <cfRule type="cellIs" dxfId="619" priority="913" stopIfTrue="1" operator="equal">
      <formula>"þ"</formula>
    </cfRule>
  </conditionalFormatting>
  <conditionalFormatting sqref="M14:M17">
    <cfRule type="cellIs" dxfId="618" priority="912" stopIfTrue="1" operator="equal">
      <formula>"þ"</formula>
    </cfRule>
  </conditionalFormatting>
  <conditionalFormatting sqref="K14:K17">
    <cfRule type="cellIs" dxfId="617" priority="911" operator="lessThan">
      <formula>$P$1</formula>
    </cfRule>
  </conditionalFormatting>
  <conditionalFormatting sqref="H14:H17">
    <cfRule type="cellIs" dxfId="616" priority="910" stopIfTrue="1" operator="equal">
      <formula>"þ"</formula>
    </cfRule>
  </conditionalFormatting>
  <conditionalFormatting sqref="H14:H17">
    <cfRule type="cellIs" dxfId="615" priority="909" stopIfTrue="1" operator="equal">
      <formula>"þ"</formula>
    </cfRule>
  </conditionalFormatting>
  <conditionalFormatting sqref="F14:F17">
    <cfRule type="cellIs" dxfId="614" priority="900" stopIfTrue="1" operator="equal">
      <formula>"þ"</formula>
    </cfRule>
  </conditionalFormatting>
  <conditionalFormatting sqref="F14:F17">
    <cfRule type="cellIs" dxfId="613" priority="899" stopIfTrue="1" operator="equal">
      <formula>"þ"</formula>
    </cfRule>
  </conditionalFormatting>
  <conditionalFormatting sqref="E14:E17">
    <cfRule type="cellIs" dxfId="612" priority="898" stopIfTrue="1" operator="equal">
      <formula>"þ"</formula>
    </cfRule>
  </conditionalFormatting>
  <conditionalFormatting sqref="E14:E17">
    <cfRule type="cellIs" dxfId="611" priority="897" stopIfTrue="1" operator="equal">
      <formula>"þ"</formula>
    </cfRule>
  </conditionalFormatting>
  <conditionalFormatting sqref="G14:G17">
    <cfRule type="cellIs" dxfId="610" priority="896" stopIfTrue="1" operator="equal">
      <formula>"þ"</formula>
    </cfRule>
  </conditionalFormatting>
  <conditionalFormatting sqref="G14:G17">
    <cfRule type="cellIs" dxfId="609" priority="895" stopIfTrue="1" operator="equal">
      <formula>"þ"</formula>
    </cfRule>
  </conditionalFormatting>
  <conditionalFormatting sqref="L2:L4">
    <cfRule type="cellIs" dxfId="608" priority="889" stopIfTrue="1" operator="equal">
      <formula>"þ"</formula>
    </cfRule>
  </conditionalFormatting>
  <conditionalFormatting sqref="L2:L4">
    <cfRule type="cellIs" dxfId="607" priority="888" stopIfTrue="1" operator="equal">
      <formula>"þ"</formula>
    </cfRule>
  </conditionalFormatting>
  <conditionalFormatting sqref="L12:L17">
    <cfRule type="cellIs" dxfId="606" priority="828" stopIfTrue="1" operator="equal">
      <formula>"þ"</formula>
    </cfRule>
  </conditionalFormatting>
  <conditionalFormatting sqref="L12:L17">
    <cfRule type="cellIs" dxfId="605" priority="827" stopIfTrue="1" operator="equal">
      <formula>"þ"</formula>
    </cfRule>
  </conditionalFormatting>
  <conditionalFormatting sqref="L8:L9">
    <cfRule type="cellIs" dxfId="604" priority="776" stopIfTrue="1" operator="equal">
      <formula>"þ"</formula>
    </cfRule>
  </conditionalFormatting>
  <conditionalFormatting sqref="L8:L9">
    <cfRule type="cellIs" dxfId="603" priority="775" stopIfTrue="1" operator="equal">
      <formula>"þ"</formula>
    </cfRule>
  </conditionalFormatting>
  <conditionalFormatting sqref="L8:L9">
    <cfRule type="cellIs" dxfId="602" priority="774" stopIfTrue="1" operator="equal">
      <formula>"þ"</formula>
    </cfRule>
  </conditionalFormatting>
  <conditionalFormatting sqref="L8:L9">
    <cfRule type="cellIs" dxfId="601" priority="773" stopIfTrue="1" operator="equal">
      <formula>"þ"</formula>
    </cfRule>
  </conditionalFormatting>
  <conditionalFormatting sqref="L14:L17">
    <cfRule type="cellIs" dxfId="600" priority="772" stopIfTrue="1" operator="equal">
      <formula>"þ"</formula>
    </cfRule>
  </conditionalFormatting>
  <conditionalFormatting sqref="L14:L17">
    <cfRule type="cellIs" dxfId="599" priority="771" stopIfTrue="1" operator="equal">
      <formula>"þ"</formula>
    </cfRule>
  </conditionalFormatting>
  <conditionalFormatting sqref="F5">
    <cfRule type="cellIs" dxfId="598" priority="757" stopIfTrue="1" operator="equal">
      <formula>"þ"</formula>
    </cfRule>
  </conditionalFormatting>
  <conditionalFormatting sqref="F5">
    <cfRule type="cellIs" dxfId="597" priority="756" stopIfTrue="1" operator="equal">
      <formula>"þ"</formula>
    </cfRule>
  </conditionalFormatting>
  <conditionalFormatting sqref="F5">
    <cfRule type="cellIs" dxfId="596" priority="755" stopIfTrue="1" operator="equal">
      <formula>"þ"</formula>
    </cfRule>
  </conditionalFormatting>
  <conditionalFormatting sqref="F5">
    <cfRule type="cellIs" dxfId="595" priority="754" stopIfTrue="1" operator="equal">
      <formula>"þ"</formula>
    </cfRule>
  </conditionalFormatting>
  <conditionalFormatting sqref="F5">
    <cfRule type="cellIs" dxfId="594" priority="753" stopIfTrue="1" operator="equal">
      <formula>"þ"</formula>
    </cfRule>
  </conditionalFormatting>
  <conditionalFormatting sqref="F5">
    <cfRule type="cellIs" dxfId="593" priority="752" stopIfTrue="1" operator="equal">
      <formula>"þ"</formula>
    </cfRule>
  </conditionalFormatting>
  <conditionalFormatting sqref="F5">
    <cfRule type="cellIs" dxfId="592" priority="751" stopIfTrue="1" operator="equal">
      <formula>"þ"</formula>
    </cfRule>
  </conditionalFormatting>
  <conditionalFormatting sqref="F5">
    <cfRule type="cellIs" dxfId="591" priority="750" stopIfTrue="1" operator="equal">
      <formula>"þ"</formula>
    </cfRule>
  </conditionalFormatting>
  <conditionalFormatting sqref="F5">
    <cfRule type="cellIs" dxfId="590" priority="749" stopIfTrue="1" operator="equal">
      <formula>"þ"</formula>
    </cfRule>
  </conditionalFormatting>
  <conditionalFormatting sqref="F5">
    <cfRule type="cellIs" dxfId="589" priority="748" stopIfTrue="1" operator="equal">
      <formula>"þ"</formula>
    </cfRule>
  </conditionalFormatting>
  <conditionalFormatting sqref="F5">
    <cfRule type="cellIs" dxfId="588" priority="747" stopIfTrue="1" operator="equal">
      <formula>"þ"</formula>
    </cfRule>
  </conditionalFormatting>
  <conditionalFormatting sqref="F5">
    <cfRule type="cellIs" dxfId="587" priority="746" stopIfTrue="1" operator="equal">
      <formula>"þ"</formula>
    </cfRule>
  </conditionalFormatting>
  <conditionalFormatting sqref="F5">
    <cfRule type="cellIs" dxfId="586" priority="745" stopIfTrue="1" operator="equal">
      <formula>"þ"</formula>
    </cfRule>
  </conditionalFormatting>
  <conditionalFormatting sqref="F5">
    <cfRule type="cellIs" dxfId="585" priority="744" stopIfTrue="1" operator="equal">
      <formula>"þ"</formula>
    </cfRule>
  </conditionalFormatting>
  <conditionalFormatting sqref="F5">
    <cfRule type="cellIs" dxfId="584" priority="743" stopIfTrue="1" operator="equal">
      <formula>"þ"</formula>
    </cfRule>
  </conditionalFormatting>
  <conditionalFormatting sqref="F5">
    <cfRule type="cellIs" dxfId="583" priority="742" stopIfTrue="1" operator="equal">
      <formula>"þ"</formula>
    </cfRule>
  </conditionalFormatting>
  <conditionalFormatting sqref="E5">
    <cfRule type="cellIs" dxfId="582" priority="741" stopIfTrue="1" operator="equal">
      <formula>"þ"</formula>
    </cfRule>
  </conditionalFormatting>
  <conditionalFormatting sqref="E5">
    <cfRule type="cellIs" dxfId="581" priority="740" stopIfTrue="1" operator="equal">
      <formula>"þ"</formula>
    </cfRule>
  </conditionalFormatting>
  <conditionalFormatting sqref="E5">
    <cfRule type="cellIs" dxfId="580" priority="739" stopIfTrue="1" operator="equal">
      <formula>"þ"</formula>
    </cfRule>
  </conditionalFormatting>
  <conditionalFormatting sqref="E5">
    <cfRule type="cellIs" dxfId="579" priority="738" stopIfTrue="1" operator="equal">
      <formula>"þ"</formula>
    </cfRule>
  </conditionalFormatting>
  <conditionalFormatting sqref="E5">
    <cfRule type="cellIs" dxfId="578" priority="737" stopIfTrue="1" operator="equal">
      <formula>"þ"</formula>
    </cfRule>
  </conditionalFormatting>
  <conditionalFormatting sqref="E5">
    <cfRule type="cellIs" dxfId="577" priority="736" stopIfTrue="1" operator="equal">
      <formula>"þ"</formula>
    </cfRule>
  </conditionalFormatting>
  <conditionalFormatting sqref="E5">
    <cfRule type="cellIs" dxfId="576" priority="735" stopIfTrue="1" operator="equal">
      <formula>"þ"</formula>
    </cfRule>
  </conditionalFormatting>
  <conditionalFormatting sqref="E5">
    <cfRule type="cellIs" dxfId="575" priority="734" stopIfTrue="1" operator="equal">
      <formula>"þ"</formula>
    </cfRule>
  </conditionalFormatting>
  <conditionalFormatting sqref="E5">
    <cfRule type="cellIs" dxfId="574" priority="733" stopIfTrue="1" operator="equal">
      <formula>"þ"</formula>
    </cfRule>
  </conditionalFormatting>
  <conditionalFormatting sqref="E5">
    <cfRule type="cellIs" dxfId="573" priority="732" stopIfTrue="1" operator="equal">
      <formula>"þ"</formula>
    </cfRule>
  </conditionalFormatting>
  <conditionalFormatting sqref="E5">
    <cfRule type="cellIs" dxfId="572" priority="731" stopIfTrue="1" operator="equal">
      <formula>"þ"</formula>
    </cfRule>
  </conditionalFormatting>
  <conditionalFormatting sqref="E5">
    <cfRule type="cellIs" dxfId="571" priority="730" stopIfTrue="1" operator="equal">
      <formula>"þ"</formula>
    </cfRule>
  </conditionalFormatting>
  <conditionalFormatting sqref="E5">
    <cfRule type="cellIs" dxfId="570" priority="729" stopIfTrue="1" operator="equal">
      <formula>"þ"</formula>
    </cfRule>
  </conditionalFormatting>
  <conditionalFormatting sqref="E5">
    <cfRule type="cellIs" dxfId="569" priority="728" stopIfTrue="1" operator="equal">
      <formula>"þ"</formula>
    </cfRule>
  </conditionalFormatting>
  <conditionalFormatting sqref="E5">
    <cfRule type="cellIs" dxfId="568" priority="727" stopIfTrue="1" operator="equal">
      <formula>"þ"</formula>
    </cfRule>
  </conditionalFormatting>
  <conditionalFormatting sqref="E5">
    <cfRule type="cellIs" dxfId="567" priority="726" stopIfTrue="1" operator="equal">
      <formula>"þ"</formula>
    </cfRule>
  </conditionalFormatting>
  <conditionalFormatting sqref="G6">
    <cfRule type="cellIs" dxfId="566" priority="725" stopIfTrue="1" operator="equal">
      <formula>"þ"</formula>
    </cfRule>
  </conditionalFormatting>
  <conditionalFormatting sqref="G6">
    <cfRule type="cellIs" dxfId="565" priority="724" stopIfTrue="1" operator="equal">
      <formula>"þ"</formula>
    </cfRule>
  </conditionalFormatting>
  <conditionalFormatting sqref="G6">
    <cfRule type="cellIs" dxfId="564" priority="723" stopIfTrue="1" operator="equal">
      <formula>"þ"</formula>
    </cfRule>
  </conditionalFormatting>
  <conditionalFormatting sqref="G6">
    <cfRule type="cellIs" dxfId="563" priority="722" stopIfTrue="1" operator="equal">
      <formula>"þ"</formula>
    </cfRule>
  </conditionalFormatting>
  <conditionalFormatting sqref="G6">
    <cfRule type="cellIs" dxfId="562" priority="721" stopIfTrue="1" operator="equal">
      <formula>"þ"</formula>
    </cfRule>
  </conditionalFormatting>
  <conditionalFormatting sqref="G6">
    <cfRule type="cellIs" dxfId="561" priority="720" stopIfTrue="1" operator="equal">
      <formula>"þ"</formula>
    </cfRule>
  </conditionalFormatting>
  <conditionalFormatting sqref="G6">
    <cfRule type="cellIs" dxfId="560" priority="719" stopIfTrue="1" operator="equal">
      <formula>"þ"</formula>
    </cfRule>
  </conditionalFormatting>
  <conditionalFormatting sqref="G6">
    <cfRule type="cellIs" dxfId="559" priority="718" stopIfTrue="1" operator="equal">
      <formula>"þ"</formula>
    </cfRule>
  </conditionalFormatting>
  <conditionalFormatting sqref="G6">
    <cfRule type="cellIs" dxfId="558" priority="717" stopIfTrue="1" operator="equal">
      <formula>"þ"</formula>
    </cfRule>
  </conditionalFormatting>
  <conditionalFormatting sqref="G6">
    <cfRule type="cellIs" dxfId="557" priority="716" stopIfTrue="1" operator="equal">
      <formula>"þ"</formula>
    </cfRule>
  </conditionalFormatting>
  <conditionalFormatting sqref="G6">
    <cfRule type="cellIs" dxfId="556" priority="715" stopIfTrue="1" operator="equal">
      <formula>"þ"</formula>
    </cfRule>
  </conditionalFormatting>
  <conditionalFormatting sqref="G6">
    <cfRule type="cellIs" dxfId="555" priority="714" stopIfTrue="1" operator="equal">
      <formula>"þ"</formula>
    </cfRule>
  </conditionalFormatting>
  <conditionalFormatting sqref="G6">
    <cfRule type="cellIs" dxfId="554" priority="713" stopIfTrue="1" operator="equal">
      <formula>"þ"</formula>
    </cfRule>
  </conditionalFormatting>
  <conditionalFormatting sqref="G6">
    <cfRule type="cellIs" dxfId="553" priority="712" stopIfTrue="1" operator="equal">
      <formula>"þ"</formula>
    </cfRule>
  </conditionalFormatting>
  <conditionalFormatting sqref="G6">
    <cfRule type="cellIs" dxfId="552" priority="711" stopIfTrue="1" operator="equal">
      <formula>"þ"</formula>
    </cfRule>
  </conditionalFormatting>
  <conditionalFormatting sqref="G6">
    <cfRule type="cellIs" dxfId="551" priority="710" stopIfTrue="1" operator="equal">
      <formula>"þ"</formula>
    </cfRule>
  </conditionalFormatting>
  <conditionalFormatting sqref="G10:G12">
    <cfRule type="cellIs" dxfId="550" priority="701" stopIfTrue="1" operator="equal">
      <formula>"þ"</formula>
    </cfRule>
  </conditionalFormatting>
  <conditionalFormatting sqref="G10:G12">
    <cfRule type="cellIs" dxfId="549" priority="700" stopIfTrue="1" operator="equal">
      <formula>"þ"</formula>
    </cfRule>
  </conditionalFormatting>
  <conditionalFormatting sqref="G10:G12">
    <cfRule type="cellIs" dxfId="548" priority="699" stopIfTrue="1" operator="equal">
      <formula>"þ"</formula>
    </cfRule>
  </conditionalFormatting>
  <conditionalFormatting sqref="G10:G12">
    <cfRule type="cellIs" dxfId="547" priority="698" stopIfTrue="1" operator="equal">
      <formula>"þ"</formula>
    </cfRule>
  </conditionalFormatting>
  <conditionalFormatting sqref="F23:F24">
    <cfRule type="cellIs" dxfId="546" priority="665" stopIfTrue="1" operator="equal">
      <formula>"þ"</formula>
    </cfRule>
  </conditionalFormatting>
  <conditionalFormatting sqref="F23:F24">
    <cfRule type="cellIs" dxfId="545" priority="664" stopIfTrue="1" operator="equal">
      <formula>"þ"</formula>
    </cfRule>
  </conditionalFormatting>
  <conditionalFormatting sqref="F23:F24">
    <cfRule type="cellIs" dxfId="544" priority="663" stopIfTrue="1" operator="equal">
      <formula>"þ"</formula>
    </cfRule>
  </conditionalFormatting>
  <conditionalFormatting sqref="F23:F24">
    <cfRule type="cellIs" dxfId="543" priority="660" stopIfTrue="1" operator="equal">
      <formula>"þ"</formula>
    </cfRule>
  </conditionalFormatting>
  <conditionalFormatting sqref="F23:F24">
    <cfRule type="cellIs" dxfId="542" priority="659" stopIfTrue="1" operator="equal">
      <formula>"þ"</formula>
    </cfRule>
  </conditionalFormatting>
  <conditionalFormatting sqref="F23:F24">
    <cfRule type="cellIs" dxfId="541" priority="658" stopIfTrue="1" operator="equal">
      <formula>"þ"</formula>
    </cfRule>
  </conditionalFormatting>
  <conditionalFormatting sqref="F23:F24">
    <cfRule type="cellIs" dxfId="540" priority="657" stopIfTrue="1" operator="equal">
      <formula>"þ"</formula>
    </cfRule>
  </conditionalFormatting>
  <conditionalFormatting sqref="F23:F24">
    <cfRule type="cellIs" dxfId="539" priority="661" stopIfTrue="1" operator="equal">
      <formula>"þ"</formula>
    </cfRule>
  </conditionalFormatting>
  <conditionalFormatting sqref="F23:F24">
    <cfRule type="cellIs" dxfId="538" priority="656" stopIfTrue="1" operator="equal">
      <formula>"þ"</formula>
    </cfRule>
  </conditionalFormatting>
  <conditionalFormatting sqref="F23:F24">
    <cfRule type="cellIs" dxfId="537" priority="655" stopIfTrue="1" operator="equal">
      <formula>"þ"</formula>
    </cfRule>
  </conditionalFormatting>
  <conditionalFormatting sqref="F23:F24">
    <cfRule type="cellIs" dxfId="536" priority="654" stopIfTrue="1" operator="equal">
      <formula>"þ"</formula>
    </cfRule>
  </conditionalFormatting>
  <conditionalFormatting sqref="F23:F24">
    <cfRule type="cellIs" dxfId="535" priority="662" stopIfTrue="1" operator="equal">
      <formula>"þ"</formula>
    </cfRule>
  </conditionalFormatting>
  <conditionalFormatting sqref="F23:F24">
    <cfRule type="cellIs" dxfId="534" priority="653" stopIfTrue="1" operator="equal">
      <formula>"þ"</formula>
    </cfRule>
  </conditionalFormatting>
  <conditionalFormatting sqref="F23:F24">
    <cfRule type="cellIs" dxfId="533" priority="652" stopIfTrue="1" operator="equal">
      <formula>"þ"</formula>
    </cfRule>
  </conditionalFormatting>
  <conditionalFormatting sqref="F23:F24">
    <cfRule type="cellIs" dxfId="532" priority="651" stopIfTrue="1" operator="equal">
      <formula>"þ"</formula>
    </cfRule>
  </conditionalFormatting>
  <conditionalFormatting sqref="G24:G25">
    <cfRule type="cellIs" dxfId="531" priority="650" stopIfTrue="1" operator="equal">
      <formula>"þ"</formula>
    </cfRule>
  </conditionalFormatting>
  <conditionalFormatting sqref="G24:G25">
    <cfRule type="cellIs" dxfId="530" priority="649" stopIfTrue="1" operator="equal">
      <formula>"þ"</formula>
    </cfRule>
  </conditionalFormatting>
  <conditionalFormatting sqref="G24:G25">
    <cfRule type="cellIs" dxfId="529" priority="646" stopIfTrue="1" operator="equal">
      <formula>"þ"</formula>
    </cfRule>
  </conditionalFormatting>
  <conditionalFormatting sqref="G24:G25">
    <cfRule type="cellIs" dxfId="528" priority="645" stopIfTrue="1" operator="equal">
      <formula>"þ"</formula>
    </cfRule>
  </conditionalFormatting>
  <conditionalFormatting sqref="G24:G25">
    <cfRule type="cellIs" dxfId="527" priority="644" stopIfTrue="1" operator="equal">
      <formula>"þ"</formula>
    </cfRule>
  </conditionalFormatting>
  <conditionalFormatting sqref="G24:G25">
    <cfRule type="cellIs" dxfId="526" priority="643" stopIfTrue="1" operator="equal">
      <formula>"þ"</formula>
    </cfRule>
  </conditionalFormatting>
  <conditionalFormatting sqref="G24:G25">
    <cfRule type="cellIs" dxfId="525" priority="647" stopIfTrue="1" operator="equal">
      <formula>"þ"</formula>
    </cfRule>
  </conditionalFormatting>
  <conditionalFormatting sqref="G24:G25">
    <cfRule type="cellIs" dxfId="524" priority="642" stopIfTrue="1" operator="equal">
      <formula>"þ"</formula>
    </cfRule>
  </conditionalFormatting>
  <conditionalFormatting sqref="G24:G25">
    <cfRule type="cellIs" dxfId="523" priority="641" stopIfTrue="1" operator="equal">
      <formula>"þ"</formula>
    </cfRule>
  </conditionalFormatting>
  <conditionalFormatting sqref="G24:G25">
    <cfRule type="cellIs" dxfId="522" priority="640" stopIfTrue="1" operator="equal">
      <formula>"þ"</formula>
    </cfRule>
  </conditionalFormatting>
  <conditionalFormatting sqref="G24:G25">
    <cfRule type="cellIs" dxfId="521" priority="648" stopIfTrue="1" operator="equal">
      <formula>"þ"</formula>
    </cfRule>
  </conditionalFormatting>
  <conditionalFormatting sqref="G24:G25">
    <cfRule type="cellIs" dxfId="520" priority="639" stopIfTrue="1" operator="equal">
      <formula>"þ"</formula>
    </cfRule>
  </conditionalFormatting>
  <conditionalFormatting sqref="G24:G25">
    <cfRule type="cellIs" dxfId="519" priority="638" stopIfTrue="1" operator="equal">
      <formula>"þ"</formula>
    </cfRule>
  </conditionalFormatting>
  <conditionalFormatting sqref="G24:G25">
    <cfRule type="cellIs" dxfId="518" priority="637" stopIfTrue="1" operator="equal">
      <formula>"þ"</formula>
    </cfRule>
  </conditionalFormatting>
  <conditionalFormatting sqref="L23:L26">
    <cfRule type="cellIs" dxfId="517" priority="636" stopIfTrue="1" operator="equal">
      <formula>"þ"</formula>
    </cfRule>
  </conditionalFormatting>
  <conditionalFormatting sqref="L23:L26">
    <cfRule type="cellIs" dxfId="516" priority="633" stopIfTrue="1" operator="equal">
      <formula>"þ"</formula>
    </cfRule>
  </conditionalFormatting>
  <conditionalFormatting sqref="L23:L26">
    <cfRule type="cellIs" dxfId="515" priority="635" stopIfTrue="1" operator="equal">
      <formula>"þ"</formula>
    </cfRule>
  </conditionalFormatting>
  <conditionalFormatting sqref="L23:L26">
    <cfRule type="cellIs" dxfId="514" priority="634" stopIfTrue="1" operator="equal">
      <formula>"þ"</formula>
    </cfRule>
  </conditionalFormatting>
  <conditionalFormatting sqref="L23:L26">
    <cfRule type="cellIs" dxfId="513" priority="632" stopIfTrue="1" operator="equal">
      <formula>"þ"</formula>
    </cfRule>
  </conditionalFormatting>
  <conditionalFormatting sqref="L23:L26">
    <cfRule type="cellIs" dxfId="512" priority="629" stopIfTrue="1" operator="equal">
      <formula>"þ"</formula>
    </cfRule>
  </conditionalFormatting>
  <conditionalFormatting sqref="L23:L26">
    <cfRule type="cellIs" dxfId="511" priority="631" stopIfTrue="1" operator="equal">
      <formula>"þ"</formula>
    </cfRule>
  </conditionalFormatting>
  <conditionalFormatting sqref="L23:L26">
    <cfRule type="cellIs" dxfId="510" priority="630" stopIfTrue="1" operator="equal">
      <formula>"þ"</formula>
    </cfRule>
  </conditionalFormatting>
  <conditionalFormatting sqref="L22:M22 E22:H22">
    <cfRule type="cellIs" dxfId="509" priority="571" stopIfTrue="1" operator="equal">
      <formula>"þ"</formula>
    </cfRule>
  </conditionalFormatting>
  <conditionalFormatting sqref="K22:K23">
    <cfRule type="cellIs" dxfId="508" priority="570" operator="lessThan">
      <formula>$P$1</formula>
    </cfRule>
  </conditionalFormatting>
  <conditionalFormatting sqref="K25:K26">
    <cfRule type="cellIs" dxfId="507" priority="512" operator="lessThan">
      <formula>$P$1</formula>
    </cfRule>
  </conditionalFormatting>
  <conditionalFormatting sqref="K24:K25">
    <cfRule type="cellIs" dxfId="506" priority="511" operator="lessThan">
      <formula>$P$1</formula>
    </cfRule>
  </conditionalFormatting>
  <conditionalFormatting sqref="K24:K25">
    <cfRule type="cellIs" dxfId="505" priority="510" operator="lessThan">
      <formula>$P$1</formula>
    </cfRule>
  </conditionalFormatting>
  <conditionalFormatting sqref="K24:K25">
    <cfRule type="cellIs" dxfId="504" priority="509" operator="lessThan">
      <formula>$P$1</formula>
    </cfRule>
  </conditionalFormatting>
  <conditionalFormatting sqref="K24:K25">
    <cfRule type="cellIs" dxfId="503" priority="508" operator="lessThan">
      <formula>$P$1</formula>
    </cfRule>
  </conditionalFormatting>
  <conditionalFormatting sqref="E24:E25 H24:H25">
    <cfRule type="cellIs" dxfId="502" priority="507" stopIfTrue="1" operator="equal">
      <formula>"þ"</formula>
    </cfRule>
  </conditionalFormatting>
  <conditionalFormatting sqref="E24:E25 H24:H25">
    <cfRule type="cellIs" dxfId="501" priority="506" stopIfTrue="1" operator="equal">
      <formula>"þ"</formula>
    </cfRule>
  </conditionalFormatting>
  <conditionalFormatting sqref="G24:G25">
    <cfRule type="cellIs" dxfId="500" priority="505" stopIfTrue="1" operator="equal">
      <formula>"þ"</formula>
    </cfRule>
  </conditionalFormatting>
  <conditionalFormatting sqref="G24:G25">
    <cfRule type="cellIs" dxfId="499" priority="504" stopIfTrue="1" operator="equal">
      <formula>"þ"</formula>
    </cfRule>
  </conditionalFormatting>
  <conditionalFormatting sqref="E24:E25">
    <cfRule type="cellIs" dxfId="498" priority="503" stopIfTrue="1" operator="equal">
      <formula>"þ"</formula>
    </cfRule>
  </conditionalFormatting>
  <conditionalFormatting sqref="E24:E25">
    <cfRule type="cellIs" dxfId="497" priority="502" stopIfTrue="1" operator="equal">
      <formula>"þ"</formula>
    </cfRule>
  </conditionalFormatting>
  <conditionalFormatting sqref="E24:E25">
    <cfRule type="cellIs" dxfId="496" priority="501" stopIfTrue="1" operator="equal">
      <formula>"þ"</formula>
    </cfRule>
  </conditionalFormatting>
  <conditionalFormatting sqref="E24:E25">
    <cfRule type="cellIs" dxfId="495" priority="500" stopIfTrue="1" operator="equal">
      <formula>"þ"</formula>
    </cfRule>
  </conditionalFormatting>
  <conditionalFormatting sqref="E24:E25">
    <cfRule type="cellIs" dxfId="494" priority="499" stopIfTrue="1" operator="equal">
      <formula>"þ"</formula>
    </cfRule>
  </conditionalFormatting>
  <conditionalFormatting sqref="E24:E25">
    <cfRule type="cellIs" dxfId="493" priority="498" stopIfTrue="1" operator="equal">
      <formula>"þ"</formula>
    </cfRule>
  </conditionalFormatting>
  <conditionalFormatting sqref="E24:E25">
    <cfRule type="cellIs" dxfId="492" priority="497" stopIfTrue="1" operator="equal">
      <formula>"þ"</formula>
    </cfRule>
  </conditionalFormatting>
  <conditionalFormatting sqref="E24:E25">
    <cfRule type="cellIs" dxfId="491" priority="496" stopIfTrue="1" operator="equal">
      <formula>"þ"</formula>
    </cfRule>
  </conditionalFormatting>
  <conditionalFormatting sqref="F24:F25">
    <cfRule type="cellIs" dxfId="490" priority="495" stopIfTrue="1" operator="equal">
      <formula>"þ"</formula>
    </cfRule>
  </conditionalFormatting>
  <conditionalFormatting sqref="F24:F25">
    <cfRule type="cellIs" dxfId="489" priority="494" stopIfTrue="1" operator="equal">
      <formula>"þ"</formula>
    </cfRule>
  </conditionalFormatting>
  <conditionalFormatting sqref="F24:F25">
    <cfRule type="cellIs" dxfId="488" priority="493" stopIfTrue="1" operator="equal">
      <formula>"þ"</formula>
    </cfRule>
  </conditionalFormatting>
  <conditionalFormatting sqref="F24:F25">
    <cfRule type="cellIs" dxfId="487" priority="490" stopIfTrue="1" operator="equal">
      <formula>"þ"</formula>
    </cfRule>
  </conditionalFormatting>
  <conditionalFormatting sqref="F24:F25">
    <cfRule type="cellIs" dxfId="486" priority="489" stopIfTrue="1" operator="equal">
      <formula>"þ"</formula>
    </cfRule>
  </conditionalFormatting>
  <conditionalFormatting sqref="F24:F25">
    <cfRule type="cellIs" dxfId="485" priority="488" stopIfTrue="1" operator="equal">
      <formula>"þ"</formula>
    </cfRule>
  </conditionalFormatting>
  <conditionalFormatting sqref="F24:F25">
    <cfRule type="cellIs" dxfId="484" priority="487" stopIfTrue="1" operator="equal">
      <formula>"þ"</formula>
    </cfRule>
  </conditionalFormatting>
  <conditionalFormatting sqref="F24:F25">
    <cfRule type="cellIs" dxfId="483" priority="491" stopIfTrue="1" operator="equal">
      <formula>"þ"</formula>
    </cfRule>
  </conditionalFormatting>
  <conditionalFormatting sqref="F24:F25">
    <cfRule type="cellIs" dxfId="482" priority="486" stopIfTrue="1" operator="equal">
      <formula>"þ"</formula>
    </cfRule>
  </conditionalFormatting>
  <conditionalFormatting sqref="F24:F25">
    <cfRule type="cellIs" dxfId="481" priority="485" stopIfTrue="1" operator="equal">
      <formula>"þ"</formula>
    </cfRule>
  </conditionalFormatting>
  <conditionalFormatting sqref="F24:F25">
    <cfRule type="cellIs" dxfId="480" priority="484" stopIfTrue="1" operator="equal">
      <formula>"þ"</formula>
    </cfRule>
  </conditionalFormatting>
  <conditionalFormatting sqref="F24:F25">
    <cfRule type="cellIs" dxfId="479" priority="492" stopIfTrue="1" operator="equal">
      <formula>"þ"</formula>
    </cfRule>
  </conditionalFormatting>
  <conditionalFormatting sqref="F24:F25">
    <cfRule type="cellIs" dxfId="478" priority="483" stopIfTrue="1" operator="equal">
      <formula>"þ"</formula>
    </cfRule>
  </conditionalFormatting>
  <conditionalFormatting sqref="F24:F25">
    <cfRule type="cellIs" dxfId="477" priority="482" stopIfTrue="1" operator="equal">
      <formula>"þ"</formula>
    </cfRule>
  </conditionalFormatting>
  <conditionalFormatting sqref="F24:F25">
    <cfRule type="cellIs" dxfId="476" priority="481" stopIfTrue="1" operator="equal">
      <formula>"þ"</formula>
    </cfRule>
  </conditionalFormatting>
  <conditionalFormatting sqref="G25:G26">
    <cfRule type="cellIs" dxfId="475" priority="480" stopIfTrue="1" operator="equal">
      <formula>"þ"</formula>
    </cfRule>
  </conditionalFormatting>
  <conditionalFormatting sqref="G25:G26">
    <cfRule type="cellIs" dxfId="474" priority="479" stopIfTrue="1" operator="equal">
      <formula>"þ"</formula>
    </cfRule>
  </conditionalFormatting>
  <conditionalFormatting sqref="G25:G26">
    <cfRule type="cellIs" dxfId="473" priority="476" stopIfTrue="1" operator="equal">
      <formula>"þ"</formula>
    </cfRule>
  </conditionalFormatting>
  <conditionalFormatting sqref="G25:G26">
    <cfRule type="cellIs" dxfId="472" priority="475" stopIfTrue="1" operator="equal">
      <formula>"þ"</formula>
    </cfRule>
  </conditionalFormatting>
  <conditionalFormatting sqref="G25:G26">
    <cfRule type="cellIs" dxfId="471" priority="474" stopIfTrue="1" operator="equal">
      <formula>"þ"</formula>
    </cfRule>
  </conditionalFormatting>
  <conditionalFormatting sqref="G25:G26">
    <cfRule type="cellIs" dxfId="470" priority="473" stopIfTrue="1" operator="equal">
      <formula>"þ"</formula>
    </cfRule>
  </conditionalFormatting>
  <conditionalFormatting sqref="G25:G26">
    <cfRule type="cellIs" dxfId="469" priority="477" stopIfTrue="1" operator="equal">
      <formula>"þ"</formula>
    </cfRule>
  </conditionalFormatting>
  <conditionalFormatting sqref="G25:G26">
    <cfRule type="cellIs" dxfId="468" priority="472" stopIfTrue="1" operator="equal">
      <formula>"þ"</formula>
    </cfRule>
  </conditionalFormatting>
  <conditionalFormatting sqref="G25:G26">
    <cfRule type="cellIs" dxfId="467" priority="471" stopIfTrue="1" operator="equal">
      <formula>"þ"</formula>
    </cfRule>
  </conditionalFormatting>
  <conditionalFormatting sqref="G25:G26">
    <cfRule type="cellIs" dxfId="466" priority="470" stopIfTrue="1" operator="equal">
      <formula>"þ"</formula>
    </cfRule>
  </conditionalFormatting>
  <conditionalFormatting sqref="G25:G26">
    <cfRule type="cellIs" dxfId="465" priority="478" stopIfTrue="1" operator="equal">
      <formula>"þ"</formula>
    </cfRule>
  </conditionalFormatting>
  <conditionalFormatting sqref="G25:G26">
    <cfRule type="cellIs" dxfId="464" priority="469" stopIfTrue="1" operator="equal">
      <formula>"þ"</formula>
    </cfRule>
  </conditionalFormatting>
  <conditionalFormatting sqref="G25:G26">
    <cfRule type="cellIs" dxfId="463" priority="468" stopIfTrue="1" operator="equal">
      <formula>"þ"</formula>
    </cfRule>
  </conditionalFormatting>
  <conditionalFormatting sqref="G25:G26">
    <cfRule type="cellIs" dxfId="462" priority="467" stopIfTrue="1" operator="equal">
      <formula>"þ"</formula>
    </cfRule>
  </conditionalFormatting>
  <conditionalFormatting sqref="L23:M23 E23:H23">
    <cfRule type="cellIs" dxfId="461" priority="466" stopIfTrue="1" operator="equal">
      <formula>"þ"</formula>
    </cfRule>
  </conditionalFormatting>
  <conditionalFormatting sqref="K23:K24">
    <cfRule type="cellIs" dxfId="460" priority="465" operator="lessThan">
      <formula>$P$1</formula>
    </cfRule>
  </conditionalFormatting>
  <conditionalFormatting sqref="G23:G24">
    <cfRule type="cellIs" dxfId="459" priority="464" stopIfTrue="1" operator="equal">
      <formula>"þ"</formula>
    </cfRule>
  </conditionalFormatting>
  <conditionalFormatting sqref="G23:G24">
    <cfRule type="cellIs" dxfId="458" priority="463" stopIfTrue="1" operator="equal">
      <formula>"þ"</formula>
    </cfRule>
  </conditionalFormatting>
  <conditionalFormatting sqref="F23:F24">
    <cfRule type="cellIs" dxfId="457" priority="462" stopIfTrue="1" operator="equal">
      <formula>"þ"</formula>
    </cfRule>
  </conditionalFormatting>
  <conditionalFormatting sqref="F23:F24">
    <cfRule type="cellIs" dxfId="456" priority="461" stopIfTrue="1" operator="equal">
      <formula>"þ"</formula>
    </cfRule>
  </conditionalFormatting>
  <conditionalFormatting sqref="G7:G11">
    <cfRule type="cellIs" dxfId="455" priority="460" stopIfTrue="1" operator="equal">
      <formula>"þ"</formula>
    </cfRule>
  </conditionalFormatting>
  <conditionalFormatting sqref="G7:G11">
    <cfRule type="cellIs" dxfId="454" priority="459" stopIfTrue="1" operator="equal">
      <formula>"þ"</formula>
    </cfRule>
  </conditionalFormatting>
  <conditionalFormatting sqref="G7:G11">
    <cfRule type="cellIs" dxfId="453" priority="458" stopIfTrue="1" operator="equal">
      <formula>"þ"</formula>
    </cfRule>
  </conditionalFormatting>
  <conditionalFormatting sqref="G7:G11">
    <cfRule type="cellIs" dxfId="452" priority="457" stopIfTrue="1" operator="equal">
      <formula>"þ"</formula>
    </cfRule>
  </conditionalFormatting>
  <conditionalFormatting sqref="G7:G11">
    <cfRule type="cellIs" dxfId="451" priority="456" stopIfTrue="1" operator="equal">
      <formula>"þ"</formula>
    </cfRule>
  </conditionalFormatting>
  <conditionalFormatting sqref="G7:G11">
    <cfRule type="cellIs" dxfId="450" priority="455" stopIfTrue="1" operator="equal">
      <formula>"þ"</formula>
    </cfRule>
  </conditionalFormatting>
  <conditionalFormatting sqref="G7:G11">
    <cfRule type="cellIs" dxfId="449" priority="454" stopIfTrue="1" operator="equal">
      <formula>"þ"</formula>
    </cfRule>
  </conditionalFormatting>
  <conditionalFormatting sqref="G7:G11">
    <cfRule type="cellIs" dxfId="448" priority="453" stopIfTrue="1" operator="equal">
      <formula>"þ"</formula>
    </cfRule>
  </conditionalFormatting>
  <conditionalFormatting sqref="F9:F11">
    <cfRule type="cellIs" dxfId="447" priority="452" stopIfTrue="1" operator="equal">
      <formula>"þ"</formula>
    </cfRule>
  </conditionalFormatting>
  <conditionalFormatting sqref="F9:F11">
    <cfRule type="cellIs" dxfId="446" priority="451" stopIfTrue="1" operator="equal">
      <formula>"þ"</formula>
    </cfRule>
  </conditionalFormatting>
  <conditionalFormatting sqref="F9:F11">
    <cfRule type="cellIs" dxfId="445" priority="450" stopIfTrue="1" operator="equal">
      <formula>"þ"</formula>
    </cfRule>
  </conditionalFormatting>
  <conditionalFormatting sqref="F9:F11">
    <cfRule type="cellIs" dxfId="444" priority="449" stopIfTrue="1" operator="equal">
      <formula>"þ"</formula>
    </cfRule>
  </conditionalFormatting>
  <conditionalFormatting sqref="F9:F11">
    <cfRule type="cellIs" dxfId="443" priority="448" stopIfTrue="1" operator="equal">
      <formula>"þ"</formula>
    </cfRule>
  </conditionalFormatting>
  <conditionalFormatting sqref="F9:F11">
    <cfRule type="cellIs" dxfId="442" priority="447" stopIfTrue="1" operator="equal">
      <formula>"þ"</formula>
    </cfRule>
  </conditionalFormatting>
  <conditionalFormatting sqref="F9:F11">
    <cfRule type="cellIs" dxfId="441" priority="446" stopIfTrue="1" operator="equal">
      <formula>"þ"</formula>
    </cfRule>
  </conditionalFormatting>
  <conditionalFormatting sqref="F9:F11">
    <cfRule type="cellIs" dxfId="440" priority="445" stopIfTrue="1" operator="equal">
      <formula>"þ"</formula>
    </cfRule>
  </conditionalFormatting>
  <conditionalFormatting sqref="E9 E12">
    <cfRule type="cellIs" dxfId="439" priority="444" stopIfTrue="1" operator="equal">
      <formula>"þ"</formula>
    </cfRule>
  </conditionalFormatting>
  <conditionalFormatting sqref="E9 E12">
    <cfRule type="cellIs" dxfId="438" priority="443" stopIfTrue="1" operator="equal">
      <formula>"þ"</formula>
    </cfRule>
  </conditionalFormatting>
  <conditionalFormatting sqref="E9 E12">
    <cfRule type="cellIs" dxfId="437" priority="442" stopIfTrue="1" operator="equal">
      <formula>"þ"</formula>
    </cfRule>
  </conditionalFormatting>
  <conditionalFormatting sqref="E9 E12">
    <cfRule type="cellIs" dxfId="436" priority="441" stopIfTrue="1" operator="equal">
      <formula>"þ"</formula>
    </cfRule>
  </conditionalFormatting>
  <conditionalFormatting sqref="E9 E12">
    <cfRule type="cellIs" dxfId="435" priority="440" stopIfTrue="1" operator="equal">
      <formula>"þ"</formula>
    </cfRule>
  </conditionalFormatting>
  <conditionalFormatting sqref="E9 E12">
    <cfRule type="cellIs" dxfId="434" priority="439" stopIfTrue="1" operator="equal">
      <formula>"þ"</formula>
    </cfRule>
  </conditionalFormatting>
  <conditionalFormatting sqref="E9 E12">
    <cfRule type="cellIs" dxfId="433" priority="438" stopIfTrue="1" operator="equal">
      <formula>"þ"</formula>
    </cfRule>
  </conditionalFormatting>
  <conditionalFormatting sqref="E9 E12">
    <cfRule type="cellIs" dxfId="432" priority="437" stopIfTrue="1" operator="equal">
      <formula>"þ"</formula>
    </cfRule>
  </conditionalFormatting>
  <conditionalFormatting sqref="E9 E12">
    <cfRule type="cellIs" dxfId="431" priority="436" stopIfTrue="1" operator="equal">
      <formula>"þ"</formula>
    </cfRule>
  </conditionalFormatting>
  <conditionalFormatting sqref="E9 E12">
    <cfRule type="cellIs" dxfId="430" priority="435" stopIfTrue="1" operator="equal">
      <formula>"þ"</formula>
    </cfRule>
  </conditionalFormatting>
  <conditionalFormatting sqref="F7:F11">
    <cfRule type="cellIs" dxfId="429" priority="434" stopIfTrue="1" operator="equal">
      <formula>"þ"</formula>
    </cfRule>
  </conditionalFormatting>
  <conditionalFormatting sqref="F7:F11">
    <cfRule type="cellIs" dxfId="428" priority="433" stopIfTrue="1" operator="equal">
      <formula>"þ"</formula>
    </cfRule>
  </conditionalFormatting>
  <conditionalFormatting sqref="F7:F11">
    <cfRule type="cellIs" dxfId="427" priority="432" stopIfTrue="1" operator="equal">
      <formula>"þ"</formula>
    </cfRule>
  </conditionalFormatting>
  <conditionalFormatting sqref="F7:F11">
    <cfRule type="cellIs" dxfId="426" priority="431" stopIfTrue="1" operator="equal">
      <formula>"þ"</formula>
    </cfRule>
  </conditionalFormatting>
  <conditionalFormatting sqref="F7:F11">
    <cfRule type="cellIs" dxfId="425" priority="430" stopIfTrue="1" operator="equal">
      <formula>"þ"</formula>
    </cfRule>
  </conditionalFormatting>
  <conditionalFormatting sqref="F7:F11">
    <cfRule type="cellIs" dxfId="424" priority="429" stopIfTrue="1" operator="equal">
      <formula>"þ"</formula>
    </cfRule>
  </conditionalFormatting>
  <conditionalFormatting sqref="F7:F11">
    <cfRule type="cellIs" dxfId="423" priority="428" stopIfTrue="1" operator="equal">
      <formula>"þ"</formula>
    </cfRule>
  </conditionalFormatting>
  <conditionalFormatting sqref="F7:F11">
    <cfRule type="cellIs" dxfId="422" priority="427" stopIfTrue="1" operator="equal">
      <formula>"þ"</formula>
    </cfRule>
  </conditionalFormatting>
  <conditionalFormatting sqref="F7:F11">
    <cfRule type="cellIs" dxfId="421" priority="426" stopIfTrue="1" operator="equal">
      <formula>"þ"</formula>
    </cfRule>
  </conditionalFormatting>
  <conditionalFormatting sqref="F7:F11">
    <cfRule type="cellIs" dxfId="420" priority="425" stopIfTrue="1" operator="equal">
      <formula>"þ"</formula>
    </cfRule>
  </conditionalFormatting>
  <conditionalFormatting sqref="G10:H10">
    <cfRule type="cellIs" dxfId="419" priority="424" stopIfTrue="1" operator="equal">
      <formula>"þ"</formula>
    </cfRule>
  </conditionalFormatting>
  <conditionalFormatting sqref="G10:H10">
    <cfRule type="cellIs" dxfId="418" priority="423" stopIfTrue="1" operator="equal">
      <formula>"þ"</formula>
    </cfRule>
  </conditionalFormatting>
  <conditionalFormatting sqref="G10:H10">
    <cfRule type="cellIs" dxfId="417" priority="422" stopIfTrue="1" operator="equal">
      <formula>"þ"</formula>
    </cfRule>
  </conditionalFormatting>
  <conditionalFormatting sqref="G10:H10">
    <cfRule type="cellIs" dxfId="416" priority="421" stopIfTrue="1" operator="equal">
      <formula>"þ"</formula>
    </cfRule>
  </conditionalFormatting>
  <conditionalFormatting sqref="G10:H10">
    <cfRule type="cellIs" dxfId="415" priority="420" stopIfTrue="1" operator="equal">
      <formula>"þ"</formula>
    </cfRule>
  </conditionalFormatting>
  <conditionalFormatting sqref="G10:H10">
    <cfRule type="cellIs" dxfId="414" priority="419" stopIfTrue="1" operator="equal">
      <formula>"þ"</formula>
    </cfRule>
  </conditionalFormatting>
  <conditionalFormatting sqref="G10:H10">
    <cfRule type="cellIs" dxfId="413" priority="418" stopIfTrue="1" operator="equal">
      <formula>"þ"</formula>
    </cfRule>
  </conditionalFormatting>
  <conditionalFormatting sqref="G10:H10">
    <cfRule type="cellIs" dxfId="412" priority="417" stopIfTrue="1" operator="equal">
      <formula>"þ"</formula>
    </cfRule>
  </conditionalFormatting>
  <conditionalFormatting sqref="F9:F11">
    <cfRule type="cellIs" dxfId="411" priority="416" stopIfTrue="1" operator="equal">
      <formula>"þ"</formula>
    </cfRule>
  </conditionalFormatting>
  <conditionalFormatting sqref="F9:F11">
    <cfRule type="cellIs" dxfId="410" priority="415" stopIfTrue="1" operator="equal">
      <formula>"þ"</formula>
    </cfRule>
  </conditionalFormatting>
  <conditionalFormatting sqref="F9:F11">
    <cfRule type="cellIs" dxfId="409" priority="414" stopIfTrue="1" operator="equal">
      <formula>"þ"</formula>
    </cfRule>
  </conditionalFormatting>
  <conditionalFormatting sqref="F9:F11">
    <cfRule type="cellIs" dxfId="408" priority="413" stopIfTrue="1" operator="equal">
      <formula>"þ"</formula>
    </cfRule>
  </conditionalFormatting>
  <conditionalFormatting sqref="F9:F11">
    <cfRule type="cellIs" dxfId="407" priority="412" stopIfTrue="1" operator="equal">
      <formula>"þ"</formula>
    </cfRule>
  </conditionalFormatting>
  <conditionalFormatting sqref="F9:F11">
    <cfRule type="cellIs" dxfId="406" priority="411" stopIfTrue="1" operator="equal">
      <formula>"þ"</formula>
    </cfRule>
  </conditionalFormatting>
  <conditionalFormatting sqref="F9:F11">
    <cfRule type="cellIs" dxfId="405" priority="410" stopIfTrue="1" operator="equal">
      <formula>"þ"</formula>
    </cfRule>
  </conditionalFormatting>
  <conditionalFormatting sqref="F9:F11">
    <cfRule type="cellIs" dxfId="404" priority="409" stopIfTrue="1" operator="equal">
      <formula>"þ"</formula>
    </cfRule>
  </conditionalFormatting>
  <conditionalFormatting sqref="F9:F11">
    <cfRule type="cellIs" dxfId="403" priority="408" stopIfTrue="1" operator="equal">
      <formula>"þ"</formula>
    </cfRule>
  </conditionalFormatting>
  <conditionalFormatting sqref="F9:F11">
    <cfRule type="cellIs" dxfId="402" priority="407" stopIfTrue="1" operator="equal">
      <formula>"þ"</formula>
    </cfRule>
  </conditionalFormatting>
  <conditionalFormatting sqref="G9:G11">
    <cfRule type="cellIs" dxfId="401" priority="406" stopIfTrue="1" operator="equal">
      <formula>"þ"</formula>
    </cfRule>
  </conditionalFormatting>
  <conditionalFormatting sqref="G9:G11">
    <cfRule type="cellIs" dxfId="400" priority="405" stopIfTrue="1" operator="equal">
      <formula>"þ"</formula>
    </cfRule>
  </conditionalFormatting>
  <conditionalFormatting sqref="G9:G11">
    <cfRule type="cellIs" dxfId="399" priority="404" stopIfTrue="1" operator="equal">
      <formula>"þ"</formula>
    </cfRule>
  </conditionalFormatting>
  <conditionalFormatting sqref="G9:G11">
    <cfRule type="cellIs" dxfId="398" priority="403" stopIfTrue="1" operator="equal">
      <formula>"þ"</formula>
    </cfRule>
  </conditionalFormatting>
  <conditionalFormatting sqref="G9:G11">
    <cfRule type="cellIs" dxfId="397" priority="402" stopIfTrue="1" operator="equal">
      <formula>"þ"</formula>
    </cfRule>
  </conditionalFormatting>
  <conditionalFormatting sqref="G9:G11">
    <cfRule type="cellIs" dxfId="396" priority="401" stopIfTrue="1" operator="equal">
      <formula>"þ"</formula>
    </cfRule>
  </conditionalFormatting>
  <conditionalFormatting sqref="G9:G11">
    <cfRule type="cellIs" dxfId="395" priority="400" stopIfTrue="1" operator="equal">
      <formula>"þ"</formula>
    </cfRule>
  </conditionalFormatting>
  <conditionalFormatting sqref="G9:G11">
    <cfRule type="cellIs" dxfId="394" priority="399" stopIfTrue="1" operator="equal">
      <formula>"þ"</formula>
    </cfRule>
  </conditionalFormatting>
  <conditionalFormatting sqref="F9:F11">
    <cfRule type="cellIs" dxfId="393" priority="398" stopIfTrue="1" operator="equal">
      <formula>"þ"</formula>
    </cfRule>
  </conditionalFormatting>
  <conditionalFormatting sqref="F9:F11">
    <cfRule type="cellIs" dxfId="392" priority="397" stopIfTrue="1" operator="equal">
      <formula>"þ"</formula>
    </cfRule>
  </conditionalFormatting>
  <conditionalFormatting sqref="F9:F11">
    <cfRule type="cellIs" dxfId="391" priority="396" stopIfTrue="1" operator="equal">
      <formula>"þ"</formula>
    </cfRule>
  </conditionalFormatting>
  <conditionalFormatting sqref="F9:F11">
    <cfRule type="cellIs" dxfId="390" priority="395" stopIfTrue="1" operator="equal">
      <formula>"þ"</formula>
    </cfRule>
  </conditionalFormatting>
  <conditionalFormatting sqref="F9:F11">
    <cfRule type="cellIs" dxfId="389" priority="394" stopIfTrue="1" operator="equal">
      <formula>"þ"</formula>
    </cfRule>
  </conditionalFormatting>
  <conditionalFormatting sqref="F9:F11">
    <cfRule type="cellIs" dxfId="388" priority="393" stopIfTrue="1" operator="equal">
      <formula>"þ"</formula>
    </cfRule>
  </conditionalFormatting>
  <conditionalFormatting sqref="F9:F11">
    <cfRule type="cellIs" dxfId="387" priority="392" stopIfTrue="1" operator="equal">
      <formula>"þ"</formula>
    </cfRule>
  </conditionalFormatting>
  <conditionalFormatting sqref="F9:F11">
    <cfRule type="cellIs" dxfId="386" priority="391" stopIfTrue="1" operator="equal">
      <formula>"þ"</formula>
    </cfRule>
  </conditionalFormatting>
  <conditionalFormatting sqref="F9:F11">
    <cfRule type="cellIs" dxfId="385" priority="390" stopIfTrue="1" operator="equal">
      <formula>"þ"</formula>
    </cfRule>
  </conditionalFormatting>
  <conditionalFormatting sqref="F9:F11">
    <cfRule type="cellIs" dxfId="384" priority="389" stopIfTrue="1" operator="equal">
      <formula>"þ"</formula>
    </cfRule>
  </conditionalFormatting>
  <conditionalFormatting sqref="G9:G11">
    <cfRule type="cellIs" dxfId="383" priority="388" stopIfTrue="1" operator="equal">
      <formula>"þ"</formula>
    </cfRule>
  </conditionalFormatting>
  <conditionalFormatting sqref="G9:G11">
    <cfRule type="cellIs" dxfId="382" priority="387" stopIfTrue="1" operator="equal">
      <formula>"þ"</formula>
    </cfRule>
  </conditionalFormatting>
  <conditionalFormatting sqref="G9:G11">
    <cfRule type="cellIs" dxfId="381" priority="386" stopIfTrue="1" operator="equal">
      <formula>"þ"</formula>
    </cfRule>
  </conditionalFormatting>
  <conditionalFormatting sqref="G9:G11">
    <cfRule type="cellIs" dxfId="380" priority="385" stopIfTrue="1" operator="equal">
      <formula>"þ"</formula>
    </cfRule>
  </conditionalFormatting>
  <conditionalFormatting sqref="G9:G11">
    <cfRule type="cellIs" dxfId="379" priority="384" stopIfTrue="1" operator="equal">
      <formula>"þ"</formula>
    </cfRule>
  </conditionalFormatting>
  <conditionalFormatting sqref="G9:G11">
    <cfRule type="cellIs" dxfId="378" priority="383" stopIfTrue="1" operator="equal">
      <formula>"þ"</formula>
    </cfRule>
  </conditionalFormatting>
  <conditionalFormatting sqref="G9:G11">
    <cfRule type="cellIs" dxfId="377" priority="382" stopIfTrue="1" operator="equal">
      <formula>"þ"</formula>
    </cfRule>
  </conditionalFormatting>
  <conditionalFormatting sqref="G9:G11">
    <cfRule type="cellIs" dxfId="376" priority="381" stopIfTrue="1" operator="equal">
      <formula>"þ"</formula>
    </cfRule>
  </conditionalFormatting>
  <conditionalFormatting sqref="G9:G11">
    <cfRule type="cellIs" dxfId="375" priority="380" stopIfTrue="1" operator="equal">
      <formula>"þ"</formula>
    </cfRule>
  </conditionalFormatting>
  <conditionalFormatting sqref="G9:G11">
    <cfRule type="cellIs" dxfId="374" priority="379" stopIfTrue="1" operator="equal">
      <formula>"þ"</formula>
    </cfRule>
  </conditionalFormatting>
  <conditionalFormatting sqref="L18:M18">
    <cfRule type="cellIs" dxfId="373" priority="378" stopIfTrue="1" operator="equal">
      <formula>"þ"</formula>
    </cfRule>
  </conditionalFormatting>
  <conditionalFormatting sqref="G10:H10">
    <cfRule type="cellIs" dxfId="372" priority="377" stopIfTrue="1" operator="equal">
      <formula>"þ"</formula>
    </cfRule>
  </conditionalFormatting>
  <conditionalFormatting sqref="G10:H10">
    <cfRule type="cellIs" dxfId="371" priority="376" stopIfTrue="1" operator="equal">
      <formula>"þ"</formula>
    </cfRule>
  </conditionalFormatting>
  <conditionalFormatting sqref="G10:H10">
    <cfRule type="cellIs" dxfId="370" priority="375" stopIfTrue="1" operator="equal">
      <formula>"þ"</formula>
    </cfRule>
  </conditionalFormatting>
  <conditionalFormatting sqref="G10:H10">
    <cfRule type="cellIs" dxfId="369" priority="374" stopIfTrue="1" operator="equal">
      <formula>"þ"</formula>
    </cfRule>
  </conditionalFormatting>
  <conditionalFormatting sqref="G10:H10">
    <cfRule type="cellIs" dxfId="368" priority="373" stopIfTrue="1" operator="equal">
      <formula>"þ"</formula>
    </cfRule>
  </conditionalFormatting>
  <conditionalFormatting sqref="G10:H10">
    <cfRule type="cellIs" dxfId="367" priority="372" stopIfTrue="1" operator="equal">
      <formula>"þ"</formula>
    </cfRule>
  </conditionalFormatting>
  <conditionalFormatting sqref="G10:H10">
    <cfRule type="cellIs" dxfId="366" priority="371" stopIfTrue="1" operator="equal">
      <formula>"þ"</formula>
    </cfRule>
  </conditionalFormatting>
  <conditionalFormatting sqref="G10:H10">
    <cfRule type="cellIs" dxfId="365" priority="370" stopIfTrue="1" operator="equal">
      <formula>"þ"</formula>
    </cfRule>
  </conditionalFormatting>
  <conditionalFormatting sqref="L23:M23 E23:H23">
    <cfRule type="cellIs" dxfId="364" priority="369" stopIfTrue="1" operator="equal">
      <formula>"þ"</formula>
    </cfRule>
  </conditionalFormatting>
  <conditionalFormatting sqref="L24:M24 E24:H24">
    <cfRule type="cellIs" dxfId="363" priority="368" stopIfTrue="1" operator="equal">
      <formula>"þ"</formula>
    </cfRule>
  </conditionalFormatting>
  <conditionalFormatting sqref="G12:H12">
    <cfRule type="cellIs" dxfId="362" priority="367" stopIfTrue="1" operator="equal">
      <formula>"þ"</formula>
    </cfRule>
  </conditionalFormatting>
  <conditionalFormatting sqref="G12:H12">
    <cfRule type="cellIs" dxfId="361" priority="366" stopIfTrue="1" operator="equal">
      <formula>"þ"</formula>
    </cfRule>
  </conditionalFormatting>
  <conditionalFormatting sqref="G12:H12">
    <cfRule type="cellIs" dxfId="360" priority="365" stopIfTrue="1" operator="equal">
      <formula>"þ"</formula>
    </cfRule>
  </conditionalFormatting>
  <conditionalFormatting sqref="G12:H12">
    <cfRule type="cellIs" dxfId="359" priority="364" stopIfTrue="1" operator="equal">
      <formula>"þ"</formula>
    </cfRule>
  </conditionalFormatting>
  <conditionalFormatting sqref="G12:H12">
    <cfRule type="cellIs" dxfId="358" priority="363" stopIfTrue="1" operator="equal">
      <formula>"þ"</formula>
    </cfRule>
  </conditionalFormatting>
  <conditionalFormatting sqref="G12:H12">
    <cfRule type="cellIs" dxfId="357" priority="362" stopIfTrue="1" operator="equal">
      <formula>"þ"</formula>
    </cfRule>
  </conditionalFormatting>
  <conditionalFormatting sqref="G12:H12">
    <cfRule type="cellIs" dxfId="356" priority="361" stopIfTrue="1" operator="equal">
      <formula>"þ"</formula>
    </cfRule>
  </conditionalFormatting>
  <conditionalFormatting sqref="G12:H12">
    <cfRule type="cellIs" dxfId="355" priority="360" stopIfTrue="1" operator="equal">
      <formula>"þ"</formula>
    </cfRule>
  </conditionalFormatting>
  <conditionalFormatting sqref="E10:E11">
    <cfRule type="cellIs" dxfId="354" priority="359" stopIfTrue="1" operator="equal">
      <formula>"þ"</formula>
    </cfRule>
  </conditionalFormatting>
  <conditionalFormatting sqref="E10:E11">
    <cfRule type="cellIs" dxfId="353" priority="358" stopIfTrue="1" operator="equal">
      <formula>"þ"</formula>
    </cfRule>
  </conditionalFormatting>
  <conditionalFormatting sqref="E10:E11">
    <cfRule type="cellIs" dxfId="352" priority="357" stopIfTrue="1" operator="equal">
      <formula>"þ"</formula>
    </cfRule>
  </conditionalFormatting>
  <conditionalFormatting sqref="E10:E11">
    <cfRule type="cellIs" dxfId="351" priority="356" stopIfTrue="1" operator="equal">
      <formula>"þ"</formula>
    </cfRule>
  </conditionalFormatting>
  <conditionalFormatting sqref="E10:E11">
    <cfRule type="cellIs" dxfId="350" priority="355" stopIfTrue="1" operator="equal">
      <formula>"þ"</formula>
    </cfRule>
  </conditionalFormatting>
  <conditionalFormatting sqref="E10:E11">
    <cfRule type="cellIs" dxfId="349" priority="354" stopIfTrue="1" operator="equal">
      <formula>"þ"</formula>
    </cfRule>
  </conditionalFormatting>
  <conditionalFormatting sqref="E10:E11">
    <cfRule type="cellIs" dxfId="348" priority="353" stopIfTrue="1" operator="equal">
      <formula>"þ"</formula>
    </cfRule>
  </conditionalFormatting>
  <conditionalFormatting sqref="E10:E11">
    <cfRule type="cellIs" dxfId="347" priority="352" stopIfTrue="1" operator="equal">
      <formula>"þ"</formula>
    </cfRule>
  </conditionalFormatting>
  <conditionalFormatting sqref="E10:E11">
    <cfRule type="cellIs" dxfId="346" priority="351" stopIfTrue="1" operator="equal">
      <formula>"þ"</formula>
    </cfRule>
  </conditionalFormatting>
  <conditionalFormatting sqref="E10:E11">
    <cfRule type="cellIs" dxfId="345" priority="350" stopIfTrue="1" operator="equal">
      <formula>"þ"</formula>
    </cfRule>
  </conditionalFormatting>
  <conditionalFormatting sqref="E10:E11">
    <cfRule type="cellIs" dxfId="344" priority="349" stopIfTrue="1" operator="equal">
      <formula>"þ"</formula>
    </cfRule>
  </conditionalFormatting>
  <conditionalFormatting sqref="E10:E11">
    <cfRule type="cellIs" dxfId="343" priority="348" stopIfTrue="1" operator="equal">
      <formula>"þ"</formula>
    </cfRule>
  </conditionalFormatting>
  <conditionalFormatting sqref="E10:E11">
    <cfRule type="cellIs" dxfId="342" priority="347" stopIfTrue="1" operator="equal">
      <formula>"þ"</formula>
    </cfRule>
  </conditionalFormatting>
  <conditionalFormatting sqref="E10:E11">
    <cfRule type="cellIs" dxfId="341" priority="346" stopIfTrue="1" operator="equal">
      <formula>"þ"</formula>
    </cfRule>
  </conditionalFormatting>
  <conditionalFormatting sqref="E10:E11">
    <cfRule type="cellIs" dxfId="340" priority="345" stopIfTrue="1" operator="equal">
      <formula>"þ"</formula>
    </cfRule>
  </conditionalFormatting>
  <conditionalFormatting sqref="E10:E11">
    <cfRule type="cellIs" dxfId="339" priority="344" stopIfTrue="1" operator="equal">
      <formula>"þ"</formula>
    </cfRule>
  </conditionalFormatting>
  <conditionalFormatting sqref="E10:E11">
    <cfRule type="cellIs" dxfId="338" priority="343" stopIfTrue="1" operator="equal">
      <formula>"þ"</formula>
    </cfRule>
  </conditionalFormatting>
  <conditionalFormatting sqref="E10:E11">
    <cfRule type="cellIs" dxfId="337" priority="342" stopIfTrue="1" operator="equal">
      <formula>"þ"</formula>
    </cfRule>
  </conditionalFormatting>
  <conditionalFormatting sqref="E10:E11">
    <cfRule type="cellIs" dxfId="336" priority="341" stopIfTrue="1" operator="equal">
      <formula>"þ"</formula>
    </cfRule>
  </conditionalFormatting>
  <conditionalFormatting sqref="E10:E11">
    <cfRule type="cellIs" dxfId="335" priority="340" stopIfTrue="1" operator="equal">
      <formula>"þ"</formula>
    </cfRule>
  </conditionalFormatting>
  <conditionalFormatting sqref="E10:E11">
    <cfRule type="cellIs" dxfId="334" priority="339" stopIfTrue="1" operator="equal">
      <formula>"þ"</formula>
    </cfRule>
  </conditionalFormatting>
  <conditionalFormatting sqref="E10:E11">
    <cfRule type="cellIs" dxfId="333" priority="338" stopIfTrue="1" operator="equal">
      <formula>"þ"</formula>
    </cfRule>
  </conditionalFormatting>
  <conditionalFormatting sqref="E10:E11">
    <cfRule type="cellIs" dxfId="332" priority="337" stopIfTrue="1" operator="equal">
      <formula>"þ"</formula>
    </cfRule>
  </conditionalFormatting>
  <conditionalFormatting sqref="E10:E11">
    <cfRule type="cellIs" dxfId="331" priority="336" stopIfTrue="1" operator="equal">
      <formula>"þ"</formula>
    </cfRule>
  </conditionalFormatting>
  <conditionalFormatting sqref="E10:E11">
    <cfRule type="cellIs" dxfId="330" priority="335" stopIfTrue="1" operator="equal">
      <formula>"þ"</formula>
    </cfRule>
  </conditionalFormatting>
  <conditionalFormatting sqref="E10:E11">
    <cfRule type="cellIs" dxfId="329" priority="334" stopIfTrue="1" operator="equal">
      <formula>"þ"</formula>
    </cfRule>
  </conditionalFormatting>
  <conditionalFormatting sqref="E10:E11">
    <cfRule type="cellIs" dxfId="328" priority="333" stopIfTrue="1" operator="equal">
      <formula>"þ"</formula>
    </cfRule>
  </conditionalFormatting>
  <conditionalFormatting sqref="E10:E11">
    <cfRule type="cellIs" dxfId="327" priority="332" stopIfTrue="1" operator="equal">
      <formula>"þ"</formula>
    </cfRule>
  </conditionalFormatting>
  <conditionalFormatting sqref="E10:E11">
    <cfRule type="cellIs" dxfId="326" priority="331" stopIfTrue="1" operator="equal">
      <formula>"þ"</formula>
    </cfRule>
  </conditionalFormatting>
  <conditionalFormatting sqref="E10:E11">
    <cfRule type="cellIs" dxfId="325" priority="330" stopIfTrue="1" operator="equal">
      <formula>"þ"</formula>
    </cfRule>
  </conditionalFormatting>
  <conditionalFormatting sqref="E10:E11">
    <cfRule type="cellIs" dxfId="324" priority="329" stopIfTrue="1" operator="equal">
      <formula>"þ"</formula>
    </cfRule>
  </conditionalFormatting>
  <conditionalFormatting sqref="E10:E11">
    <cfRule type="cellIs" dxfId="323" priority="328" stopIfTrue="1" operator="equal">
      <formula>"þ"</formula>
    </cfRule>
  </conditionalFormatting>
  <conditionalFormatting sqref="E10:E11">
    <cfRule type="cellIs" dxfId="322" priority="327" stopIfTrue="1" operator="equal">
      <formula>"þ"</formula>
    </cfRule>
  </conditionalFormatting>
  <conditionalFormatting sqref="E10:E11">
    <cfRule type="cellIs" dxfId="321" priority="326" stopIfTrue="1" operator="equal">
      <formula>"þ"</formula>
    </cfRule>
  </conditionalFormatting>
  <conditionalFormatting sqref="E10:E11">
    <cfRule type="cellIs" dxfId="320" priority="325" stopIfTrue="1" operator="equal">
      <formula>"þ"</formula>
    </cfRule>
  </conditionalFormatting>
  <conditionalFormatting sqref="E10:E11">
    <cfRule type="cellIs" dxfId="319" priority="324" stopIfTrue="1" operator="equal">
      <formula>"þ"</formula>
    </cfRule>
  </conditionalFormatting>
  <conditionalFormatting sqref="E10:E11">
    <cfRule type="cellIs" dxfId="318" priority="323" stopIfTrue="1" operator="equal">
      <formula>"þ"</formula>
    </cfRule>
  </conditionalFormatting>
  <conditionalFormatting sqref="E10:E11">
    <cfRule type="cellIs" dxfId="317" priority="322" stopIfTrue="1" operator="equal">
      <formula>"þ"</formula>
    </cfRule>
  </conditionalFormatting>
  <conditionalFormatting sqref="E10:E11">
    <cfRule type="cellIs" dxfId="316" priority="321" stopIfTrue="1" operator="equal">
      <formula>"þ"</formula>
    </cfRule>
  </conditionalFormatting>
  <conditionalFormatting sqref="E10:E11">
    <cfRule type="cellIs" dxfId="315" priority="320" stopIfTrue="1" operator="equal">
      <formula>"þ"</formula>
    </cfRule>
  </conditionalFormatting>
  <conditionalFormatting sqref="E10:E11">
    <cfRule type="cellIs" dxfId="314" priority="319" stopIfTrue="1" operator="equal">
      <formula>"þ"</formula>
    </cfRule>
  </conditionalFormatting>
  <conditionalFormatting sqref="E10:E11">
    <cfRule type="cellIs" dxfId="313" priority="318" stopIfTrue="1" operator="equal">
      <formula>"þ"</formula>
    </cfRule>
  </conditionalFormatting>
  <conditionalFormatting sqref="E10:E11">
    <cfRule type="cellIs" dxfId="312" priority="317" stopIfTrue="1" operator="equal">
      <formula>"þ"</formula>
    </cfRule>
  </conditionalFormatting>
  <conditionalFormatting sqref="E10:E11">
    <cfRule type="cellIs" dxfId="311" priority="316" stopIfTrue="1" operator="equal">
      <formula>"þ"</formula>
    </cfRule>
  </conditionalFormatting>
  <conditionalFormatting sqref="E10:E11">
    <cfRule type="cellIs" dxfId="310" priority="315" stopIfTrue="1" operator="equal">
      <formula>"þ"</formula>
    </cfRule>
  </conditionalFormatting>
  <conditionalFormatting sqref="E10:E11">
    <cfRule type="cellIs" dxfId="309" priority="314" stopIfTrue="1" operator="equal">
      <formula>"þ"</formula>
    </cfRule>
  </conditionalFormatting>
  <conditionalFormatting sqref="E10:E11">
    <cfRule type="cellIs" dxfId="308" priority="313" stopIfTrue="1" operator="equal">
      <formula>"þ"</formula>
    </cfRule>
  </conditionalFormatting>
  <conditionalFormatting sqref="E10:E11">
    <cfRule type="cellIs" dxfId="307" priority="312" stopIfTrue="1" operator="equal">
      <formula>"þ"</formula>
    </cfRule>
  </conditionalFormatting>
  <conditionalFormatting sqref="E10:E11">
    <cfRule type="cellIs" dxfId="306" priority="311" stopIfTrue="1" operator="equal">
      <formula>"þ"</formula>
    </cfRule>
  </conditionalFormatting>
  <conditionalFormatting sqref="E10:E11">
    <cfRule type="cellIs" dxfId="305" priority="310" stopIfTrue="1" operator="equal">
      <formula>"þ"</formula>
    </cfRule>
  </conditionalFormatting>
  <conditionalFormatting sqref="E10:E11">
    <cfRule type="cellIs" dxfId="304" priority="309" stopIfTrue="1" operator="equal">
      <formula>"þ"</formula>
    </cfRule>
  </conditionalFormatting>
  <conditionalFormatting sqref="E10:E11">
    <cfRule type="cellIs" dxfId="303" priority="308" stopIfTrue="1" operator="equal">
      <formula>"þ"</formula>
    </cfRule>
  </conditionalFormatting>
  <conditionalFormatting sqref="E10:E11">
    <cfRule type="cellIs" dxfId="302" priority="307" stopIfTrue="1" operator="equal">
      <formula>"þ"</formula>
    </cfRule>
  </conditionalFormatting>
  <conditionalFormatting sqref="E10:E11">
    <cfRule type="cellIs" dxfId="301" priority="306" stopIfTrue="1" operator="equal">
      <formula>"þ"</formula>
    </cfRule>
  </conditionalFormatting>
  <conditionalFormatting sqref="E10:E11">
    <cfRule type="cellIs" dxfId="300" priority="305" stopIfTrue="1" operator="equal">
      <formula>"þ"</formula>
    </cfRule>
  </conditionalFormatting>
  <conditionalFormatting sqref="E10:E11">
    <cfRule type="cellIs" dxfId="299" priority="304" stopIfTrue="1" operator="equal">
      <formula>"þ"</formula>
    </cfRule>
  </conditionalFormatting>
  <conditionalFormatting sqref="E10:E11">
    <cfRule type="cellIs" dxfId="298" priority="303" stopIfTrue="1" operator="equal">
      <formula>"þ"</formula>
    </cfRule>
  </conditionalFormatting>
  <conditionalFormatting sqref="E10:E11">
    <cfRule type="cellIs" dxfId="297" priority="302" stopIfTrue="1" operator="equal">
      <formula>"þ"</formula>
    </cfRule>
  </conditionalFormatting>
  <conditionalFormatting sqref="E10:E11">
    <cfRule type="cellIs" dxfId="296" priority="301" stopIfTrue="1" operator="equal">
      <formula>"þ"</formula>
    </cfRule>
  </conditionalFormatting>
  <conditionalFormatting sqref="E10:E11">
    <cfRule type="cellIs" dxfId="295" priority="300" stopIfTrue="1" operator="equal">
      <formula>"þ"</formula>
    </cfRule>
  </conditionalFormatting>
  <conditionalFormatting sqref="E10:E11">
    <cfRule type="cellIs" dxfId="294" priority="299" stopIfTrue="1" operator="equal">
      <formula>"þ"</formula>
    </cfRule>
  </conditionalFormatting>
  <conditionalFormatting sqref="E10:E11">
    <cfRule type="cellIs" dxfId="293" priority="298" stopIfTrue="1" operator="equal">
      <formula>"þ"</formula>
    </cfRule>
  </conditionalFormatting>
  <conditionalFormatting sqref="E10:E11">
    <cfRule type="cellIs" dxfId="292" priority="297" stopIfTrue="1" operator="equal">
      <formula>"þ"</formula>
    </cfRule>
  </conditionalFormatting>
  <conditionalFormatting sqref="E10:E11">
    <cfRule type="cellIs" dxfId="291" priority="296" stopIfTrue="1" operator="equal">
      <formula>"þ"</formula>
    </cfRule>
  </conditionalFormatting>
  <conditionalFormatting sqref="E10:E11">
    <cfRule type="cellIs" dxfId="290" priority="295" stopIfTrue="1" operator="equal">
      <formula>"þ"</formula>
    </cfRule>
  </conditionalFormatting>
  <conditionalFormatting sqref="E10:E11">
    <cfRule type="cellIs" dxfId="289" priority="294" stopIfTrue="1" operator="equal">
      <formula>"þ"</formula>
    </cfRule>
  </conditionalFormatting>
  <conditionalFormatting sqref="E10:E11">
    <cfRule type="cellIs" dxfId="288" priority="293" stopIfTrue="1" operator="equal">
      <formula>"þ"</formula>
    </cfRule>
  </conditionalFormatting>
  <conditionalFormatting sqref="E10:E11">
    <cfRule type="cellIs" dxfId="287" priority="292" stopIfTrue="1" operator="equal">
      <formula>"þ"</formula>
    </cfRule>
  </conditionalFormatting>
  <conditionalFormatting sqref="E10:E11">
    <cfRule type="cellIs" dxfId="286" priority="291" stopIfTrue="1" operator="equal">
      <formula>"þ"</formula>
    </cfRule>
  </conditionalFormatting>
  <conditionalFormatting sqref="E10:E11">
    <cfRule type="cellIs" dxfId="285" priority="290" stopIfTrue="1" operator="equal">
      <formula>"þ"</formula>
    </cfRule>
  </conditionalFormatting>
  <conditionalFormatting sqref="E10:E11">
    <cfRule type="cellIs" dxfId="284" priority="289" stopIfTrue="1" operator="equal">
      <formula>"þ"</formula>
    </cfRule>
  </conditionalFormatting>
  <conditionalFormatting sqref="E10:E11">
    <cfRule type="cellIs" dxfId="283" priority="288" stopIfTrue="1" operator="equal">
      <formula>"þ"</formula>
    </cfRule>
  </conditionalFormatting>
  <conditionalFormatting sqref="E10:E11">
    <cfRule type="cellIs" dxfId="282" priority="287" stopIfTrue="1" operator="equal">
      <formula>"þ"</formula>
    </cfRule>
  </conditionalFormatting>
  <conditionalFormatting sqref="E10:E11">
    <cfRule type="cellIs" dxfId="281" priority="286" stopIfTrue="1" operator="equal">
      <formula>"þ"</formula>
    </cfRule>
  </conditionalFormatting>
  <conditionalFormatting sqref="E10:E11">
    <cfRule type="cellIs" dxfId="280" priority="285" stopIfTrue="1" operator="equal">
      <formula>"þ"</formula>
    </cfRule>
  </conditionalFormatting>
  <conditionalFormatting sqref="E10:E11">
    <cfRule type="cellIs" dxfId="279" priority="284" stopIfTrue="1" operator="equal">
      <formula>"þ"</formula>
    </cfRule>
  </conditionalFormatting>
  <conditionalFormatting sqref="E10:E11">
    <cfRule type="cellIs" dxfId="278" priority="283" stopIfTrue="1" operator="equal">
      <formula>"þ"</formula>
    </cfRule>
  </conditionalFormatting>
  <conditionalFormatting sqref="E10:E11">
    <cfRule type="cellIs" dxfId="277" priority="282" stopIfTrue="1" operator="equal">
      <formula>"þ"</formula>
    </cfRule>
  </conditionalFormatting>
  <conditionalFormatting sqref="E10:E11">
    <cfRule type="cellIs" dxfId="276" priority="281" stopIfTrue="1" operator="equal">
      <formula>"þ"</formula>
    </cfRule>
  </conditionalFormatting>
  <conditionalFormatting sqref="E10:E11">
    <cfRule type="cellIs" dxfId="275" priority="280" stopIfTrue="1" operator="equal">
      <formula>"þ"</formula>
    </cfRule>
  </conditionalFormatting>
  <conditionalFormatting sqref="E10:E11">
    <cfRule type="cellIs" dxfId="274" priority="279" stopIfTrue="1" operator="equal">
      <formula>"þ"</formula>
    </cfRule>
  </conditionalFormatting>
  <conditionalFormatting sqref="E10:E11">
    <cfRule type="cellIs" dxfId="273" priority="278" stopIfTrue="1" operator="equal">
      <formula>"þ"</formula>
    </cfRule>
  </conditionalFormatting>
  <conditionalFormatting sqref="E10:E11">
    <cfRule type="cellIs" dxfId="272" priority="277" stopIfTrue="1" operator="equal">
      <formula>"þ"</formula>
    </cfRule>
  </conditionalFormatting>
  <conditionalFormatting sqref="E10:E11">
    <cfRule type="cellIs" dxfId="271" priority="276" stopIfTrue="1" operator="equal">
      <formula>"þ"</formula>
    </cfRule>
  </conditionalFormatting>
  <conditionalFormatting sqref="E10:E11">
    <cfRule type="cellIs" dxfId="270" priority="275" stopIfTrue="1" operator="equal">
      <formula>"þ"</formula>
    </cfRule>
  </conditionalFormatting>
  <conditionalFormatting sqref="E10:E11">
    <cfRule type="cellIs" dxfId="269" priority="274" stopIfTrue="1" operator="equal">
      <formula>"þ"</formula>
    </cfRule>
  </conditionalFormatting>
  <conditionalFormatting sqref="E10:E11">
    <cfRule type="cellIs" dxfId="268" priority="273" stopIfTrue="1" operator="equal">
      <formula>"þ"</formula>
    </cfRule>
  </conditionalFormatting>
  <conditionalFormatting sqref="E10:E11">
    <cfRule type="cellIs" dxfId="267" priority="272" stopIfTrue="1" operator="equal">
      <formula>"þ"</formula>
    </cfRule>
  </conditionalFormatting>
  <conditionalFormatting sqref="E10:E11">
    <cfRule type="cellIs" dxfId="266" priority="271" stopIfTrue="1" operator="equal">
      <formula>"þ"</formula>
    </cfRule>
  </conditionalFormatting>
  <conditionalFormatting sqref="E10:E11">
    <cfRule type="cellIs" dxfId="265" priority="270" stopIfTrue="1" operator="equal">
      <formula>"þ"</formula>
    </cfRule>
  </conditionalFormatting>
  <conditionalFormatting sqref="E10:E11">
    <cfRule type="cellIs" dxfId="264" priority="269" stopIfTrue="1" operator="equal">
      <formula>"þ"</formula>
    </cfRule>
  </conditionalFormatting>
  <conditionalFormatting sqref="E10:E11">
    <cfRule type="cellIs" dxfId="263" priority="268" stopIfTrue="1" operator="equal">
      <formula>"þ"</formula>
    </cfRule>
  </conditionalFormatting>
  <conditionalFormatting sqref="E10:E11">
    <cfRule type="cellIs" dxfId="262" priority="267" stopIfTrue="1" operator="equal">
      <formula>"þ"</formula>
    </cfRule>
  </conditionalFormatting>
  <conditionalFormatting sqref="E10:E11">
    <cfRule type="cellIs" dxfId="261" priority="266" stopIfTrue="1" operator="equal">
      <formula>"þ"</formula>
    </cfRule>
  </conditionalFormatting>
  <conditionalFormatting sqref="E10:E11">
    <cfRule type="cellIs" dxfId="260" priority="265" stopIfTrue="1" operator="equal">
      <formula>"þ"</formula>
    </cfRule>
  </conditionalFormatting>
  <conditionalFormatting sqref="E10:E11">
    <cfRule type="cellIs" dxfId="259" priority="264" stopIfTrue="1" operator="equal">
      <formula>"þ"</formula>
    </cfRule>
  </conditionalFormatting>
  <conditionalFormatting sqref="E10:E11">
    <cfRule type="cellIs" dxfId="258" priority="261" stopIfTrue="1" operator="equal">
      <formula>"þ"</formula>
    </cfRule>
  </conditionalFormatting>
  <conditionalFormatting sqref="E10:E11">
    <cfRule type="cellIs" dxfId="257" priority="260" stopIfTrue="1" operator="equal">
      <formula>"þ"</formula>
    </cfRule>
  </conditionalFormatting>
  <conditionalFormatting sqref="E10:E11">
    <cfRule type="cellIs" dxfId="256" priority="259" stopIfTrue="1" operator="equal">
      <formula>"þ"</formula>
    </cfRule>
  </conditionalFormatting>
  <conditionalFormatting sqref="E10:E11">
    <cfRule type="cellIs" dxfId="255" priority="258" stopIfTrue="1" operator="equal">
      <formula>"þ"</formula>
    </cfRule>
  </conditionalFormatting>
  <conditionalFormatting sqref="E10:E11">
    <cfRule type="cellIs" dxfId="254" priority="257" stopIfTrue="1" operator="equal">
      <formula>"þ"</formula>
    </cfRule>
  </conditionalFormatting>
  <conditionalFormatting sqref="E10:E11">
    <cfRule type="cellIs" dxfId="253" priority="256" stopIfTrue="1" operator="equal">
      <formula>"þ"</formula>
    </cfRule>
  </conditionalFormatting>
  <conditionalFormatting sqref="E10:E11">
    <cfRule type="cellIs" dxfId="252" priority="255" stopIfTrue="1" operator="equal">
      <formula>"þ"</formula>
    </cfRule>
  </conditionalFormatting>
  <conditionalFormatting sqref="E10:E11">
    <cfRule type="cellIs" dxfId="251" priority="254" stopIfTrue="1" operator="equal">
      <formula>"þ"</formula>
    </cfRule>
  </conditionalFormatting>
  <conditionalFormatting sqref="F12:F13">
    <cfRule type="cellIs" dxfId="250" priority="253" stopIfTrue="1" operator="equal">
      <formula>"þ"</formula>
    </cfRule>
  </conditionalFormatting>
  <conditionalFormatting sqref="F12:F13">
    <cfRule type="cellIs" dxfId="249" priority="252" stopIfTrue="1" operator="equal">
      <formula>"þ"</formula>
    </cfRule>
  </conditionalFormatting>
  <conditionalFormatting sqref="F12:F13">
    <cfRule type="cellIs" dxfId="248" priority="251" stopIfTrue="1" operator="equal">
      <formula>"þ"</formula>
    </cfRule>
  </conditionalFormatting>
  <conditionalFormatting sqref="F12:F13">
    <cfRule type="cellIs" dxfId="247" priority="250" stopIfTrue="1" operator="equal">
      <formula>"þ"</formula>
    </cfRule>
  </conditionalFormatting>
  <conditionalFormatting sqref="F12:F13">
    <cfRule type="cellIs" dxfId="246" priority="249" stopIfTrue="1" operator="equal">
      <formula>"þ"</formula>
    </cfRule>
  </conditionalFormatting>
  <conditionalFormatting sqref="F12:F13">
    <cfRule type="cellIs" dxfId="245" priority="248" stopIfTrue="1" operator="equal">
      <formula>"þ"</formula>
    </cfRule>
  </conditionalFormatting>
  <conditionalFormatting sqref="F12:F13">
    <cfRule type="cellIs" dxfId="244" priority="247" stopIfTrue="1" operator="equal">
      <formula>"þ"</formula>
    </cfRule>
  </conditionalFormatting>
  <conditionalFormatting sqref="F12:F13">
    <cfRule type="cellIs" dxfId="243" priority="246" stopIfTrue="1" operator="equal">
      <formula>"þ"</formula>
    </cfRule>
  </conditionalFormatting>
  <conditionalFormatting sqref="F12:F13">
    <cfRule type="cellIs" dxfId="242" priority="245" stopIfTrue="1" operator="equal">
      <formula>"þ"</formula>
    </cfRule>
  </conditionalFormatting>
  <conditionalFormatting sqref="F12:F13">
    <cfRule type="cellIs" dxfId="241" priority="244" stopIfTrue="1" operator="equal">
      <formula>"þ"</formula>
    </cfRule>
  </conditionalFormatting>
  <conditionalFormatting sqref="F12:F13">
    <cfRule type="cellIs" dxfId="240" priority="243" stopIfTrue="1" operator="equal">
      <formula>"þ"</formula>
    </cfRule>
  </conditionalFormatting>
  <conditionalFormatting sqref="F12:F13">
    <cfRule type="cellIs" dxfId="239" priority="242" stopIfTrue="1" operator="equal">
      <formula>"þ"</formula>
    </cfRule>
  </conditionalFormatting>
  <conditionalFormatting sqref="F12:F13">
    <cfRule type="cellIs" dxfId="238" priority="241" stopIfTrue="1" operator="equal">
      <formula>"þ"</formula>
    </cfRule>
  </conditionalFormatting>
  <conditionalFormatting sqref="F12:F13">
    <cfRule type="cellIs" dxfId="237" priority="240" stopIfTrue="1" operator="equal">
      <formula>"þ"</formula>
    </cfRule>
  </conditionalFormatting>
  <conditionalFormatting sqref="F12:F13">
    <cfRule type="cellIs" dxfId="236" priority="239" stopIfTrue="1" operator="equal">
      <formula>"þ"</formula>
    </cfRule>
  </conditionalFormatting>
  <conditionalFormatting sqref="F12:F13">
    <cfRule type="cellIs" dxfId="235" priority="238" stopIfTrue="1" operator="equal">
      <formula>"þ"</formula>
    </cfRule>
  </conditionalFormatting>
  <conditionalFormatting sqref="F12:F13">
    <cfRule type="cellIs" dxfId="234" priority="237" stopIfTrue="1" operator="equal">
      <formula>"þ"</formula>
    </cfRule>
  </conditionalFormatting>
  <conditionalFormatting sqref="F12:F13">
    <cfRule type="cellIs" dxfId="233" priority="236" stopIfTrue="1" operator="equal">
      <formula>"þ"</formula>
    </cfRule>
  </conditionalFormatting>
  <conditionalFormatting sqref="F12:F13">
    <cfRule type="cellIs" dxfId="232" priority="235" stopIfTrue="1" operator="equal">
      <formula>"þ"</formula>
    </cfRule>
  </conditionalFormatting>
  <conditionalFormatting sqref="F12:F13">
    <cfRule type="cellIs" dxfId="231" priority="234" stopIfTrue="1" operator="equal">
      <formula>"þ"</formula>
    </cfRule>
  </conditionalFormatting>
  <conditionalFormatting sqref="F12:F13">
    <cfRule type="cellIs" dxfId="230" priority="233" stopIfTrue="1" operator="equal">
      <formula>"þ"</formula>
    </cfRule>
  </conditionalFormatting>
  <conditionalFormatting sqref="F12:F13">
    <cfRule type="cellIs" dxfId="229" priority="232" stopIfTrue="1" operator="equal">
      <formula>"þ"</formula>
    </cfRule>
  </conditionalFormatting>
  <conditionalFormatting sqref="F12:F13">
    <cfRule type="cellIs" dxfId="228" priority="231" stopIfTrue="1" operator="equal">
      <formula>"þ"</formula>
    </cfRule>
  </conditionalFormatting>
  <conditionalFormatting sqref="F12:F13">
    <cfRule type="cellIs" dxfId="227" priority="230" stopIfTrue="1" operator="equal">
      <formula>"þ"</formula>
    </cfRule>
  </conditionalFormatting>
  <conditionalFormatting sqref="F12:F13">
    <cfRule type="cellIs" dxfId="226" priority="229" stopIfTrue="1" operator="equal">
      <formula>"þ"</formula>
    </cfRule>
  </conditionalFormatting>
  <conditionalFormatting sqref="F12:F13">
    <cfRule type="cellIs" dxfId="225" priority="228" stopIfTrue="1" operator="equal">
      <formula>"þ"</formula>
    </cfRule>
  </conditionalFormatting>
  <conditionalFormatting sqref="F12:F13">
    <cfRule type="cellIs" dxfId="224" priority="227" stopIfTrue="1" operator="equal">
      <formula>"þ"</formula>
    </cfRule>
  </conditionalFormatting>
  <conditionalFormatting sqref="F12:F13">
    <cfRule type="cellIs" dxfId="223" priority="226" stopIfTrue="1" operator="equal">
      <formula>"þ"</formula>
    </cfRule>
  </conditionalFormatting>
  <conditionalFormatting sqref="F12:F13">
    <cfRule type="cellIs" dxfId="222" priority="225" stopIfTrue="1" operator="equal">
      <formula>"þ"</formula>
    </cfRule>
  </conditionalFormatting>
  <conditionalFormatting sqref="F12:F13">
    <cfRule type="cellIs" dxfId="221" priority="224" stopIfTrue="1" operator="equal">
      <formula>"þ"</formula>
    </cfRule>
  </conditionalFormatting>
  <conditionalFormatting sqref="F12:F13">
    <cfRule type="cellIs" dxfId="220" priority="223" stopIfTrue="1" operator="equal">
      <formula>"þ"</formula>
    </cfRule>
  </conditionalFormatting>
  <conditionalFormatting sqref="F12:F13">
    <cfRule type="cellIs" dxfId="219" priority="222" stopIfTrue="1" operator="equal">
      <formula>"þ"</formula>
    </cfRule>
  </conditionalFormatting>
  <conditionalFormatting sqref="F12:F13">
    <cfRule type="cellIs" dxfId="218" priority="221" stopIfTrue="1" operator="equal">
      <formula>"þ"</formula>
    </cfRule>
  </conditionalFormatting>
  <conditionalFormatting sqref="F12:F13">
    <cfRule type="cellIs" dxfId="217" priority="220" stopIfTrue="1" operator="equal">
      <formula>"þ"</formula>
    </cfRule>
  </conditionalFormatting>
  <conditionalFormatting sqref="F12:F13">
    <cfRule type="cellIs" dxfId="216" priority="219" stopIfTrue="1" operator="equal">
      <formula>"þ"</formula>
    </cfRule>
  </conditionalFormatting>
  <conditionalFormatting sqref="F12:F13">
    <cfRule type="cellIs" dxfId="215" priority="218" stopIfTrue="1" operator="equal">
      <formula>"þ"</formula>
    </cfRule>
  </conditionalFormatting>
  <conditionalFormatting sqref="F12:F13">
    <cfRule type="cellIs" dxfId="214" priority="217" stopIfTrue="1" operator="equal">
      <formula>"þ"</formula>
    </cfRule>
  </conditionalFormatting>
  <conditionalFormatting sqref="F12:F13">
    <cfRule type="cellIs" dxfId="213" priority="216" stopIfTrue="1" operator="equal">
      <formula>"þ"</formula>
    </cfRule>
  </conditionalFormatting>
  <conditionalFormatting sqref="F12:F13">
    <cfRule type="cellIs" dxfId="212" priority="215" stopIfTrue="1" operator="equal">
      <formula>"þ"</formula>
    </cfRule>
  </conditionalFormatting>
  <conditionalFormatting sqref="F12:F13">
    <cfRule type="cellIs" dxfId="211" priority="214" stopIfTrue="1" operator="equal">
      <formula>"þ"</formula>
    </cfRule>
  </conditionalFormatting>
  <conditionalFormatting sqref="F12:F13">
    <cfRule type="cellIs" dxfId="210" priority="213" stopIfTrue="1" operator="equal">
      <formula>"þ"</formula>
    </cfRule>
  </conditionalFormatting>
  <conditionalFormatting sqref="F12:F13">
    <cfRule type="cellIs" dxfId="209" priority="212" stopIfTrue="1" operator="equal">
      <formula>"þ"</formula>
    </cfRule>
  </conditionalFormatting>
  <conditionalFormatting sqref="F12:F13">
    <cfRule type="cellIs" dxfId="208" priority="211" stopIfTrue="1" operator="equal">
      <formula>"þ"</formula>
    </cfRule>
  </conditionalFormatting>
  <conditionalFormatting sqref="F12:F13">
    <cfRule type="cellIs" dxfId="207" priority="210" stopIfTrue="1" operator="equal">
      <formula>"þ"</formula>
    </cfRule>
  </conditionalFormatting>
  <conditionalFormatting sqref="F12:F13">
    <cfRule type="cellIs" dxfId="206" priority="209" stopIfTrue="1" operator="equal">
      <formula>"þ"</formula>
    </cfRule>
  </conditionalFormatting>
  <conditionalFormatting sqref="F12:F13">
    <cfRule type="cellIs" dxfId="205" priority="208" stopIfTrue="1" operator="equal">
      <formula>"þ"</formula>
    </cfRule>
  </conditionalFormatting>
  <conditionalFormatting sqref="F12:F13">
    <cfRule type="cellIs" dxfId="204" priority="207" stopIfTrue="1" operator="equal">
      <formula>"þ"</formula>
    </cfRule>
  </conditionalFormatting>
  <conditionalFormatting sqref="F12:F13">
    <cfRule type="cellIs" dxfId="203" priority="206" stopIfTrue="1" operator="equal">
      <formula>"þ"</formula>
    </cfRule>
  </conditionalFormatting>
  <conditionalFormatting sqref="F12:F13">
    <cfRule type="cellIs" dxfId="202" priority="205" stopIfTrue="1" operator="equal">
      <formula>"þ"</formula>
    </cfRule>
  </conditionalFormatting>
  <conditionalFormatting sqref="F12:F13">
    <cfRule type="cellIs" dxfId="201" priority="204" stopIfTrue="1" operator="equal">
      <formula>"þ"</formula>
    </cfRule>
  </conditionalFormatting>
  <conditionalFormatting sqref="F12:F13">
    <cfRule type="cellIs" dxfId="200" priority="203" stopIfTrue="1" operator="equal">
      <formula>"þ"</formula>
    </cfRule>
  </conditionalFormatting>
  <conditionalFormatting sqref="F12:F13">
    <cfRule type="cellIs" dxfId="199" priority="202" stopIfTrue="1" operator="equal">
      <formula>"þ"</formula>
    </cfRule>
  </conditionalFormatting>
  <conditionalFormatting sqref="F12:F13">
    <cfRule type="cellIs" dxfId="198" priority="201" stopIfTrue="1" operator="equal">
      <formula>"þ"</formula>
    </cfRule>
  </conditionalFormatting>
  <conditionalFormatting sqref="F12:F13">
    <cfRule type="cellIs" dxfId="197" priority="200" stopIfTrue="1" operator="equal">
      <formula>"þ"</formula>
    </cfRule>
  </conditionalFormatting>
  <conditionalFormatting sqref="F12:F13">
    <cfRule type="cellIs" dxfId="196" priority="199" stopIfTrue="1" operator="equal">
      <formula>"þ"</formula>
    </cfRule>
  </conditionalFormatting>
  <conditionalFormatting sqref="F12:F13">
    <cfRule type="cellIs" dxfId="195" priority="198" stopIfTrue="1" operator="equal">
      <formula>"þ"</formula>
    </cfRule>
  </conditionalFormatting>
  <conditionalFormatting sqref="F12:F13">
    <cfRule type="cellIs" dxfId="194" priority="197" stopIfTrue="1" operator="equal">
      <formula>"þ"</formula>
    </cfRule>
  </conditionalFormatting>
  <conditionalFormatting sqref="F12:F13">
    <cfRule type="cellIs" dxfId="193" priority="196" stopIfTrue="1" operator="equal">
      <formula>"þ"</formula>
    </cfRule>
  </conditionalFormatting>
  <conditionalFormatting sqref="F12:F13">
    <cfRule type="cellIs" dxfId="192" priority="195" stopIfTrue="1" operator="equal">
      <formula>"þ"</formula>
    </cfRule>
  </conditionalFormatting>
  <conditionalFormatting sqref="F12:F13">
    <cfRule type="cellIs" dxfId="191" priority="194" stopIfTrue="1" operator="equal">
      <formula>"þ"</formula>
    </cfRule>
  </conditionalFormatting>
  <conditionalFormatting sqref="F12:F13">
    <cfRule type="cellIs" dxfId="190" priority="193" stopIfTrue="1" operator="equal">
      <formula>"þ"</formula>
    </cfRule>
  </conditionalFormatting>
  <conditionalFormatting sqref="F12:F13">
    <cfRule type="cellIs" dxfId="189" priority="192" stopIfTrue="1" operator="equal">
      <formula>"þ"</formula>
    </cfRule>
  </conditionalFormatting>
  <conditionalFormatting sqref="F12:F13">
    <cfRule type="cellIs" dxfId="188" priority="191" stopIfTrue="1" operator="equal">
      <formula>"þ"</formula>
    </cfRule>
  </conditionalFormatting>
  <conditionalFormatting sqref="F12:F13">
    <cfRule type="cellIs" dxfId="187" priority="190" stopIfTrue="1" operator="equal">
      <formula>"þ"</formula>
    </cfRule>
  </conditionalFormatting>
  <conditionalFormatting sqref="F12:F13">
    <cfRule type="cellIs" dxfId="186" priority="189" stopIfTrue="1" operator="equal">
      <formula>"þ"</formula>
    </cfRule>
  </conditionalFormatting>
  <conditionalFormatting sqref="F12:F13">
    <cfRule type="cellIs" dxfId="185" priority="188" stopIfTrue="1" operator="equal">
      <formula>"þ"</formula>
    </cfRule>
  </conditionalFormatting>
  <conditionalFormatting sqref="F12:F13">
    <cfRule type="cellIs" dxfId="184" priority="187" stopIfTrue="1" operator="equal">
      <formula>"þ"</formula>
    </cfRule>
  </conditionalFormatting>
  <conditionalFormatting sqref="F12:F13">
    <cfRule type="cellIs" dxfId="183" priority="186" stopIfTrue="1" operator="equal">
      <formula>"þ"</formula>
    </cfRule>
  </conditionalFormatting>
  <conditionalFormatting sqref="F12:F13">
    <cfRule type="cellIs" dxfId="182" priority="185" stopIfTrue="1" operator="equal">
      <formula>"þ"</formula>
    </cfRule>
  </conditionalFormatting>
  <conditionalFormatting sqref="F12:F13">
    <cfRule type="cellIs" dxfId="181" priority="184" stopIfTrue="1" operator="equal">
      <formula>"þ"</formula>
    </cfRule>
  </conditionalFormatting>
  <conditionalFormatting sqref="F12:F13">
    <cfRule type="cellIs" dxfId="180" priority="183" stopIfTrue="1" operator="equal">
      <formula>"þ"</formula>
    </cfRule>
  </conditionalFormatting>
  <conditionalFormatting sqref="F12:F13">
    <cfRule type="cellIs" dxfId="179" priority="182" stopIfTrue="1" operator="equal">
      <formula>"þ"</formula>
    </cfRule>
  </conditionalFormatting>
  <conditionalFormatting sqref="F12:F13">
    <cfRule type="cellIs" dxfId="178" priority="181" stopIfTrue="1" operator="equal">
      <formula>"þ"</formula>
    </cfRule>
  </conditionalFormatting>
  <conditionalFormatting sqref="F12:F13">
    <cfRule type="cellIs" dxfId="177" priority="180" stopIfTrue="1" operator="equal">
      <formula>"þ"</formula>
    </cfRule>
  </conditionalFormatting>
  <conditionalFormatting sqref="F12:F13">
    <cfRule type="cellIs" dxfId="176" priority="179" stopIfTrue="1" operator="equal">
      <formula>"þ"</formula>
    </cfRule>
  </conditionalFormatting>
  <conditionalFormatting sqref="F12:F13">
    <cfRule type="cellIs" dxfId="175" priority="178" stopIfTrue="1" operator="equal">
      <formula>"þ"</formula>
    </cfRule>
  </conditionalFormatting>
  <conditionalFormatting sqref="F12:F13">
    <cfRule type="cellIs" dxfId="174" priority="177" stopIfTrue="1" operator="equal">
      <formula>"þ"</formula>
    </cfRule>
  </conditionalFormatting>
  <conditionalFormatting sqref="F12:F13">
    <cfRule type="cellIs" dxfId="173" priority="176" stopIfTrue="1" operator="equal">
      <formula>"þ"</formula>
    </cfRule>
  </conditionalFormatting>
  <conditionalFormatting sqref="F12:F13">
    <cfRule type="cellIs" dxfId="172" priority="175" stopIfTrue="1" operator="equal">
      <formula>"þ"</formula>
    </cfRule>
  </conditionalFormatting>
  <conditionalFormatting sqref="F12:F13">
    <cfRule type="cellIs" dxfId="171" priority="174" stopIfTrue="1" operator="equal">
      <formula>"þ"</formula>
    </cfRule>
  </conditionalFormatting>
  <conditionalFormatting sqref="F12:F13">
    <cfRule type="cellIs" dxfId="170" priority="173" stopIfTrue="1" operator="equal">
      <formula>"þ"</formula>
    </cfRule>
  </conditionalFormatting>
  <conditionalFormatting sqref="F12:F13">
    <cfRule type="cellIs" dxfId="169" priority="172" stopIfTrue="1" operator="equal">
      <formula>"þ"</formula>
    </cfRule>
  </conditionalFormatting>
  <conditionalFormatting sqref="F12:F13">
    <cfRule type="cellIs" dxfId="168" priority="171" stopIfTrue="1" operator="equal">
      <formula>"þ"</formula>
    </cfRule>
  </conditionalFormatting>
  <conditionalFormatting sqref="F12:F13">
    <cfRule type="cellIs" dxfId="167" priority="170" stopIfTrue="1" operator="equal">
      <formula>"þ"</formula>
    </cfRule>
  </conditionalFormatting>
  <conditionalFormatting sqref="F12:F13">
    <cfRule type="cellIs" dxfId="166" priority="169" stopIfTrue="1" operator="equal">
      <formula>"þ"</formula>
    </cfRule>
  </conditionalFormatting>
  <conditionalFormatting sqref="F12:F13">
    <cfRule type="cellIs" dxfId="165" priority="168" stopIfTrue="1" operator="equal">
      <formula>"þ"</formula>
    </cfRule>
  </conditionalFormatting>
  <conditionalFormatting sqref="F12:F13">
    <cfRule type="cellIs" dxfId="164" priority="167" stopIfTrue="1" operator="equal">
      <formula>"þ"</formula>
    </cfRule>
  </conditionalFormatting>
  <conditionalFormatting sqref="F12:F13">
    <cfRule type="cellIs" dxfId="163" priority="166" stopIfTrue="1" operator="equal">
      <formula>"þ"</formula>
    </cfRule>
  </conditionalFormatting>
  <conditionalFormatting sqref="F12:F13">
    <cfRule type="cellIs" dxfId="162" priority="165" stopIfTrue="1" operator="equal">
      <formula>"þ"</formula>
    </cfRule>
  </conditionalFormatting>
  <conditionalFormatting sqref="F12:F13">
    <cfRule type="cellIs" dxfId="161" priority="164" stopIfTrue="1" operator="equal">
      <formula>"þ"</formula>
    </cfRule>
  </conditionalFormatting>
  <conditionalFormatting sqref="F12:F13">
    <cfRule type="cellIs" dxfId="160" priority="163" stopIfTrue="1" operator="equal">
      <formula>"þ"</formula>
    </cfRule>
  </conditionalFormatting>
  <conditionalFormatting sqref="F12:F13">
    <cfRule type="cellIs" dxfId="159" priority="162" stopIfTrue="1" operator="equal">
      <formula>"þ"</formula>
    </cfRule>
  </conditionalFormatting>
  <conditionalFormatting sqref="F12:F13">
    <cfRule type="cellIs" dxfId="158" priority="161" stopIfTrue="1" operator="equal">
      <formula>"þ"</formula>
    </cfRule>
  </conditionalFormatting>
  <conditionalFormatting sqref="F12:F13">
    <cfRule type="cellIs" dxfId="157" priority="160" stopIfTrue="1" operator="equal">
      <formula>"þ"</formula>
    </cfRule>
  </conditionalFormatting>
  <conditionalFormatting sqref="F12:F13">
    <cfRule type="cellIs" dxfId="156" priority="159" stopIfTrue="1" operator="equal">
      <formula>"þ"</formula>
    </cfRule>
  </conditionalFormatting>
  <conditionalFormatting sqref="F12:F13">
    <cfRule type="cellIs" dxfId="155" priority="158" stopIfTrue="1" operator="equal">
      <formula>"þ"</formula>
    </cfRule>
  </conditionalFormatting>
  <conditionalFormatting sqref="F12:F13">
    <cfRule type="cellIs" dxfId="154" priority="157" stopIfTrue="1" operator="equal">
      <formula>"þ"</formula>
    </cfRule>
  </conditionalFormatting>
  <conditionalFormatting sqref="F12:F13">
    <cfRule type="cellIs" dxfId="153" priority="156" stopIfTrue="1" operator="equal">
      <formula>"þ"</formula>
    </cfRule>
  </conditionalFormatting>
  <conditionalFormatting sqref="F12:F13">
    <cfRule type="cellIs" dxfId="152" priority="155" stopIfTrue="1" operator="equal">
      <formula>"þ"</formula>
    </cfRule>
  </conditionalFormatting>
  <conditionalFormatting sqref="F12:F13">
    <cfRule type="cellIs" dxfId="151" priority="154" stopIfTrue="1" operator="equal">
      <formula>"þ"</formula>
    </cfRule>
  </conditionalFormatting>
  <conditionalFormatting sqref="F12:F13">
    <cfRule type="cellIs" dxfId="150" priority="153" stopIfTrue="1" operator="equal">
      <formula>"þ"</formula>
    </cfRule>
  </conditionalFormatting>
  <conditionalFormatting sqref="F12:F13">
    <cfRule type="cellIs" dxfId="149" priority="152" stopIfTrue="1" operator="equal">
      <formula>"þ"</formula>
    </cfRule>
  </conditionalFormatting>
  <conditionalFormatting sqref="F12:F13">
    <cfRule type="cellIs" dxfId="148" priority="151" stopIfTrue="1" operator="equal">
      <formula>"þ"</formula>
    </cfRule>
  </conditionalFormatting>
  <conditionalFormatting sqref="F12:F13">
    <cfRule type="cellIs" dxfId="147" priority="150" stopIfTrue="1" operator="equal">
      <formula>"þ"</formula>
    </cfRule>
  </conditionalFormatting>
  <conditionalFormatting sqref="F12:F13">
    <cfRule type="cellIs" dxfId="146" priority="149" stopIfTrue="1" operator="equal">
      <formula>"þ"</formula>
    </cfRule>
  </conditionalFormatting>
  <conditionalFormatting sqref="F12:F13">
    <cfRule type="cellIs" dxfId="145" priority="148" stopIfTrue="1" operator="equal">
      <formula>"þ"</formula>
    </cfRule>
  </conditionalFormatting>
  <conditionalFormatting sqref="F12:F13">
    <cfRule type="cellIs" dxfId="144" priority="147" stopIfTrue="1" operator="equal">
      <formula>"þ"</formula>
    </cfRule>
  </conditionalFormatting>
  <conditionalFormatting sqref="F12:F13">
    <cfRule type="cellIs" dxfId="143" priority="146" stopIfTrue="1" operator="equal">
      <formula>"þ"</formula>
    </cfRule>
  </conditionalFormatting>
  <conditionalFormatting sqref="F12:F13">
    <cfRule type="cellIs" dxfId="142" priority="145" stopIfTrue="1" operator="equal">
      <formula>"þ"</formula>
    </cfRule>
  </conditionalFormatting>
  <conditionalFormatting sqref="F12:F13">
    <cfRule type="cellIs" dxfId="141" priority="144" stopIfTrue="1" operator="equal">
      <formula>"þ"</formula>
    </cfRule>
  </conditionalFormatting>
  <conditionalFormatting sqref="F12:F13">
    <cfRule type="cellIs" dxfId="140" priority="143" stopIfTrue="1" operator="equal">
      <formula>"þ"</formula>
    </cfRule>
  </conditionalFormatting>
  <conditionalFormatting sqref="F12:F13">
    <cfRule type="cellIs" dxfId="139" priority="142" stopIfTrue="1" operator="equal">
      <formula>"þ"</formula>
    </cfRule>
  </conditionalFormatting>
  <conditionalFormatting sqref="F12:F13">
    <cfRule type="cellIs" dxfId="138" priority="141" stopIfTrue="1" operator="equal">
      <formula>"þ"</formula>
    </cfRule>
  </conditionalFormatting>
  <conditionalFormatting sqref="F12:F13">
    <cfRule type="cellIs" dxfId="137" priority="140" stopIfTrue="1" operator="equal">
      <formula>"þ"</formula>
    </cfRule>
  </conditionalFormatting>
  <conditionalFormatting sqref="E11:H11">
    <cfRule type="cellIs" dxfId="136" priority="139" stopIfTrue="1" operator="equal">
      <formula>"þ"</formula>
    </cfRule>
  </conditionalFormatting>
  <conditionalFormatting sqref="E11:H11">
    <cfRule type="cellIs" dxfId="135" priority="138" stopIfTrue="1" operator="equal">
      <formula>"þ"</formula>
    </cfRule>
  </conditionalFormatting>
  <conditionalFormatting sqref="E11:H11">
    <cfRule type="cellIs" dxfId="134" priority="137" stopIfTrue="1" operator="equal">
      <formula>"þ"</formula>
    </cfRule>
  </conditionalFormatting>
  <conditionalFormatting sqref="E11:H11">
    <cfRule type="cellIs" dxfId="133" priority="136" stopIfTrue="1" operator="equal">
      <formula>"þ"</formula>
    </cfRule>
  </conditionalFormatting>
  <conditionalFormatting sqref="E11:H11">
    <cfRule type="cellIs" dxfId="132" priority="135" stopIfTrue="1" operator="equal">
      <formula>"þ"</formula>
    </cfRule>
  </conditionalFormatting>
  <conditionalFormatting sqref="E11:H11">
    <cfRule type="cellIs" dxfId="131" priority="134" stopIfTrue="1" operator="equal">
      <formula>"þ"</formula>
    </cfRule>
  </conditionalFormatting>
  <conditionalFormatting sqref="E11:H11">
    <cfRule type="cellIs" dxfId="130" priority="133" stopIfTrue="1" operator="equal">
      <formula>"þ"</formula>
    </cfRule>
  </conditionalFormatting>
  <conditionalFormatting sqref="E11:H11">
    <cfRule type="cellIs" dxfId="129" priority="132" stopIfTrue="1" operator="equal">
      <formula>"þ"</formula>
    </cfRule>
  </conditionalFormatting>
  <conditionalFormatting sqref="E11:H11">
    <cfRule type="cellIs" dxfId="128" priority="131" stopIfTrue="1" operator="equal">
      <formula>"þ"</formula>
    </cfRule>
  </conditionalFormatting>
  <conditionalFormatting sqref="E11:H11">
    <cfRule type="cellIs" dxfId="127" priority="130" stopIfTrue="1" operator="equal">
      <formula>"þ"</formula>
    </cfRule>
  </conditionalFormatting>
  <conditionalFormatting sqref="G11:H11">
    <cfRule type="cellIs" dxfId="126" priority="129" stopIfTrue="1" operator="equal">
      <formula>"þ"</formula>
    </cfRule>
  </conditionalFormatting>
  <conditionalFormatting sqref="G11:H11">
    <cfRule type="cellIs" dxfId="125" priority="128" stopIfTrue="1" operator="equal">
      <formula>"þ"</formula>
    </cfRule>
  </conditionalFormatting>
  <conditionalFormatting sqref="G11:H11">
    <cfRule type="cellIs" dxfId="124" priority="127" stopIfTrue="1" operator="equal">
      <formula>"þ"</formula>
    </cfRule>
  </conditionalFormatting>
  <conditionalFormatting sqref="G11:H11">
    <cfRule type="cellIs" dxfId="123" priority="126" stopIfTrue="1" operator="equal">
      <formula>"þ"</formula>
    </cfRule>
  </conditionalFormatting>
  <conditionalFormatting sqref="G11:H11">
    <cfRule type="cellIs" dxfId="122" priority="125" stopIfTrue="1" operator="equal">
      <formula>"þ"</formula>
    </cfRule>
  </conditionalFormatting>
  <conditionalFormatting sqref="G11:H11">
    <cfRule type="cellIs" dxfId="121" priority="124" stopIfTrue="1" operator="equal">
      <formula>"þ"</formula>
    </cfRule>
  </conditionalFormatting>
  <conditionalFormatting sqref="G11:H11">
    <cfRule type="cellIs" dxfId="120" priority="123" stopIfTrue="1" operator="equal">
      <formula>"þ"</formula>
    </cfRule>
  </conditionalFormatting>
  <conditionalFormatting sqref="G11:H11">
    <cfRule type="cellIs" dxfId="119" priority="122" stopIfTrue="1" operator="equal">
      <formula>"þ"</formula>
    </cfRule>
  </conditionalFormatting>
  <conditionalFormatting sqref="G11:H11">
    <cfRule type="cellIs" dxfId="118" priority="121" stopIfTrue="1" operator="equal">
      <formula>"þ"</formula>
    </cfRule>
  </conditionalFormatting>
  <conditionalFormatting sqref="G11:H11">
    <cfRule type="cellIs" dxfId="117" priority="120" stopIfTrue="1" operator="equal">
      <formula>"þ"</formula>
    </cfRule>
  </conditionalFormatting>
  <conditionalFormatting sqref="G11:H11">
    <cfRule type="cellIs" dxfId="116" priority="119" stopIfTrue="1" operator="equal">
      <formula>"þ"</formula>
    </cfRule>
  </conditionalFormatting>
  <conditionalFormatting sqref="G11:H11">
    <cfRule type="cellIs" dxfId="115" priority="118" stopIfTrue="1" operator="equal">
      <formula>"þ"</formula>
    </cfRule>
  </conditionalFormatting>
  <conditionalFormatting sqref="G11:H11">
    <cfRule type="cellIs" dxfId="114" priority="117" stopIfTrue="1" operator="equal">
      <formula>"þ"</formula>
    </cfRule>
  </conditionalFormatting>
  <conditionalFormatting sqref="G11:H11">
    <cfRule type="cellIs" dxfId="113" priority="116" stopIfTrue="1" operator="equal">
      <formula>"þ"</formula>
    </cfRule>
  </conditionalFormatting>
  <conditionalFormatting sqref="G11:H11">
    <cfRule type="cellIs" dxfId="112" priority="115" stopIfTrue="1" operator="equal">
      <formula>"þ"</formula>
    </cfRule>
  </conditionalFormatting>
  <conditionalFormatting sqref="G11:H11">
    <cfRule type="cellIs" dxfId="111" priority="114" stopIfTrue="1" operator="equal">
      <formula>"þ"</formula>
    </cfRule>
  </conditionalFormatting>
  <conditionalFormatting sqref="E7:H7">
    <cfRule type="cellIs" dxfId="110" priority="113" stopIfTrue="1" operator="equal">
      <formula>"þ"</formula>
    </cfRule>
  </conditionalFormatting>
  <conditionalFormatting sqref="E7:H7">
    <cfRule type="cellIs" dxfId="109" priority="112" stopIfTrue="1" operator="equal">
      <formula>"þ"</formula>
    </cfRule>
  </conditionalFormatting>
  <conditionalFormatting sqref="E7:H7">
    <cfRule type="cellIs" dxfId="108" priority="111" stopIfTrue="1" operator="equal">
      <formula>"þ"</formula>
    </cfRule>
  </conditionalFormatting>
  <conditionalFormatting sqref="E7:H7">
    <cfRule type="cellIs" dxfId="107" priority="110" stopIfTrue="1" operator="equal">
      <formula>"þ"</formula>
    </cfRule>
  </conditionalFormatting>
  <conditionalFormatting sqref="E7:H7">
    <cfRule type="cellIs" dxfId="106" priority="109" stopIfTrue="1" operator="equal">
      <formula>"þ"</formula>
    </cfRule>
  </conditionalFormatting>
  <conditionalFormatting sqref="E7:H7">
    <cfRule type="cellIs" dxfId="105" priority="108" stopIfTrue="1" operator="equal">
      <formula>"þ"</formula>
    </cfRule>
  </conditionalFormatting>
  <conditionalFormatting sqref="E7:H7">
    <cfRule type="cellIs" dxfId="104" priority="107" stopIfTrue="1" operator="equal">
      <formula>"þ"</formula>
    </cfRule>
  </conditionalFormatting>
  <conditionalFormatting sqref="E7:H7">
    <cfRule type="cellIs" dxfId="103" priority="106" stopIfTrue="1" operator="equal">
      <formula>"þ"</formula>
    </cfRule>
  </conditionalFormatting>
  <conditionalFormatting sqref="E7:H7">
    <cfRule type="cellIs" dxfId="102" priority="105" stopIfTrue="1" operator="equal">
      <formula>"þ"</formula>
    </cfRule>
  </conditionalFormatting>
  <conditionalFormatting sqref="E7:H7">
    <cfRule type="cellIs" dxfId="101" priority="104" stopIfTrue="1" operator="equal">
      <formula>"þ"</formula>
    </cfRule>
  </conditionalFormatting>
  <conditionalFormatting sqref="L10">
    <cfRule type="cellIs" dxfId="100" priority="103" stopIfTrue="1" operator="equal">
      <formula>"þ"</formula>
    </cfRule>
  </conditionalFormatting>
  <conditionalFormatting sqref="L10">
    <cfRule type="cellIs" dxfId="99" priority="102" stopIfTrue="1" operator="equal">
      <formula>"þ"</formula>
    </cfRule>
  </conditionalFormatting>
  <conditionalFormatting sqref="L10">
    <cfRule type="cellIs" dxfId="98" priority="101" stopIfTrue="1" operator="equal">
      <formula>"þ"</formula>
    </cfRule>
  </conditionalFormatting>
  <conditionalFormatting sqref="L10">
    <cfRule type="cellIs" dxfId="97" priority="100" stopIfTrue="1" operator="equal">
      <formula>"þ"</formula>
    </cfRule>
  </conditionalFormatting>
  <conditionalFormatting sqref="L5:L7">
    <cfRule type="cellIs" dxfId="96" priority="95" stopIfTrue="1" operator="equal">
      <formula>"þ"</formula>
    </cfRule>
  </conditionalFormatting>
  <conditionalFormatting sqref="L5:L7">
    <cfRule type="cellIs" dxfId="95" priority="94" stopIfTrue="1" operator="equal">
      <formula>"þ"</formula>
    </cfRule>
  </conditionalFormatting>
  <conditionalFormatting sqref="L5:L7">
    <cfRule type="cellIs" dxfId="94" priority="93" stopIfTrue="1" operator="equal">
      <formula>"þ"</formula>
    </cfRule>
  </conditionalFormatting>
  <conditionalFormatting sqref="L5:L7">
    <cfRule type="cellIs" dxfId="93" priority="92" stopIfTrue="1" operator="equal">
      <formula>"þ"</formula>
    </cfRule>
  </conditionalFormatting>
  <conditionalFormatting sqref="F4">
    <cfRule type="cellIs" dxfId="92" priority="91" stopIfTrue="1" operator="equal">
      <formula>"þ"</formula>
    </cfRule>
  </conditionalFormatting>
  <conditionalFormatting sqref="L11">
    <cfRule type="cellIs" dxfId="91" priority="90" stopIfTrue="1" operator="equal">
      <formula>"þ"</formula>
    </cfRule>
  </conditionalFormatting>
  <conditionalFormatting sqref="L11">
    <cfRule type="cellIs" dxfId="90" priority="89" stopIfTrue="1" operator="equal">
      <formula>"þ"</formula>
    </cfRule>
  </conditionalFormatting>
  <conditionalFormatting sqref="F6">
    <cfRule type="cellIs" dxfId="89" priority="88" stopIfTrue="1" operator="equal">
      <formula>"þ"</formula>
    </cfRule>
  </conditionalFormatting>
  <conditionalFormatting sqref="F6">
    <cfRule type="cellIs" dxfId="88" priority="87" stopIfTrue="1" operator="equal">
      <formula>"þ"</formula>
    </cfRule>
  </conditionalFormatting>
  <conditionalFormatting sqref="F6">
    <cfRule type="cellIs" dxfId="87" priority="86" stopIfTrue="1" operator="equal">
      <formula>"þ"</formula>
    </cfRule>
  </conditionalFormatting>
  <conditionalFormatting sqref="F6">
    <cfRule type="cellIs" dxfId="86" priority="85" stopIfTrue="1" operator="equal">
      <formula>"þ"</formula>
    </cfRule>
  </conditionalFormatting>
  <conditionalFormatting sqref="F6">
    <cfRule type="cellIs" dxfId="85" priority="84" stopIfTrue="1" operator="equal">
      <formula>"þ"</formula>
    </cfRule>
  </conditionalFormatting>
  <conditionalFormatting sqref="F6">
    <cfRule type="cellIs" dxfId="84" priority="83" stopIfTrue="1" operator="equal">
      <formula>"þ"</formula>
    </cfRule>
  </conditionalFormatting>
  <conditionalFormatting sqref="F6">
    <cfRule type="cellIs" dxfId="83" priority="82" stopIfTrue="1" operator="equal">
      <formula>"þ"</formula>
    </cfRule>
  </conditionalFormatting>
  <conditionalFormatting sqref="F6">
    <cfRule type="cellIs" dxfId="82" priority="81" stopIfTrue="1" operator="equal">
      <formula>"þ"</formula>
    </cfRule>
  </conditionalFormatting>
  <conditionalFormatting sqref="F6">
    <cfRule type="cellIs" dxfId="81" priority="80" stopIfTrue="1" operator="equal">
      <formula>"þ"</formula>
    </cfRule>
  </conditionalFormatting>
  <conditionalFormatting sqref="F6">
    <cfRule type="cellIs" dxfId="80" priority="79" stopIfTrue="1" operator="equal">
      <formula>"þ"</formula>
    </cfRule>
  </conditionalFormatting>
  <conditionalFormatting sqref="F6">
    <cfRule type="cellIs" dxfId="79" priority="78" stopIfTrue="1" operator="equal">
      <formula>"þ"</formula>
    </cfRule>
  </conditionalFormatting>
  <conditionalFormatting sqref="F6">
    <cfRule type="cellIs" dxfId="78" priority="77" stopIfTrue="1" operator="equal">
      <formula>"þ"</formula>
    </cfRule>
  </conditionalFormatting>
  <conditionalFormatting sqref="F6">
    <cfRule type="cellIs" dxfId="77" priority="76" stopIfTrue="1" operator="equal">
      <formula>"þ"</formula>
    </cfRule>
  </conditionalFormatting>
  <conditionalFormatting sqref="F6">
    <cfRule type="cellIs" dxfId="76" priority="75" stopIfTrue="1" operator="equal">
      <formula>"þ"</formula>
    </cfRule>
  </conditionalFormatting>
  <conditionalFormatting sqref="F6">
    <cfRule type="cellIs" dxfId="75" priority="74" stopIfTrue="1" operator="equal">
      <formula>"þ"</formula>
    </cfRule>
  </conditionalFormatting>
  <conditionalFormatting sqref="F6">
    <cfRule type="cellIs" dxfId="74" priority="73" stopIfTrue="1" operator="equal">
      <formula>"þ"</formula>
    </cfRule>
  </conditionalFormatting>
  <conditionalFormatting sqref="L23:M23 E23:H23">
    <cfRule type="cellIs" dxfId="73" priority="56" stopIfTrue="1" operator="equal">
      <formula>"þ"</formula>
    </cfRule>
  </conditionalFormatting>
  <conditionalFormatting sqref="F6">
    <cfRule type="cellIs" dxfId="72" priority="55" stopIfTrue="1" operator="equal">
      <formula>"þ"</formula>
    </cfRule>
  </conditionalFormatting>
  <conditionalFormatting sqref="F6">
    <cfRule type="cellIs" dxfId="71" priority="54" stopIfTrue="1" operator="equal">
      <formula>"þ"</formula>
    </cfRule>
  </conditionalFormatting>
  <conditionalFormatting sqref="F6">
    <cfRule type="cellIs" dxfId="70" priority="53" stopIfTrue="1" operator="equal">
      <formula>"þ"</formula>
    </cfRule>
  </conditionalFormatting>
  <conditionalFormatting sqref="F6">
    <cfRule type="cellIs" dxfId="69" priority="52" stopIfTrue="1" operator="equal">
      <formula>"þ"</formula>
    </cfRule>
  </conditionalFormatting>
  <conditionalFormatting sqref="F6">
    <cfRule type="cellIs" dxfId="68" priority="51" stopIfTrue="1" operator="equal">
      <formula>"þ"</formula>
    </cfRule>
  </conditionalFormatting>
  <conditionalFormatting sqref="F6">
    <cfRule type="cellIs" dxfId="67" priority="50" stopIfTrue="1" operator="equal">
      <formula>"þ"</formula>
    </cfRule>
  </conditionalFormatting>
  <conditionalFormatting sqref="F6">
    <cfRule type="cellIs" dxfId="66" priority="49" stopIfTrue="1" operator="equal">
      <formula>"þ"</formula>
    </cfRule>
  </conditionalFormatting>
  <conditionalFormatting sqref="F6">
    <cfRule type="cellIs" dxfId="65" priority="48" stopIfTrue="1" operator="equal">
      <formula>"þ"</formula>
    </cfRule>
  </conditionalFormatting>
  <conditionalFormatting sqref="F6">
    <cfRule type="cellIs" dxfId="64" priority="47" stopIfTrue="1" operator="equal">
      <formula>"þ"</formula>
    </cfRule>
  </conditionalFormatting>
  <conditionalFormatting sqref="F6">
    <cfRule type="cellIs" dxfId="63" priority="46" stopIfTrue="1" operator="equal">
      <formula>"þ"</formula>
    </cfRule>
  </conditionalFormatting>
  <conditionalFormatting sqref="F6">
    <cfRule type="cellIs" dxfId="62" priority="45" stopIfTrue="1" operator="equal">
      <formula>"þ"</formula>
    </cfRule>
  </conditionalFormatting>
  <conditionalFormatting sqref="F6">
    <cfRule type="cellIs" dxfId="61" priority="44" stopIfTrue="1" operator="equal">
      <formula>"þ"</formula>
    </cfRule>
  </conditionalFormatting>
  <conditionalFormatting sqref="F6">
    <cfRule type="cellIs" dxfId="60" priority="43" stopIfTrue="1" operator="equal">
      <formula>"þ"</formula>
    </cfRule>
  </conditionalFormatting>
  <conditionalFormatting sqref="F6">
    <cfRule type="cellIs" dxfId="59" priority="42" stopIfTrue="1" operator="equal">
      <formula>"þ"</formula>
    </cfRule>
  </conditionalFormatting>
  <conditionalFormatting sqref="F6">
    <cfRule type="cellIs" dxfId="58" priority="41" stopIfTrue="1" operator="equal">
      <formula>"þ"</formula>
    </cfRule>
  </conditionalFormatting>
  <conditionalFormatting sqref="F6">
    <cfRule type="cellIs" dxfId="57" priority="40" stopIfTrue="1" operator="equal">
      <formula>"þ"</formula>
    </cfRule>
  </conditionalFormatting>
  <conditionalFormatting sqref="E6">
    <cfRule type="cellIs" dxfId="56" priority="39" stopIfTrue="1" operator="equal">
      <formula>"þ"</formula>
    </cfRule>
  </conditionalFormatting>
  <conditionalFormatting sqref="E6">
    <cfRule type="cellIs" dxfId="55" priority="38" stopIfTrue="1" operator="equal">
      <formula>"þ"</formula>
    </cfRule>
  </conditionalFormatting>
  <conditionalFormatting sqref="E6">
    <cfRule type="cellIs" dxfId="54" priority="37" stopIfTrue="1" operator="equal">
      <formula>"þ"</formula>
    </cfRule>
  </conditionalFormatting>
  <conditionalFormatting sqref="E6">
    <cfRule type="cellIs" dxfId="53" priority="36" stopIfTrue="1" operator="equal">
      <formula>"þ"</formula>
    </cfRule>
  </conditionalFormatting>
  <conditionalFormatting sqref="E6">
    <cfRule type="cellIs" dxfId="52" priority="35" stopIfTrue="1" operator="equal">
      <formula>"þ"</formula>
    </cfRule>
  </conditionalFormatting>
  <conditionalFormatting sqref="E6">
    <cfRule type="cellIs" dxfId="51" priority="34" stopIfTrue="1" operator="equal">
      <formula>"þ"</formula>
    </cfRule>
  </conditionalFormatting>
  <conditionalFormatting sqref="E6">
    <cfRule type="cellIs" dxfId="50" priority="33" stopIfTrue="1" operator="equal">
      <formula>"þ"</formula>
    </cfRule>
  </conditionalFormatting>
  <conditionalFormatting sqref="E6">
    <cfRule type="cellIs" dxfId="49" priority="32" stopIfTrue="1" operator="equal">
      <formula>"þ"</formula>
    </cfRule>
  </conditionalFormatting>
  <conditionalFormatting sqref="E6">
    <cfRule type="cellIs" dxfId="48" priority="31" stopIfTrue="1" operator="equal">
      <formula>"þ"</formula>
    </cfRule>
  </conditionalFormatting>
  <conditionalFormatting sqref="E6">
    <cfRule type="cellIs" dxfId="47" priority="30" stopIfTrue="1" operator="equal">
      <formula>"þ"</formula>
    </cfRule>
  </conditionalFormatting>
  <conditionalFormatting sqref="E6">
    <cfRule type="cellIs" dxfId="46" priority="29" stopIfTrue="1" operator="equal">
      <formula>"þ"</formula>
    </cfRule>
  </conditionalFormatting>
  <conditionalFormatting sqref="E6">
    <cfRule type="cellIs" dxfId="45" priority="28" stopIfTrue="1" operator="equal">
      <formula>"þ"</formula>
    </cfRule>
  </conditionalFormatting>
  <conditionalFormatting sqref="E6">
    <cfRule type="cellIs" dxfId="44" priority="27" stopIfTrue="1" operator="equal">
      <formula>"þ"</formula>
    </cfRule>
  </conditionalFormatting>
  <conditionalFormatting sqref="E6">
    <cfRule type="cellIs" dxfId="43" priority="26" stopIfTrue="1" operator="equal">
      <formula>"þ"</formula>
    </cfRule>
  </conditionalFormatting>
  <conditionalFormatting sqref="E6">
    <cfRule type="cellIs" dxfId="42" priority="25" stopIfTrue="1" operator="equal">
      <formula>"þ"</formula>
    </cfRule>
  </conditionalFormatting>
  <conditionalFormatting sqref="E6">
    <cfRule type="cellIs" dxfId="41" priority="24" stopIfTrue="1" operator="equal">
      <formula>"þ"</formula>
    </cfRule>
  </conditionalFormatting>
  <conditionalFormatting sqref="E6">
    <cfRule type="cellIs" dxfId="40" priority="23" stopIfTrue="1" operator="equal">
      <formula>"þ"</formula>
    </cfRule>
  </conditionalFormatting>
  <conditionalFormatting sqref="E6">
    <cfRule type="cellIs" dxfId="39" priority="22" stopIfTrue="1" operator="equal">
      <formula>"þ"</formula>
    </cfRule>
  </conditionalFormatting>
  <conditionalFormatting sqref="E6">
    <cfRule type="cellIs" dxfId="38" priority="21" stopIfTrue="1" operator="equal">
      <formula>"þ"</formula>
    </cfRule>
  </conditionalFormatting>
  <conditionalFormatting sqref="E6">
    <cfRule type="cellIs" dxfId="37" priority="20" stopIfTrue="1" operator="equal">
      <formula>"þ"</formula>
    </cfRule>
  </conditionalFormatting>
  <conditionalFormatting sqref="G5">
    <cfRule type="cellIs" dxfId="36" priority="19" stopIfTrue="1" operator="equal">
      <formula>"þ"</formula>
    </cfRule>
  </conditionalFormatting>
  <conditionalFormatting sqref="G5">
    <cfRule type="cellIs" dxfId="35" priority="18" stopIfTrue="1" operator="equal">
      <formula>"þ"</formula>
    </cfRule>
  </conditionalFormatting>
  <conditionalFormatting sqref="G5">
    <cfRule type="cellIs" dxfId="34" priority="17" stopIfTrue="1" operator="equal">
      <formula>"þ"</formula>
    </cfRule>
  </conditionalFormatting>
  <conditionalFormatting sqref="G5">
    <cfRule type="cellIs" dxfId="33" priority="16" stopIfTrue="1" operator="equal">
      <formula>"þ"</formula>
    </cfRule>
  </conditionalFormatting>
  <conditionalFormatting sqref="G5">
    <cfRule type="cellIs" dxfId="32" priority="15" stopIfTrue="1" operator="equal">
      <formula>"þ"</formula>
    </cfRule>
  </conditionalFormatting>
  <conditionalFormatting sqref="G5">
    <cfRule type="cellIs" dxfId="31" priority="14" stopIfTrue="1" operator="equal">
      <formula>"þ"</formula>
    </cfRule>
  </conditionalFormatting>
  <conditionalFormatting sqref="G5">
    <cfRule type="cellIs" dxfId="30" priority="13" stopIfTrue="1" operator="equal">
      <formula>"þ"</formula>
    </cfRule>
  </conditionalFormatting>
  <conditionalFormatting sqref="G5">
    <cfRule type="cellIs" dxfId="29" priority="12" stopIfTrue="1" operator="equal">
      <formula>"þ"</formula>
    </cfRule>
  </conditionalFormatting>
  <conditionalFormatting sqref="G5">
    <cfRule type="cellIs" dxfId="28" priority="11" stopIfTrue="1" operator="equal">
      <formula>"þ"</formula>
    </cfRule>
  </conditionalFormatting>
  <conditionalFormatting sqref="G5">
    <cfRule type="cellIs" dxfId="27" priority="10" stopIfTrue="1" operator="equal">
      <formula>"þ"</formula>
    </cfRule>
  </conditionalFormatting>
  <conditionalFormatting sqref="G5">
    <cfRule type="cellIs" dxfId="26" priority="9" stopIfTrue="1" operator="equal">
      <formula>"þ"</formula>
    </cfRule>
  </conditionalFormatting>
  <conditionalFormatting sqref="G5">
    <cfRule type="cellIs" dxfId="25" priority="8" stopIfTrue="1" operator="equal">
      <formula>"þ"</formula>
    </cfRule>
  </conditionalFormatting>
  <conditionalFormatting sqref="G5">
    <cfRule type="cellIs" dxfId="24" priority="7" stopIfTrue="1" operator="equal">
      <formula>"þ"</formula>
    </cfRule>
  </conditionalFormatting>
  <conditionalFormatting sqref="G5">
    <cfRule type="cellIs" dxfId="23" priority="6" stopIfTrue="1" operator="equal">
      <formula>"þ"</formula>
    </cfRule>
  </conditionalFormatting>
  <conditionalFormatting sqref="G5">
    <cfRule type="cellIs" dxfId="22" priority="5" stopIfTrue="1" operator="equal">
      <formula>"þ"</formula>
    </cfRule>
  </conditionalFormatting>
  <conditionalFormatting sqref="G5">
    <cfRule type="cellIs" dxfId="21" priority="4" stopIfTrue="1" operator="equal">
      <formula>"þ"</formula>
    </cfRule>
  </conditionalFormatting>
  <conditionalFormatting sqref="G5">
    <cfRule type="cellIs" dxfId="20" priority="3" stopIfTrue="1" operator="equal">
      <formula>"þ"</formula>
    </cfRule>
  </conditionalFormatting>
  <conditionalFormatting sqref="G5">
    <cfRule type="cellIs" dxfId="19" priority="2" stopIfTrue="1" operator="equal">
      <formula>"þ"</formula>
    </cfRule>
  </conditionalFormatting>
  <conditionalFormatting sqref="F3">
    <cfRule type="cellIs" dxfId="18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1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69921875" style="48" bestFit="1" customWidth="1"/>
    <col min="2" max="2" width="19.8984375" style="48" bestFit="1" customWidth="1"/>
    <col min="3" max="3" width="13.5" style="48" bestFit="1" customWidth="1"/>
    <col min="4" max="4" width="7.296875" style="48" bestFit="1" customWidth="1"/>
    <col min="5" max="5" width="5.2968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0.59765625" style="43" bestFit="1" customWidth="1"/>
    <col min="16" max="16384" width="8.796875" style="43"/>
  </cols>
  <sheetData>
    <row r="1" spans="1:15" ht="31.8" thickBot="1" x14ac:dyDescent="0.35">
      <c r="A1" s="154" t="s">
        <v>0</v>
      </c>
      <c r="B1" s="155" t="s">
        <v>34</v>
      </c>
      <c r="C1" s="155" t="s">
        <v>35</v>
      </c>
      <c r="D1" s="116" t="s">
        <v>89</v>
      </c>
      <c r="E1" s="118" t="s">
        <v>36</v>
      </c>
      <c r="F1" s="117" t="s">
        <v>88</v>
      </c>
      <c r="G1" s="116" t="s">
        <v>87</v>
      </c>
      <c r="H1" s="115" t="s">
        <v>37</v>
      </c>
      <c r="I1" s="115" t="s">
        <v>38</v>
      </c>
      <c r="J1" s="115" t="s">
        <v>86</v>
      </c>
      <c r="K1" s="114" t="s">
        <v>3</v>
      </c>
      <c r="L1" s="115" t="s">
        <v>25</v>
      </c>
      <c r="M1" s="113" t="s">
        <v>84</v>
      </c>
      <c r="N1" s="115" t="s">
        <v>83</v>
      </c>
      <c r="O1" s="295" t="s">
        <v>85</v>
      </c>
    </row>
    <row r="2" spans="1:15" x14ac:dyDescent="0.3">
      <c r="A2" s="150" t="s">
        <v>266</v>
      </c>
      <c r="B2" s="44" t="s">
        <v>269</v>
      </c>
      <c r="C2" s="44" t="s">
        <v>273</v>
      </c>
      <c r="D2" s="112" t="s">
        <v>111</v>
      </c>
      <c r="E2" s="111">
        <v>1</v>
      </c>
      <c r="F2" s="149">
        <v>-5</v>
      </c>
      <c r="G2" s="288">
        <v>6</v>
      </c>
      <c r="H2" s="44">
        <v>0</v>
      </c>
      <c r="I2" s="44">
        <v>0</v>
      </c>
      <c r="J2" s="44">
        <f t="shared" ref="J2" si="0">IF(D2="þ",SUM(E2,G2:I2),SUM(E2,F2,H2,I2))</f>
        <v>7</v>
      </c>
      <c r="K2" s="45">
        <f t="shared" ref="K2:K4" ca="1" si="1">RANDBETWEEN(1,20)</f>
        <v>2</v>
      </c>
      <c r="L2" s="44">
        <f t="shared" ref="L2" ca="1" si="2">SUM(J2:K2)</f>
        <v>9</v>
      </c>
      <c r="M2" s="64">
        <v>20</v>
      </c>
      <c r="N2" s="67" t="str">
        <f t="shared" ref="N2" ca="1" si="3">IF(K2&gt;(M2-1),"þ","ý")</f>
        <v>ý</v>
      </c>
      <c r="O2" s="296"/>
    </row>
    <row r="3" spans="1:15" x14ac:dyDescent="0.3">
      <c r="A3" s="150" t="s">
        <v>266</v>
      </c>
      <c r="B3" s="44" t="s">
        <v>270</v>
      </c>
      <c r="C3" s="44" t="s">
        <v>271</v>
      </c>
      <c r="D3" s="112" t="s">
        <v>80</v>
      </c>
      <c r="E3" s="44" t="s">
        <v>272</v>
      </c>
      <c r="F3" s="44" t="s">
        <v>272</v>
      </c>
      <c r="G3" s="44" t="s">
        <v>272</v>
      </c>
      <c r="H3" s="44" t="s">
        <v>272</v>
      </c>
      <c r="I3" s="44" t="s">
        <v>272</v>
      </c>
      <c r="J3" s="44" t="s">
        <v>272</v>
      </c>
      <c r="K3" s="44" t="s">
        <v>272</v>
      </c>
      <c r="L3" s="44" t="s">
        <v>272</v>
      </c>
      <c r="M3" s="44" t="s">
        <v>272</v>
      </c>
      <c r="N3" s="44" t="s">
        <v>272</v>
      </c>
      <c r="O3" s="297"/>
    </row>
    <row r="4" spans="1:15" x14ac:dyDescent="0.3">
      <c r="A4" s="151" t="s">
        <v>266</v>
      </c>
      <c r="B4" s="46" t="s">
        <v>207</v>
      </c>
      <c r="C4" s="46" t="s">
        <v>207</v>
      </c>
      <c r="D4" s="109" t="s">
        <v>80</v>
      </c>
      <c r="E4" s="108">
        <v>1</v>
      </c>
      <c r="F4" s="148">
        <v>10</v>
      </c>
      <c r="G4" s="289">
        <v>6</v>
      </c>
      <c r="H4" s="46">
        <v>0</v>
      </c>
      <c r="I4" s="46">
        <v>0</v>
      </c>
      <c r="J4" s="46">
        <f t="shared" ref="J4:J6" si="4">IF(D4="þ",SUM(E4,G4:I4),SUM(E4,F4,H4,I4))</f>
        <v>11</v>
      </c>
      <c r="K4" s="47">
        <f t="shared" ca="1" si="1"/>
        <v>19</v>
      </c>
      <c r="L4" s="46">
        <f t="shared" ref="L4" ca="1" si="5">SUM(J4:K4)</f>
        <v>30</v>
      </c>
      <c r="M4" s="65">
        <v>20</v>
      </c>
      <c r="N4" s="66" t="str">
        <f t="shared" ref="N4:N6" ca="1" si="6">IF(K4&gt;(M4-1),"þ","ý")</f>
        <v>ý</v>
      </c>
      <c r="O4" s="297"/>
    </row>
    <row r="5" spans="1:15" x14ac:dyDescent="0.3">
      <c r="A5" s="150" t="s">
        <v>274</v>
      </c>
      <c r="B5" s="44" t="s">
        <v>276</v>
      </c>
      <c r="C5" s="44" t="s">
        <v>278</v>
      </c>
      <c r="D5" s="112" t="s">
        <v>80</v>
      </c>
      <c r="E5" s="111">
        <v>6</v>
      </c>
      <c r="F5" s="149"/>
      <c r="G5" s="110"/>
      <c r="H5" s="44"/>
      <c r="I5" s="44">
        <v>0</v>
      </c>
      <c r="J5" s="44">
        <f t="shared" si="4"/>
        <v>6</v>
      </c>
      <c r="K5" s="45">
        <f t="shared" ref="K5:K31" ca="1" si="7">RANDBETWEEN(1,20)</f>
        <v>10</v>
      </c>
      <c r="L5" s="44">
        <f t="shared" ref="L5" ca="1" si="8">SUM(J5:K5)</f>
        <v>16</v>
      </c>
      <c r="M5" s="64">
        <v>20</v>
      </c>
      <c r="N5" s="67" t="str">
        <f t="shared" ca="1" si="6"/>
        <v>ý</v>
      </c>
      <c r="O5" s="296"/>
    </row>
    <row r="6" spans="1:15" x14ac:dyDescent="0.3">
      <c r="A6" s="150" t="s">
        <v>274</v>
      </c>
      <c r="B6" s="44" t="s">
        <v>277</v>
      </c>
      <c r="C6" s="44" t="s">
        <v>278</v>
      </c>
      <c r="D6" s="112" t="s">
        <v>80</v>
      </c>
      <c r="E6" s="111">
        <v>6</v>
      </c>
      <c r="F6" s="149"/>
      <c r="G6" s="110"/>
      <c r="H6" s="44"/>
      <c r="I6" s="44">
        <v>0</v>
      </c>
      <c r="J6" s="44">
        <f t="shared" si="4"/>
        <v>6</v>
      </c>
      <c r="K6" s="45">
        <f t="shared" ca="1" si="7"/>
        <v>19</v>
      </c>
      <c r="L6" s="44">
        <f t="shared" ref="L6" ca="1" si="9">SUM(J6:K6)</f>
        <v>25</v>
      </c>
      <c r="M6" s="64">
        <v>20</v>
      </c>
      <c r="N6" s="67" t="str">
        <f t="shared" ca="1" si="6"/>
        <v>ý</v>
      </c>
      <c r="O6" s="297"/>
    </row>
    <row r="7" spans="1:15" x14ac:dyDescent="0.3">
      <c r="A7" s="150" t="s">
        <v>274</v>
      </c>
      <c r="B7" s="44" t="s">
        <v>212</v>
      </c>
      <c r="C7" s="44" t="s">
        <v>232</v>
      </c>
      <c r="D7" s="112" t="s">
        <v>80</v>
      </c>
      <c r="E7" s="111">
        <v>6</v>
      </c>
      <c r="F7" s="149"/>
      <c r="G7" s="110"/>
      <c r="H7" s="44"/>
      <c r="I7" s="44">
        <v>0</v>
      </c>
      <c r="J7" s="44">
        <f t="shared" ref="J7:J27" si="10">IF(D7="þ",SUM(E7,G7:I7),SUM(E7,F7,H7,I7))</f>
        <v>6</v>
      </c>
      <c r="K7" s="45">
        <f t="shared" ca="1" si="7"/>
        <v>8</v>
      </c>
      <c r="L7" s="44">
        <f t="shared" ref="L7:L8" ca="1" si="11">SUM(J7:K7)</f>
        <v>14</v>
      </c>
      <c r="M7" s="64">
        <v>20</v>
      </c>
      <c r="N7" s="67" t="str">
        <f t="shared" ref="N7:N27" ca="1" si="12">IF(K7&gt;(M7-1),"þ","ý")</f>
        <v>ý</v>
      </c>
      <c r="O7" s="297"/>
    </row>
    <row r="8" spans="1:15" x14ac:dyDescent="0.3">
      <c r="A8" s="151" t="s">
        <v>274</v>
      </c>
      <c r="B8" s="46" t="s">
        <v>207</v>
      </c>
      <c r="C8" s="46" t="s">
        <v>207</v>
      </c>
      <c r="D8" s="109" t="s">
        <v>80</v>
      </c>
      <c r="E8" s="108">
        <v>6</v>
      </c>
      <c r="F8" s="148"/>
      <c r="G8" s="289"/>
      <c r="H8" s="46"/>
      <c r="I8" s="46">
        <v>0</v>
      </c>
      <c r="J8" s="46">
        <f t="shared" si="10"/>
        <v>6</v>
      </c>
      <c r="K8" s="47">
        <f t="shared" ca="1" si="7"/>
        <v>19</v>
      </c>
      <c r="L8" s="46">
        <f t="shared" ca="1" si="11"/>
        <v>25</v>
      </c>
      <c r="M8" s="65">
        <v>20</v>
      </c>
      <c r="N8" s="66" t="str">
        <f t="shared" ca="1" si="12"/>
        <v>ý</v>
      </c>
      <c r="O8" s="297"/>
    </row>
    <row r="9" spans="1:15" x14ac:dyDescent="0.3">
      <c r="A9" s="150"/>
      <c r="B9" s="44"/>
      <c r="C9" s="44"/>
      <c r="D9" s="112" t="s">
        <v>80</v>
      </c>
      <c r="E9" s="111"/>
      <c r="F9" s="149"/>
      <c r="G9" s="110"/>
      <c r="H9" s="44"/>
      <c r="I9" s="44">
        <v>0</v>
      </c>
      <c r="J9" s="44">
        <f t="shared" si="10"/>
        <v>0</v>
      </c>
      <c r="K9" s="45">
        <f t="shared" ca="1" si="7"/>
        <v>9</v>
      </c>
      <c r="L9" s="44">
        <f t="shared" ref="L9" ca="1" si="13">SUM(J9:K9)</f>
        <v>9</v>
      </c>
      <c r="M9" s="64">
        <v>20</v>
      </c>
      <c r="N9" s="67" t="str">
        <f t="shared" ca="1" si="12"/>
        <v>ý</v>
      </c>
      <c r="O9" s="297"/>
    </row>
    <row r="10" spans="1:15" x14ac:dyDescent="0.3">
      <c r="A10" s="150"/>
      <c r="B10" s="44"/>
      <c r="C10" s="44"/>
      <c r="D10" s="112" t="s">
        <v>80</v>
      </c>
      <c r="E10" s="111"/>
      <c r="F10" s="149"/>
      <c r="G10" s="110"/>
      <c r="H10" s="44"/>
      <c r="I10" s="44">
        <v>0</v>
      </c>
      <c r="J10" s="44">
        <f t="shared" ref="J10" si="14">IF(D10="þ",SUM(E10,G10:I10),SUM(E10,F10,H10,I10))</f>
        <v>0</v>
      </c>
      <c r="K10" s="45">
        <f t="shared" ca="1" si="7"/>
        <v>15</v>
      </c>
      <c r="L10" s="44">
        <f t="shared" ref="L10" ca="1" si="15">SUM(J10:K10)</f>
        <v>15</v>
      </c>
      <c r="M10" s="64">
        <v>20</v>
      </c>
      <c r="N10" s="67" t="str">
        <f t="shared" ref="N10" ca="1" si="16">IF(K10&gt;(M10-1),"þ","ý")</f>
        <v>ý</v>
      </c>
      <c r="O10" s="297"/>
    </row>
    <row r="11" spans="1:15" x14ac:dyDescent="0.3">
      <c r="A11" s="151"/>
      <c r="B11" s="46"/>
      <c r="C11" s="46"/>
      <c r="D11" s="109" t="s">
        <v>80</v>
      </c>
      <c r="E11" s="108"/>
      <c r="F11" s="148"/>
      <c r="G11" s="107"/>
      <c r="H11" s="46"/>
      <c r="I11" s="46">
        <v>0</v>
      </c>
      <c r="J11" s="46">
        <f t="shared" si="10"/>
        <v>0</v>
      </c>
      <c r="K11" s="47">
        <f t="shared" ca="1" si="7"/>
        <v>15</v>
      </c>
      <c r="L11" s="46">
        <f t="shared" ref="L11" ca="1" si="17">SUM(J11:K11)</f>
        <v>15</v>
      </c>
      <c r="M11" s="65">
        <v>20</v>
      </c>
      <c r="N11" s="66" t="str">
        <f t="shared" ca="1" si="12"/>
        <v>ý</v>
      </c>
      <c r="O11" s="298"/>
    </row>
    <row r="12" spans="1:15" x14ac:dyDescent="0.3">
      <c r="A12" s="299" t="s">
        <v>239</v>
      </c>
      <c r="B12" s="300" t="s">
        <v>245</v>
      </c>
      <c r="C12" s="44" t="s">
        <v>231</v>
      </c>
      <c r="D12" s="112" t="s">
        <v>111</v>
      </c>
      <c r="E12" s="111">
        <v>4</v>
      </c>
      <c r="F12" s="149" t="str">
        <f>VLOOKUP($A12,Members!$A$2:$AE$6,12,FALSE)</f>
        <v>+0</v>
      </c>
      <c r="G12" s="110" t="str">
        <f>VLOOKUP($A12,Members!$A$2:$AE$6,14,FALSE)</f>
        <v>+1</v>
      </c>
      <c r="H12" s="44">
        <v>1</v>
      </c>
      <c r="I12" s="44">
        <v>0</v>
      </c>
      <c r="J12" s="44">
        <f t="shared" ref="J12" si="18">IF(D12="þ",SUM(E12,G12:I12),SUM(E12,F12,H12,I12))</f>
        <v>5</v>
      </c>
      <c r="K12" s="45">
        <f t="shared" ca="1" si="7"/>
        <v>19</v>
      </c>
      <c r="L12" s="44">
        <f t="shared" ref="L12" ca="1" si="19">SUM(J12:K12)</f>
        <v>24</v>
      </c>
      <c r="M12" s="64">
        <v>18</v>
      </c>
      <c r="N12" s="67" t="str">
        <f t="shared" ref="N12" ca="1" si="20">IF(K12&gt;(M12-1),"þ","ý")</f>
        <v>þ</v>
      </c>
      <c r="O12" s="301"/>
    </row>
    <row r="13" spans="1:15" x14ac:dyDescent="0.3">
      <c r="A13" s="299" t="s">
        <v>239</v>
      </c>
      <c r="B13" s="300" t="s">
        <v>246</v>
      </c>
      <c r="C13" s="44" t="s">
        <v>231</v>
      </c>
      <c r="D13" s="112" t="s">
        <v>111</v>
      </c>
      <c r="E13" s="111">
        <f>E12-5</f>
        <v>-1</v>
      </c>
      <c r="F13" s="149" t="str">
        <f>VLOOKUP($A13,Members!$A$2:$AE$6,12,FALSE)</f>
        <v>+0</v>
      </c>
      <c r="G13" s="110" t="str">
        <f>VLOOKUP($A13,Members!$A$2:$AE$6,14,FALSE)</f>
        <v>+1</v>
      </c>
      <c r="H13" s="44">
        <v>1</v>
      </c>
      <c r="I13" s="44">
        <v>0</v>
      </c>
      <c r="J13" s="44">
        <f t="shared" ref="J13" si="21">IF(D13="þ",SUM(E13,G13:I13),SUM(E13,F13,H13,I13))</f>
        <v>0</v>
      </c>
      <c r="K13" s="45">
        <f t="shared" ca="1" si="7"/>
        <v>17</v>
      </c>
      <c r="L13" s="44">
        <f t="shared" ref="L13" ca="1" si="22">SUM(J13:K13)</f>
        <v>17</v>
      </c>
      <c r="M13" s="64">
        <v>18</v>
      </c>
      <c r="N13" s="67" t="str">
        <f t="shared" ref="N13" ca="1" si="23">IF(K13&gt;(M13-1),"þ","ý")</f>
        <v>ý</v>
      </c>
      <c r="O13" s="301"/>
    </row>
    <row r="14" spans="1:15" x14ac:dyDescent="0.3">
      <c r="A14" s="299" t="s">
        <v>239</v>
      </c>
      <c r="B14" s="44" t="s">
        <v>227</v>
      </c>
      <c r="C14" s="44" t="s">
        <v>232</v>
      </c>
      <c r="D14" s="112" t="s">
        <v>80</v>
      </c>
      <c r="E14" s="111">
        <v>4</v>
      </c>
      <c r="F14" s="149" t="str">
        <f>VLOOKUP($A14,Members!$A$2:$AE$6,12,FALSE)</f>
        <v>+0</v>
      </c>
      <c r="G14" s="110" t="str">
        <f>VLOOKUP($A14,Members!$A$2:$AE$6,14,FALSE)</f>
        <v>+1</v>
      </c>
      <c r="H14" s="44">
        <v>1</v>
      </c>
      <c r="I14" s="44">
        <v>0</v>
      </c>
      <c r="J14" s="44">
        <f t="shared" ref="J14:J24" si="24">IF(D14="þ",SUM(E14,G14:I14),SUM(E14,F14,H14,I14))</f>
        <v>5</v>
      </c>
      <c r="K14" s="45">
        <f t="shared" ca="1" si="7"/>
        <v>5</v>
      </c>
      <c r="L14" s="44">
        <f t="shared" ref="L14:L24" ca="1" si="25">SUM(J14:K14)</f>
        <v>10</v>
      </c>
      <c r="M14" s="64">
        <v>19</v>
      </c>
      <c r="N14" s="67" t="str">
        <f t="shared" ref="N14:N24" ca="1" si="26">IF(K14&gt;(M14-1),"þ","ý")</f>
        <v>ý</v>
      </c>
      <c r="O14" s="297"/>
    </row>
    <row r="15" spans="1:15" x14ac:dyDescent="0.3">
      <c r="A15" s="299" t="s">
        <v>239</v>
      </c>
      <c r="B15" s="44" t="s">
        <v>228</v>
      </c>
      <c r="C15" s="44" t="s">
        <v>233</v>
      </c>
      <c r="D15" s="112" t="s">
        <v>111</v>
      </c>
      <c r="E15" s="111">
        <v>4</v>
      </c>
      <c r="F15" s="149" t="str">
        <f>VLOOKUP($A15,Members!$A$2:$AE$6,12,FALSE)</f>
        <v>+0</v>
      </c>
      <c r="G15" s="110" t="str">
        <f>VLOOKUP($A15,Members!$A$2:$AE$6,14,FALSE)</f>
        <v>+1</v>
      </c>
      <c r="H15" s="44">
        <v>1</v>
      </c>
      <c r="I15" s="44">
        <v>0</v>
      </c>
      <c r="J15" s="44">
        <f t="shared" ref="J15" si="27">IF(D15="þ",SUM(E15,G15:I15),SUM(E15,F15,H15,I15))</f>
        <v>5</v>
      </c>
      <c r="K15" s="45">
        <f t="shared" ca="1" si="7"/>
        <v>3</v>
      </c>
      <c r="L15" s="44">
        <f t="shared" ref="L15" ca="1" si="28">SUM(J15:K15)</f>
        <v>8</v>
      </c>
      <c r="M15" s="64">
        <v>19</v>
      </c>
      <c r="N15" s="67" t="str">
        <f t="shared" ref="N15" ca="1" si="29">IF(K15&gt;(M15-1),"þ","ý")</f>
        <v>ý</v>
      </c>
      <c r="O15" s="297"/>
    </row>
    <row r="16" spans="1:15" x14ac:dyDescent="0.3">
      <c r="A16" s="302" t="s">
        <v>239</v>
      </c>
      <c r="B16" s="46" t="s">
        <v>207</v>
      </c>
      <c r="C16" s="46" t="s">
        <v>207</v>
      </c>
      <c r="D16" s="109" t="s">
        <v>80</v>
      </c>
      <c r="E16" s="108">
        <v>4</v>
      </c>
      <c r="F16" s="148" t="str">
        <f>VLOOKUP($A16,Members!$A$2:$AE$6,12,FALSE)</f>
        <v>+0</v>
      </c>
      <c r="G16" s="107" t="str">
        <f>VLOOKUP($A16,Members!$A$2:$AE$6,14,FALSE)</f>
        <v>+1</v>
      </c>
      <c r="H16" s="46">
        <v>1</v>
      </c>
      <c r="I16" s="46">
        <v>0</v>
      </c>
      <c r="J16" s="46">
        <f t="shared" si="24"/>
        <v>5</v>
      </c>
      <c r="K16" s="47">
        <f t="shared" ca="1" si="7"/>
        <v>12</v>
      </c>
      <c r="L16" s="46">
        <f t="shared" ca="1" si="25"/>
        <v>17</v>
      </c>
      <c r="M16" s="65">
        <v>20</v>
      </c>
      <c r="N16" s="66" t="str">
        <f t="shared" ca="1" si="26"/>
        <v>ý</v>
      </c>
      <c r="O16" s="303"/>
    </row>
    <row r="17" spans="1:15" x14ac:dyDescent="0.3">
      <c r="A17" s="299" t="s">
        <v>241</v>
      </c>
      <c r="B17" s="44" t="s">
        <v>267</v>
      </c>
      <c r="C17" s="44" t="s">
        <v>233</v>
      </c>
      <c r="D17" s="112" t="s">
        <v>111</v>
      </c>
      <c r="E17" s="111">
        <v>6</v>
      </c>
      <c r="F17" s="149" t="str">
        <f>VLOOKUP($A17,Members!$A$2:$AE$6,12,FALSE)</f>
        <v>+1</v>
      </c>
      <c r="G17" s="110" t="str">
        <f>VLOOKUP($A17,Members!$A$2:$AE$6,14,FALSE)</f>
        <v>+3</v>
      </c>
      <c r="H17" s="44">
        <v>1</v>
      </c>
      <c r="I17" s="44">
        <v>0</v>
      </c>
      <c r="J17" s="44">
        <f t="shared" si="24"/>
        <v>7</v>
      </c>
      <c r="K17" s="45">
        <f t="shared" ca="1" si="7"/>
        <v>5</v>
      </c>
      <c r="L17" s="44">
        <f t="shared" ca="1" si="25"/>
        <v>12</v>
      </c>
      <c r="M17" s="64">
        <v>19</v>
      </c>
      <c r="N17" s="67" t="str">
        <f t="shared" ca="1" si="26"/>
        <v>ý</v>
      </c>
      <c r="O17" s="297"/>
    </row>
    <row r="18" spans="1:15" x14ac:dyDescent="0.3">
      <c r="A18" s="299" t="s">
        <v>241</v>
      </c>
      <c r="B18" s="44" t="s">
        <v>268</v>
      </c>
      <c r="C18" s="44" t="s">
        <v>233</v>
      </c>
      <c r="D18" s="112" t="s">
        <v>111</v>
      </c>
      <c r="E18" s="111">
        <f>E17-5</f>
        <v>1</v>
      </c>
      <c r="F18" s="149" t="str">
        <f>VLOOKUP($A18,Members!$A$2:$AE$6,12,FALSE)</f>
        <v>+1</v>
      </c>
      <c r="G18" s="110" t="str">
        <f>VLOOKUP($A18,Members!$A$2:$AE$6,14,FALSE)</f>
        <v>+3</v>
      </c>
      <c r="H18" s="44">
        <v>1</v>
      </c>
      <c r="I18" s="44">
        <v>0</v>
      </c>
      <c r="J18" s="44">
        <f t="shared" ref="J18" si="30">IF(D18="þ",SUM(E18,G18:I18),SUM(E18,F18,H18,I18))</f>
        <v>2</v>
      </c>
      <c r="K18" s="45">
        <f t="shared" ca="1" si="7"/>
        <v>14</v>
      </c>
      <c r="L18" s="44">
        <f t="shared" ref="L18" ca="1" si="31">SUM(J18:K18)</f>
        <v>16</v>
      </c>
      <c r="M18" s="64">
        <v>19</v>
      </c>
      <c r="N18" s="67" t="str">
        <f t="shared" ref="N18" ca="1" si="32">IF(K18&gt;(M18-1),"þ","ý")</f>
        <v>ý</v>
      </c>
      <c r="O18" s="297"/>
    </row>
    <row r="19" spans="1:15" x14ac:dyDescent="0.3">
      <c r="A19" s="299" t="s">
        <v>241</v>
      </c>
      <c r="B19" s="44" t="s">
        <v>229</v>
      </c>
      <c r="C19" s="44" t="s">
        <v>234</v>
      </c>
      <c r="D19" s="112" t="s">
        <v>80</v>
      </c>
      <c r="E19" s="111">
        <v>6</v>
      </c>
      <c r="F19" s="149" t="str">
        <f>VLOOKUP($A19,Members!$A$2:$AE$6,12,FALSE)</f>
        <v>+1</v>
      </c>
      <c r="G19" s="110" t="str">
        <f>VLOOKUP($A19,Members!$A$2:$AE$6,14,FALSE)</f>
        <v>+3</v>
      </c>
      <c r="H19" s="44">
        <v>1</v>
      </c>
      <c r="I19" s="44">
        <v>0</v>
      </c>
      <c r="J19" s="44">
        <f t="shared" si="24"/>
        <v>7</v>
      </c>
      <c r="K19" s="45">
        <f t="shared" ca="1" si="7"/>
        <v>1</v>
      </c>
      <c r="L19" s="44">
        <f t="shared" ca="1" si="25"/>
        <v>8</v>
      </c>
      <c r="M19" s="64">
        <v>20</v>
      </c>
      <c r="N19" s="67" t="str">
        <f t="shared" ca="1" si="26"/>
        <v>ý</v>
      </c>
      <c r="O19" s="297"/>
    </row>
    <row r="20" spans="1:15" x14ac:dyDescent="0.3">
      <c r="A20" s="299" t="s">
        <v>241</v>
      </c>
      <c r="B20" s="44" t="s">
        <v>229</v>
      </c>
      <c r="C20" s="44" t="s">
        <v>234</v>
      </c>
      <c r="D20" s="112" t="s">
        <v>80</v>
      </c>
      <c r="E20" s="111">
        <v>6</v>
      </c>
      <c r="F20" s="149" t="str">
        <f>VLOOKUP($A20,Members!$A$2:$AE$6,12,FALSE)</f>
        <v>+1</v>
      </c>
      <c r="G20" s="110" t="str">
        <f>VLOOKUP($A20,Members!$A$2:$AE$6,14,FALSE)</f>
        <v>+3</v>
      </c>
      <c r="H20" s="44">
        <v>1</v>
      </c>
      <c r="I20" s="44">
        <v>0</v>
      </c>
      <c r="J20" s="44">
        <f t="shared" ref="J20" si="33">IF(D20="þ",SUM(E20,G20:I20),SUM(E20,F20,H20,I20))</f>
        <v>7</v>
      </c>
      <c r="K20" s="45">
        <f t="shared" ca="1" si="7"/>
        <v>6</v>
      </c>
      <c r="L20" s="44">
        <f t="shared" ref="L20" ca="1" si="34">SUM(J20:K20)</f>
        <v>13</v>
      </c>
      <c r="M20" s="64">
        <v>20</v>
      </c>
      <c r="N20" s="67" t="str">
        <f t="shared" ref="N20" ca="1" si="35">IF(K20&gt;(M20-1),"þ","ý")</f>
        <v>ý</v>
      </c>
      <c r="O20" s="297"/>
    </row>
    <row r="21" spans="1:15" x14ac:dyDescent="0.3">
      <c r="A21" s="302" t="s">
        <v>241</v>
      </c>
      <c r="B21" s="46" t="s">
        <v>207</v>
      </c>
      <c r="C21" s="46" t="s">
        <v>207</v>
      </c>
      <c r="D21" s="109" t="s">
        <v>80</v>
      </c>
      <c r="E21" s="108">
        <v>6</v>
      </c>
      <c r="F21" s="148" t="str">
        <f>VLOOKUP($A21,Members!$A$2:$AE$6,12,FALSE)</f>
        <v>+1</v>
      </c>
      <c r="G21" s="107" t="str">
        <f>VLOOKUP($A21,Members!$A$2:$AE$6,14,FALSE)</f>
        <v>+3</v>
      </c>
      <c r="H21" s="46">
        <v>1</v>
      </c>
      <c r="I21" s="46">
        <v>0</v>
      </c>
      <c r="J21" s="46">
        <f t="shared" si="24"/>
        <v>7</v>
      </c>
      <c r="K21" s="47">
        <f t="shared" ca="1" si="7"/>
        <v>4</v>
      </c>
      <c r="L21" s="46">
        <f t="shared" ca="1" si="25"/>
        <v>11</v>
      </c>
      <c r="M21" s="65">
        <v>20</v>
      </c>
      <c r="N21" s="66" t="str">
        <f t="shared" ca="1" si="26"/>
        <v>ý</v>
      </c>
      <c r="O21" s="303"/>
    </row>
    <row r="22" spans="1:15" x14ac:dyDescent="0.3">
      <c r="A22" s="299" t="s">
        <v>240</v>
      </c>
      <c r="B22" s="44" t="s">
        <v>230</v>
      </c>
      <c r="C22" s="44" t="s">
        <v>231</v>
      </c>
      <c r="D22" s="112" t="s">
        <v>80</v>
      </c>
      <c r="E22" s="111">
        <v>3</v>
      </c>
      <c r="F22" s="149">
        <f>VLOOKUP($A22,Members!$A$2:$AE$6,12,FALSE)</f>
        <v>-1</v>
      </c>
      <c r="G22" s="110" t="str">
        <f>VLOOKUP($A22,Members!$A$2:$AE$6,14,FALSE)</f>
        <v>+3</v>
      </c>
      <c r="H22" s="44">
        <v>1</v>
      </c>
      <c r="I22" s="44">
        <v>0</v>
      </c>
      <c r="J22" s="44">
        <f t="shared" si="24"/>
        <v>3</v>
      </c>
      <c r="K22" s="45">
        <f t="shared" ca="1" si="7"/>
        <v>20</v>
      </c>
      <c r="L22" s="44">
        <f t="shared" ca="1" si="25"/>
        <v>23</v>
      </c>
      <c r="M22" s="64">
        <v>20</v>
      </c>
      <c r="N22" s="67" t="str">
        <f t="shared" ca="1" si="26"/>
        <v>þ</v>
      </c>
      <c r="O22" s="297"/>
    </row>
    <row r="23" spans="1:15" x14ac:dyDescent="0.3">
      <c r="A23" s="299" t="s">
        <v>240</v>
      </c>
      <c r="B23" s="44" t="s">
        <v>228</v>
      </c>
      <c r="C23" s="44" t="s">
        <v>233</v>
      </c>
      <c r="D23" s="112" t="s">
        <v>111</v>
      </c>
      <c r="E23" s="111">
        <v>3</v>
      </c>
      <c r="F23" s="149">
        <f>VLOOKUP($A23,Members!$A$2:$AE$6,12,FALSE)</f>
        <v>-1</v>
      </c>
      <c r="G23" s="110" t="str">
        <f>VLOOKUP($A23,Members!$A$2:$AE$6,14,FALSE)</f>
        <v>+3</v>
      </c>
      <c r="H23" s="44">
        <v>1</v>
      </c>
      <c r="I23" s="44">
        <v>0</v>
      </c>
      <c r="J23" s="44">
        <f t="shared" ref="J23" si="36">IF(D23="þ",SUM(E23,G23:I23),SUM(E23,F23,H23,I23))</f>
        <v>4</v>
      </c>
      <c r="K23" s="45">
        <f t="shared" ca="1" si="7"/>
        <v>8</v>
      </c>
      <c r="L23" s="44">
        <f t="shared" ref="L23" ca="1" si="37">SUM(J23:K23)</f>
        <v>12</v>
      </c>
      <c r="M23" s="64">
        <v>19</v>
      </c>
      <c r="N23" s="67" t="str">
        <f t="shared" ref="N23" ca="1" si="38">IF(K23&gt;(M23-1),"þ","ý")</f>
        <v>ý</v>
      </c>
      <c r="O23" s="297"/>
    </row>
    <row r="24" spans="1:15" x14ac:dyDescent="0.3">
      <c r="A24" s="299" t="s">
        <v>240</v>
      </c>
      <c r="B24" s="44" t="s">
        <v>227</v>
      </c>
      <c r="C24" s="44" t="s">
        <v>232</v>
      </c>
      <c r="D24" s="112" t="s">
        <v>80</v>
      </c>
      <c r="E24" s="111">
        <v>3</v>
      </c>
      <c r="F24" s="149">
        <f>VLOOKUP($A24,Members!$A$2:$AE$6,12,FALSE)</f>
        <v>-1</v>
      </c>
      <c r="G24" s="110" t="str">
        <f>VLOOKUP($A24,Members!$A$2:$AE$6,14,FALSE)</f>
        <v>+3</v>
      </c>
      <c r="H24" s="44">
        <v>1</v>
      </c>
      <c r="I24" s="44">
        <v>0</v>
      </c>
      <c r="J24" s="44">
        <f t="shared" si="24"/>
        <v>3</v>
      </c>
      <c r="K24" s="45">
        <f t="shared" ca="1" si="7"/>
        <v>16</v>
      </c>
      <c r="L24" s="44">
        <f t="shared" ca="1" si="25"/>
        <v>19</v>
      </c>
      <c r="M24" s="64">
        <v>19</v>
      </c>
      <c r="N24" s="67" t="str">
        <f t="shared" ca="1" si="26"/>
        <v>ý</v>
      </c>
      <c r="O24" s="297"/>
    </row>
    <row r="25" spans="1:15" x14ac:dyDescent="0.3">
      <c r="A25" s="302" t="s">
        <v>240</v>
      </c>
      <c r="B25" s="46" t="s">
        <v>207</v>
      </c>
      <c r="C25" s="46" t="s">
        <v>207</v>
      </c>
      <c r="D25" s="109" t="s">
        <v>80</v>
      </c>
      <c r="E25" s="108">
        <v>3</v>
      </c>
      <c r="F25" s="148">
        <f>VLOOKUP($A25,Members!$A$2:$AE$6,12,FALSE)</f>
        <v>-1</v>
      </c>
      <c r="G25" s="107" t="str">
        <f>VLOOKUP($A25,Members!$A$2:$AE$6,14,FALSE)</f>
        <v>+3</v>
      </c>
      <c r="H25" s="46">
        <v>1</v>
      </c>
      <c r="I25" s="46">
        <v>0</v>
      </c>
      <c r="J25" s="46">
        <f t="shared" ref="J25" si="39">IF(D25="þ",SUM(E25,G25:I25),SUM(E25,F25,H25,I25))</f>
        <v>3</v>
      </c>
      <c r="K25" s="47">
        <f t="shared" ca="1" si="7"/>
        <v>16</v>
      </c>
      <c r="L25" s="46">
        <f t="shared" ref="L25" ca="1" si="40">SUM(J25:K25)</f>
        <v>19</v>
      </c>
      <c r="M25" s="65">
        <v>20</v>
      </c>
      <c r="N25" s="66" t="str">
        <f t="shared" ref="N25" ca="1" si="41">IF(K25&gt;(M25-1),"þ","ý")</f>
        <v>ý</v>
      </c>
      <c r="O25" s="303"/>
    </row>
    <row r="26" spans="1:15" x14ac:dyDescent="0.3">
      <c r="A26" s="299" t="s">
        <v>214</v>
      </c>
      <c r="B26" s="300" t="s">
        <v>212</v>
      </c>
      <c r="C26" s="44" t="s">
        <v>213</v>
      </c>
      <c r="D26" s="112" t="s">
        <v>80</v>
      </c>
      <c r="E26" s="111">
        <v>2</v>
      </c>
      <c r="F26" s="149">
        <v>1</v>
      </c>
      <c r="G26" s="110">
        <v>2</v>
      </c>
      <c r="H26" s="44">
        <v>0</v>
      </c>
      <c r="I26" s="44">
        <v>0</v>
      </c>
      <c r="J26" s="44">
        <f t="shared" si="10"/>
        <v>3</v>
      </c>
      <c r="K26" s="45">
        <f t="shared" ca="1" si="7"/>
        <v>8</v>
      </c>
      <c r="L26" s="44">
        <f t="shared" ref="L26:L27" ca="1" si="42">SUM(J26:K26)</f>
        <v>11</v>
      </c>
      <c r="M26" s="64">
        <v>20</v>
      </c>
      <c r="N26" s="67" t="str">
        <f t="shared" ca="1" si="12"/>
        <v>ý</v>
      </c>
      <c r="O26" s="301"/>
    </row>
    <row r="27" spans="1:15" x14ac:dyDescent="0.3">
      <c r="A27" s="302" t="s">
        <v>214</v>
      </c>
      <c r="B27" s="46" t="s">
        <v>207</v>
      </c>
      <c r="C27" s="46" t="s">
        <v>207</v>
      </c>
      <c r="D27" s="109" t="s">
        <v>80</v>
      </c>
      <c r="E27" s="108">
        <v>1</v>
      </c>
      <c r="F27" s="148">
        <v>1</v>
      </c>
      <c r="G27" s="107">
        <v>2</v>
      </c>
      <c r="H27" s="46">
        <v>0</v>
      </c>
      <c r="I27" s="46">
        <v>0</v>
      </c>
      <c r="J27" s="46">
        <f t="shared" si="10"/>
        <v>2</v>
      </c>
      <c r="K27" s="47">
        <f t="shared" ca="1" si="7"/>
        <v>14</v>
      </c>
      <c r="L27" s="46">
        <f t="shared" ca="1" si="42"/>
        <v>16</v>
      </c>
      <c r="M27" s="65">
        <v>20</v>
      </c>
      <c r="N27" s="66" t="str">
        <f t="shared" ca="1" si="12"/>
        <v>ý</v>
      </c>
      <c r="O27" s="303"/>
    </row>
    <row r="28" spans="1:15" x14ac:dyDescent="0.3">
      <c r="A28" s="299" t="s">
        <v>211</v>
      </c>
      <c r="B28" s="300" t="s">
        <v>212</v>
      </c>
      <c r="C28" s="44" t="s">
        <v>213</v>
      </c>
      <c r="D28" s="112" t="s">
        <v>80</v>
      </c>
      <c r="E28" s="111">
        <v>1</v>
      </c>
      <c r="F28" s="149">
        <v>2</v>
      </c>
      <c r="G28" s="110">
        <v>2</v>
      </c>
      <c r="H28" s="44">
        <v>0</v>
      </c>
      <c r="I28" s="44">
        <v>0</v>
      </c>
      <c r="J28" s="44">
        <f t="shared" ref="J28:J29" si="43">IF(D28="þ",SUM(E28,G28:I28),SUM(E28,F28,H28,I28))</f>
        <v>3</v>
      </c>
      <c r="K28" s="45">
        <f t="shared" ca="1" si="7"/>
        <v>18</v>
      </c>
      <c r="L28" s="44">
        <f t="shared" ref="L28:L29" ca="1" si="44">SUM(J28:K28)</f>
        <v>21</v>
      </c>
      <c r="M28" s="64">
        <v>20</v>
      </c>
      <c r="N28" s="67" t="str">
        <f t="shared" ref="N28:N29" ca="1" si="45">IF(K28&gt;(M28-1),"þ","ý")</f>
        <v>ý</v>
      </c>
      <c r="O28" s="301"/>
    </row>
    <row r="29" spans="1:15" x14ac:dyDescent="0.3">
      <c r="A29" s="302" t="s">
        <v>211</v>
      </c>
      <c r="B29" s="46" t="s">
        <v>207</v>
      </c>
      <c r="C29" s="46" t="s">
        <v>207</v>
      </c>
      <c r="D29" s="109" t="s">
        <v>80</v>
      </c>
      <c r="E29" s="108">
        <v>1</v>
      </c>
      <c r="F29" s="148">
        <v>2</v>
      </c>
      <c r="G29" s="107">
        <v>2</v>
      </c>
      <c r="H29" s="46">
        <v>0</v>
      </c>
      <c r="I29" s="46">
        <v>0</v>
      </c>
      <c r="J29" s="46">
        <f t="shared" si="43"/>
        <v>3</v>
      </c>
      <c r="K29" s="47">
        <f t="shared" ca="1" si="7"/>
        <v>18</v>
      </c>
      <c r="L29" s="46">
        <f t="shared" ca="1" si="44"/>
        <v>21</v>
      </c>
      <c r="M29" s="65">
        <v>20</v>
      </c>
      <c r="N29" s="66" t="str">
        <f t="shared" ca="1" si="45"/>
        <v>ý</v>
      </c>
      <c r="O29" s="303"/>
    </row>
    <row r="30" spans="1:15" x14ac:dyDescent="0.3">
      <c r="A30" s="299" t="s">
        <v>235</v>
      </c>
      <c r="B30" s="300" t="s">
        <v>236</v>
      </c>
      <c r="C30" s="44" t="s">
        <v>237</v>
      </c>
      <c r="D30" s="112" t="s">
        <v>80</v>
      </c>
      <c r="E30" s="111">
        <v>2</v>
      </c>
      <c r="F30" s="149">
        <v>2</v>
      </c>
      <c r="G30" s="110">
        <v>2</v>
      </c>
      <c r="H30" s="44">
        <v>0</v>
      </c>
      <c r="I30" s="44">
        <v>0</v>
      </c>
      <c r="J30" s="44">
        <f t="shared" ref="J30:J31" si="46">IF(D30="þ",SUM(E30,G30:I30),SUM(E30,F30,H30,I30))</f>
        <v>4</v>
      </c>
      <c r="K30" s="45">
        <f t="shared" ca="1" si="7"/>
        <v>8</v>
      </c>
      <c r="L30" s="44">
        <f t="shared" ref="L30:L31" ca="1" si="47">SUM(J30:K30)</f>
        <v>12</v>
      </c>
      <c r="M30" s="64">
        <v>20</v>
      </c>
      <c r="N30" s="67" t="str">
        <f t="shared" ref="N30:N31" ca="1" si="48">IF(K30&gt;(M30-1),"þ","ý")</f>
        <v>ý</v>
      </c>
      <c r="O30" s="301"/>
    </row>
    <row r="31" spans="1:15" x14ac:dyDescent="0.3">
      <c r="A31" s="302" t="s">
        <v>235</v>
      </c>
      <c r="B31" s="46" t="s">
        <v>207</v>
      </c>
      <c r="C31" s="46" t="s">
        <v>207</v>
      </c>
      <c r="D31" s="109" t="s">
        <v>80</v>
      </c>
      <c r="E31" s="108">
        <v>2</v>
      </c>
      <c r="F31" s="148">
        <v>7</v>
      </c>
      <c r="G31" s="107">
        <v>2</v>
      </c>
      <c r="H31" s="46">
        <v>0</v>
      </c>
      <c r="I31" s="46">
        <v>0</v>
      </c>
      <c r="J31" s="46">
        <f t="shared" si="46"/>
        <v>9</v>
      </c>
      <c r="K31" s="47">
        <f t="shared" ca="1" si="7"/>
        <v>15</v>
      </c>
      <c r="L31" s="46">
        <f t="shared" ca="1" si="47"/>
        <v>24</v>
      </c>
      <c r="M31" s="65">
        <v>20</v>
      </c>
      <c r="N31" s="66" t="str">
        <f t="shared" ca="1" si="48"/>
        <v>ý</v>
      </c>
      <c r="O31" s="303"/>
    </row>
  </sheetData>
  <conditionalFormatting sqref="D2:D31">
    <cfRule type="cellIs" dxfId="8" priority="5" operator="equal">
      <formula>"þ"</formula>
    </cfRule>
  </conditionalFormatting>
  <conditionalFormatting sqref="K2 K4:K11 K14:K15 K17:K20 K22:K24">
    <cfRule type="cellIs" dxfId="7" priority="26" operator="greaterThanOrEqual">
      <formula>M2</formula>
    </cfRule>
  </conditionalFormatting>
  <conditionalFormatting sqref="K12:K13">
    <cfRule type="cellIs" dxfId="6" priority="4" operator="greaterThanOrEqual">
      <formula>$M12</formula>
    </cfRule>
  </conditionalFormatting>
  <conditionalFormatting sqref="K16">
    <cfRule type="cellIs" dxfId="5" priority="3" operator="greaterThanOrEqual">
      <formula>$M16</formula>
    </cfRule>
  </conditionalFormatting>
  <conditionalFormatting sqref="K21">
    <cfRule type="cellIs" dxfId="4" priority="2" operator="greaterThanOrEqual">
      <formula>$M21</formula>
    </cfRule>
  </conditionalFormatting>
  <conditionalFormatting sqref="K25:K31">
    <cfRule type="cellIs" dxfId="3" priority="7" operator="greaterThanOrEqual">
      <formula>$M25</formula>
    </cfRule>
  </conditionalFormatting>
  <conditionalFormatting sqref="N2:N31">
    <cfRule type="cellIs" dxfId="2" priority="6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"/>
  <sheetViews>
    <sheetView showGridLines="0" zoomScaleNormal="100" workbookViewId="0"/>
  </sheetViews>
  <sheetFormatPr defaultColWidth="4" defaultRowHeight="15.6" x14ac:dyDescent="0.3"/>
  <cols>
    <col min="1" max="1" width="15.19921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customWidth="1"/>
    <col min="6" max="6" width="3.296875" style="18" customWidth="1"/>
    <col min="7" max="7" width="9.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6" t="s">
        <v>0</v>
      </c>
      <c r="B1" s="86" t="s">
        <v>63</v>
      </c>
      <c r="C1" s="86" t="s">
        <v>39</v>
      </c>
      <c r="D1" s="87" t="s">
        <v>3</v>
      </c>
      <c r="E1" s="86" t="s">
        <v>99</v>
      </c>
      <c r="G1" s="86" t="s">
        <v>0</v>
      </c>
      <c r="H1" s="86" t="s">
        <v>63</v>
      </c>
      <c r="I1" s="86" t="s">
        <v>39</v>
      </c>
      <c r="J1" s="87" t="s">
        <v>3</v>
      </c>
      <c r="K1" s="86" t="s">
        <v>99</v>
      </c>
    </row>
    <row r="2" spans="1:11" x14ac:dyDescent="0.3">
      <c r="A2" s="293" t="s">
        <v>263</v>
      </c>
      <c r="B2" s="5" t="s">
        <v>40</v>
      </c>
      <c r="C2" s="88">
        <v>10</v>
      </c>
      <c r="D2" s="89">
        <f t="shared" ref="D2:J10" ca="1" si="0">RANDBETWEEN(1,20)</f>
        <v>13</v>
      </c>
      <c r="E2" s="88">
        <f t="shared" ref="E2:E4" ca="1" si="1">D2+C2</f>
        <v>23</v>
      </c>
      <c r="G2" s="299" t="s">
        <v>214</v>
      </c>
      <c r="H2" s="5" t="s">
        <v>40</v>
      </c>
      <c r="I2" s="88">
        <v>5</v>
      </c>
      <c r="J2" s="89">
        <f t="shared" ca="1" si="0"/>
        <v>13</v>
      </c>
      <c r="K2" s="88">
        <f t="shared" ref="K2:K4" ca="1" si="2">J2+I2</f>
        <v>18</v>
      </c>
    </row>
    <row r="3" spans="1:11" x14ac:dyDescent="0.3">
      <c r="A3" s="150" t="s">
        <v>263</v>
      </c>
      <c r="B3" s="5" t="s">
        <v>41</v>
      </c>
      <c r="C3" s="44">
        <v>13</v>
      </c>
      <c r="D3" s="45">
        <f t="shared" ca="1" si="0"/>
        <v>4</v>
      </c>
      <c r="E3" s="44">
        <f t="shared" ca="1" si="1"/>
        <v>17</v>
      </c>
      <c r="G3" s="299" t="s">
        <v>214</v>
      </c>
      <c r="H3" s="5" t="s">
        <v>41</v>
      </c>
      <c r="I3" s="44">
        <v>5</v>
      </c>
      <c r="J3" s="45">
        <f t="shared" ca="1" si="0"/>
        <v>2</v>
      </c>
      <c r="K3" s="44">
        <f t="shared" ca="1" si="2"/>
        <v>7</v>
      </c>
    </row>
    <row r="4" spans="1:11" x14ac:dyDescent="0.3">
      <c r="A4" s="151" t="s">
        <v>263</v>
      </c>
      <c r="B4" s="90" t="s">
        <v>42</v>
      </c>
      <c r="C4" s="46">
        <v>8</v>
      </c>
      <c r="D4" s="47">
        <f t="shared" ca="1" si="0"/>
        <v>10</v>
      </c>
      <c r="E4" s="46">
        <f t="shared" ca="1" si="1"/>
        <v>18</v>
      </c>
      <c r="G4" s="302" t="s">
        <v>214</v>
      </c>
      <c r="H4" s="90" t="s">
        <v>42</v>
      </c>
      <c r="I4" s="46">
        <v>1</v>
      </c>
      <c r="J4" s="47">
        <f t="shared" ca="1" si="0"/>
        <v>1</v>
      </c>
      <c r="K4" s="46">
        <f t="shared" ca="1" si="2"/>
        <v>2</v>
      </c>
    </row>
    <row r="5" spans="1:11" x14ac:dyDescent="0.3">
      <c r="A5" s="293" t="s">
        <v>266</v>
      </c>
      <c r="B5" s="5" t="s">
        <v>40</v>
      </c>
      <c r="C5" s="88">
        <v>4</v>
      </c>
      <c r="D5" s="89">
        <f t="shared" ca="1" si="0"/>
        <v>7</v>
      </c>
      <c r="E5" s="88">
        <f t="shared" ref="E5:E10" ca="1" si="3">D5+C5</f>
        <v>11</v>
      </c>
      <c r="G5" s="299" t="s">
        <v>239</v>
      </c>
      <c r="H5" s="5" t="s">
        <v>40</v>
      </c>
      <c r="I5" s="88"/>
      <c r="J5" s="89">
        <f t="shared" ref="J5:J15" ca="1" si="4">RANDBETWEEN(1,20)</f>
        <v>15</v>
      </c>
      <c r="K5" s="88">
        <f t="shared" ref="K5:K7" ca="1" si="5">J5+I5</f>
        <v>15</v>
      </c>
    </row>
    <row r="6" spans="1:11" x14ac:dyDescent="0.3">
      <c r="A6" s="150" t="s">
        <v>266</v>
      </c>
      <c r="B6" s="5" t="s">
        <v>41</v>
      </c>
      <c r="C6" s="44">
        <v>5</v>
      </c>
      <c r="D6" s="45">
        <f t="shared" ca="1" si="0"/>
        <v>6</v>
      </c>
      <c r="E6" s="44">
        <f t="shared" ca="1" si="3"/>
        <v>11</v>
      </c>
      <c r="G6" s="299" t="s">
        <v>239</v>
      </c>
      <c r="H6" s="5" t="s">
        <v>41</v>
      </c>
      <c r="I6" s="44"/>
      <c r="J6" s="45">
        <f t="shared" ca="1" si="4"/>
        <v>19</v>
      </c>
      <c r="K6" s="44">
        <f t="shared" ca="1" si="5"/>
        <v>19</v>
      </c>
    </row>
    <row r="7" spans="1:11" x14ac:dyDescent="0.3">
      <c r="A7" s="151" t="s">
        <v>266</v>
      </c>
      <c r="B7" s="90" t="s">
        <v>42</v>
      </c>
      <c r="C7" s="46">
        <v>-2</v>
      </c>
      <c r="D7" s="47">
        <f t="shared" ca="1" si="0"/>
        <v>16</v>
      </c>
      <c r="E7" s="46">
        <f t="shared" ca="1" si="3"/>
        <v>14</v>
      </c>
      <c r="G7" s="302" t="s">
        <v>239</v>
      </c>
      <c r="H7" s="90" t="s">
        <v>42</v>
      </c>
      <c r="I7" s="46"/>
      <c r="J7" s="47">
        <f t="shared" ca="1" si="4"/>
        <v>10</v>
      </c>
      <c r="K7" s="46">
        <f t="shared" ca="1" si="5"/>
        <v>10</v>
      </c>
    </row>
    <row r="8" spans="1:11" x14ac:dyDescent="0.3">
      <c r="A8" s="293" t="s">
        <v>274</v>
      </c>
      <c r="B8" s="5" t="s">
        <v>40</v>
      </c>
      <c r="C8" s="88">
        <v>3</v>
      </c>
      <c r="D8" s="89">
        <f t="shared" ca="1" si="0"/>
        <v>20</v>
      </c>
      <c r="E8" s="88">
        <f t="shared" ca="1" si="3"/>
        <v>23</v>
      </c>
      <c r="G8" s="299" t="s">
        <v>241</v>
      </c>
      <c r="H8" s="5" t="s">
        <v>40</v>
      </c>
      <c r="I8" s="88"/>
      <c r="J8" s="89">
        <f t="shared" ca="1" si="4"/>
        <v>4</v>
      </c>
      <c r="K8" s="88">
        <f t="shared" ref="K8:K10" ca="1" si="6">J8+I8</f>
        <v>4</v>
      </c>
    </row>
    <row r="9" spans="1:11" x14ac:dyDescent="0.3">
      <c r="A9" s="150" t="s">
        <v>274</v>
      </c>
      <c r="B9" s="5" t="s">
        <v>41</v>
      </c>
      <c r="C9" s="44">
        <v>9</v>
      </c>
      <c r="D9" s="45">
        <f t="shared" ca="1" si="0"/>
        <v>4</v>
      </c>
      <c r="E9" s="44">
        <f t="shared" ca="1" si="3"/>
        <v>13</v>
      </c>
      <c r="G9" s="299" t="s">
        <v>241</v>
      </c>
      <c r="H9" s="5" t="s">
        <v>41</v>
      </c>
      <c r="I9" s="44"/>
      <c r="J9" s="45">
        <f t="shared" ca="1" si="4"/>
        <v>12</v>
      </c>
      <c r="K9" s="44">
        <f t="shared" ca="1" si="6"/>
        <v>12</v>
      </c>
    </row>
    <row r="10" spans="1:11" x14ac:dyDescent="0.3">
      <c r="A10" s="151" t="s">
        <v>274</v>
      </c>
      <c r="B10" s="90" t="s">
        <v>42</v>
      </c>
      <c r="C10" s="46">
        <v>2</v>
      </c>
      <c r="D10" s="47">
        <f t="shared" ca="1" si="0"/>
        <v>15</v>
      </c>
      <c r="E10" s="46">
        <f t="shared" ca="1" si="3"/>
        <v>17</v>
      </c>
      <c r="G10" s="302" t="s">
        <v>241</v>
      </c>
      <c r="H10" s="90" t="s">
        <v>42</v>
      </c>
      <c r="I10" s="46"/>
      <c r="J10" s="47">
        <f t="shared" ca="1" si="4"/>
        <v>12</v>
      </c>
      <c r="K10" s="46">
        <f t="shared" ca="1" si="6"/>
        <v>12</v>
      </c>
    </row>
    <row r="11" spans="1:11" x14ac:dyDescent="0.3">
      <c r="G11" s="299" t="s">
        <v>240</v>
      </c>
      <c r="H11" s="5" t="s">
        <v>40</v>
      </c>
      <c r="I11" s="88"/>
      <c r="J11" s="89">
        <f t="shared" ca="1" si="4"/>
        <v>10</v>
      </c>
      <c r="K11" s="88">
        <f t="shared" ref="K11:K16" ca="1" si="7">J11+I11</f>
        <v>10</v>
      </c>
    </row>
    <row r="12" spans="1:11" x14ac:dyDescent="0.3">
      <c r="G12" s="299" t="s">
        <v>240</v>
      </c>
      <c r="H12" s="5" t="s">
        <v>41</v>
      </c>
      <c r="I12" s="44"/>
      <c r="J12" s="45">
        <f t="shared" ca="1" si="4"/>
        <v>4</v>
      </c>
      <c r="K12" s="44">
        <f t="shared" ca="1" si="7"/>
        <v>4</v>
      </c>
    </row>
    <row r="13" spans="1:11" x14ac:dyDescent="0.3">
      <c r="G13" s="302" t="s">
        <v>240</v>
      </c>
      <c r="H13" s="90" t="s">
        <v>42</v>
      </c>
      <c r="I13" s="46"/>
      <c r="J13" s="47">
        <f t="shared" ca="1" si="4"/>
        <v>5</v>
      </c>
      <c r="K13" s="46">
        <f t="shared" ca="1" si="7"/>
        <v>5</v>
      </c>
    </row>
    <row r="14" spans="1:11" x14ac:dyDescent="0.3">
      <c r="G14" s="175"/>
      <c r="H14" s="90" t="s">
        <v>171</v>
      </c>
      <c r="I14" s="46"/>
      <c r="J14" s="47">
        <f t="shared" ca="1" si="4"/>
        <v>12</v>
      </c>
      <c r="K14" s="46">
        <f t="shared" ca="1" si="7"/>
        <v>12</v>
      </c>
    </row>
    <row r="15" spans="1:11" x14ac:dyDescent="0.3">
      <c r="G15" s="175"/>
      <c r="H15" s="90" t="s">
        <v>171</v>
      </c>
      <c r="I15" s="46"/>
      <c r="J15" s="47">
        <f t="shared" ca="1" si="4"/>
        <v>16</v>
      </c>
      <c r="K15" s="46">
        <f t="shared" ca="1" si="7"/>
        <v>16</v>
      </c>
    </row>
    <row r="16" spans="1:11" x14ac:dyDescent="0.3">
      <c r="G16" s="175"/>
      <c r="H16" s="90" t="s">
        <v>42</v>
      </c>
      <c r="I16" s="46"/>
      <c r="J16" s="47">
        <f t="shared" ref="J16" ca="1" si="8">RANDBETWEEN(1,20)</f>
        <v>19</v>
      </c>
      <c r="K16" s="46">
        <f t="shared" ca="1" si="7"/>
        <v>19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4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Y3" sqref="Y3"/>
    </sheetView>
  </sheetViews>
  <sheetFormatPr defaultColWidth="9.69921875" defaultRowHeight="20.399999999999999" x14ac:dyDescent="0.3"/>
  <cols>
    <col min="1" max="1" width="24.5" style="166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5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5.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16384" width="9.69921875" style="48"/>
  </cols>
  <sheetData>
    <row r="1" spans="1:28" s="16" customFormat="1" ht="32.4" thickTop="1" thickBot="1" x14ac:dyDescent="0.35">
      <c r="A1" s="163" t="s">
        <v>0</v>
      </c>
      <c r="B1" s="49" t="s">
        <v>44</v>
      </c>
      <c r="C1" s="50" t="s">
        <v>43</v>
      </c>
      <c r="D1" s="51" t="s">
        <v>45</v>
      </c>
      <c r="E1" s="42" t="s">
        <v>65</v>
      </c>
      <c r="F1" s="40" t="s">
        <v>101</v>
      </c>
      <c r="G1" s="41"/>
      <c r="H1" s="29" t="s">
        <v>46</v>
      </c>
      <c r="I1" s="15" t="s">
        <v>47</v>
      </c>
      <c r="J1" s="17" t="s">
        <v>48</v>
      </c>
      <c r="K1" s="20" t="s">
        <v>49</v>
      </c>
      <c r="L1" s="21" t="s">
        <v>50</v>
      </c>
      <c r="M1" s="22" t="s">
        <v>51</v>
      </c>
      <c r="N1" s="24" t="s">
        <v>52</v>
      </c>
      <c r="O1" s="25" t="s">
        <v>69</v>
      </c>
      <c r="P1" s="52" t="s">
        <v>66</v>
      </c>
      <c r="Q1" s="26" t="s">
        <v>53</v>
      </c>
      <c r="R1" s="27" t="s">
        <v>54</v>
      </c>
      <c r="S1" s="28" t="s">
        <v>67</v>
      </c>
      <c r="T1" s="23" t="s">
        <v>70</v>
      </c>
      <c r="U1" s="30" t="s">
        <v>55</v>
      </c>
      <c r="V1" s="31" t="s">
        <v>56</v>
      </c>
      <c r="W1" s="34" t="s">
        <v>57</v>
      </c>
      <c r="X1" s="53" t="s">
        <v>68</v>
      </c>
      <c r="Y1" s="35" t="s">
        <v>58</v>
      </c>
      <c r="Z1" s="33" t="s">
        <v>59</v>
      </c>
      <c r="AA1" s="31" t="s">
        <v>60</v>
      </c>
      <c r="AB1" s="32" t="s">
        <v>61</v>
      </c>
    </row>
    <row r="2" spans="1:28" ht="21" thickTop="1" x14ac:dyDescent="0.3">
      <c r="A2" s="164" t="s">
        <v>281</v>
      </c>
      <c r="B2" s="91">
        <v>10</v>
      </c>
      <c r="C2" s="106">
        <v>10</v>
      </c>
      <c r="D2" s="95">
        <v>11</v>
      </c>
      <c r="E2" s="96">
        <v>0</v>
      </c>
      <c r="F2" s="97" t="s">
        <v>62</v>
      </c>
      <c r="G2" s="98">
        <v>0</v>
      </c>
      <c r="H2" s="134"/>
      <c r="I2" s="100"/>
      <c r="J2" s="283"/>
      <c r="K2" s="172"/>
      <c r="L2" s="171"/>
      <c r="M2" s="136"/>
      <c r="N2" s="137"/>
      <c r="O2" s="162"/>
      <c r="P2" s="156" t="s">
        <v>96</v>
      </c>
      <c r="Q2" s="143" t="s">
        <v>96</v>
      </c>
      <c r="R2" s="138"/>
      <c r="S2" s="101"/>
      <c r="T2" s="102"/>
      <c r="U2" s="92">
        <v>9</v>
      </c>
      <c r="V2" s="93">
        <f t="shared" ref="V2:V6" si="0">SUM(H2:T2)</f>
        <v>0</v>
      </c>
      <c r="W2" s="103"/>
      <c r="X2" s="104"/>
      <c r="Y2" s="142">
        <v>8</v>
      </c>
      <c r="Z2" s="94">
        <v>9</v>
      </c>
      <c r="AA2" s="57">
        <f>SUM(Y2:Z2)-(V2+W2)</f>
        <v>17</v>
      </c>
      <c r="AB2" s="130">
        <f>SMALL(Z2:AA2,1)+X2</f>
        <v>9</v>
      </c>
    </row>
    <row r="3" spans="1:28" x14ac:dyDescent="0.3">
      <c r="A3" s="164" t="s">
        <v>109</v>
      </c>
      <c r="B3" s="91">
        <v>11</v>
      </c>
      <c r="C3" s="106">
        <v>14</v>
      </c>
      <c r="D3" s="95">
        <v>15</v>
      </c>
      <c r="E3" s="96">
        <v>0</v>
      </c>
      <c r="F3" s="97" t="s">
        <v>62</v>
      </c>
      <c r="G3" s="98">
        <v>0</v>
      </c>
      <c r="H3" s="134">
        <v>8</v>
      </c>
      <c r="I3" s="100"/>
      <c r="J3" s="283"/>
      <c r="K3" s="172"/>
      <c r="L3" s="171"/>
      <c r="M3" s="136"/>
      <c r="N3" s="137"/>
      <c r="O3" s="162"/>
      <c r="P3" s="156" t="s">
        <v>96</v>
      </c>
      <c r="Q3" s="173"/>
      <c r="R3" s="174" t="s">
        <v>96</v>
      </c>
      <c r="S3" s="101"/>
      <c r="T3" s="102"/>
      <c r="U3" s="92"/>
      <c r="V3" s="93">
        <f t="shared" ref="V3" si="1">SUM(H3:T3)</f>
        <v>8</v>
      </c>
      <c r="W3" s="103"/>
      <c r="X3" s="104"/>
      <c r="Y3" s="142"/>
      <c r="Z3" s="94">
        <v>35</v>
      </c>
      <c r="AA3" s="57">
        <f>SUM(Y3:Z3)-(V3+W3)</f>
        <v>27</v>
      </c>
      <c r="AB3" s="130">
        <f>SMALL(Z3:AA3,1)+X3</f>
        <v>27</v>
      </c>
    </row>
    <row r="4" spans="1:28" x14ac:dyDescent="0.3">
      <c r="A4" s="164" t="s">
        <v>107</v>
      </c>
      <c r="B4" s="91">
        <v>12</v>
      </c>
      <c r="C4" s="106">
        <v>16</v>
      </c>
      <c r="D4" s="95">
        <v>18</v>
      </c>
      <c r="E4" s="96">
        <v>0</v>
      </c>
      <c r="F4" s="97" t="s">
        <v>62</v>
      </c>
      <c r="G4" s="98">
        <v>0</v>
      </c>
      <c r="H4" s="134"/>
      <c r="I4" s="135"/>
      <c r="J4" s="283"/>
      <c r="K4" s="172"/>
      <c r="L4" s="171"/>
      <c r="M4" s="136"/>
      <c r="N4" s="137"/>
      <c r="O4" s="162"/>
      <c r="P4" s="156" t="s">
        <v>96</v>
      </c>
      <c r="Q4" s="143" t="s">
        <v>96</v>
      </c>
      <c r="R4" s="138"/>
      <c r="S4" s="139"/>
      <c r="T4" s="140"/>
      <c r="U4" s="92"/>
      <c r="V4" s="93">
        <f t="shared" si="0"/>
        <v>0</v>
      </c>
      <c r="W4" s="141"/>
      <c r="X4" s="104"/>
      <c r="Y4" s="142"/>
      <c r="Z4" s="94">
        <v>36</v>
      </c>
      <c r="AA4" s="57">
        <f t="shared" ref="AA4:AA6" si="2">SUM(Y4:Z4)-(V4+W4)</f>
        <v>36</v>
      </c>
      <c r="AB4" s="130">
        <f t="shared" ref="AB4:AB6" si="3">SMALL(Z4:AA4,1)+X4</f>
        <v>36</v>
      </c>
    </row>
    <row r="5" spans="1:28" x14ac:dyDescent="0.3">
      <c r="A5" s="164" t="s">
        <v>199</v>
      </c>
      <c r="B5" s="91">
        <v>9</v>
      </c>
      <c r="C5" s="106">
        <v>10</v>
      </c>
      <c r="D5" s="95">
        <v>10</v>
      </c>
      <c r="E5" s="96">
        <v>0</v>
      </c>
      <c r="F5" s="97" t="s">
        <v>62</v>
      </c>
      <c r="G5" s="98">
        <v>0</v>
      </c>
      <c r="H5" s="134">
        <v>5</v>
      </c>
      <c r="I5" s="135"/>
      <c r="J5" s="283"/>
      <c r="K5" s="172"/>
      <c r="L5" s="171"/>
      <c r="M5" s="136"/>
      <c r="N5" s="137"/>
      <c r="O5" s="162"/>
      <c r="P5" s="156" t="s">
        <v>96</v>
      </c>
      <c r="Q5" s="173"/>
      <c r="R5" s="138"/>
      <c r="S5" s="139"/>
      <c r="T5" s="140"/>
      <c r="U5" s="92"/>
      <c r="V5" s="93">
        <f t="shared" si="0"/>
        <v>5</v>
      </c>
      <c r="W5" s="141"/>
      <c r="X5" s="104"/>
      <c r="Y5" s="142"/>
      <c r="Z5" s="94">
        <v>31</v>
      </c>
      <c r="AA5" s="57">
        <f>SUM(Y5:Z5)-(V5+W5)</f>
        <v>26</v>
      </c>
      <c r="AB5" s="130">
        <f>SMALL(Z5:AA5,1)+X5</f>
        <v>26</v>
      </c>
    </row>
    <row r="6" spans="1:28" x14ac:dyDescent="0.3">
      <c r="A6" s="164" t="s">
        <v>106</v>
      </c>
      <c r="B6" s="91">
        <v>11</v>
      </c>
      <c r="C6" s="106">
        <v>12</v>
      </c>
      <c r="D6" s="95">
        <v>14</v>
      </c>
      <c r="E6" s="96">
        <v>0</v>
      </c>
      <c r="F6" s="132" t="s">
        <v>62</v>
      </c>
      <c r="G6" s="133">
        <v>0</v>
      </c>
      <c r="H6" s="134"/>
      <c r="I6" s="135"/>
      <c r="J6" s="283"/>
      <c r="K6" s="172"/>
      <c r="L6" s="171"/>
      <c r="M6" s="136"/>
      <c r="N6" s="137"/>
      <c r="O6" s="162"/>
      <c r="P6" s="156" t="s">
        <v>96</v>
      </c>
      <c r="Q6" s="143" t="s">
        <v>96</v>
      </c>
      <c r="R6" s="138"/>
      <c r="S6" s="139"/>
      <c r="T6" s="140"/>
      <c r="U6" s="92"/>
      <c r="V6" s="93">
        <f t="shared" si="0"/>
        <v>0</v>
      </c>
      <c r="W6" s="141"/>
      <c r="X6" s="104"/>
      <c r="Y6" s="142"/>
      <c r="Z6" s="94">
        <v>30</v>
      </c>
      <c r="AA6" s="57">
        <f t="shared" si="2"/>
        <v>30</v>
      </c>
      <c r="AB6" s="130">
        <f t="shared" si="3"/>
        <v>30</v>
      </c>
    </row>
    <row r="7" spans="1:28" x14ac:dyDescent="0.3">
      <c r="A7" s="294" t="s">
        <v>214</v>
      </c>
      <c r="B7" s="91">
        <v>12</v>
      </c>
      <c r="C7" s="106">
        <v>12</v>
      </c>
      <c r="D7" s="95">
        <v>14</v>
      </c>
      <c r="E7" s="96">
        <v>0</v>
      </c>
      <c r="F7" s="132" t="s">
        <v>62</v>
      </c>
      <c r="G7" s="133">
        <v>0</v>
      </c>
      <c r="H7" s="134"/>
      <c r="I7" s="135"/>
      <c r="J7" s="283"/>
      <c r="K7" s="172"/>
      <c r="L7" s="171"/>
      <c r="M7" s="136"/>
      <c r="N7" s="137"/>
      <c r="O7" s="162"/>
      <c r="P7" s="156"/>
      <c r="Q7" s="143"/>
      <c r="R7" s="138"/>
      <c r="S7" s="139"/>
      <c r="T7" s="140"/>
      <c r="U7" s="92"/>
      <c r="V7" s="93">
        <f t="shared" ref="V7" si="4">SUM(H7:T7)</f>
        <v>0</v>
      </c>
      <c r="W7" s="141"/>
      <c r="X7" s="104"/>
      <c r="Y7" s="142"/>
      <c r="Z7" s="94">
        <v>15</v>
      </c>
      <c r="AA7" s="57">
        <f t="shared" ref="AA7" si="5">SUM(Y7:Z7)-(V7+W7)</f>
        <v>15</v>
      </c>
      <c r="AB7" s="130">
        <f t="shared" ref="AB7" si="6">SMALL(Z7:AA7,1)+X7</f>
        <v>15</v>
      </c>
    </row>
    <row r="8" spans="1:28" x14ac:dyDescent="0.3">
      <c r="A8" s="294" t="s">
        <v>239</v>
      </c>
      <c r="B8" s="91">
        <f>VLOOKUP($A8,Members!$A$2:$AH$8,32,FALSE)</f>
        <v>11</v>
      </c>
      <c r="C8" s="106">
        <f>VLOOKUP($A8,Members!$A$2:$AH$8,33,FALSE)</f>
        <v>15</v>
      </c>
      <c r="D8" s="95">
        <f>VLOOKUP($A8,Members!$A$2:$AH$8,34,FALSE)</f>
        <v>16</v>
      </c>
      <c r="E8" s="96">
        <v>0</v>
      </c>
      <c r="F8" s="132" t="s">
        <v>62</v>
      </c>
      <c r="G8" s="133">
        <v>0</v>
      </c>
      <c r="H8" s="134"/>
      <c r="I8" s="135"/>
      <c r="J8" s="283"/>
      <c r="K8" s="172"/>
      <c r="L8" s="171"/>
      <c r="M8" s="136"/>
      <c r="N8" s="137"/>
      <c r="O8" s="162"/>
      <c r="P8" s="156" t="s">
        <v>96</v>
      </c>
      <c r="Q8" s="143" t="s">
        <v>96</v>
      </c>
      <c r="R8" s="312"/>
      <c r="S8" s="139"/>
      <c r="T8" s="140"/>
      <c r="U8" s="92"/>
      <c r="V8" s="93">
        <f t="shared" ref="V8:V10" si="7">SUM(H8:T8)</f>
        <v>0</v>
      </c>
      <c r="W8" s="141">
        <v>1</v>
      </c>
      <c r="X8" s="104"/>
      <c r="Y8" s="142"/>
      <c r="Z8" s="94">
        <v>29</v>
      </c>
      <c r="AA8" s="57">
        <f t="shared" ref="AA8:AA10" si="8">SUM(Y8:Z8)-(V8+W8)</f>
        <v>28</v>
      </c>
      <c r="AB8" s="130">
        <f t="shared" ref="AB8:AB10" si="9">SMALL(Z8:AA8,1)+X8</f>
        <v>28</v>
      </c>
    </row>
    <row r="9" spans="1:28" x14ac:dyDescent="0.3">
      <c r="A9" s="294" t="s">
        <v>241</v>
      </c>
      <c r="B9" s="91">
        <f>VLOOKUP($A9,Members!$A$2:$AH$8,32,FALSE)</f>
        <v>13</v>
      </c>
      <c r="C9" s="106">
        <f>VLOOKUP($A9,Members!$A$2:$AH$8,33,FALSE)</f>
        <v>15</v>
      </c>
      <c r="D9" s="95">
        <f>VLOOKUP($A9,Members!$A$2:$AH$8,34,FALSE)</f>
        <v>18</v>
      </c>
      <c r="E9" s="96">
        <v>0</v>
      </c>
      <c r="F9" s="132" t="s">
        <v>62</v>
      </c>
      <c r="G9" s="133">
        <v>0</v>
      </c>
      <c r="H9" s="134"/>
      <c r="I9" s="135"/>
      <c r="J9" s="283"/>
      <c r="K9" s="172"/>
      <c r="L9" s="171"/>
      <c r="M9" s="136"/>
      <c r="N9" s="137"/>
      <c r="O9" s="162"/>
      <c r="P9" s="156" t="s">
        <v>96</v>
      </c>
      <c r="Q9" s="143" t="s">
        <v>96</v>
      </c>
      <c r="R9" s="312"/>
      <c r="S9" s="139"/>
      <c r="T9" s="140"/>
      <c r="U9" s="92"/>
      <c r="V9" s="93">
        <f t="shared" si="7"/>
        <v>0</v>
      </c>
      <c r="W9" s="141"/>
      <c r="X9" s="104"/>
      <c r="Y9" s="142"/>
      <c r="Z9" s="94">
        <v>42</v>
      </c>
      <c r="AA9" s="57">
        <f t="shared" si="8"/>
        <v>42</v>
      </c>
      <c r="AB9" s="130">
        <f t="shared" si="9"/>
        <v>42</v>
      </c>
    </row>
    <row r="10" spans="1:28" x14ac:dyDescent="0.3">
      <c r="A10" s="294" t="s">
        <v>240</v>
      </c>
      <c r="B10" s="91">
        <f>VLOOKUP($A10,Members!$A$2:$AH$8,32,FALSE)</f>
        <v>13</v>
      </c>
      <c r="C10" s="106">
        <f>VLOOKUP($A10,Members!$A$2:$AH$8,33,FALSE)</f>
        <v>14</v>
      </c>
      <c r="D10" s="95">
        <f>VLOOKUP($A10,Members!$A$2:$AH$8,34,FALSE)</f>
        <v>17</v>
      </c>
      <c r="E10" s="96">
        <v>0</v>
      </c>
      <c r="F10" s="132" t="s">
        <v>62</v>
      </c>
      <c r="G10" s="133">
        <v>0</v>
      </c>
      <c r="H10" s="134"/>
      <c r="I10" s="135"/>
      <c r="J10" s="283"/>
      <c r="K10" s="172"/>
      <c r="L10" s="171"/>
      <c r="M10" s="136"/>
      <c r="N10" s="137"/>
      <c r="O10" s="162"/>
      <c r="P10" s="156" t="s">
        <v>96</v>
      </c>
      <c r="Q10" s="143" t="s">
        <v>96</v>
      </c>
      <c r="R10" s="312"/>
      <c r="S10" s="139"/>
      <c r="T10" s="140"/>
      <c r="U10" s="92"/>
      <c r="V10" s="93">
        <f t="shared" si="7"/>
        <v>0</v>
      </c>
      <c r="W10" s="141"/>
      <c r="X10" s="104"/>
      <c r="Y10" s="142"/>
      <c r="Z10" s="94">
        <v>29</v>
      </c>
      <c r="AA10" s="57">
        <f t="shared" si="8"/>
        <v>29</v>
      </c>
      <c r="AB10" s="130">
        <f t="shared" si="9"/>
        <v>29</v>
      </c>
    </row>
    <row r="11" spans="1:28" x14ac:dyDescent="0.3">
      <c r="A11" s="165" t="s">
        <v>263</v>
      </c>
      <c r="B11" s="91">
        <v>15</v>
      </c>
      <c r="C11" s="106">
        <v>12</v>
      </c>
      <c r="D11" s="95">
        <v>17</v>
      </c>
      <c r="E11" s="96">
        <v>0</v>
      </c>
      <c r="F11" s="132" t="s">
        <v>62</v>
      </c>
      <c r="G11" s="133">
        <v>0</v>
      </c>
      <c r="H11" s="99"/>
      <c r="I11" s="100">
        <v>61</v>
      </c>
      <c r="J11" s="283">
        <v>7</v>
      </c>
      <c r="K11" s="172"/>
      <c r="L11" s="171"/>
      <c r="M11" s="136"/>
      <c r="N11" s="137"/>
      <c r="O11" s="336" t="s">
        <v>96</v>
      </c>
      <c r="P11" s="337"/>
      <c r="Q11" s="143" t="s">
        <v>96</v>
      </c>
      <c r="R11" s="312"/>
      <c r="S11" s="101"/>
      <c r="T11" s="102"/>
      <c r="U11" s="92"/>
      <c r="V11" s="93">
        <f t="shared" ref="V11:V13" si="10">SUM(H11:T11)</f>
        <v>68</v>
      </c>
      <c r="W11" s="141"/>
      <c r="X11" s="104"/>
      <c r="Y11" s="105"/>
      <c r="Z11" s="94">
        <v>68</v>
      </c>
      <c r="AA11" s="57">
        <f t="shared" ref="AA11:AA13" si="11">SUM(Y11:Z11)-(V11+W11)</f>
        <v>0</v>
      </c>
      <c r="AB11" s="130">
        <f t="shared" ref="AB11:AB13" si="12">SMALL(Z11:AA11,1)+X11</f>
        <v>0</v>
      </c>
    </row>
    <row r="12" spans="1:28" x14ac:dyDescent="0.3">
      <c r="A12" s="165" t="s">
        <v>266</v>
      </c>
      <c r="B12" s="91">
        <v>15</v>
      </c>
      <c r="C12" s="106">
        <v>13</v>
      </c>
      <c r="D12" s="95">
        <v>17</v>
      </c>
      <c r="E12" s="96">
        <v>0</v>
      </c>
      <c r="F12" s="132" t="s">
        <v>62</v>
      </c>
      <c r="G12" s="133">
        <v>0</v>
      </c>
      <c r="H12" s="99"/>
      <c r="I12" s="100">
        <v>19</v>
      </c>
      <c r="J12" s="283"/>
      <c r="K12" s="172"/>
      <c r="L12" s="171"/>
      <c r="M12" s="136"/>
      <c r="N12" s="137"/>
      <c r="O12" s="336" t="s">
        <v>96</v>
      </c>
      <c r="P12" s="337"/>
      <c r="Q12" s="143" t="s">
        <v>96</v>
      </c>
      <c r="R12" s="312"/>
      <c r="S12" s="101"/>
      <c r="T12" s="102"/>
      <c r="U12" s="92"/>
      <c r="V12" s="93">
        <f t="shared" si="10"/>
        <v>19</v>
      </c>
      <c r="W12" s="141"/>
      <c r="X12" s="104"/>
      <c r="Y12" s="105"/>
      <c r="Z12" s="94">
        <v>15</v>
      </c>
      <c r="AA12" s="57">
        <f t="shared" si="11"/>
        <v>-4</v>
      </c>
      <c r="AB12" s="130">
        <f t="shared" si="12"/>
        <v>-4</v>
      </c>
    </row>
    <row r="13" spans="1:28" x14ac:dyDescent="0.3">
      <c r="A13" s="165" t="s">
        <v>274</v>
      </c>
      <c r="B13" s="91">
        <v>12</v>
      </c>
      <c r="C13" s="106">
        <v>15</v>
      </c>
      <c r="D13" s="95">
        <v>17</v>
      </c>
      <c r="E13" s="96">
        <v>0</v>
      </c>
      <c r="F13" s="132" t="s">
        <v>62</v>
      </c>
      <c r="G13" s="133">
        <v>0</v>
      </c>
      <c r="H13" s="99"/>
      <c r="I13" s="100">
        <v>20</v>
      </c>
      <c r="J13" s="283"/>
      <c r="K13" s="172"/>
      <c r="L13" s="171"/>
      <c r="M13" s="136"/>
      <c r="N13" s="137"/>
      <c r="O13" s="336" t="s">
        <v>96</v>
      </c>
      <c r="P13" s="337"/>
      <c r="Q13" s="143" t="s">
        <v>96</v>
      </c>
      <c r="R13" s="312"/>
      <c r="S13" s="101"/>
      <c r="T13" s="102"/>
      <c r="U13" s="92"/>
      <c r="V13" s="93">
        <f t="shared" si="10"/>
        <v>20</v>
      </c>
      <c r="W13" s="141"/>
      <c r="X13" s="104"/>
      <c r="Y13" s="105"/>
      <c r="Z13" s="94">
        <v>44</v>
      </c>
      <c r="AA13" s="57">
        <f t="shared" si="11"/>
        <v>24</v>
      </c>
      <c r="AB13" s="130">
        <f t="shared" si="12"/>
        <v>24</v>
      </c>
    </row>
    <row r="14" spans="1:28" x14ac:dyDescent="0.3">
      <c r="A14" s="294" t="s">
        <v>211</v>
      </c>
      <c r="B14" s="91">
        <v>12</v>
      </c>
      <c r="C14" s="106">
        <v>14</v>
      </c>
      <c r="D14" s="95">
        <v>16</v>
      </c>
      <c r="E14" s="96">
        <v>0</v>
      </c>
      <c r="F14" s="304" t="s">
        <v>62</v>
      </c>
      <c r="G14" s="98">
        <v>0</v>
      </c>
      <c r="H14" s="99"/>
      <c r="I14" s="100"/>
      <c r="J14" s="305"/>
      <c r="K14" s="172"/>
      <c r="L14" s="306"/>
      <c r="M14" s="307"/>
      <c r="N14" s="308"/>
      <c r="O14" s="309"/>
      <c r="P14" s="310" t="s">
        <v>96</v>
      </c>
      <c r="Q14" s="311"/>
      <c r="R14" s="312"/>
      <c r="S14" s="101"/>
      <c r="T14" s="102"/>
      <c r="U14" s="92"/>
      <c r="V14" s="93">
        <f t="shared" ref="V14" si="13">SUM(H14:T14)</f>
        <v>0</v>
      </c>
      <c r="W14" s="103"/>
      <c r="X14" s="104"/>
      <c r="Y14" s="105"/>
      <c r="Z14" s="94">
        <v>13</v>
      </c>
      <c r="AA14" s="57">
        <f t="shared" ref="AA14" si="14">SUM(Y14:Z14)-(V14+W14)</f>
        <v>13</v>
      </c>
      <c r="AB14" s="130">
        <f t="shared" ref="AB14" si="15">SMALL(Z14:AA14,1)+X14</f>
        <v>13</v>
      </c>
    </row>
  </sheetData>
  <conditionalFormatting sqref="AB2:AB14">
    <cfRule type="cellIs" dxfId="1" priority="1" stopIfTrue="1" operator="lessThan">
      <formula>0.5</formula>
    </cfRule>
    <cfRule type="cellIs" dxfId="0" priority="2" operator="lessThan">
      <formula>0.5*Z2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="85" zoomScaleNormal="85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13" width="4.3984375" style="5" customWidth="1"/>
    <col min="14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67" t="s">
        <v>11</v>
      </c>
      <c r="I1" s="167" t="s">
        <v>102</v>
      </c>
      <c r="J1" s="167" t="s">
        <v>103</v>
      </c>
      <c r="K1" s="167" t="s">
        <v>104</v>
      </c>
      <c r="L1" s="4" t="s">
        <v>105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4</v>
      </c>
      <c r="E2" s="7">
        <f ca="1">RANDBETWEEN(1,3)+RANDBETWEEN(1,3)+RANDBETWEEN(1,3)</f>
        <v>8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8</v>
      </c>
      <c r="H2" s="168">
        <f ca="1">RANDBETWEEN(1,3)+RANDBETWEEN(1,3)+RANDBETWEEN(1,3)+RANDBETWEEN(1,3)+RANDBETWEEN(1,3)+RANDBETWEEN(1,3)</f>
        <v>14</v>
      </c>
      <c r="I2" s="168">
        <f ca="1">RANDBETWEEN(1,3)+RANDBETWEEN(1,3)+RANDBETWEEN(1,3)+RANDBETWEEN(1,3)+RANDBETWEEN(1,3)+RANDBETWEEN(1,3)+RANDBETWEEN(1,3)</f>
        <v>15</v>
      </c>
      <c r="J2" s="168">
        <f ca="1">RANDBETWEEN(1,3)+RANDBETWEEN(1,3)+RANDBETWEEN(1,3)+RANDBETWEEN(1,3)+RANDBETWEEN(1,3)+RANDBETWEEN(1,3)+RANDBETWEEN(1,3)+RANDBETWEEN(1,3)</f>
        <v>15</v>
      </c>
      <c r="K2" s="168">
        <f ca="1">RANDBETWEEN(1,3)+RANDBETWEEN(1,3)+RANDBETWEEN(1,3)+RANDBETWEEN(1,3)+RANDBETWEEN(1,3)+RANDBETWEEN(1,3)+RANDBETWEEN(1,3)+RANDBETWEEN(1,3)+RANDBETWEEN(1,3)</f>
        <v>22</v>
      </c>
      <c r="L2" s="8">
        <f ca="1">RANDBETWEEN(1,3)+RANDBETWEEN(1,3)+RANDBETWEEN(1,3)+RANDBETWEEN(1,3)+RANDBETWEEN(1,3)+RANDBETWEEN(1,3)+RANDBETWEEN(1,3)+RANDBETWEEN(1,3)+RANDBETWEEN(1,3)+RANDBETWEEN(1,3)</f>
        <v>20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4</v>
      </c>
      <c r="D3" s="10">
        <f ca="1">RANDBETWEEN(1,4)+RANDBETWEEN(1,4)</f>
        <v>5</v>
      </c>
      <c r="E3" s="10">
        <f ca="1">RANDBETWEEN(1,4)+RANDBETWEEN(1,4)+RANDBETWEEN(1,4)</f>
        <v>7</v>
      </c>
      <c r="F3" s="10">
        <f ca="1">RANDBETWEEN(1,4)+RANDBETWEEN(1,4)+RANDBETWEEN(1,4)+RANDBETWEEN(1,4)</f>
        <v>6</v>
      </c>
      <c r="G3" s="10">
        <f ca="1">RANDBETWEEN(1,4)+RANDBETWEEN(1,4)+RANDBETWEEN(1,4)+RANDBETWEEN(1,4)+RANDBETWEEN(1,4)</f>
        <v>14</v>
      </c>
      <c r="H3" s="169">
        <f ca="1">RANDBETWEEN(1,4)+RANDBETWEEN(1,4)+RANDBETWEEN(1,4)+RANDBETWEEN(1,4)+RANDBETWEEN(1,4)+RANDBETWEEN(1,4)</f>
        <v>13</v>
      </c>
      <c r="I3" s="169">
        <f ca="1">RANDBETWEEN(1,4)+RANDBETWEEN(1,4)+RANDBETWEEN(1,4)+RANDBETWEEN(1,4)+RANDBETWEEN(1,4)+RANDBETWEEN(1,4)+RANDBETWEEN(1,4)</f>
        <v>16</v>
      </c>
      <c r="J3" s="169">
        <f ca="1">RANDBETWEEN(1,4)+RANDBETWEEN(1,4)+RANDBETWEEN(1,4)+RANDBETWEEN(1,4)+RANDBETWEEN(1,4)+RANDBETWEEN(1,4)+RANDBETWEEN(1,4)+RANDBETWEEN(1,4)</f>
        <v>27</v>
      </c>
      <c r="K3" s="169">
        <f ca="1">RANDBETWEEN(1,4)+RANDBETWEEN(1,4)+RANDBETWEEN(1,4)+RANDBETWEEN(1,4)+RANDBETWEEN(1,4)+RANDBETWEEN(1,4)+RANDBETWEEN(1,4)+RANDBETWEEN(1,4)+RANDBETWEEN(1,4)</f>
        <v>25</v>
      </c>
      <c r="L3" s="11">
        <f ca="1">RANDBETWEEN(1,4)+RANDBETWEEN(1,4)+RANDBETWEEN(1,4)+RANDBETWEEN(1,4)+RANDBETWEEN(1,4)+RANDBETWEEN(1,4)+RANDBETWEEN(1,4)+RANDBETWEEN(1,4)+RANDBETWEEN(1,4)+RANDBETWEEN(1,4)</f>
        <v>29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6</v>
      </c>
      <c r="D4" s="10">
        <f ca="1">RANDBETWEEN(1,6)+RANDBETWEEN(1,6)</f>
        <v>12</v>
      </c>
      <c r="E4" s="10">
        <f ca="1">RANDBETWEEN(1,6)+RANDBETWEEN(1,6)+RANDBETWEEN(1,6)</f>
        <v>11</v>
      </c>
      <c r="F4" s="10">
        <f ca="1">RANDBETWEEN(1,6)+RANDBETWEEN(1,6)+RANDBETWEEN(1,6)+RANDBETWEEN(1,6)</f>
        <v>16</v>
      </c>
      <c r="G4" s="10">
        <f ca="1">RANDBETWEEN(1,6)+RANDBETWEEN(1,6)+RANDBETWEEN(1,6)+RANDBETWEEN(1,6)+RANDBETWEEN(1,6)</f>
        <v>18</v>
      </c>
      <c r="H4" s="169">
        <f ca="1">RANDBETWEEN(1,6)+RANDBETWEEN(1,6)+RANDBETWEEN(1,6)+RANDBETWEEN(1,6)+RANDBETWEEN(1,6)+RANDBETWEEN(1,6)</f>
        <v>19</v>
      </c>
      <c r="I4" s="169">
        <f ca="1">RANDBETWEEN(1,6)+RANDBETWEEN(1,6)+RANDBETWEEN(1,6)+RANDBETWEEN(1,6)+RANDBETWEEN(1,6)+RANDBETWEEN(1,6)+RANDBETWEEN(1,6)</f>
        <v>23</v>
      </c>
      <c r="J4" s="169">
        <f ca="1">RANDBETWEEN(1,6)+RANDBETWEEN(1,6)+RANDBETWEEN(1,6)+RANDBETWEEN(1,6)+RANDBETWEEN(1,6)+RANDBETWEEN(1,6)+RANDBETWEEN(1,6)+RANDBETWEEN(1,6)</f>
        <v>22</v>
      </c>
      <c r="K4" s="169">
        <f ca="1">RANDBETWEEN(1,6)+RANDBETWEEN(1,6)+RANDBETWEEN(1,6)+RANDBETWEEN(1,6)+RANDBETWEEN(1,6)+RANDBETWEEN(1,6)+RANDBETWEEN(1,6)+RANDBETWEEN(1,6)+RANDBETWEEN(1,6)</f>
        <v>33</v>
      </c>
      <c r="L4" s="11">
        <f ca="1">RANDBETWEEN(1,6)+RANDBETWEEN(1,6)+RANDBETWEEN(1,6)+RANDBETWEEN(1,6)+RANDBETWEEN(1,6)+RANDBETWEEN(1,6)+RANDBETWEEN(1,6)+RANDBETWEEN(1,6)+RANDBETWEEN(1,6)+RANDBETWEEN(1,6)</f>
        <v>29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1</v>
      </c>
      <c r="D5" s="10">
        <f ca="1">RANDBETWEEN(1,8)+RANDBETWEEN(1,8)</f>
        <v>10</v>
      </c>
      <c r="E5" s="10">
        <f ca="1">RANDBETWEEN(1,8)+RANDBETWEEN(1,8)+RANDBETWEEN(1,8)</f>
        <v>18</v>
      </c>
      <c r="F5" s="10">
        <f ca="1">RANDBETWEEN(1,8)+RANDBETWEEN(1,8)+RANDBETWEEN(1,8)+RANDBETWEEN(1,8)</f>
        <v>18</v>
      </c>
      <c r="G5" s="10">
        <f ca="1">RANDBETWEEN(1,8)+RANDBETWEEN(1,8)+RANDBETWEEN(1,8)+RANDBETWEEN(1,8)+RANDBETWEEN(1,8)</f>
        <v>21</v>
      </c>
      <c r="H5" s="169">
        <f ca="1">RANDBETWEEN(1,8)+RANDBETWEEN(1,8)+RANDBETWEEN(1,8)+RANDBETWEEN(1,8)+RANDBETWEEN(1,8)+RANDBETWEEN(1,8)</f>
        <v>25</v>
      </c>
      <c r="I5" s="169">
        <f ca="1">RANDBETWEEN(1,8)+RANDBETWEEN(1,8)+RANDBETWEEN(1,8)+RANDBETWEEN(1,8)+RANDBETWEEN(1,8)+RANDBETWEEN(1,8)+RANDBETWEEN(1,8)</f>
        <v>26</v>
      </c>
      <c r="J5" s="169">
        <f ca="1">RANDBETWEEN(1,8)+RANDBETWEEN(1,8)+RANDBETWEEN(1,8)+RANDBETWEEN(1,8)+RANDBETWEEN(1,8)+RANDBETWEEN(1,8)+RANDBETWEEN(1,8)+RANDBETWEEN(1,8)</f>
        <v>32</v>
      </c>
      <c r="K5" s="169">
        <f ca="1">RANDBETWEEN(1,8)+RANDBETWEEN(1,8)+RANDBETWEEN(1,8)+RANDBETWEEN(1,8)+RANDBETWEEN(1,8)+RANDBETWEEN(1,8)+RANDBETWEEN(1,8)+RANDBETWEEN(1,8)+RANDBETWEEN(1,8)</f>
        <v>35</v>
      </c>
      <c r="L5" s="11">
        <f ca="1">RANDBETWEEN(1,8)+RANDBETWEEN(1,8)+RANDBETWEEN(1,8)+RANDBETWEEN(1,8)+RANDBETWEEN(1,8)+RANDBETWEEN(1,8)+RANDBETWEEN(1,8)+RANDBETWEEN(1,8)+RANDBETWEEN(1,8)+RANDBETWEEN(1,8)</f>
        <v>57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6</v>
      </c>
      <c r="D6" s="10">
        <f ca="1">RANDBETWEEN(1,10)+RANDBETWEEN(1,10)</f>
        <v>18</v>
      </c>
      <c r="E6" s="10">
        <f ca="1">RANDBETWEEN(1,10)+RANDBETWEEN(1,10)+RANDBETWEEN(1,10)</f>
        <v>15</v>
      </c>
      <c r="F6" s="10">
        <f ca="1">RANDBETWEEN(1,10)+RANDBETWEEN(1,10)+RANDBETWEEN(1,10)+RANDBETWEEN(1,10)</f>
        <v>20</v>
      </c>
      <c r="G6" s="10">
        <f ca="1">RANDBETWEEN(1,10)+RANDBETWEEN(1,10)+RANDBETWEEN(1,10)+RANDBETWEEN(1,10)+RANDBETWEEN(1,10)</f>
        <v>20</v>
      </c>
      <c r="H6" s="169">
        <f ca="1">RANDBETWEEN(1,10)+RANDBETWEEN(1,10)+RANDBETWEEN(1,10)+RANDBETWEEN(1,10)+RANDBETWEEN(1,10)+RANDBETWEEN(1,10)</f>
        <v>31</v>
      </c>
      <c r="I6" s="169">
        <f ca="1">RANDBETWEEN(1,10)+RANDBETWEEN(1,10)+RANDBETWEEN(1,10)+RANDBETWEEN(1,10)+RANDBETWEEN(1,10)+RANDBETWEEN(1,10)+RANDBETWEEN(1,10)</f>
        <v>47</v>
      </c>
      <c r="J6" s="169">
        <f ca="1">RANDBETWEEN(1,10)+RANDBETWEEN(1,10)+RANDBETWEEN(1,10)+RANDBETWEEN(1,10)+RANDBETWEEN(1,10)+RANDBETWEEN(1,10)+RANDBETWEEN(1,10)+RANDBETWEEN(1,10)</f>
        <v>36</v>
      </c>
      <c r="K6" s="169">
        <f ca="1">RANDBETWEEN(1,10)+RANDBETWEEN(1,10)+RANDBETWEEN(1,10)+RANDBETWEEN(1,10)+RANDBETWEEN(1,10)+RANDBETWEEN(1,10)+RANDBETWEEN(1,10)+RANDBETWEEN(1,10)+RANDBETWEEN(1,10)</f>
        <v>43</v>
      </c>
      <c r="L6" s="11">
        <f ca="1">RANDBETWEEN(1,10)+RANDBETWEEN(1,10)+RANDBETWEEN(1,10)+RANDBETWEEN(1,10)+RANDBETWEEN(1,10)+RANDBETWEEN(1,10)+RANDBETWEEN(1,10)+RANDBETWEEN(1,10)+RANDBETWEEN(1,10)+RANDBETWEEN(1,10)</f>
        <v>60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3</v>
      </c>
      <c r="D7" s="10">
        <f ca="1">RANDBETWEEN(1,12)+RANDBETWEEN(1,12)</f>
        <v>6</v>
      </c>
      <c r="E7" s="10">
        <f ca="1">RANDBETWEEN(1,12)+RANDBETWEEN(1,12)+RANDBETWEEN(1,12)</f>
        <v>23</v>
      </c>
      <c r="F7" s="10">
        <f ca="1">RANDBETWEEN(1,12)+RANDBETWEEN(1,12)+RANDBETWEEN(1,12)+RANDBETWEEN(1,12)</f>
        <v>26</v>
      </c>
      <c r="G7" s="10">
        <f ca="1">RANDBETWEEN(1,12)+RANDBETWEEN(1,12)+RANDBETWEEN(1,12)+RANDBETWEEN(1,12)+RANDBETWEEN(1,12)</f>
        <v>15</v>
      </c>
      <c r="H7" s="169">
        <f ca="1">RANDBETWEEN(1,12)+RANDBETWEEN(1,12)+RANDBETWEEN(1,12)+RANDBETWEEN(1,12)+RANDBETWEEN(1,12)+RANDBETWEEN(1,12)</f>
        <v>24</v>
      </c>
      <c r="I7" s="169">
        <f ca="1">RANDBETWEEN(1,12)+RANDBETWEEN(1,12)+RANDBETWEEN(1,12)+RANDBETWEEN(1,12)+RANDBETWEEN(1,12)+RANDBETWEEN(1,12)+RANDBETWEEN(1,12)</f>
        <v>54</v>
      </c>
      <c r="J7" s="169">
        <f ca="1">RANDBETWEEN(1,12)+RANDBETWEEN(1,12)+RANDBETWEEN(1,12)+RANDBETWEEN(1,12)+RANDBETWEEN(1,12)+RANDBETWEEN(1,12)+RANDBETWEEN(1,12)+RANDBETWEEN(1,12)</f>
        <v>50</v>
      </c>
      <c r="K7" s="169">
        <f ca="1">RANDBETWEEN(1,12)+RANDBETWEEN(1,12)+RANDBETWEEN(1,12)+RANDBETWEEN(1,12)+RANDBETWEEN(1,12)+RANDBETWEEN(1,12)+RANDBETWEEN(1,12)+RANDBETWEEN(1,12)+RANDBETWEEN(1,12)</f>
        <v>76</v>
      </c>
      <c r="L7" s="11">
        <f ca="1">RANDBETWEEN(1,12)+RANDBETWEEN(1,12)+RANDBETWEEN(1,12)+RANDBETWEEN(1,12)+RANDBETWEEN(1,12)+RANDBETWEEN(1,12)+RANDBETWEEN(1,12)+RANDBETWEEN(1,12)+RANDBETWEEN(1,12)+RANDBETWEEN(1,12)</f>
        <v>57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14</v>
      </c>
      <c r="D8" s="10">
        <f ca="1">RANDBETWEEN(1,20)+RANDBETWEEN(1,20)</f>
        <v>22</v>
      </c>
      <c r="E8" s="10">
        <f ca="1">RANDBETWEEN(1,20)+RANDBETWEEN(1,20)+RANDBETWEEN(1,20)</f>
        <v>27</v>
      </c>
      <c r="F8" s="10">
        <f ca="1">RANDBETWEEN(1,20)+RANDBETWEEN(1,20)+RANDBETWEEN(1,20)+RANDBETWEEN(1,20)</f>
        <v>47</v>
      </c>
      <c r="G8" s="10">
        <f ca="1">RANDBETWEEN(1,20)+RANDBETWEEN(1,20)+RANDBETWEEN(1,20)+RANDBETWEEN(1,20)+RANDBETWEEN(1,20)</f>
        <v>37</v>
      </c>
      <c r="H8" s="169">
        <f ca="1">RANDBETWEEN(1,20)+RANDBETWEEN(1,20)+RANDBETWEEN(1,20)+RANDBETWEEN(1,20)+RANDBETWEEN(1,20)+RANDBETWEEN(1,20)</f>
        <v>50</v>
      </c>
      <c r="I8" s="169">
        <f ca="1">RANDBETWEEN(1,20)+RANDBETWEEN(1,20)+RANDBETWEEN(1,20)+RANDBETWEEN(1,20)+RANDBETWEEN(1,20)+RANDBETWEEN(1,20)+RANDBETWEEN(1,20)</f>
        <v>80</v>
      </c>
      <c r="J8" s="169">
        <f ca="1">RANDBETWEEN(1,20)+RANDBETWEEN(1,20)+RANDBETWEEN(1,20)+RANDBETWEEN(1,20)+RANDBETWEEN(1,20)+RANDBETWEEN(1,20)+RANDBETWEEN(1,20)+RANDBETWEEN(1,20)</f>
        <v>79</v>
      </c>
      <c r="K8" s="169">
        <f ca="1">RANDBETWEEN(1,20)+RANDBETWEEN(1,20)+RANDBETWEEN(1,20)+RANDBETWEEN(1,20)+RANDBETWEEN(1,20)+RANDBETWEEN(1,20)+RANDBETWEEN(1,20)+RANDBETWEEN(1,20)+RANDBETWEEN(1,20)</f>
        <v>114</v>
      </c>
      <c r="L8" s="11">
        <f ca="1">RANDBETWEEN(1,20)+RANDBETWEEN(1,20)+RANDBETWEEN(1,20)+RANDBETWEEN(1,20)+RANDBETWEEN(1,20)+RANDBETWEEN(1,20)+RANDBETWEEN(1,20)+RANDBETWEEN(1,20)+RANDBETWEEN(1,20)+RANDBETWEEN(1,20)</f>
        <v>75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31</v>
      </c>
      <c r="D9" s="13">
        <f ca="1">RANDBETWEEN(1,100)+RANDBETWEEN(1,100)</f>
        <v>95</v>
      </c>
      <c r="E9" s="13">
        <f ca="1">RANDBETWEEN(1,100)+RANDBETWEEN(1,100)+RANDBETWEEN(1,100)</f>
        <v>90</v>
      </c>
      <c r="F9" s="13">
        <f ca="1">RANDBETWEEN(1,100)+RANDBETWEEN(1,100)+RANDBETWEEN(1,100)+RANDBETWEEN(1,100)</f>
        <v>162</v>
      </c>
      <c r="G9" s="13">
        <f ca="1">RANDBETWEEN(1,100)+RANDBETWEEN(1,100)+RANDBETWEEN(1,100)+RANDBETWEEN(1,100)+RANDBETWEEN(1,100)</f>
        <v>300</v>
      </c>
      <c r="H9" s="170">
        <f ca="1">RANDBETWEEN(1,100)+RANDBETWEEN(1,100)+RANDBETWEEN(1,100)+RANDBETWEEN(1,100)+RANDBETWEEN(1,100)+RANDBETWEEN(1,100)</f>
        <v>282</v>
      </c>
      <c r="I9" s="170">
        <f ca="1">RANDBETWEEN(1,100)+RANDBETWEEN(1,100)+RANDBETWEEN(1,100)+RANDBETWEEN(1,100)+RANDBETWEEN(1,100)+RANDBETWEEN(1,100)+RANDBETWEEN(1,100)</f>
        <v>384</v>
      </c>
      <c r="J9" s="170">
        <f ca="1">RANDBETWEEN(1,100)+RANDBETWEEN(1,100)+RANDBETWEEN(1,100)+RANDBETWEEN(1,100)+RANDBETWEEN(1,100)+RANDBETWEEN(1,100)+RANDBETWEEN(1,100)+RANDBETWEEN(1,100)</f>
        <v>354</v>
      </c>
      <c r="K9" s="170">
        <f ca="1">RANDBETWEEN(1,100)+RANDBETWEEN(1,100)+RANDBETWEEN(1,100)+RANDBETWEEN(1,100)+RANDBETWEEN(1,100)+RANDBETWEEN(1,100)+RANDBETWEEN(1,100)+RANDBETWEEN(1,100)+RANDBETWEEN(1,100)</f>
        <v>454</v>
      </c>
      <c r="L9" s="14">
        <f ca="1">RANDBETWEEN(1,100)+RANDBETWEEN(1,100)+RANDBETWEEN(1,100)+RANDBETWEEN(1,100)+RANDBETWEEN(1,100)+RANDBETWEEN(1,100)+RANDBETWEEN(1,100)+RANDBETWEEN(1,100)+RANDBETWEEN(1,100)+RANDBETWEEN(1,100)</f>
        <v>524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Initiative</vt:lpstr>
      <vt:lpstr>Members</vt:lpstr>
      <vt:lpstr>Skills</vt:lpstr>
      <vt:lpstr>Spells</vt:lpstr>
      <vt:lpstr>Attacks</vt:lpstr>
      <vt:lpstr>Saves</vt:lpstr>
      <vt:lpstr>hps</vt:lpstr>
      <vt:lpstr>Rolls</vt:lpstr>
      <vt:lpstr>Skills!Print_Area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2023-03-22T11:45:50Z</cp:lastPrinted>
  <dcterms:created xsi:type="dcterms:W3CDTF">2014-01-30T16:13:23Z</dcterms:created>
  <dcterms:modified xsi:type="dcterms:W3CDTF">2023-10-15T11:20:11Z</dcterms:modified>
</cp:coreProperties>
</file>