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F9A5E547-60BB-4DC0-B768-0B59D9F0759F}" xr6:coauthVersionLast="47" xr6:coauthVersionMax="47" xr10:uidLastSave="{00000000-0000-0000-0000-000000000000}"/>
  <bookViews>
    <workbookView xWindow="-108" yWindow="-108" windowWidth="23256" windowHeight="13176" tabRatio="49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0" l="1"/>
  <c r="K14" i="10" s="1"/>
  <c r="M14" i="10" s="1"/>
  <c r="J5" i="10"/>
  <c r="K5" i="10" s="1"/>
  <c r="M5" i="10" s="1"/>
  <c r="J2" i="9"/>
  <c r="K2" i="9"/>
  <c r="N2" i="9" s="1"/>
  <c r="J3" i="9"/>
  <c r="K3" i="9"/>
  <c r="L3" i="9" s="1"/>
  <c r="J4" i="9"/>
  <c r="K4" i="9"/>
  <c r="N4" i="9" s="1"/>
  <c r="J5" i="9"/>
  <c r="K5" i="9"/>
  <c r="L5" i="9" s="1"/>
  <c r="J6" i="9"/>
  <c r="K6" i="9"/>
  <c r="N6" i="9" s="1"/>
  <c r="J7" i="9"/>
  <c r="K7" i="9"/>
  <c r="L7" i="9" s="1"/>
  <c r="J8" i="9"/>
  <c r="K8" i="9"/>
  <c r="N8" i="9" s="1"/>
  <c r="J9" i="9"/>
  <c r="K9" i="9"/>
  <c r="L9" i="9" s="1"/>
  <c r="J10" i="9"/>
  <c r="K10" i="9"/>
  <c r="N10" i="9" s="1"/>
  <c r="J11" i="9"/>
  <c r="K11" i="9"/>
  <c r="L11" i="9" s="1"/>
  <c r="J12" i="9"/>
  <c r="K12" i="9"/>
  <c r="N12" i="9" s="1"/>
  <c r="J13" i="9"/>
  <c r="K13" i="9"/>
  <c r="L13" i="9" s="1"/>
  <c r="J14" i="9"/>
  <c r="K14" i="9"/>
  <c r="N14" i="9" s="1"/>
  <c r="J15" i="9"/>
  <c r="K15" i="9"/>
  <c r="L15" i="9" s="1"/>
  <c r="J16" i="9"/>
  <c r="K16" i="9"/>
  <c r="N16" i="9" s="1"/>
  <c r="J17" i="9"/>
  <c r="K17" i="9"/>
  <c r="L17" i="9" s="1"/>
  <c r="J18" i="9"/>
  <c r="K18" i="9"/>
  <c r="N18" i="9" s="1"/>
  <c r="V6" i="5"/>
  <c r="N13" i="9" l="1"/>
  <c r="N7" i="9"/>
  <c r="N15" i="9"/>
  <c r="N5" i="9"/>
  <c r="L16" i="9"/>
  <c r="L8" i="9"/>
  <c r="L18" i="9"/>
  <c r="L2" i="9"/>
  <c r="N17" i="9"/>
  <c r="L10" i="9"/>
  <c r="N9" i="9"/>
  <c r="L12" i="9"/>
  <c r="L4" i="9"/>
  <c r="N3" i="9"/>
  <c r="N11" i="9"/>
  <c r="L14" i="9"/>
  <c r="L6" i="9"/>
  <c r="AA6" i="5"/>
  <c r="AB6" i="5"/>
  <c r="V23" i="5" l="1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J7" i="10"/>
  <c r="K7" i="10" s="1"/>
  <c r="M7" i="10" s="1"/>
  <c r="J25" i="10" l="1"/>
  <c r="K25" i="10" s="1"/>
  <c r="M25" i="10" s="1"/>
  <c r="K34" i="9"/>
  <c r="N34" i="9" s="1"/>
  <c r="J34" i="9"/>
  <c r="V55" i="5"/>
  <c r="AA55" i="5" s="1"/>
  <c r="AB55" i="5" s="1"/>
  <c r="D11" i="7"/>
  <c r="E11" i="7" s="1"/>
  <c r="D12" i="7"/>
  <c r="E12" i="7" s="1"/>
  <c r="D13" i="7"/>
  <c r="E13" i="7" s="1"/>
  <c r="D14" i="7"/>
  <c r="E14" i="7" s="1"/>
  <c r="K22" i="9"/>
  <c r="J22" i="9"/>
  <c r="K21" i="9"/>
  <c r="N21" i="9" s="1"/>
  <c r="J21" i="9"/>
  <c r="D10" i="7"/>
  <c r="E10" i="7" s="1"/>
  <c r="D9" i="7"/>
  <c r="E9" i="7" s="1"/>
  <c r="D8" i="7"/>
  <c r="E8" i="7" s="1"/>
  <c r="V54" i="5"/>
  <c r="AA54" i="5" s="1"/>
  <c r="AB54" i="5" s="1"/>
  <c r="V53" i="5"/>
  <c r="AA53" i="5" s="1"/>
  <c r="AB53" i="5" s="1"/>
  <c r="V52" i="5"/>
  <c r="AA52" i="5" s="1"/>
  <c r="AB52" i="5" s="1"/>
  <c r="E3" i="1"/>
  <c r="D11" i="1"/>
  <c r="K29" i="9"/>
  <c r="N29" i="9" s="1"/>
  <c r="J29" i="9"/>
  <c r="K28" i="9"/>
  <c r="N28" i="9" s="1"/>
  <c r="J28" i="9"/>
  <c r="J11" i="7"/>
  <c r="K11" i="7" s="1"/>
  <c r="V50" i="5"/>
  <c r="AA50" i="5" s="1"/>
  <c r="AB50" i="5" s="1"/>
  <c r="V49" i="5"/>
  <c r="AA49" i="5" s="1"/>
  <c r="AB49" i="5" s="1"/>
  <c r="V48" i="5"/>
  <c r="AA48" i="5" s="1"/>
  <c r="AB48" i="5" s="1"/>
  <c r="V47" i="5"/>
  <c r="AA47" i="5" s="1"/>
  <c r="AB47" i="5" s="1"/>
  <c r="V46" i="5"/>
  <c r="AA46" i="5" s="1"/>
  <c r="AB46" i="5" s="1"/>
  <c r="V45" i="5"/>
  <c r="AA45" i="5" s="1"/>
  <c r="AB45" i="5" s="1"/>
  <c r="V44" i="5"/>
  <c r="AA44" i="5" s="1"/>
  <c r="AB44" i="5" s="1"/>
  <c r="V43" i="5"/>
  <c r="AA43" i="5" s="1"/>
  <c r="AB43" i="5" s="1"/>
  <c r="L34" i="9" l="1"/>
  <c r="L22" i="9"/>
  <c r="L21" i="9"/>
  <c r="N22" i="9"/>
  <c r="L28" i="9"/>
  <c r="L29" i="9"/>
  <c r="J4" i="10"/>
  <c r="K4" i="10" s="1"/>
  <c r="M4" i="10" s="1"/>
  <c r="J18" i="10" l="1"/>
  <c r="K18" i="10" s="1"/>
  <c r="M18" i="10" s="1"/>
  <c r="J13" i="10"/>
  <c r="K13" i="10" s="1"/>
  <c r="M13" i="10" s="1"/>
  <c r="E2" i="1" l="1"/>
  <c r="E6" i="1"/>
  <c r="E7" i="1"/>
  <c r="E4" i="1"/>
  <c r="F30" i="9"/>
  <c r="E30" i="9"/>
  <c r="K30" i="9" l="1"/>
  <c r="N30" i="9" s="1"/>
  <c r="J30" i="9"/>
  <c r="F31" i="9"/>
  <c r="E31" i="9"/>
  <c r="K32" i="9"/>
  <c r="N32" i="9" s="1"/>
  <c r="J32" i="9"/>
  <c r="L30" i="9" l="1"/>
  <c r="L32" i="9"/>
  <c r="K27" i="9"/>
  <c r="N27" i="9" s="1"/>
  <c r="J27" i="9"/>
  <c r="K26" i="9"/>
  <c r="N26" i="9" s="1"/>
  <c r="J26" i="9"/>
  <c r="L26" i="9" l="1"/>
  <c r="L27" i="9"/>
  <c r="V30" i="5"/>
  <c r="AA30" i="5" s="1"/>
  <c r="AB30" i="5" s="1"/>
  <c r="V29" i="5"/>
  <c r="AA29" i="5" s="1"/>
  <c r="AB29" i="5" s="1"/>
  <c r="V28" i="5"/>
  <c r="AA28" i="5" s="1"/>
  <c r="AB28" i="5" s="1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J10" i="7"/>
  <c r="K10" i="7" s="1"/>
  <c r="J9" i="7"/>
  <c r="K9" i="7" s="1"/>
  <c r="J8" i="7"/>
  <c r="K8" i="7" s="1"/>
  <c r="K33" i="9"/>
  <c r="N33" i="9" s="1"/>
  <c r="J33" i="9"/>
  <c r="J15" i="10"/>
  <c r="K15" i="10" s="1"/>
  <c r="M15" i="10" s="1"/>
  <c r="J16" i="10"/>
  <c r="K16" i="10" s="1"/>
  <c r="M16" i="10" s="1"/>
  <c r="J17" i="10"/>
  <c r="K17" i="10"/>
  <c r="M17" i="10" s="1"/>
  <c r="J19" i="10"/>
  <c r="K19" i="10" s="1"/>
  <c r="M19" i="10" s="1"/>
  <c r="J20" i="10"/>
  <c r="K20" i="10" s="1"/>
  <c r="M20" i="10" s="1"/>
  <c r="J21" i="10"/>
  <c r="K21" i="10" s="1"/>
  <c r="M21" i="10"/>
  <c r="J22" i="10"/>
  <c r="K22" i="10" s="1"/>
  <c r="M22" i="10"/>
  <c r="J23" i="10"/>
  <c r="K23" i="10" s="1"/>
  <c r="M23" i="10" s="1"/>
  <c r="J24" i="10"/>
  <c r="K24" i="10" s="1"/>
  <c r="M24" i="10" s="1"/>
  <c r="J25" i="9"/>
  <c r="J31" i="9"/>
  <c r="J35" i="9"/>
  <c r="J3" i="10"/>
  <c r="K3" i="10" s="1"/>
  <c r="M3" i="10" s="1"/>
  <c r="M9" i="10"/>
  <c r="J9" i="10"/>
  <c r="K9" i="10" s="1"/>
  <c r="J12" i="10"/>
  <c r="K12" i="10" s="1"/>
  <c r="M12" i="10" s="1"/>
  <c r="L33" i="9" l="1"/>
  <c r="E8" i="1"/>
  <c r="E5" i="1"/>
  <c r="E9" i="1"/>
  <c r="I22" i="1" l="1"/>
  <c r="I21" i="1"/>
  <c r="I23" i="1" s="1"/>
  <c r="I24" i="1" s="1"/>
  <c r="V51" i="5"/>
  <c r="V42" i="5"/>
  <c r="V41" i="5"/>
  <c r="V40" i="5"/>
  <c r="V39" i="5"/>
  <c r="V38" i="5"/>
  <c r="V37" i="5"/>
  <c r="V36" i="5"/>
  <c r="V35" i="5"/>
  <c r="V34" i="5"/>
  <c r="V33" i="5"/>
  <c r="V32" i="5"/>
  <c r="V31" i="5"/>
  <c r="AA31" i="5" s="1"/>
  <c r="AB31" i="5" s="1"/>
  <c r="V8" i="5"/>
  <c r="V7" i="5"/>
  <c r="V5" i="5"/>
  <c r="B2" i="5" l="1"/>
  <c r="C2" i="5"/>
  <c r="D2" i="5"/>
  <c r="AA51" i="5" l="1"/>
  <c r="AB51" i="5" s="1"/>
  <c r="AA42" i="5"/>
  <c r="AB42" i="5" s="1"/>
  <c r="AA41" i="5"/>
  <c r="AB41" i="5" s="1"/>
  <c r="AA40" i="5"/>
  <c r="AB40" i="5" s="1"/>
  <c r="AA39" i="5"/>
  <c r="AB39" i="5" s="1"/>
  <c r="AA38" i="5"/>
  <c r="AB38" i="5" s="1"/>
  <c r="AA37" i="5"/>
  <c r="AB37" i="5" s="1"/>
  <c r="AA36" i="5"/>
  <c r="AB36" i="5" s="1"/>
  <c r="AA35" i="5"/>
  <c r="AB35" i="5" s="1"/>
  <c r="AA34" i="5" l="1"/>
  <c r="AB34" i="5" s="1"/>
  <c r="AA33" i="5"/>
  <c r="AB33" i="5" s="1"/>
  <c r="AA32" i="5"/>
  <c r="AB32" i="5" s="1"/>
  <c r="K19" i="9" l="1"/>
  <c r="N19" i="9" s="1"/>
  <c r="J19" i="9"/>
  <c r="Z5" i="5"/>
  <c r="D2" i="7"/>
  <c r="E2" i="7" s="1"/>
  <c r="D3" i="7"/>
  <c r="E3" i="7" s="1"/>
  <c r="D4" i="7"/>
  <c r="E4" i="7" s="1"/>
  <c r="D5" i="7"/>
  <c r="E5" i="7" s="1"/>
  <c r="D6" i="7"/>
  <c r="E6" i="7" s="1"/>
  <c r="L19" i="9" l="1"/>
  <c r="K24" i="9"/>
  <c r="N24" i="9" s="1"/>
  <c r="J24" i="9"/>
  <c r="J23" i="9"/>
  <c r="V4" i="5"/>
  <c r="AA4" i="5" s="1"/>
  <c r="AB4" i="5" s="1"/>
  <c r="AA5" i="5"/>
  <c r="AB5" i="5" s="1"/>
  <c r="L24" i="9" l="1"/>
  <c r="V3" i="5" l="1"/>
  <c r="AA3" i="5" s="1"/>
  <c r="AB3" i="5" s="1"/>
  <c r="J20" i="9"/>
  <c r="K20" i="9"/>
  <c r="N20" i="9" s="1"/>
  <c r="L20" i="9" l="1"/>
  <c r="M7" i="1"/>
  <c r="M6" i="1"/>
  <c r="K35" i="9"/>
  <c r="N35" i="9" s="1"/>
  <c r="L35" i="9" l="1"/>
  <c r="J30" i="10"/>
  <c r="K30" i="10" s="1"/>
  <c r="M30" i="10" s="1"/>
  <c r="J31" i="10"/>
  <c r="K31" i="10" s="1"/>
  <c r="M31" i="10" s="1"/>
  <c r="J32" i="10"/>
  <c r="K32" i="10" s="1"/>
  <c r="M32" i="10" s="1"/>
  <c r="J5" i="7" l="1"/>
  <c r="K5" i="7" s="1"/>
  <c r="J6" i="7"/>
  <c r="K6" i="7" s="1"/>
  <c r="J7" i="7"/>
  <c r="K7" i="7" s="1"/>
  <c r="D7" i="7" l="1"/>
  <c r="E7" i="7" s="1"/>
  <c r="K31" i="9"/>
  <c r="N31" i="9" s="1"/>
  <c r="L31" i="9" l="1"/>
  <c r="K25" i="9" l="1"/>
  <c r="N25" i="9" s="1"/>
  <c r="K23" i="9"/>
  <c r="N23" i="9" s="1"/>
  <c r="L25" i="9" l="1"/>
  <c r="L23" i="9"/>
  <c r="AA8" i="5" l="1"/>
  <c r="AB8" i="5" s="1"/>
  <c r="M26" i="10"/>
  <c r="J26" i="10"/>
  <c r="K26" i="10" s="1"/>
  <c r="J6" i="10" l="1"/>
  <c r="K6" i="10" s="1"/>
  <c r="M6" i="10" s="1"/>
  <c r="J11" i="10"/>
  <c r="K11" i="10" s="1"/>
  <c r="M11" i="10" s="1"/>
  <c r="J4" i="7" l="1"/>
  <c r="K4" i="7" s="1"/>
  <c r="J3" i="7"/>
  <c r="K3" i="7" s="1"/>
  <c r="J2" i="7"/>
  <c r="K2" i="7" s="1"/>
  <c r="J29" i="10" l="1"/>
  <c r="K29" i="10" s="1"/>
  <c r="M29" i="10" s="1"/>
  <c r="J33" i="10"/>
  <c r="K33" i="10" s="1"/>
  <c r="M33" i="10"/>
  <c r="J34" i="10"/>
  <c r="K34" i="10" s="1"/>
  <c r="M34" i="10"/>
  <c r="J35" i="10"/>
  <c r="K35" i="10" s="1"/>
  <c r="M35" i="10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2" i="5" l="1"/>
  <c r="J10" i="10" l="1"/>
  <c r="K10" i="10" s="1"/>
  <c r="M10" i="10" s="1"/>
  <c r="M8" i="1" l="1"/>
  <c r="M30" i="1" l="1"/>
  <c r="I10" i="1" l="1"/>
  <c r="T1" i="10" l="1"/>
  <c r="AA2" i="5" l="1"/>
  <c r="AB2" i="5" s="1"/>
  <c r="J2" i="10" l="1"/>
  <c r="K2" i="10" s="1"/>
  <c r="M2" i="10" s="1"/>
  <c r="J8" i="10"/>
  <c r="K8" i="10" s="1"/>
  <c r="M8" i="10" s="1"/>
  <c r="I9" i="1" l="1"/>
  <c r="I11" i="1" s="1"/>
  <c r="M10" i="1" s="1"/>
  <c r="I12" i="1" l="1"/>
  <c r="M11" i="1" s="1"/>
  <c r="M12" i="1" l="1"/>
  <c r="M13" i="1" l="1"/>
  <c r="AA7" i="5"/>
  <c r="AB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30" authorId="0" shapeId="0" xr:uid="{ECE5FA56-E151-42A0-808A-30222E18064B}">
      <text>
        <r>
          <rPr>
            <i/>
            <sz val="12"/>
            <color indexed="81"/>
            <rFont val="Times New Roman"/>
            <family val="1"/>
          </rPr>
          <t>Aid +1
Enlarge Person -1</t>
        </r>
      </text>
    </comment>
    <comment ref="F30" authorId="0" shapeId="0" xr:uid="{04F568E8-FDE6-4053-A40B-30089C035D7D}">
      <text>
        <r>
          <rPr>
            <i/>
            <sz val="12"/>
            <color indexed="81"/>
            <rFont val="Times New Roman"/>
            <family val="1"/>
          </rPr>
          <t>Enlarge Person +1</t>
        </r>
      </text>
    </comment>
    <comment ref="E31" authorId="0" shapeId="0" xr:uid="{CA1A34AA-9D11-480E-B7AB-9E0ABC042982}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  <comment ref="F31" authorId="0" shapeId="0" xr:uid="{7C6AFAEA-DB60-47B1-8CA8-07776169E6B4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3218ABA0-E0C5-46CC-A834-3263B7F84CBD}">
      <text>
        <r>
          <rPr>
            <i/>
            <sz val="12"/>
            <color indexed="81"/>
            <rFont val="Times New Roman"/>
            <family val="1"/>
          </rPr>
          <t>Cat’s Grace +1
Aid +1</t>
        </r>
      </text>
    </comment>
    <comment ref="C2" authorId="0" shapeId="0" xr:uid="{3DBC7938-17B4-4E79-9BA3-10C3AEE58586}">
      <text>
        <r>
          <rPr>
            <i/>
            <sz val="12"/>
            <color indexed="81"/>
            <rFont val="Times New Roman"/>
            <family val="1"/>
          </rPr>
          <t>Mage Armor +4
Aid +1</t>
        </r>
      </text>
    </comment>
    <comment ref="D2" authorId="0" shapeId="0" xr:uid="{4B967EC4-E2E9-4C5E-B754-21C848711D94}">
      <text>
        <r>
          <rPr>
            <i/>
            <sz val="12"/>
            <color indexed="81"/>
            <rFont val="Times New Roman"/>
            <family val="1"/>
          </rPr>
          <t>Mage Armor +4
Cat’s Grace +1
Aid +1</t>
        </r>
      </text>
    </comment>
  </commentList>
</comments>
</file>

<file path=xl/sharedStrings.xml><?xml version="1.0" encoding="utf-8"?>
<sst xmlns="http://schemas.openxmlformats.org/spreadsheetml/2006/main" count="734" uniqueCount="225">
  <si>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</si>
  <si>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</si>
  <si>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</si>
  <si>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</si>
  <si>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</si>
  <si>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</si>
  <si>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</si>
  <si>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</si>
  <si>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</si>
  <si>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</si>
  <si>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</si>
  <si>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</si>
  <si>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</si>
  <si>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</si>
  <si>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</si>
  <si>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</si>
  <si>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</si>
  <si>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</si>
  <si>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</si>
  <si>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</si>
  <si>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</si>
  <si>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</si>
  <si>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</si>
  <si>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</si>
  <si>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</si>
  <si>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</si>
  <si>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</si>
  <si>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</si>
  <si>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</si>
  <si>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</si>
  <si>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</si>
  <si>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</si>
  <si>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</si>
  <si>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</si>
  <si>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</si>
  <si>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</si>
  <si>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</si>
  <si>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</si>
  <si>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</si>
  <si>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</si>
  <si>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</si>
  <si>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</si>
  <si>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</si>
  <si>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</si>
  <si>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</si>
  <si>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</si>
  <si>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</si>
  <si>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</si>
  <si>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</si>
  <si>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</si>
  <si>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</si>
  <si>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</si>
  <si>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</si>
  <si>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</si>
  <si>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</si>
  <si>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</si>
  <si>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</si>
  <si>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</si>
  <si>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</si>
  <si>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</si>
  <si>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</si>
  <si>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</si>
  <si>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</si>
  <si>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</si>
  <si>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</si>
  <si>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</si>
  <si>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</si>
  <si>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</si>
  <si>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</si>
  <si>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</si>
  <si>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</si>
  <si>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</si>
  <si>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</si>
  <si>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</si>
  <si>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</si>
  <si>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</si>
  <si>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</si>
  <si>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</si>
  <si>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</si>
  <si>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</si>
  <si>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</si>
  <si>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</si>
  <si>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</si>
  <si>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</si>
  <si>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</si>
  <si>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</si>
  <si>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</si>
  <si>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</si>
  <si>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</si>
  <si>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</si>
  <si>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</si>
  <si>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</si>
  <si>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</si>
  <si>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</si>
  <si>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</si>
  <si>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</si>
  <si>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</si>
  <si>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</si>
  <si>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</si>
  <si>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</si>
  <si>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</si>
  <si>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</si>
  <si>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</si>
  <si>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</si>
  <si>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</si>
  <si>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</si>
  <si>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</si>
  <si>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</si>
  <si>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</si>
  <si>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</si>
  <si>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</si>
  <si>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Haal</t>
  </si>
  <si>
    <t>Spiritual Weapon</t>
  </si>
  <si>
    <t>Aid</t>
  </si>
  <si>
    <t>Grapple</t>
  </si>
  <si>
    <t>Ranger-Druid</t>
  </si>
  <si>
    <t>Cloistered Cleric of Lathander-Fighter</t>
  </si>
  <si>
    <t>Bite</t>
  </si>
  <si>
    <t>1d6+3</t>
  </si>
  <si>
    <t>Lucky</t>
  </si>
  <si>
    <t>Sorceress</t>
  </si>
  <si>
    <t>Amara</t>
  </si>
  <si>
    <t>Flaming Sphere</t>
  </si>
  <si>
    <t>Trip</t>
  </si>
  <si>
    <t>Staff +2</t>
  </si>
  <si>
    <t>1d6+1+2</t>
  </si>
  <si>
    <t>Sling +1</t>
  </si>
  <si>
    <t>1d4+1+1</t>
  </si>
  <si>
    <t>Touch Attack</t>
  </si>
  <si>
    <t>varies</t>
  </si>
  <si>
    <t>Ranged Touch Attack</t>
  </si>
  <si>
    <t>40’</t>
  </si>
  <si>
    <t>Ranged / Finesse</t>
  </si>
  <si>
    <t>Red Knight Party Composition</t>
  </si>
  <si>
    <t>Detect Magic</t>
  </si>
  <si>
    <t>Invisibility</t>
  </si>
  <si>
    <t>40’ - 60’</t>
  </si>
  <si>
    <t>Blackscale Caster</t>
  </si>
  <si>
    <t>MW Spear (oiled)</t>
  </si>
  <si>
    <t>Cat’s Grace</t>
  </si>
  <si>
    <t>Bull’s Strength</t>
  </si>
  <si>
    <t>Celestial Giant Bee</t>
  </si>
  <si>
    <t>Gnar Nahsh</t>
  </si>
  <si>
    <t>Kodak the Forsaken</t>
  </si>
  <si>
    <t>Blackscale Charger 1</t>
  </si>
  <si>
    <t>Blackscale Charger 2</t>
  </si>
  <si>
    <t>Blackscale Charger 3</t>
  </si>
  <si>
    <t>Blackscale Charger 4</t>
  </si>
  <si>
    <t>Blackscale Charger 5</t>
  </si>
  <si>
    <t>Blackscale Charger 6</t>
  </si>
  <si>
    <t>Blackscale Skirmisher 2</t>
  </si>
  <si>
    <t>Blackscale Skirmisher 3</t>
  </si>
  <si>
    <t>Blackscale Skirmisher 4</t>
  </si>
  <si>
    <t>Blackscale Skirmisher 5</t>
  </si>
  <si>
    <t>Blackscale Skirmisher 6</t>
  </si>
  <si>
    <t>Blackscale Chargers</t>
  </si>
  <si>
    <t>Blackscale Skirmishers</t>
  </si>
  <si>
    <t>MM III</t>
  </si>
  <si>
    <t>Blackscale Skirmisher</t>
  </si>
  <si>
    <t>Blackscale Charger</t>
  </si>
  <si>
    <t>MW Javelin</t>
  </si>
  <si>
    <t>1d8/x3</t>
  </si>
  <si>
    <t>1d6</t>
  </si>
  <si>
    <t>*</t>
  </si>
  <si>
    <t>Blackscale</t>
  </si>
  <si>
    <t>Sting</t>
  </si>
  <si>
    <t>1d4 + Poison</t>
  </si>
  <si>
    <t>Blackscale Lizardfolk</t>
  </si>
  <si>
    <t>Entangle</t>
  </si>
  <si>
    <t>Summon Monster II</t>
  </si>
  <si>
    <t>Enlarge Person</t>
  </si>
  <si>
    <t>Kelvar</t>
  </si>
  <si>
    <t>Cleric of Clangeddin Silverbeard</t>
  </si>
  <si>
    <t>Climb</t>
  </si>
  <si>
    <t>BS 1 (Umbrage)</t>
  </si>
  <si>
    <t>Celestial Giant Beetle</t>
  </si>
  <si>
    <t>1d4 + 1</t>
  </si>
  <si>
    <t>Bullywugs</t>
  </si>
  <si>
    <t>Bullywug Diehard 1</t>
  </si>
  <si>
    <t>Bullywug Diehard 2</t>
  </si>
  <si>
    <t>Bullywug Diehard 3</t>
  </si>
  <si>
    <t>Bullywug Diehard 4</t>
  </si>
  <si>
    <t>Bullywug Diehard 5</t>
  </si>
  <si>
    <t>Bullywug Diehard 6</t>
  </si>
  <si>
    <t>Bullywug Diehard 7</t>
  </si>
  <si>
    <t>Bullywug Diehard 8</t>
  </si>
  <si>
    <t>Bullywug Diehard 9</t>
  </si>
  <si>
    <t>Bullywug Diehard 10</t>
  </si>
  <si>
    <t>Bullywug Berserker 1</t>
  </si>
  <si>
    <t>Bullywug Berserker 2</t>
  </si>
  <si>
    <t>Bullywug Berserker 3</t>
  </si>
  <si>
    <t>Bullywug Berserker 4</t>
  </si>
  <si>
    <t>Bullywug Berserker 5</t>
  </si>
  <si>
    <t>Bullywug Berserker 6</t>
  </si>
  <si>
    <t>Bullywug Berserker 7</t>
  </si>
  <si>
    <t>Bullywug Berserker 8</t>
  </si>
  <si>
    <t>Bullywug Berserker 9</t>
  </si>
  <si>
    <t>Bullywug Berserker 10</t>
  </si>
  <si>
    <t>Inflict Minor Wounds</t>
  </si>
  <si>
    <t>Protection from Good, Inflict Light Wounds, Summon Monster I</t>
  </si>
  <si>
    <t>Shatter, Inflict Moderate Wounds, Summon Monster II</t>
  </si>
  <si>
    <t>Inflict Serious, Wounds, Summon Monster III</t>
  </si>
  <si>
    <t>Bullywug Shaman (Cleric) Spells</t>
  </si>
  <si>
    <t>Bullywug Berserker</t>
  </si>
  <si>
    <t>Bullywug Diehard</t>
  </si>
  <si>
    <t>Halfspear</t>
  </si>
  <si>
    <t>MoF</t>
  </si>
  <si>
    <t>Bullywug Cleric</t>
  </si>
  <si>
    <t>Monstrous Crab, S</t>
  </si>
  <si>
    <t>Claw</t>
  </si>
  <si>
    <t>1d4</t>
  </si>
  <si>
    <t>Constrict 2d4, Improved Grab</t>
  </si>
  <si>
    <t>MW Longbow</t>
  </si>
  <si>
    <t>Nimbus of Light</t>
  </si>
  <si>
    <t>Bullywug Marshal</t>
  </si>
  <si>
    <t>Bullywug Shaman</t>
  </si>
  <si>
    <t>Bullywug Acolyte</t>
  </si>
  <si>
    <t>Bullywug Altar Boy</t>
  </si>
  <si>
    <t>Blackscale Charger 7</t>
  </si>
  <si>
    <t>Blackscale Charger 8</t>
  </si>
  <si>
    <t>Blackscale Charger 9</t>
  </si>
  <si>
    <t>Blackscale Charger 10</t>
  </si>
  <si>
    <t>Blackscale Charger 11</t>
  </si>
  <si>
    <t>Blackscale Charger 12</t>
  </si>
  <si>
    <t>Blackscale Charger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</si>
</sst>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i/>
      <sz val="12"/>
      <color indexed="8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24" fillId="0" borderId="0"/>
  </cellStyleXfs>
  <cellXfs count="2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26" fillId="3" borderId="25" xfId="0" applyFont="1" applyFill="1" applyBorder="1" applyAlignment="1">
      <alignment horizontal="right" vertical="center"/>
    </xf>
    <xf numFmtId="0" fontId="26" fillId="7" borderId="25" xfId="0" applyFont="1" applyFill="1" applyBorder="1" applyAlignment="1">
      <alignment horizontal="right" vertical="center"/>
    </xf>
    <xf numFmtId="0" fontId="27" fillId="5" borderId="25" xfId="0" applyFont="1" applyFill="1" applyBorder="1" applyAlignment="1">
      <alignment horizontal="right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2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B346EFC-9CE3-4E2A-AD98-4345535505CF}"/>
  </tableStyles>
  <colors>
    <mruColors>
      <color rgb="FF00FFFF"/>
      <color rgb="FF008000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14</c:v>
                </c:pt>
                <c:pt idx="7">
                  <c:v>15</c:v>
                </c:pt>
                <c:pt idx="8">
                  <c:v>21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13</c:v>
                </c:pt>
                <c:pt idx="5">
                  <c:v>11</c:v>
                </c:pt>
                <c:pt idx="6">
                  <c:v>20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11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31</c:v>
                </c:pt>
                <c:pt idx="8">
                  <c:v>41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18</c:v>
                </c:pt>
                <c:pt idx="4">
                  <c:v>25</c:v>
                </c:pt>
                <c:pt idx="5">
                  <c:v>29</c:v>
                </c:pt>
                <c:pt idx="6">
                  <c:v>22</c:v>
                </c:pt>
                <c:pt idx="7">
                  <c:v>44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18</c:v>
                </c:pt>
                <c:pt idx="4">
                  <c:v>36</c:v>
                </c:pt>
                <c:pt idx="5">
                  <c:v>32</c:v>
                </c:pt>
                <c:pt idx="6">
                  <c:v>40</c:v>
                </c:pt>
                <c:pt idx="7">
                  <c:v>38</c:v>
                </c:pt>
                <c:pt idx="8">
                  <c:v>60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17</c:v>
                </c:pt>
                <c:pt idx="2">
                  <c:v>14</c:v>
                </c:pt>
                <c:pt idx="3">
                  <c:v>28</c:v>
                </c:pt>
                <c:pt idx="4">
                  <c:v>30</c:v>
                </c:pt>
                <c:pt idx="5">
                  <c:v>39</c:v>
                </c:pt>
                <c:pt idx="6">
                  <c:v>47</c:v>
                </c:pt>
                <c:pt idx="7">
                  <c:v>60</c:v>
                </c:pt>
                <c:pt idx="8">
                  <c:v>42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35</c:v>
                </c:pt>
                <c:pt idx="2">
                  <c:v>36</c:v>
                </c:pt>
                <c:pt idx="3">
                  <c:v>23</c:v>
                </c:pt>
                <c:pt idx="4">
                  <c:v>32</c:v>
                </c:pt>
                <c:pt idx="5">
                  <c:v>53</c:v>
                </c:pt>
                <c:pt idx="6">
                  <c:v>41</c:v>
                </c:pt>
                <c:pt idx="7">
                  <c:v>118</c:v>
                </c:pt>
                <c:pt idx="8">
                  <c:v>65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14</c:v>
                </c:pt>
                <c:pt idx="7">
                  <c:v>15</c:v>
                </c:pt>
                <c:pt idx="8">
                  <c:v>21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13</c:v>
                </c:pt>
                <c:pt idx="5">
                  <c:v>11</c:v>
                </c:pt>
                <c:pt idx="6">
                  <c:v>20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11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31</c:v>
                </c:pt>
                <c:pt idx="8">
                  <c:v>41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18</c:v>
                </c:pt>
                <c:pt idx="4">
                  <c:v>25</c:v>
                </c:pt>
                <c:pt idx="5">
                  <c:v>29</c:v>
                </c:pt>
                <c:pt idx="6">
                  <c:v>22</c:v>
                </c:pt>
                <c:pt idx="7">
                  <c:v>44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18</c:v>
                </c:pt>
                <c:pt idx="4">
                  <c:v>36</c:v>
                </c:pt>
                <c:pt idx="5">
                  <c:v>32</c:v>
                </c:pt>
                <c:pt idx="6">
                  <c:v>40</c:v>
                </c:pt>
                <c:pt idx="7">
                  <c:v>38</c:v>
                </c:pt>
                <c:pt idx="8">
                  <c:v>60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17</c:v>
                </c:pt>
                <c:pt idx="2">
                  <c:v>14</c:v>
                </c:pt>
                <c:pt idx="3">
                  <c:v>28</c:v>
                </c:pt>
                <c:pt idx="4">
                  <c:v>30</c:v>
                </c:pt>
                <c:pt idx="5">
                  <c:v>39</c:v>
                </c:pt>
                <c:pt idx="6">
                  <c:v>47</c:v>
                </c:pt>
                <c:pt idx="7">
                  <c:v>60</c:v>
                </c:pt>
                <c:pt idx="8">
                  <c:v>42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35</c:v>
                </c:pt>
                <c:pt idx="2">
                  <c:v>36</c:v>
                </c:pt>
                <c:pt idx="3">
                  <c:v>23</c:v>
                </c:pt>
                <c:pt idx="4">
                  <c:v>32</c:v>
                </c:pt>
                <c:pt idx="5">
                  <c:v>53</c:v>
                </c:pt>
                <c:pt idx="6">
                  <c:v>41</c:v>
                </c:pt>
                <c:pt idx="7">
                  <c:v>118</c:v>
                </c:pt>
                <c:pt idx="8">
                  <c:v>65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13</c:v>
                </c:pt>
                <c:pt idx="5">
                  <c:v>17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16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18</c:v>
                </c:pt>
                <c:pt idx="4">
                  <c:v>18</c:v>
                </c:pt>
                <c:pt idx="5">
                  <c:v>28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19</c:v>
                </c:pt>
                <c:pt idx="3">
                  <c:v>25</c:v>
                </c:pt>
                <c:pt idx="4">
                  <c:v>36</c:v>
                </c:pt>
                <c:pt idx="5">
                  <c:v>30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32</c:v>
                </c:pt>
                <c:pt idx="5">
                  <c:v>39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22</c:v>
                </c:pt>
                <c:pt idx="4">
                  <c:v>40</c:v>
                </c:pt>
                <c:pt idx="5">
                  <c:v>47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24</c:v>
                </c:pt>
                <c:pt idx="2">
                  <c:v>31</c:v>
                </c:pt>
                <c:pt idx="3">
                  <c:v>44</c:v>
                </c:pt>
                <c:pt idx="4">
                  <c:v>38</c:v>
                </c:pt>
                <c:pt idx="5">
                  <c:v>60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21</c:v>
                </c:pt>
                <c:pt idx="1">
                  <c:v>23</c:v>
                </c:pt>
                <c:pt idx="2">
                  <c:v>41</c:v>
                </c:pt>
                <c:pt idx="3">
                  <c:v>39</c:v>
                </c:pt>
                <c:pt idx="4">
                  <c:v>60</c:v>
                </c:pt>
                <c:pt idx="5">
                  <c:v>42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24</c:v>
                </c:pt>
                <c:pt idx="1">
                  <c:v>23</c:v>
                </c:pt>
                <c:pt idx="2">
                  <c:v>33</c:v>
                </c:pt>
                <c:pt idx="3">
                  <c:v>49</c:v>
                </c:pt>
                <c:pt idx="4">
                  <c:v>64</c:v>
                </c:pt>
                <c:pt idx="5">
                  <c:v>65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19</xdr:col>
      <xdr:colOff>548952</xdr:colOff>
      <xdr:row>8</xdr:row>
      <xdr:rowOff>22973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79C7-94FF-6F37-1136-65559E63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617220"/>
          <a:ext cx="3604572" cy="1303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106681</xdr:rowOff>
    </xdr:from>
    <xdr:to>
      <xdr:col>19</xdr:col>
      <xdr:colOff>238126</xdr:colOff>
      <xdr:row>32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zoomScaleNormal="100" workbookViewId="0"/>
  </sheetViews>
  <sheetFormatPr defaultRowHeight="15.6" x14ac:dyDescent="0.3"/>
  <cols>
    <col min="1" max="1" width="20.6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9.6992187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6.79687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99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171</v>
      </c>
      <c r="B2" s="70">
        <v>1</v>
      </c>
      <c r="C2" s="44">
        <v>7</v>
      </c>
      <c r="D2" s="45">
        <v>19</v>
      </c>
      <c r="E2" s="44">
        <f t="shared" ref="E2:E9" si="0">SUM(C2:D2)</f>
        <v>26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111" t="s">
        <v>177</v>
      </c>
      <c r="B3" s="111">
        <v>2</v>
      </c>
      <c r="C3" s="44">
        <v>0</v>
      </c>
      <c r="D3" s="45">
        <v>19</v>
      </c>
      <c r="E3" s="44">
        <f t="shared" si="0"/>
        <v>19</v>
      </c>
      <c r="F3" s="44" t="s">
        <v>131</v>
      </c>
      <c r="H3" s="186" t="s">
        <v>121</v>
      </c>
      <c r="I3" s="70">
        <v>6</v>
      </c>
      <c r="J3" s="74" t="s">
        <v>120</v>
      </c>
      <c r="L3" s="187" t="s">
        <v>177</v>
      </c>
      <c r="M3" s="188">
        <v>9</v>
      </c>
      <c r="N3" s="189" t="s">
        <v>206</v>
      </c>
    </row>
    <row r="4" spans="1:14" x14ac:dyDescent="0.3">
      <c r="A4" s="64" t="s">
        <v>167</v>
      </c>
      <c r="B4" s="64">
        <v>1</v>
      </c>
      <c r="C4" s="44">
        <v>0</v>
      </c>
      <c r="D4" s="45">
        <v>18</v>
      </c>
      <c r="E4" s="44">
        <f t="shared" si="0"/>
        <v>18</v>
      </c>
      <c r="F4" s="44" t="s">
        <v>131</v>
      </c>
      <c r="H4" s="186" t="s">
        <v>108</v>
      </c>
      <c r="I4" s="70">
        <v>6</v>
      </c>
      <c r="J4" s="74" t="s">
        <v>109</v>
      </c>
      <c r="L4" s="190"/>
      <c r="M4" s="111"/>
      <c r="N4" s="122"/>
    </row>
    <row r="5" spans="1:14" ht="16.2" thickBot="1" x14ac:dyDescent="0.35">
      <c r="A5" s="70" t="s">
        <v>106</v>
      </c>
      <c r="B5" s="70">
        <v>1</v>
      </c>
      <c r="C5" s="44">
        <v>6</v>
      </c>
      <c r="D5" s="45">
        <v>11</v>
      </c>
      <c r="E5" s="44">
        <f t="shared" si="0"/>
        <v>17</v>
      </c>
      <c r="F5" s="44" t="s">
        <v>136</v>
      </c>
      <c r="H5" s="186" t="s">
        <v>171</v>
      </c>
      <c r="I5" s="70">
        <v>5</v>
      </c>
      <c r="J5" s="74" t="s">
        <v>172</v>
      </c>
      <c r="L5" s="123"/>
      <c r="M5" s="124"/>
      <c r="N5" s="125"/>
    </row>
    <row r="6" spans="1:14" x14ac:dyDescent="0.3">
      <c r="A6" s="70" t="s">
        <v>105</v>
      </c>
      <c r="B6" s="70">
        <v>1</v>
      </c>
      <c r="C6" s="44">
        <v>4</v>
      </c>
      <c r="D6" s="45">
        <v>11</v>
      </c>
      <c r="E6" s="44">
        <f t="shared" si="0"/>
        <v>15</v>
      </c>
      <c r="F6" s="44" t="s">
        <v>5</v>
      </c>
      <c r="H6" s="186" t="s">
        <v>111</v>
      </c>
      <c r="I6" s="70">
        <v>6</v>
      </c>
      <c r="J6" s="74" t="s">
        <v>116</v>
      </c>
      <c r="L6" s="126" t="s">
        <v>23</v>
      </c>
      <c r="M6" s="127">
        <f>SUM(M3:M5)</f>
        <v>9</v>
      </c>
      <c r="N6" s="122"/>
    </row>
    <row r="7" spans="1:14" x14ac:dyDescent="0.3">
      <c r="A7" s="70" t="s">
        <v>111</v>
      </c>
      <c r="B7" s="70">
        <v>1</v>
      </c>
      <c r="C7" s="44">
        <v>0</v>
      </c>
      <c r="D7" s="45">
        <v>13</v>
      </c>
      <c r="E7" s="44">
        <f t="shared" si="0"/>
        <v>13</v>
      </c>
      <c r="F7" s="44" t="s">
        <v>5</v>
      </c>
      <c r="H7" s="186" t="s">
        <v>106</v>
      </c>
      <c r="I7" s="70">
        <v>6</v>
      </c>
      <c r="J7" s="74" t="s">
        <v>107</v>
      </c>
      <c r="L7" s="126" t="s">
        <v>94</v>
      </c>
      <c r="M7" s="127">
        <f>AVERAGE(M3:M5)</f>
        <v>9</v>
      </c>
      <c r="N7" s="122"/>
    </row>
    <row r="8" spans="1:14" ht="16.2" thickBot="1" x14ac:dyDescent="0.35">
      <c r="A8" s="70" t="s">
        <v>108</v>
      </c>
      <c r="B8" s="70">
        <v>1</v>
      </c>
      <c r="C8" s="44">
        <v>7</v>
      </c>
      <c r="D8" s="45">
        <v>4</v>
      </c>
      <c r="E8" s="44">
        <f t="shared" si="0"/>
        <v>11</v>
      </c>
      <c r="F8" s="44" t="s">
        <v>5</v>
      </c>
      <c r="H8" s="158" t="s">
        <v>105</v>
      </c>
      <c r="I8" s="159">
        <v>6</v>
      </c>
      <c r="J8" s="160" t="s">
        <v>115</v>
      </c>
      <c r="L8" s="128" t="s">
        <v>24</v>
      </c>
      <c r="M8" s="152">
        <f>COUNT(M5:M5)</f>
        <v>0</v>
      </c>
      <c r="N8" s="129"/>
    </row>
    <row r="9" spans="1:14" x14ac:dyDescent="0.3">
      <c r="A9" s="70" t="s">
        <v>121</v>
      </c>
      <c r="B9" s="70">
        <v>1</v>
      </c>
      <c r="C9" s="44">
        <v>4</v>
      </c>
      <c r="D9" s="45">
        <v>4</v>
      </c>
      <c r="E9" s="44">
        <f t="shared" si="0"/>
        <v>8</v>
      </c>
      <c r="F9" s="44" t="s">
        <v>5</v>
      </c>
      <c r="H9" s="75" t="s">
        <v>23</v>
      </c>
      <c r="I9" s="76">
        <f>SUM(I3:I8)</f>
        <v>35</v>
      </c>
      <c r="J9" s="74"/>
    </row>
    <row r="10" spans="1:14" x14ac:dyDescent="0.3">
      <c r="H10" s="75" t="s">
        <v>24</v>
      </c>
      <c r="I10" s="76">
        <f>COUNT(I3:I8)</f>
        <v>6</v>
      </c>
      <c r="J10" s="77"/>
      <c r="L10" s="83" t="s">
        <v>30</v>
      </c>
      <c r="M10" s="84">
        <f>I11</f>
        <v>8.75</v>
      </c>
      <c r="N10" s="82"/>
    </row>
    <row r="11" spans="1:14" x14ac:dyDescent="0.3">
      <c r="D11" s="45">
        <f t="shared" ref="D11" ca="1" si="1">RANDBETWEEN(1,20)</f>
        <v>8</v>
      </c>
      <c r="H11" s="75" t="s">
        <v>26</v>
      </c>
      <c r="I11" s="78">
        <f>I9/4</f>
        <v>8.75</v>
      </c>
      <c r="J11" s="74" t="s">
        <v>27</v>
      </c>
      <c r="L11" s="83" t="s">
        <v>31</v>
      </c>
      <c r="M11" s="84">
        <f>I12</f>
        <v>17.5</v>
      </c>
      <c r="N11" s="82"/>
    </row>
    <row r="12" spans="1:14" ht="16.2" thickBot="1" x14ac:dyDescent="0.35">
      <c r="H12" s="79" t="s">
        <v>28</v>
      </c>
      <c r="I12" s="80">
        <f>I11*2</f>
        <v>17.5</v>
      </c>
      <c r="J12" s="81" t="s">
        <v>29</v>
      </c>
      <c r="L12" s="83" t="s">
        <v>32</v>
      </c>
      <c r="M12" s="84">
        <f>I9</f>
        <v>35</v>
      </c>
      <c r="N12" s="82"/>
    </row>
    <row r="13" spans="1:14" ht="16.2" thickTop="1" x14ac:dyDescent="0.3">
      <c r="H13" s="82"/>
      <c r="I13" s="82"/>
      <c r="J13" s="82"/>
      <c r="L13" s="85" t="s">
        <v>33</v>
      </c>
      <c r="M13" s="84">
        <f>M6</f>
        <v>9</v>
      </c>
      <c r="N13" s="82"/>
    </row>
    <row r="14" spans="1:14" x14ac:dyDescent="0.3">
      <c r="H14" s="82"/>
      <c r="I14" s="82"/>
      <c r="J14" s="82"/>
    </row>
    <row r="15" spans="1:14" ht="16.2" thickBot="1" x14ac:dyDescent="0.35">
      <c r="H15" s="39" t="s">
        <v>133</v>
      </c>
      <c r="I15" s="39"/>
      <c r="J15" s="39"/>
    </row>
    <row r="16" spans="1:14" ht="16.8" thickTop="1" thickBot="1" x14ac:dyDescent="0.35">
      <c r="H16" s="194" t="s">
        <v>0</v>
      </c>
      <c r="I16" s="195" t="s">
        <v>21</v>
      </c>
      <c r="J16" s="196" t="s">
        <v>22</v>
      </c>
    </row>
    <row r="17" spans="8:14" x14ac:dyDescent="0.3">
      <c r="H17" s="197" t="s">
        <v>143</v>
      </c>
      <c r="I17" s="64">
        <v>6</v>
      </c>
      <c r="J17" s="198" t="s">
        <v>157</v>
      </c>
    </row>
    <row r="18" spans="8:14" x14ac:dyDescent="0.3">
      <c r="H18" s="197" t="s">
        <v>142</v>
      </c>
      <c r="I18" s="64">
        <v>6</v>
      </c>
      <c r="J18" s="198" t="s">
        <v>157</v>
      </c>
    </row>
    <row r="19" spans="8:14" x14ac:dyDescent="0.3">
      <c r="H19" s="197" t="s">
        <v>155</v>
      </c>
      <c r="I19" s="64">
        <v>6</v>
      </c>
      <c r="J19" s="198" t="s">
        <v>157</v>
      </c>
    </row>
    <row r="20" spans="8:14" ht="16.2" thickBot="1" x14ac:dyDescent="0.35">
      <c r="H20" s="199" t="s">
        <v>156</v>
      </c>
      <c r="I20" s="200">
        <v>5</v>
      </c>
      <c r="J20" s="201" t="s">
        <v>157</v>
      </c>
    </row>
    <row r="21" spans="8:14" x14ac:dyDescent="0.3">
      <c r="H21" s="202" t="s">
        <v>23</v>
      </c>
      <c r="I21" s="203">
        <f>SUM(I17:I20)</f>
        <v>23</v>
      </c>
      <c r="J21" s="198"/>
    </row>
    <row r="22" spans="8:14" x14ac:dyDescent="0.3">
      <c r="H22" s="202" t="s">
        <v>24</v>
      </c>
      <c r="I22" s="203">
        <f>COUNT(I17:I20)</f>
        <v>4</v>
      </c>
      <c r="J22" s="204"/>
    </row>
    <row r="23" spans="8:14" x14ac:dyDescent="0.3">
      <c r="H23" s="202" t="s">
        <v>26</v>
      </c>
      <c r="I23" s="205">
        <f>I21/4</f>
        <v>5.75</v>
      </c>
      <c r="J23" s="198" t="s">
        <v>27</v>
      </c>
    </row>
    <row r="24" spans="8:14" ht="16.2" thickBot="1" x14ac:dyDescent="0.35">
      <c r="H24" s="206" t="s">
        <v>28</v>
      </c>
      <c r="I24" s="207">
        <f>I23*2</f>
        <v>11.5</v>
      </c>
      <c r="J24" s="208" t="s">
        <v>29</v>
      </c>
    </row>
    <row r="25" spans="8:14" ht="16.2" thickTop="1" x14ac:dyDescent="0.3">
      <c r="H25" s="82"/>
      <c r="I25" s="82"/>
      <c r="J25" s="82"/>
    </row>
    <row r="26" spans="8:14" x14ac:dyDescent="0.3">
      <c r="H26" s="82"/>
      <c r="I26" s="82"/>
      <c r="J26" s="82"/>
      <c r="L26" s="83"/>
      <c r="M26" s="84"/>
      <c r="N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N29" s="82"/>
    </row>
    <row r="30" spans="8:14" x14ac:dyDescent="0.3">
      <c r="H30" s="82"/>
      <c r="I30" s="82"/>
      <c r="J30" s="82"/>
      <c r="L30" s="85" t="s">
        <v>33</v>
      </c>
      <c r="M30" s="84">
        <f>M22</f>
        <v>0</v>
      </c>
    </row>
    <row r="31" spans="8:14" x14ac:dyDescent="0.3">
      <c r="H31" s="82"/>
      <c r="I31" s="82"/>
      <c r="J31" s="82"/>
    </row>
    <row r="32" spans="8:14" x14ac:dyDescent="0.3">
      <c r="H32" s="82"/>
      <c r="I32" s="82"/>
      <c r="J32" s="82"/>
    </row>
  </sheetData>
  <sortState xmlns:xlrd2="http://schemas.microsoft.com/office/spreadsheetml/2017/richdata2" ref="A2:F9">
    <sortCondition descending="1" ref="E2:E9"/>
    <sortCondition descending="1" ref="C2:C9"/>
  </sortState>
  <conditionalFormatting sqref="M13">
    <cfRule type="cellIs" dxfId="28" priority="1438" operator="greaterThan">
      <formula>$M$12</formula>
    </cfRule>
    <cfRule type="cellIs" dxfId="27" priority="1439" operator="between">
      <formula>$M$11</formula>
      <formula>$M$12</formula>
    </cfRule>
    <cfRule type="cellIs" dxfId="26" priority="1440" operator="between">
      <formula>$M$10</formula>
      <formula>$M$11</formula>
    </cfRule>
    <cfRule type="cellIs" dxfId="25" priority="1441" operator="lessThan">
      <formula>$M$10</formula>
    </cfRule>
  </conditionalFormatting>
  <conditionalFormatting sqref="M30">
    <cfRule type="cellIs" dxfId="24" priority="1" operator="greaterThan">
      <formula>$M$12</formula>
    </cfRule>
    <cfRule type="cellIs" dxfId="23" priority="2" operator="between">
      <formula>$M$11</formula>
      <formula>$M$12</formula>
    </cfRule>
    <cfRule type="cellIs" dxfId="22" priority="3" operator="between">
      <formula>$M$10</formula>
      <formula>$M$11</formula>
    </cfRule>
    <cfRule type="cellIs" dxfId="21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92</v>
      </c>
      <c r="F1" s="55" t="s">
        <v>91</v>
      </c>
      <c r="G1" s="55" t="s">
        <v>90</v>
      </c>
      <c r="H1" s="55" t="s">
        <v>89</v>
      </c>
      <c r="I1" s="55" t="s">
        <v>93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170</v>
      </c>
      <c r="Q1" s="146" t="s">
        <v>97</v>
      </c>
      <c r="R1" s="144">
        <v>0.45833333333333331</v>
      </c>
      <c r="S1" s="147" t="s">
        <v>96</v>
      </c>
      <c r="T1" s="144">
        <f>R1+((P1)/(24*60*10))</f>
        <v>0.47013888888888888</v>
      </c>
    </row>
    <row r="2" spans="1:20" ht="16.8" x14ac:dyDescent="0.3">
      <c r="A2" s="131" t="s">
        <v>108</v>
      </c>
      <c r="B2" s="57" t="s">
        <v>112</v>
      </c>
      <c r="C2" s="57"/>
      <c r="D2" s="57">
        <v>6</v>
      </c>
      <c r="E2" s="58" t="s">
        <v>110</v>
      </c>
      <c r="F2" s="58" t="s">
        <v>80</v>
      </c>
      <c r="G2" s="58" t="s">
        <v>80</v>
      </c>
      <c r="H2" s="58" t="s">
        <v>80</v>
      </c>
      <c r="I2" s="57"/>
      <c r="J2" s="57">
        <f t="shared" ref="J2:J26" si="0">IF($E2="þ",$D2,IF($F2="þ",($D2*10),IF($G2="þ",($D2*100),IF($H2="þ",($D2*600),$I2))))</f>
        <v>6</v>
      </c>
      <c r="K2" s="57">
        <f t="shared" ref="K2:K10" si="1">J2+C2</f>
        <v>6</v>
      </c>
      <c r="L2" s="58" t="s">
        <v>80</v>
      </c>
      <c r="M2" s="161" t="str">
        <f t="shared" ref="M2:M8" si="2">IF(C2="","",IF(K2&lt;=$P$1,"þ","q"))</f>
        <v/>
      </c>
    </row>
    <row r="3" spans="1:20" ht="16.8" x14ac:dyDescent="0.3">
      <c r="A3" s="131" t="s">
        <v>108</v>
      </c>
      <c r="B3" s="57" t="s">
        <v>134</v>
      </c>
      <c r="C3" s="57">
        <v>1</v>
      </c>
      <c r="D3" s="57">
        <v>6</v>
      </c>
      <c r="E3" s="58" t="s">
        <v>80</v>
      </c>
      <c r="F3" s="58" t="s">
        <v>110</v>
      </c>
      <c r="G3" s="58" t="s">
        <v>80</v>
      </c>
      <c r="H3" s="58" t="s">
        <v>80</v>
      </c>
      <c r="I3" s="57"/>
      <c r="J3" s="57">
        <f t="shared" si="0"/>
        <v>60</v>
      </c>
      <c r="K3" s="57">
        <f t="shared" ref="K3" si="3">J3+C3</f>
        <v>61</v>
      </c>
      <c r="L3" s="58" t="s">
        <v>110</v>
      </c>
      <c r="M3" s="161" t="str">
        <f t="shared" ref="M3" si="4">IF(C3="","",IF(K3&lt;=$P$1,"þ","q"))</f>
        <v>þ</v>
      </c>
    </row>
    <row r="4" spans="1:20" ht="16.8" x14ac:dyDescent="0.3">
      <c r="A4" s="131" t="s">
        <v>108</v>
      </c>
      <c r="B4" s="57" t="s">
        <v>134</v>
      </c>
      <c r="C4" s="57">
        <v>85</v>
      </c>
      <c r="D4" s="57">
        <v>6</v>
      </c>
      <c r="E4" s="58" t="s">
        <v>80</v>
      </c>
      <c r="F4" s="58" t="s">
        <v>110</v>
      </c>
      <c r="G4" s="58" t="s">
        <v>80</v>
      </c>
      <c r="H4" s="58" t="s">
        <v>80</v>
      </c>
      <c r="I4" s="57"/>
      <c r="J4" s="57">
        <f t="shared" si="0"/>
        <v>60</v>
      </c>
      <c r="K4" s="57">
        <f t="shared" ref="K4" si="5">J4+C4</f>
        <v>145</v>
      </c>
      <c r="L4" s="58" t="s">
        <v>110</v>
      </c>
      <c r="M4" s="161" t="str">
        <f t="shared" ref="M4" si="6">IF(C4="","",IF(K4&lt;=$P$1,"þ","q"))</f>
        <v>þ</v>
      </c>
    </row>
    <row r="5" spans="1:20" ht="16.8" x14ac:dyDescent="0.3">
      <c r="A5" s="131" t="s">
        <v>108</v>
      </c>
      <c r="B5" s="57" t="s">
        <v>134</v>
      </c>
      <c r="C5" s="57">
        <v>152</v>
      </c>
      <c r="D5" s="57">
        <v>6</v>
      </c>
      <c r="E5" s="58" t="s">
        <v>80</v>
      </c>
      <c r="F5" s="58" t="s">
        <v>110</v>
      </c>
      <c r="G5" s="58" t="s">
        <v>80</v>
      </c>
      <c r="H5" s="58" t="s">
        <v>80</v>
      </c>
      <c r="I5" s="57"/>
      <c r="J5" s="57">
        <f t="shared" si="0"/>
        <v>60</v>
      </c>
      <c r="K5" s="57">
        <f t="shared" ref="K5" si="7">J5+C5</f>
        <v>212</v>
      </c>
      <c r="L5" s="58" t="s">
        <v>110</v>
      </c>
      <c r="M5" s="161" t="str">
        <f t="shared" ref="M5" si="8">IF(C5="","",IF(K5&lt;=$P$1,"þ","q"))</f>
        <v>q</v>
      </c>
    </row>
    <row r="6" spans="1:20" ht="16.8" x14ac:dyDescent="0.3">
      <c r="A6" s="131" t="s">
        <v>108</v>
      </c>
      <c r="B6" s="57" t="s">
        <v>140</v>
      </c>
      <c r="C6" s="57">
        <v>61</v>
      </c>
      <c r="D6" s="57">
        <v>6</v>
      </c>
      <c r="E6" s="58" t="s">
        <v>80</v>
      </c>
      <c r="F6" s="58" t="s">
        <v>110</v>
      </c>
      <c r="G6" s="58" t="s">
        <v>80</v>
      </c>
      <c r="H6" s="58" t="s">
        <v>80</v>
      </c>
      <c r="I6" s="57"/>
      <c r="J6" s="57">
        <f t="shared" si="0"/>
        <v>60</v>
      </c>
      <c r="K6" s="57">
        <f t="shared" ref="K6" si="9">J6+C6</f>
        <v>121</v>
      </c>
      <c r="L6" s="58" t="s">
        <v>110</v>
      </c>
      <c r="M6" s="161" t="str">
        <f t="shared" ref="M6" si="10">IF(C6="","",IF(K6&lt;=$P$1,"þ","q"))</f>
        <v>þ</v>
      </c>
    </row>
    <row r="7" spans="1:20" ht="16.8" x14ac:dyDescent="0.3">
      <c r="A7" s="131" t="s">
        <v>108</v>
      </c>
      <c r="B7" s="57" t="s">
        <v>213</v>
      </c>
      <c r="C7" s="57">
        <v>146</v>
      </c>
      <c r="D7" s="57">
        <v>6</v>
      </c>
      <c r="E7" s="58" t="s">
        <v>80</v>
      </c>
      <c r="F7" s="58" t="s">
        <v>110</v>
      </c>
      <c r="G7" s="58" t="s">
        <v>80</v>
      </c>
      <c r="H7" s="58" t="s">
        <v>80</v>
      </c>
      <c r="I7" s="57"/>
      <c r="J7" s="57">
        <f t="shared" si="0"/>
        <v>60</v>
      </c>
      <c r="K7" s="57">
        <f t="shared" ref="K7" si="11">J7+C7</f>
        <v>206</v>
      </c>
      <c r="L7" s="58" t="s">
        <v>110</v>
      </c>
      <c r="M7" s="161" t="str">
        <f t="shared" ref="M7" si="12">IF(C7="","",IF(K7&lt;=$P$1,"þ","q"))</f>
        <v>q</v>
      </c>
    </row>
    <row r="8" spans="1:20" ht="16.8" x14ac:dyDescent="0.3">
      <c r="A8" s="157" t="s">
        <v>105</v>
      </c>
      <c r="B8" s="57" t="s">
        <v>168</v>
      </c>
      <c r="C8" s="57">
        <v>63</v>
      </c>
      <c r="D8" s="57">
        <v>1</v>
      </c>
      <c r="E8" s="58" t="s">
        <v>80</v>
      </c>
      <c r="F8" s="58" t="s">
        <v>110</v>
      </c>
      <c r="G8" s="58" t="s">
        <v>80</v>
      </c>
      <c r="H8" s="58" t="s">
        <v>80</v>
      </c>
      <c r="I8" s="57"/>
      <c r="J8" s="57">
        <f t="shared" si="0"/>
        <v>10</v>
      </c>
      <c r="K8" s="57">
        <f t="shared" si="1"/>
        <v>73</v>
      </c>
      <c r="L8" s="58" t="s">
        <v>110</v>
      </c>
      <c r="M8" s="59" t="str">
        <f t="shared" si="2"/>
        <v>þ</v>
      </c>
      <c r="O8" s="69"/>
    </row>
    <row r="9" spans="1:20" ht="16.8" x14ac:dyDescent="0.3">
      <c r="A9" s="157" t="s">
        <v>105</v>
      </c>
      <c r="B9" s="57"/>
      <c r="C9" s="57"/>
      <c r="D9" s="57">
        <v>1</v>
      </c>
      <c r="E9" s="58" t="s">
        <v>80</v>
      </c>
      <c r="F9" s="58" t="s">
        <v>110</v>
      </c>
      <c r="G9" s="58" t="s">
        <v>80</v>
      </c>
      <c r="H9" s="58" t="s">
        <v>80</v>
      </c>
      <c r="I9" s="57"/>
      <c r="J9" s="57">
        <f t="shared" si="0"/>
        <v>10</v>
      </c>
      <c r="K9" s="57">
        <f t="shared" ref="K9" si="13">J9+C9</f>
        <v>10</v>
      </c>
      <c r="L9" s="58" t="s">
        <v>80</v>
      </c>
      <c r="M9" s="59" t="str">
        <f t="shared" ref="M9" si="14">IF(C9="","",IF(K9&lt;=$P$1,"þ","q"))</f>
        <v/>
      </c>
      <c r="O9" s="69"/>
    </row>
    <row r="10" spans="1:20" ht="16.8" x14ac:dyDescent="0.3">
      <c r="A10" s="157" t="s">
        <v>105</v>
      </c>
      <c r="B10" s="57"/>
      <c r="C10" s="57"/>
      <c r="D10" s="57">
        <v>1</v>
      </c>
      <c r="E10" s="58" t="s">
        <v>80</v>
      </c>
      <c r="F10" s="58" t="s">
        <v>80</v>
      </c>
      <c r="G10" s="58" t="s">
        <v>110</v>
      </c>
      <c r="H10" s="58" t="s">
        <v>80</v>
      </c>
      <c r="I10" s="57"/>
      <c r="J10" s="57">
        <f t="shared" si="0"/>
        <v>100</v>
      </c>
      <c r="K10" s="57">
        <f t="shared" si="1"/>
        <v>100</v>
      </c>
      <c r="L10" s="58" t="s">
        <v>80</v>
      </c>
      <c r="M10" s="59" t="str">
        <f t="shared" ref="M10" si="15">IF(C10="","",IF(K10&lt;=$P$1,"þ","q"))</f>
        <v/>
      </c>
      <c r="O10" s="69"/>
    </row>
    <row r="11" spans="1:20" ht="16.8" x14ac:dyDescent="0.3">
      <c r="A11" s="209" t="s">
        <v>121</v>
      </c>
      <c r="B11" s="57" t="s">
        <v>135</v>
      </c>
      <c r="C11" s="57">
        <v>63</v>
      </c>
      <c r="D11" s="57">
        <v>6</v>
      </c>
      <c r="E11" s="58" t="s">
        <v>80</v>
      </c>
      <c r="F11" s="58" t="s">
        <v>80</v>
      </c>
      <c r="G11" s="58" t="s">
        <v>110</v>
      </c>
      <c r="H11" s="58" t="s">
        <v>80</v>
      </c>
      <c r="I11" s="57"/>
      <c r="J11" s="57">
        <f t="shared" si="0"/>
        <v>600</v>
      </c>
      <c r="K11" s="57">
        <f t="shared" ref="K11" si="16">J11+C11</f>
        <v>663</v>
      </c>
      <c r="L11" s="58" t="s">
        <v>110</v>
      </c>
      <c r="M11" s="59" t="str">
        <f t="shared" ref="M11" si="17">IF(C11="","",IF(K11&lt;=$P$1,"þ","q"))</f>
        <v>q</v>
      </c>
      <c r="O11" s="69"/>
    </row>
    <row r="12" spans="1:20" ht="16.8" x14ac:dyDescent="0.3">
      <c r="A12" s="209" t="s">
        <v>121</v>
      </c>
      <c r="B12" s="57" t="s">
        <v>134</v>
      </c>
      <c r="C12" s="57">
        <v>1</v>
      </c>
      <c r="D12" s="57">
        <v>6</v>
      </c>
      <c r="E12" s="58" t="s">
        <v>80</v>
      </c>
      <c r="F12" s="58" t="s">
        <v>110</v>
      </c>
      <c r="G12" s="58" t="s">
        <v>80</v>
      </c>
      <c r="H12" s="58" t="s">
        <v>80</v>
      </c>
      <c r="I12" s="57"/>
      <c r="J12" s="57">
        <f t="shared" si="0"/>
        <v>60</v>
      </c>
      <c r="K12" s="57">
        <f t="shared" ref="K12" si="18">J12+C12</f>
        <v>61</v>
      </c>
      <c r="L12" s="58" t="s">
        <v>110</v>
      </c>
      <c r="M12" s="59" t="str">
        <f t="shared" ref="M12" si="19">IF(C12="","",IF(K12&lt;=$P$1,"þ","q"))</f>
        <v>þ</v>
      </c>
      <c r="O12" s="69" t="s">
        <v>202</v>
      </c>
    </row>
    <row r="13" spans="1:20" ht="16.8" x14ac:dyDescent="0.3">
      <c r="A13" s="209" t="s">
        <v>121</v>
      </c>
      <c r="B13" s="57" t="s">
        <v>134</v>
      </c>
      <c r="C13" s="57">
        <v>85</v>
      </c>
      <c r="D13" s="57">
        <v>6</v>
      </c>
      <c r="E13" s="58" t="s">
        <v>80</v>
      </c>
      <c r="F13" s="58" t="s">
        <v>110</v>
      </c>
      <c r="G13" s="58" t="s">
        <v>80</v>
      </c>
      <c r="H13" s="58" t="s">
        <v>80</v>
      </c>
      <c r="I13" s="57"/>
      <c r="J13" s="57">
        <f t="shared" si="0"/>
        <v>60</v>
      </c>
      <c r="K13" s="57">
        <f t="shared" ref="K13" si="20">J13+C13</f>
        <v>145</v>
      </c>
      <c r="L13" s="58" t="s">
        <v>110</v>
      </c>
      <c r="M13" s="59" t="str">
        <f t="shared" ref="M13" si="21">IF(C13="","",IF(K13&lt;=$P$1,"þ","q"))</f>
        <v>þ</v>
      </c>
      <c r="O13" s="69">
        <v>0</v>
      </c>
      <c r="P13" s="43" t="s">
        <v>198</v>
      </c>
    </row>
    <row r="14" spans="1:20" ht="16.8" x14ac:dyDescent="0.3">
      <c r="A14" s="209" t="s">
        <v>121</v>
      </c>
      <c r="B14" s="57" t="s">
        <v>134</v>
      </c>
      <c r="C14" s="57">
        <v>152</v>
      </c>
      <c r="D14" s="57">
        <v>6</v>
      </c>
      <c r="E14" s="58" t="s">
        <v>80</v>
      </c>
      <c r="F14" s="58" t="s">
        <v>110</v>
      </c>
      <c r="G14" s="58" t="s">
        <v>80</v>
      </c>
      <c r="H14" s="58" t="s">
        <v>80</v>
      </c>
      <c r="I14" s="57"/>
      <c r="J14" s="57">
        <f t="shared" si="0"/>
        <v>60</v>
      </c>
      <c r="K14" s="57">
        <f t="shared" ref="K14" si="22">J14+C14</f>
        <v>212</v>
      </c>
      <c r="L14" s="58" t="s">
        <v>110</v>
      </c>
      <c r="M14" s="59" t="str">
        <f t="shared" ref="M14" si="23">IF(C14="","",IF(K14&lt;=$P$1,"þ","q"))</f>
        <v>q</v>
      </c>
      <c r="O14" s="69">
        <v>1</v>
      </c>
      <c r="P14" s="43" t="s">
        <v>199</v>
      </c>
    </row>
    <row r="15" spans="1:20" ht="16.8" x14ac:dyDescent="0.3">
      <c r="A15" s="209" t="s">
        <v>121</v>
      </c>
      <c r="B15" s="57" t="s">
        <v>139</v>
      </c>
      <c r="C15" s="57">
        <v>61</v>
      </c>
      <c r="D15" s="57">
        <v>6</v>
      </c>
      <c r="E15" s="58" t="s">
        <v>80</v>
      </c>
      <c r="F15" s="58" t="s">
        <v>110</v>
      </c>
      <c r="G15" s="58" t="s">
        <v>80</v>
      </c>
      <c r="H15" s="58" t="s">
        <v>80</v>
      </c>
      <c r="I15" s="57"/>
      <c r="J15" s="57">
        <f t="shared" si="0"/>
        <v>60</v>
      </c>
      <c r="K15" s="57">
        <f t="shared" ref="K15:K26" si="24">J15+C15</f>
        <v>121</v>
      </c>
      <c r="L15" s="58" t="s">
        <v>110</v>
      </c>
      <c r="M15" s="59" t="str">
        <f t="shared" ref="M15:M26" si="25">IF(C15="","",IF(K15&lt;=$P$1,"þ","q"))</f>
        <v>þ</v>
      </c>
      <c r="O15" s="69">
        <v>2</v>
      </c>
      <c r="P15" s="43" t="s">
        <v>200</v>
      </c>
    </row>
    <row r="16" spans="1:20" ht="16.8" x14ac:dyDescent="0.3">
      <c r="A16" s="176" t="s">
        <v>111</v>
      </c>
      <c r="B16" s="57" t="s">
        <v>170</v>
      </c>
      <c r="C16" s="57">
        <v>63</v>
      </c>
      <c r="D16" s="57">
        <v>4</v>
      </c>
      <c r="E16" s="58" t="s">
        <v>80</v>
      </c>
      <c r="F16" s="58" t="s">
        <v>110</v>
      </c>
      <c r="G16" s="58" t="s">
        <v>80</v>
      </c>
      <c r="H16" s="58" t="s">
        <v>80</v>
      </c>
      <c r="I16" s="57"/>
      <c r="J16" s="57">
        <f t="shared" si="0"/>
        <v>40</v>
      </c>
      <c r="K16" s="57">
        <f t="shared" si="24"/>
        <v>103</v>
      </c>
      <c r="L16" s="58" t="s">
        <v>110</v>
      </c>
      <c r="M16" s="59" t="str">
        <f t="shared" si="25"/>
        <v>þ</v>
      </c>
      <c r="O16" s="69">
        <v>3</v>
      </c>
      <c r="P16" s="43" t="s">
        <v>201</v>
      </c>
    </row>
    <row r="17" spans="1:15" ht="16.8" x14ac:dyDescent="0.3">
      <c r="A17" s="176" t="s">
        <v>111</v>
      </c>
      <c r="B17" s="57" t="s">
        <v>134</v>
      </c>
      <c r="C17" s="57">
        <v>1</v>
      </c>
      <c r="D17" s="57">
        <v>4</v>
      </c>
      <c r="E17" s="58" t="s">
        <v>80</v>
      </c>
      <c r="F17" s="58" t="s">
        <v>110</v>
      </c>
      <c r="G17" s="58" t="s">
        <v>80</v>
      </c>
      <c r="H17" s="58" t="s">
        <v>80</v>
      </c>
      <c r="I17" s="57"/>
      <c r="J17" s="57">
        <f t="shared" si="0"/>
        <v>40</v>
      </c>
      <c r="K17" s="57">
        <f t="shared" si="24"/>
        <v>41</v>
      </c>
      <c r="L17" s="58" t="s">
        <v>110</v>
      </c>
      <c r="M17" s="59" t="str">
        <f t="shared" si="25"/>
        <v>þ</v>
      </c>
      <c r="O17" s="69"/>
    </row>
    <row r="18" spans="1:15" ht="16.8" x14ac:dyDescent="0.3">
      <c r="A18" s="176" t="s">
        <v>111</v>
      </c>
      <c r="B18" s="57" t="s">
        <v>134</v>
      </c>
      <c r="C18" s="57">
        <v>85</v>
      </c>
      <c r="D18" s="57">
        <v>4</v>
      </c>
      <c r="E18" s="58" t="s">
        <v>80</v>
      </c>
      <c r="F18" s="58" t="s">
        <v>110</v>
      </c>
      <c r="G18" s="58" t="s">
        <v>80</v>
      </c>
      <c r="H18" s="58" t="s">
        <v>80</v>
      </c>
      <c r="I18" s="57"/>
      <c r="J18" s="57">
        <f t="shared" si="0"/>
        <v>40</v>
      </c>
      <c r="K18" s="57">
        <f t="shared" ref="K18" si="26">J18+C18</f>
        <v>125</v>
      </c>
      <c r="L18" s="58" t="s">
        <v>110</v>
      </c>
      <c r="M18" s="59" t="str">
        <f t="shared" ref="M18" si="27">IF(C18="","",IF(K18&lt;=$P$1,"þ","q"))</f>
        <v>þ</v>
      </c>
      <c r="O18" s="69"/>
    </row>
    <row r="19" spans="1:15" ht="16.8" x14ac:dyDescent="0.3">
      <c r="A19" s="176" t="s">
        <v>111</v>
      </c>
      <c r="B19" s="57" t="s">
        <v>140</v>
      </c>
      <c r="C19" s="57">
        <v>61</v>
      </c>
      <c r="D19" s="57">
        <v>4</v>
      </c>
      <c r="E19" s="58" t="s">
        <v>80</v>
      </c>
      <c r="F19" s="58" t="s">
        <v>110</v>
      </c>
      <c r="G19" s="58" t="s">
        <v>80</v>
      </c>
      <c r="H19" s="58" t="s">
        <v>80</v>
      </c>
      <c r="I19" s="57"/>
      <c r="J19" s="57">
        <f t="shared" si="0"/>
        <v>40</v>
      </c>
      <c r="K19" s="57">
        <f t="shared" si="24"/>
        <v>101</v>
      </c>
      <c r="L19" s="58" t="s">
        <v>110</v>
      </c>
      <c r="M19" s="59" t="str">
        <f t="shared" si="25"/>
        <v>þ</v>
      </c>
      <c r="O19" s="69"/>
    </row>
    <row r="20" spans="1:15" ht="16.8" x14ac:dyDescent="0.3">
      <c r="A20" s="176" t="s">
        <v>111</v>
      </c>
      <c r="B20" s="57" t="s">
        <v>169</v>
      </c>
      <c r="C20" s="57">
        <v>64</v>
      </c>
      <c r="D20" s="57">
        <v>4</v>
      </c>
      <c r="E20" s="58" t="s">
        <v>110</v>
      </c>
      <c r="F20" s="58" t="s">
        <v>80</v>
      </c>
      <c r="G20" s="58" t="s">
        <v>80</v>
      </c>
      <c r="H20" s="58" t="s">
        <v>80</v>
      </c>
      <c r="I20" s="57"/>
      <c r="J20" s="57">
        <f t="shared" si="0"/>
        <v>4</v>
      </c>
      <c r="K20" s="57">
        <f t="shared" si="24"/>
        <v>68</v>
      </c>
      <c r="L20" s="58" t="s">
        <v>110</v>
      </c>
      <c r="M20" s="59" t="str">
        <f t="shared" si="25"/>
        <v>þ</v>
      </c>
      <c r="O20" s="69"/>
    </row>
    <row r="21" spans="1:15" ht="16.8" x14ac:dyDescent="0.3">
      <c r="A21" s="176" t="s">
        <v>111</v>
      </c>
      <c r="B21" s="57" t="s">
        <v>122</v>
      </c>
      <c r="C21" s="57"/>
      <c r="D21" s="57">
        <v>4</v>
      </c>
      <c r="E21" s="58" t="s">
        <v>110</v>
      </c>
      <c r="F21" s="58" t="s">
        <v>80</v>
      </c>
      <c r="G21" s="58" t="s">
        <v>80</v>
      </c>
      <c r="H21" s="58" t="s">
        <v>80</v>
      </c>
      <c r="I21" s="57"/>
      <c r="J21" s="57">
        <f t="shared" si="0"/>
        <v>4</v>
      </c>
      <c r="K21" s="57">
        <f t="shared" si="24"/>
        <v>4</v>
      </c>
      <c r="L21" s="58" t="s">
        <v>80</v>
      </c>
      <c r="M21" s="59" t="str">
        <f t="shared" si="25"/>
        <v/>
      </c>
      <c r="O21" s="69"/>
    </row>
    <row r="22" spans="1:15" ht="16.8" x14ac:dyDescent="0.3">
      <c r="A22" s="176" t="s">
        <v>111</v>
      </c>
      <c r="B22" s="57" t="s">
        <v>112</v>
      </c>
      <c r="C22" s="57">
        <v>150</v>
      </c>
      <c r="D22" s="57">
        <v>4</v>
      </c>
      <c r="E22" s="58" t="s">
        <v>110</v>
      </c>
      <c r="F22" s="58" t="s">
        <v>80</v>
      </c>
      <c r="G22" s="58" t="s">
        <v>80</v>
      </c>
      <c r="H22" s="58" t="s">
        <v>80</v>
      </c>
      <c r="I22" s="57"/>
      <c r="J22" s="57">
        <f t="shared" si="0"/>
        <v>4</v>
      </c>
      <c r="K22" s="57">
        <f t="shared" si="24"/>
        <v>154</v>
      </c>
      <c r="L22" s="58" t="s">
        <v>80</v>
      </c>
      <c r="M22" s="59" t="str">
        <f t="shared" si="25"/>
        <v>þ</v>
      </c>
      <c r="O22" s="69"/>
    </row>
    <row r="23" spans="1:15" ht="16.8" x14ac:dyDescent="0.3">
      <c r="A23" s="62" t="s">
        <v>106</v>
      </c>
      <c r="B23" s="57" t="s">
        <v>113</v>
      </c>
      <c r="C23" s="57">
        <v>61</v>
      </c>
      <c r="D23" s="57">
        <v>4</v>
      </c>
      <c r="E23" s="58" t="s">
        <v>80</v>
      </c>
      <c r="F23" s="58" t="s">
        <v>110</v>
      </c>
      <c r="G23" s="58" t="s">
        <v>80</v>
      </c>
      <c r="H23" s="58" t="s">
        <v>80</v>
      </c>
      <c r="I23" s="57"/>
      <c r="J23" s="57">
        <f t="shared" si="0"/>
        <v>40</v>
      </c>
      <c r="K23" s="57">
        <f t="shared" si="24"/>
        <v>101</v>
      </c>
      <c r="L23" s="58" t="s">
        <v>110</v>
      </c>
      <c r="M23" s="59" t="str">
        <f t="shared" si="25"/>
        <v>þ</v>
      </c>
      <c r="O23" s="69"/>
    </row>
    <row r="24" spans="1:15" ht="16.8" x14ac:dyDescent="0.3">
      <c r="A24" s="62" t="s">
        <v>106</v>
      </c>
      <c r="B24" s="57" t="s">
        <v>113</v>
      </c>
      <c r="C24" s="57">
        <v>101</v>
      </c>
      <c r="D24" s="57">
        <v>4</v>
      </c>
      <c r="E24" s="58" t="s">
        <v>80</v>
      </c>
      <c r="F24" s="58" t="s">
        <v>110</v>
      </c>
      <c r="G24" s="58" t="s">
        <v>80</v>
      </c>
      <c r="H24" s="58" t="s">
        <v>80</v>
      </c>
      <c r="I24" s="57"/>
      <c r="J24" s="57">
        <f t="shared" si="0"/>
        <v>40</v>
      </c>
      <c r="K24" s="57">
        <f t="shared" si="24"/>
        <v>141</v>
      </c>
      <c r="L24" s="58" t="s">
        <v>110</v>
      </c>
      <c r="M24" s="59" t="str">
        <f t="shared" si="25"/>
        <v>þ</v>
      </c>
      <c r="O24" s="69"/>
    </row>
    <row r="25" spans="1:15" ht="16.8" x14ac:dyDescent="0.3">
      <c r="A25" s="62" t="s">
        <v>106</v>
      </c>
      <c r="B25" s="57" t="s">
        <v>113</v>
      </c>
      <c r="C25" s="57">
        <v>146</v>
      </c>
      <c r="D25" s="57">
        <v>4</v>
      </c>
      <c r="E25" s="58" t="s">
        <v>80</v>
      </c>
      <c r="F25" s="58" t="s">
        <v>110</v>
      </c>
      <c r="G25" s="58" t="s">
        <v>80</v>
      </c>
      <c r="H25" s="58" t="s">
        <v>80</v>
      </c>
      <c r="I25" s="57"/>
      <c r="J25" s="57">
        <f t="shared" si="0"/>
        <v>40</v>
      </c>
      <c r="K25" s="57">
        <f t="shared" ref="K25" si="28">J25+C25</f>
        <v>186</v>
      </c>
      <c r="L25" s="58" t="s">
        <v>110</v>
      </c>
      <c r="M25" s="59" t="str">
        <f t="shared" ref="M25" si="29">IF(C25="","",IF(K25&lt;=$P$1,"þ","q"))</f>
        <v>q</v>
      </c>
      <c r="O25" s="69"/>
    </row>
    <row r="26" spans="1:15" ht="16.8" x14ac:dyDescent="0.3">
      <c r="A26" s="63"/>
      <c r="B26" s="57"/>
      <c r="C26" s="57"/>
      <c r="D26" s="57">
        <v>4</v>
      </c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0"/>
        <v>0</v>
      </c>
      <c r="K26" s="57">
        <f t="shared" si="24"/>
        <v>0</v>
      </c>
      <c r="L26" s="58" t="s">
        <v>80</v>
      </c>
      <c r="M26" s="59" t="str">
        <f t="shared" si="25"/>
        <v/>
      </c>
      <c r="O26" s="153"/>
    </row>
    <row r="28" spans="1:15" ht="31.2" x14ac:dyDescent="0.3">
      <c r="A28" s="55" t="s">
        <v>71</v>
      </c>
      <c r="B28" s="55" t="s">
        <v>72</v>
      </c>
      <c r="C28" s="55" t="s">
        <v>73</v>
      </c>
      <c r="D28" s="55" t="s">
        <v>74</v>
      </c>
      <c r="E28" s="55" t="s">
        <v>92</v>
      </c>
      <c r="F28" s="55" t="s">
        <v>91</v>
      </c>
      <c r="G28" s="55" t="s">
        <v>90</v>
      </c>
      <c r="H28" s="55" t="s">
        <v>89</v>
      </c>
      <c r="I28" s="55" t="s">
        <v>93</v>
      </c>
      <c r="J28" s="55" t="s">
        <v>75</v>
      </c>
      <c r="K28" s="55" t="s">
        <v>76</v>
      </c>
      <c r="L28" s="55" t="s">
        <v>77</v>
      </c>
      <c r="M28" s="55" t="s">
        <v>78</v>
      </c>
    </row>
    <row r="29" spans="1:15" ht="16.8" x14ac:dyDescent="0.3">
      <c r="A29" s="131"/>
      <c r="B29" s="57"/>
      <c r="C29" s="57"/>
      <c r="D29" s="57"/>
      <c r="E29" s="58" t="s">
        <v>80</v>
      </c>
      <c r="F29" s="58" t="s">
        <v>80</v>
      </c>
      <c r="G29" s="58" t="s">
        <v>80</v>
      </c>
      <c r="H29" s="58" t="s">
        <v>80</v>
      </c>
      <c r="I29" s="57"/>
      <c r="J29" s="57">
        <f t="shared" ref="J29:J35" si="30">IF($E29="þ",$D29,IF($F29="þ",($D29*10),IF($G29="þ",($D29*100),IF($H29="þ",($D29*600),$I29))))</f>
        <v>0</v>
      </c>
      <c r="K29" s="57">
        <f t="shared" ref="K29:K35" si="31">J29+C29</f>
        <v>0</v>
      </c>
      <c r="L29" s="58" t="s">
        <v>80</v>
      </c>
      <c r="M29" s="59" t="str">
        <f t="shared" ref="M29:M35" si="32">IF(C29="","",IF(K29&lt;=$P$1,"þ","q"))</f>
        <v/>
      </c>
    </row>
    <row r="30" spans="1:15" ht="16.8" x14ac:dyDescent="0.3">
      <c r="A30" s="131"/>
      <c r="B30" s="57"/>
      <c r="C30" s="57"/>
      <c r="D30" s="57"/>
      <c r="E30" s="58" t="s">
        <v>80</v>
      </c>
      <c r="F30" s="58" t="s">
        <v>80</v>
      </c>
      <c r="G30" s="58" t="s">
        <v>80</v>
      </c>
      <c r="H30" s="58" t="s">
        <v>80</v>
      </c>
      <c r="I30" s="57"/>
      <c r="J30" s="57">
        <f t="shared" si="30"/>
        <v>0</v>
      </c>
      <c r="K30" s="57">
        <f t="shared" ref="K30:K32" si="33">J30+C30</f>
        <v>0</v>
      </c>
      <c r="L30" s="58" t="s">
        <v>80</v>
      </c>
      <c r="M30" s="59" t="str">
        <f t="shared" ref="M30:M32" si="34">IF(C30="","",IF(K30&lt;=$P$1,"þ","q"))</f>
        <v/>
      </c>
    </row>
    <row r="31" spans="1:15" ht="16.8" x14ac:dyDescent="0.3">
      <c r="A31" s="131"/>
      <c r="B31" s="57"/>
      <c r="C31" s="57"/>
      <c r="D31" s="57"/>
      <c r="E31" s="58" t="s">
        <v>80</v>
      </c>
      <c r="F31" s="58" t="s">
        <v>80</v>
      </c>
      <c r="G31" s="58" t="s">
        <v>80</v>
      </c>
      <c r="H31" s="58" t="s">
        <v>80</v>
      </c>
      <c r="I31" s="57"/>
      <c r="J31" s="57">
        <f t="shared" si="30"/>
        <v>0</v>
      </c>
      <c r="K31" s="57">
        <f t="shared" si="33"/>
        <v>0</v>
      </c>
      <c r="L31" s="58" t="s">
        <v>80</v>
      </c>
      <c r="M31" s="59" t="str">
        <f t="shared" si="34"/>
        <v/>
      </c>
    </row>
    <row r="32" spans="1:15" ht="16.8" x14ac:dyDescent="0.3">
      <c r="A32" s="131"/>
      <c r="B32" s="57"/>
      <c r="C32" s="57"/>
      <c r="D32" s="57"/>
      <c r="E32" s="58" t="s">
        <v>80</v>
      </c>
      <c r="F32" s="58" t="s">
        <v>80</v>
      </c>
      <c r="G32" s="58" t="s">
        <v>80</v>
      </c>
      <c r="H32" s="58" t="s">
        <v>80</v>
      </c>
      <c r="I32" s="57"/>
      <c r="J32" s="57">
        <f t="shared" si="30"/>
        <v>0</v>
      </c>
      <c r="K32" s="57">
        <f t="shared" si="33"/>
        <v>0</v>
      </c>
      <c r="L32" s="58" t="s">
        <v>80</v>
      </c>
      <c r="M32" s="59" t="str">
        <f t="shared" si="34"/>
        <v/>
      </c>
    </row>
    <row r="33" spans="1:13" ht="16.8" x14ac:dyDescent="0.3">
      <c r="A33" s="61"/>
      <c r="B33" s="57"/>
      <c r="C33" s="57"/>
      <c r="D33" s="57"/>
      <c r="E33" s="58" t="s">
        <v>80</v>
      </c>
      <c r="F33" s="58" t="s">
        <v>80</v>
      </c>
      <c r="G33" s="58" t="s">
        <v>80</v>
      </c>
      <c r="H33" s="58" t="s">
        <v>80</v>
      </c>
      <c r="I33" s="57"/>
      <c r="J33" s="57">
        <f t="shared" si="30"/>
        <v>0</v>
      </c>
      <c r="K33" s="57">
        <f t="shared" si="31"/>
        <v>0</v>
      </c>
      <c r="L33" s="58" t="s">
        <v>80</v>
      </c>
      <c r="M33" s="59" t="str">
        <f t="shared" si="32"/>
        <v/>
      </c>
    </row>
    <row r="34" spans="1:13" ht="16.8" x14ac:dyDescent="0.3">
      <c r="A34" s="61"/>
      <c r="B34" s="57"/>
      <c r="C34" s="57"/>
      <c r="D34" s="57"/>
      <c r="E34" s="58" t="s">
        <v>80</v>
      </c>
      <c r="F34" s="58" t="s">
        <v>80</v>
      </c>
      <c r="G34" s="58" t="s">
        <v>80</v>
      </c>
      <c r="H34" s="58" t="s">
        <v>80</v>
      </c>
      <c r="I34" s="57"/>
      <c r="J34" s="57">
        <f t="shared" si="30"/>
        <v>0</v>
      </c>
      <c r="K34" s="57">
        <f t="shared" si="31"/>
        <v>0</v>
      </c>
      <c r="L34" s="58" t="s">
        <v>80</v>
      </c>
      <c r="M34" s="59" t="str">
        <f t="shared" si="32"/>
        <v/>
      </c>
    </row>
    <row r="35" spans="1:13" ht="16.8" x14ac:dyDescent="0.3">
      <c r="A35" s="61"/>
      <c r="B35" s="57"/>
      <c r="C35" s="57"/>
      <c r="D35" s="57"/>
      <c r="E35" s="58" t="s">
        <v>80</v>
      </c>
      <c r="F35" s="58" t="s">
        <v>80</v>
      </c>
      <c r="G35" s="58" t="s">
        <v>80</v>
      </c>
      <c r="H35" s="58" t="s">
        <v>80</v>
      </c>
      <c r="I35" s="57"/>
      <c r="J35" s="57">
        <f t="shared" si="30"/>
        <v>0</v>
      </c>
      <c r="K35" s="57">
        <f t="shared" si="31"/>
        <v>0</v>
      </c>
      <c r="L35" s="58" t="s">
        <v>80</v>
      </c>
      <c r="M35" s="59" t="str">
        <f t="shared" si="32"/>
        <v/>
      </c>
    </row>
  </sheetData>
  <sortState xmlns:xlrd2="http://schemas.microsoft.com/office/spreadsheetml/2017/richdata2" ref="A2:M23">
    <sortCondition ref="A2:A23"/>
    <sortCondition ref="C2:C23"/>
  </sortState>
  <conditionalFormatting sqref="E17:G26">
    <cfRule type="cellIs" dxfId="20" priority="2" stopIfTrue="1" operator="equal">
      <formula>"þ"</formula>
    </cfRule>
  </conditionalFormatting>
  <conditionalFormatting sqref="E2:H21 L2:M35 E33:F34">
    <cfRule type="cellIs" dxfId="19" priority="652" stopIfTrue="1" operator="equal">
      <formula>"þ"</formula>
    </cfRule>
  </conditionalFormatting>
  <conditionalFormatting sqref="E28:H35">
    <cfRule type="cellIs" dxfId="18" priority="227" stopIfTrue="1" operator="equal">
      <formula>"þ"</formula>
    </cfRule>
  </conditionalFormatting>
  <conditionalFormatting sqref="F3:F5">
    <cfRule type="cellIs" dxfId="17" priority="1" stopIfTrue="1" operator="equal">
      <formula>"þ"</formula>
    </cfRule>
  </conditionalFormatting>
  <conditionalFormatting sqref="F32:F33">
    <cfRule type="cellIs" dxfId="16" priority="632" stopIfTrue="1" operator="equal">
      <formula>"þ"</formula>
    </cfRule>
  </conditionalFormatting>
  <conditionalFormatting sqref="F15:H22">
    <cfRule type="cellIs" dxfId="15" priority="531" stopIfTrue="1" operator="equal">
      <formula>"þ"</formula>
    </cfRule>
  </conditionalFormatting>
  <conditionalFormatting sqref="G32:G35">
    <cfRule type="cellIs" dxfId="14" priority="634" stopIfTrue="1" operator="equal">
      <formula>"þ"</formula>
    </cfRule>
  </conditionalFormatting>
  <conditionalFormatting sqref="G17:H21">
    <cfRule type="cellIs" dxfId="13" priority="285" stopIfTrue="1" operator="equal">
      <formula>"þ"</formula>
    </cfRule>
  </conditionalFormatting>
  <conditionalFormatting sqref="H19:H26">
    <cfRule type="cellIs" dxfId="12" priority="1080" stopIfTrue="1" operator="equal">
      <formula>"þ"</formula>
    </cfRule>
  </conditionalFormatting>
  <conditionalFormatting sqref="H33:H34">
    <cfRule type="cellIs" dxfId="11" priority="677" stopIfTrue="1" operator="equal">
      <formula>"þ"</formula>
    </cfRule>
  </conditionalFormatting>
  <conditionalFormatting sqref="K2:K26">
    <cfRule type="cellIs" dxfId="10" priority="1082" operator="lessThan">
      <formula>$P$1</formula>
    </cfRule>
  </conditionalFormatting>
  <conditionalFormatting sqref="K28:K35">
    <cfRule type="cellIs" dxfId="9" priority="636" operator="lessThan">
      <formula>$P$1</formula>
    </cfRule>
  </conditionalFormatting>
  <conditionalFormatting sqref="P1">
    <cfRule type="cellIs" dxfId="8" priority="3843" operator="equal">
      <formula>0</formula>
    </cfRule>
  </conditionalFormatting>
  <conditionalFormatting sqref="R1">
    <cfRule type="cellIs" dxfId="7" priority="3441" operator="equal">
      <formula>0</formula>
    </cfRule>
  </conditionalFormatting>
  <conditionalFormatting sqref="T1">
    <cfRule type="cellIs" dxfId="6" priority="3439" operator="equal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5" style="48" bestFit="1" customWidth="1"/>
    <col min="2" max="2" width="18" style="48" bestFit="1" customWidth="1"/>
    <col min="3" max="3" width="11.3984375" style="48" bestFit="1" customWidth="1"/>
    <col min="4" max="4" width="9.59765625" style="48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132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178" t="s">
        <v>85</v>
      </c>
    </row>
    <row r="2" spans="1:15" x14ac:dyDescent="0.3">
      <c r="A2" s="150" t="s">
        <v>203</v>
      </c>
      <c r="B2" s="44" t="s">
        <v>205</v>
      </c>
      <c r="C2" s="44" t="s">
        <v>162</v>
      </c>
      <c r="D2" s="112" t="s">
        <v>80</v>
      </c>
      <c r="E2" s="111">
        <v>3</v>
      </c>
      <c r="F2" s="149">
        <v>2</v>
      </c>
      <c r="G2" s="174">
        <v>0</v>
      </c>
      <c r="H2" s="44">
        <v>0</v>
      </c>
      <c r="I2" s="44">
        <v>0</v>
      </c>
      <c r="J2" s="44">
        <f t="shared" ref="J2:J3" si="0">IF(D2="þ",SUM(E2,G2:I2),SUM(E2,F2,H2,I2))</f>
        <v>5</v>
      </c>
      <c r="K2" s="45">
        <f t="shared" ref="K2:K15" ca="1" si="1">RANDBETWEEN(1,20)</f>
        <v>14</v>
      </c>
      <c r="L2" s="44">
        <f t="shared" ref="L2" ca="1" si="2">SUM(J2:K2)</f>
        <v>19</v>
      </c>
      <c r="M2" s="64">
        <v>20</v>
      </c>
      <c r="N2" s="67" t="str">
        <f t="shared" ref="N2:N3" ca="1" si="3">IF(K2&gt;(M2-1),"þ","ý")</f>
        <v>ý</v>
      </c>
      <c r="O2" s="179"/>
    </row>
    <row r="3" spans="1:15" x14ac:dyDescent="0.3">
      <c r="A3" s="150" t="s">
        <v>203</v>
      </c>
      <c r="B3" s="44" t="s">
        <v>205</v>
      </c>
      <c r="C3" s="44" t="s">
        <v>162</v>
      </c>
      <c r="D3" s="112" t="s">
        <v>80</v>
      </c>
      <c r="E3" s="111">
        <v>3</v>
      </c>
      <c r="F3" s="149">
        <v>2</v>
      </c>
      <c r="G3" s="110">
        <v>0</v>
      </c>
      <c r="H3" s="44">
        <v>0</v>
      </c>
      <c r="I3" s="44">
        <v>0</v>
      </c>
      <c r="J3" s="44">
        <f t="shared" si="0"/>
        <v>5</v>
      </c>
      <c r="K3" s="45">
        <f t="shared" ref="K3:K35" ca="1" si="4">RANDBETWEEN(1,20)</f>
        <v>13</v>
      </c>
      <c r="L3" s="44">
        <f t="shared" ref="L3" ca="1" si="5">SUM(J3:K3)</f>
        <v>18</v>
      </c>
      <c r="M3" s="64">
        <v>20</v>
      </c>
      <c r="N3" s="67" t="str">
        <f t="shared" ca="1" si="3"/>
        <v>ý</v>
      </c>
      <c r="O3" s="180"/>
    </row>
    <row r="4" spans="1:15" x14ac:dyDescent="0.3">
      <c r="A4" s="150" t="s">
        <v>203</v>
      </c>
      <c r="B4" s="44" t="s">
        <v>205</v>
      </c>
      <c r="C4" s="44" t="s">
        <v>162</v>
      </c>
      <c r="D4" s="112" t="s">
        <v>80</v>
      </c>
      <c r="E4" s="111">
        <v>3</v>
      </c>
      <c r="F4" s="149">
        <v>2</v>
      </c>
      <c r="G4" s="110">
        <v>0</v>
      </c>
      <c r="H4" s="44">
        <v>0</v>
      </c>
      <c r="I4" s="44">
        <v>0</v>
      </c>
      <c r="J4" s="44">
        <f t="shared" ref="J4:J15" si="6">IF(D4="þ",SUM(E4,G4:I4),SUM(E4,F4,H4,I4))</f>
        <v>5</v>
      </c>
      <c r="K4" s="45">
        <f t="shared" ca="1" si="4"/>
        <v>11</v>
      </c>
      <c r="L4" s="44">
        <f t="shared" ref="L4:L5" ca="1" si="7">SUM(J4:K4)</f>
        <v>16</v>
      </c>
      <c r="M4" s="64">
        <v>20</v>
      </c>
      <c r="N4" s="67" t="str">
        <f t="shared" ref="N4:N15" ca="1" si="8">IF(K4&gt;(M4-1),"þ","ý")</f>
        <v>ý</v>
      </c>
      <c r="O4" s="180"/>
    </row>
    <row r="5" spans="1:15" x14ac:dyDescent="0.3">
      <c r="A5" s="150" t="s">
        <v>203</v>
      </c>
      <c r="B5" s="44" t="s">
        <v>205</v>
      </c>
      <c r="C5" s="44" t="s">
        <v>162</v>
      </c>
      <c r="D5" s="112" t="s">
        <v>80</v>
      </c>
      <c r="E5" s="111">
        <v>3</v>
      </c>
      <c r="F5" s="149">
        <v>2</v>
      </c>
      <c r="G5" s="110">
        <v>0</v>
      </c>
      <c r="H5" s="44">
        <v>0</v>
      </c>
      <c r="I5" s="44">
        <v>0</v>
      </c>
      <c r="J5" s="44">
        <f t="shared" si="6"/>
        <v>5</v>
      </c>
      <c r="K5" s="45">
        <f t="shared" ca="1" si="4"/>
        <v>11</v>
      </c>
      <c r="L5" s="44">
        <f t="shared" ca="1" si="7"/>
        <v>16</v>
      </c>
      <c r="M5" s="64">
        <v>20</v>
      </c>
      <c r="N5" s="67" t="str">
        <f t="shared" ca="1" si="8"/>
        <v>ý</v>
      </c>
      <c r="O5" s="180"/>
    </row>
    <row r="6" spans="1:15" x14ac:dyDescent="0.3">
      <c r="A6" s="150" t="s">
        <v>203</v>
      </c>
      <c r="B6" s="44" t="s">
        <v>205</v>
      </c>
      <c r="C6" s="44" t="s">
        <v>162</v>
      </c>
      <c r="D6" s="112" t="s">
        <v>80</v>
      </c>
      <c r="E6" s="111">
        <v>3</v>
      </c>
      <c r="F6" s="149">
        <v>2</v>
      </c>
      <c r="G6" s="110">
        <v>0</v>
      </c>
      <c r="H6" s="44">
        <v>0</v>
      </c>
      <c r="I6" s="44">
        <v>0</v>
      </c>
      <c r="J6" s="44">
        <f t="shared" ref="J6:J7" si="9">IF(D6="þ",SUM(E6,G6:I6),SUM(E6,F6,H6,I6))</f>
        <v>5</v>
      </c>
      <c r="K6" s="45">
        <f t="shared" ca="1" si="4"/>
        <v>5</v>
      </c>
      <c r="L6" s="44">
        <f t="shared" ref="L6:L7" ca="1" si="10">SUM(J6:K6)</f>
        <v>10</v>
      </c>
      <c r="M6" s="64">
        <v>20</v>
      </c>
      <c r="N6" s="67" t="str">
        <f t="shared" ref="N6:N7" ca="1" si="11">IF(K6&gt;(M6-1),"þ","ý")</f>
        <v>ý</v>
      </c>
      <c r="O6" s="180"/>
    </row>
    <row r="7" spans="1:15" x14ac:dyDescent="0.3">
      <c r="A7" s="150" t="s">
        <v>203</v>
      </c>
      <c r="B7" s="44" t="s">
        <v>205</v>
      </c>
      <c r="C7" s="44" t="s">
        <v>162</v>
      </c>
      <c r="D7" s="112" t="s">
        <v>80</v>
      </c>
      <c r="E7" s="111">
        <v>3</v>
      </c>
      <c r="F7" s="149">
        <v>2</v>
      </c>
      <c r="G7" s="110">
        <v>0</v>
      </c>
      <c r="H7" s="44">
        <v>0</v>
      </c>
      <c r="I7" s="44">
        <v>0</v>
      </c>
      <c r="J7" s="44">
        <f t="shared" si="9"/>
        <v>5</v>
      </c>
      <c r="K7" s="45">
        <f t="shared" ca="1" si="4"/>
        <v>6</v>
      </c>
      <c r="L7" s="44">
        <f t="shared" ca="1" si="10"/>
        <v>11</v>
      </c>
      <c r="M7" s="64">
        <v>20</v>
      </c>
      <c r="N7" s="67" t="str">
        <f t="shared" ca="1" si="11"/>
        <v>ý</v>
      </c>
      <c r="O7" s="180"/>
    </row>
    <row r="8" spans="1:15" x14ac:dyDescent="0.3">
      <c r="A8" s="151" t="s">
        <v>203</v>
      </c>
      <c r="B8" s="46" t="s">
        <v>114</v>
      </c>
      <c r="C8" s="46" t="s">
        <v>114</v>
      </c>
      <c r="D8" s="109" t="s">
        <v>80</v>
      </c>
      <c r="E8" s="108">
        <v>3</v>
      </c>
      <c r="F8" s="148">
        <v>2</v>
      </c>
      <c r="G8" s="175">
        <v>0</v>
      </c>
      <c r="H8" s="46">
        <v>0</v>
      </c>
      <c r="I8" s="46">
        <v>0</v>
      </c>
      <c r="J8" s="46">
        <f t="shared" ref="J8" si="12">IF(D8="þ",SUM(E8,G8:I8),SUM(E8,F8,H8,I8))</f>
        <v>5</v>
      </c>
      <c r="K8" s="47">
        <f t="shared" ca="1" si="1"/>
        <v>16</v>
      </c>
      <c r="L8" s="46">
        <f t="shared" ref="L8" ca="1" si="13">SUM(J8:K8)</f>
        <v>21</v>
      </c>
      <c r="M8" s="65">
        <v>20</v>
      </c>
      <c r="N8" s="66" t="str">
        <f t="shared" ref="N8" ca="1" si="14">IF(K8&gt;(M8-1),"þ","ý")</f>
        <v>ý</v>
      </c>
      <c r="O8" s="213"/>
    </row>
    <row r="9" spans="1:15" x14ac:dyDescent="0.3">
      <c r="A9" s="150" t="s">
        <v>204</v>
      </c>
      <c r="B9" s="44" t="s">
        <v>205</v>
      </c>
      <c r="C9" s="44" t="s">
        <v>162</v>
      </c>
      <c r="D9" s="112" t="s">
        <v>80</v>
      </c>
      <c r="E9" s="111">
        <v>3</v>
      </c>
      <c r="F9" s="149">
        <v>0</v>
      </c>
      <c r="G9" s="110">
        <v>1</v>
      </c>
      <c r="H9" s="44">
        <v>0</v>
      </c>
      <c r="I9" s="44">
        <v>0</v>
      </c>
      <c r="J9" s="44">
        <f t="shared" ref="J9" si="15">IF(D9="þ",SUM(E9,G9:I9),SUM(E9,F9,H9,I9))</f>
        <v>3</v>
      </c>
      <c r="K9" s="45">
        <f t="shared" ca="1" si="4"/>
        <v>18</v>
      </c>
      <c r="L9" s="44">
        <f t="shared" ref="L9" ca="1" si="16">SUM(J9:K9)</f>
        <v>21</v>
      </c>
      <c r="M9" s="64">
        <v>20</v>
      </c>
      <c r="N9" s="67" t="str">
        <f t="shared" ref="N9" ca="1" si="17">IF(K9&gt;(M9-1),"þ","ý")</f>
        <v>ý</v>
      </c>
      <c r="O9" s="180"/>
    </row>
    <row r="10" spans="1:15" x14ac:dyDescent="0.3">
      <c r="A10" s="150" t="s">
        <v>204</v>
      </c>
      <c r="B10" s="44" t="s">
        <v>205</v>
      </c>
      <c r="C10" s="44" t="s">
        <v>162</v>
      </c>
      <c r="D10" s="112" t="s">
        <v>80</v>
      </c>
      <c r="E10" s="111">
        <v>3</v>
      </c>
      <c r="F10" s="149">
        <v>0</v>
      </c>
      <c r="G10" s="110">
        <v>1</v>
      </c>
      <c r="H10" s="44">
        <v>0</v>
      </c>
      <c r="I10" s="44">
        <v>0</v>
      </c>
      <c r="J10" s="44">
        <f t="shared" ref="J10" si="18">IF(D10="þ",SUM(E10,G10:I10),SUM(E10,F10,H10,I10))</f>
        <v>3</v>
      </c>
      <c r="K10" s="45">
        <f t="shared" ca="1" si="4"/>
        <v>8</v>
      </c>
      <c r="L10" s="44">
        <f t="shared" ref="L10" ca="1" si="19">SUM(J10:K10)</f>
        <v>11</v>
      </c>
      <c r="M10" s="64">
        <v>20</v>
      </c>
      <c r="N10" s="67" t="str">
        <f t="shared" ref="N10" ca="1" si="20">IF(K10&gt;(M10-1),"þ","ý")</f>
        <v>ý</v>
      </c>
      <c r="O10" s="180"/>
    </row>
    <row r="11" spans="1:15" x14ac:dyDescent="0.3">
      <c r="A11" s="150" t="s">
        <v>204</v>
      </c>
      <c r="B11" s="44" t="s">
        <v>205</v>
      </c>
      <c r="C11" s="44" t="s">
        <v>162</v>
      </c>
      <c r="D11" s="112" t="s">
        <v>80</v>
      </c>
      <c r="E11" s="111">
        <v>3</v>
      </c>
      <c r="F11" s="149">
        <v>0</v>
      </c>
      <c r="G11" s="110">
        <v>1</v>
      </c>
      <c r="H11" s="44">
        <v>0</v>
      </c>
      <c r="I11" s="44">
        <v>0</v>
      </c>
      <c r="J11" s="44">
        <f t="shared" ref="J11:J14" si="21">IF(D11="þ",SUM(E11,G11:I11),SUM(E11,F11,H11,I11))</f>
        <v>3</v>
      </c>
      <c r="K11" s="45">
        <f t="shared" ca="1" si="4"/>
        <v>20</v>
      </c>
      <c r="L11" s="44">
        <f t="shared" ref="L11:L14" ca="1" si="22">SUM(J11:K11)</f>
        <v>23</v>
      </c>
      <c r="M11" s="64">
        <v>20</v>
      </c>
      <c r="N11" s="67" t="str">
        <f t="shared" ref="N11:N14" ca="1" si="23">IF(K11&gt;(M11-1),"þ","ý")</f>
        <v>þ</v>
      </c>
      <c r="O11" s="180"/>
    </row>
    <row r="12" spans="1:15" x14ac:dyDescent="0.3">
      <c r="A12" s="150" t="s">
        <v>204</v>
      </c>
      <c r="B12" s="44" t="s">
        <v>205</v>
      </c>
      <c r="C12" s="44" t="s">
        <v>162</v>
      </c>
      <c r="D12" s="112" t="s">
        <v>80</v>
      </c>
      <c r="E12" s="111">
        <v>3</v>
      </c>
      <c r="F12" s="149">
        <v>0</v>
      </c>
      <c r="G12" s="110">
        <v>1</v>
      </c>
      <c r="H12" s="44">
        <v>0</v>
      </c>
      <c r="I12" s="44">
        <v>0</v>
      </c>
      <c r="J12" s="44">
        <f t="shared" si="21"/>
        <v>3</v>
      </c>
      <c r="K12" s="45">
        <f t="shared" ca="1" si="4"/>
        <v>13</v>
      </c>
      <c r="L12" s="44">
        <f t="shared" ca="1" si="22"/>
        <v>16</v>
      </c>
      <c r="M12" s="64">
        <v>20</v>
      </c>
      <c r="N12" s="67" t="str">
        <f t="shared" ca="1" si="23"/>
        <v>ý</v>
      </c>
      <c r="O12" s="180"/>
    </row>
    <row r="13" spans="1:15" x14ac:dyDescent="0.3">
      <c r="A13" s="150" t="s">
        <v>204</v>
      </c>
      <c r="B13" s="44" t="s">
        <v>205</v>
      </c>
      <c r="C13" s="44" t="s">
        <v>162</v>
      </c>
      <c r="D13" s="112" t="s">
        <v>80</v>
      </c>
      <c r="E13" s="111">
        <v>3</v>
      </c>
      <c r="F13" s="149">
        <v>0</v>
      </c>
      <c r="G13" s="110">
        <v>1</v>
      </c>
      <c r="H13" s="44">
        <v>0</v>
      </c>
      <c r="I13" s="44">
        <v>0</v>
      </c>
      <c r="J13" s="44">
        <f t="shared" si="21"/>
        <v>3</v>
      </c>
      <c r="K13" s="45">
        <f t="shared" ca="1" si="4"/>
        <v>9</v>
      </c>
      <c r="L13" s="44">
        <f t="shared" ca="1" si="22"/>
        <v>12</v>
      </c>
      <c r="M13" s="64">
        <v>20</v>
      </c>
      <c r="N13" s="67" t="str">
        <f t="shared" ca="1" si="23"/>
        <v>ý</v>
      </c>
      <c r="O13" s="180"/>
    </row>
    <row r="14" spans="1:15" x14ac:dyDescent="0.3">
      <c r="A14" s="150" t="s">
        <v>204</v>
      </c>
      <c r="B14" s="44" t="s">
        <v>205</v>
      </c>
      <c r="C14" s="44" t="s">
        <v>162</v>
      </c>
      <c r="D14" s="112" t="s">
        <v>80</v>
      </c>
      <c r="E14" s="111">
        <v>3</v>
      </c>
      <c r="F14" s="149">
        <v>0</v>
      </c>
      <c r="G14" s="110">
        <v>1</v>
      </c>
      <c r="H14" s="44">
        <v>0</v>
      </c>
      <c r="I14" s="44">
        <v>0</v>
      </c>
      <c r="J14" s="44">
        <f t="shared" si="21"/>
        <v>3</v>
      </c>
      <c r="K14" s="45">
        <f t="shared" ca="1" si="4"/>
        <v>19</v>
      </c>
      <c r="L14" s="44">
        <f t="shared" ca="1" si="22"/>
        <v>22</v>
      </c>
      <c r="M14" s="64">
        <v>20</v>
      </c>
      <c r="N14" s="67" t="str">
        <f t="shared" ca="1" si="23"/>
        <v>ý</v>
      </c>
      <c r="O14" s="180"/>
    </row>
    <row r="15" spans="1:15" x14ac:dyDescent="0.3">
      <c r="A15" s="151" t="s">
        <v>204</v>
      </c>
      <c r="B15" s="46" t="s">
        <v>114</v>
      </c>
      <c r="C15" s="46" t="s">
        <v>114</v>
      </c>
      <c r="D15" s="109" t="s">
        <v>80</v>
      </c>
      <c r="E15" s="108">
        <v>3</v>
      </c>
      <c r="F15" s="148">
        <v>0</v>
      </c>
      <c r="G15" s="175">
        <v>1</v>
      </c>
      <c r="H15" s="46">
        <v>0</v>
      </c>
      <c r="I15" s="46">
        <v>0</v>
      </c>
      <c r="J15" s="46">
        <f t="shared" si="6"/>
        <v>3</v>
      </c>
      <c r="K15" s="47">
        <f t="shared" ca="1" si="1"/>
        <v>2</v>
      </c>
      <c r="L15" s="46">
        <f t="shared" ref="L15" ca="1" si="24">SUM(J15:K15)</f>
        <v>5</v>
      </c>
      <c r="M15" s="65">
        <v>20</v>
      </c>
      <c r="N15" s="66" t="str">
        <f t="shared" ca="1" si="8"/>
        <v>ý</v>
      </c>
      <c r="O15" s="180"/>
    </row>
    <row r="16" spans="1:15" x14ac:dyDescent="0.3">
      <c r="A16" s="150" t="s">
        <v>214</v>
      </c>
      <c r="B16" s="44" t="s">
        <v>124</v>
      </c>
      <c r="C16" s="44" t="s">
        <v>125</v>
      </c>
      <c r="D16" s="112" t="s">
        <v>80</v>
      </c>
      <c r="E16" s="111">
        <v>4</v>
      </c>
      <c r="F16" s="149">
        <v>1</v>
      </c>
      <c r="G16" s="110">
        <v>2</v>
      </c>
      <c r="H16" s="44">
        <v>2</v>
      </c>
      <c r="I16" s="44">
        <v>0</v>
      </c>
      <c r="J16" s="44">
        <f t="shared" ref="J16" si="25">IF(D16="þ",SUM(E16,G16:I16),SUM(E16,F16,H16,I16))</f>
        <v>7</v>
      </c>
      <c r="K16" s="45">
        <f t="shared" ca="1" si="4"/>
        <v>11</v>
      </c>
      <c r="L16" s="44">
        <f t="shared" ref="L16" ca="1" si="26">SUM(J16:K16)</f>
        <v>18</v>
      </c>
      <c r="M16" s="64">
        <v>20</v>
      </c>
      <c r="N16" s="67" t="str">
        <f t="shared" ref="N16" ca="1" si="27">IF(K16&gt;(M16-1),"þ","ý")</f>
        <v>ý</v>
      </c>
      <c r="O16" s="179"/>
    </row>
    <row r="17" spans="1:15" x14ac:dyDescent="0.3">
      <c r="A17" s="150" t="s">
        <v>214</v>
      </c>
      <c r="B17" s="44" t="s">
        <v>126</v>
      </c>
      <c r="C17" s="44" t="s">
        <v>127</v>
      </c>
      <c r="D17" s="112" t="s">
        <v>110</v>
      </c>
      <c r="E17" s="111">
        <v>4</v>
      </c>
      <c r="F17" s="149">
        <v>1</v>
      </c>
      <c r="G17" s="110">
        <v>2</v>
      </c>
      <c r="H17" s="44">
        <v>0</v>
      </c>
      <c r="I17" s="44">
        <v>0</v>
      </c>
      <c r="J17" s="44">
        <f t="shared" ref="J17:J21" si="28">IF(D17="þ",SUM(E17,G17:I17),SUM(E17,F17,H17,I17))</f>
        <v>6</v>
      </c>
      <c r="K17" s="45">
        <f t="shared" ca="1" si="4"/>
        <v>7</v>
      </c>
      <c r="L17" s="44">
        <f t="shared" ref="L17:L21" ca="1" si="29">SUM(J17:K17)</f>
        <v>13</v>
      </c>
      <c r="M17" s="64">
        <v>20</v>
      </c>
      <c r="N17" s="67" t="str">
        <f t="shared" ref="N17:N26" ca="1" si="30">IF(K17&gt;(M17-1),"þ","ý")</f>
        <v>ý</v>
      </c>
      <c r="O17" s="180"/>
    </row>
    <row r="18" spans="1:15" x14ac:dyDescent="0.3">
      <c r="A18" s="150" t="s">
        <v>214</v>
      </c>
      <c r="B18" s="44" t="s">
        <v>128</v>
      </c>
      <c r="C18" s="44" t="s">
        <v>129</v>
      </c>
      <c r="D18" s="112" t="s">
        <v>80</v>
      </c>
      <c r="E18" s="111">
        <v>4</v>
      </c>
      <c r="F18" s="149">
        <v>1</v>
      </c>
      <c r="G18" s="110">
        <v>2</v>
      </c>
      <c r="H18" s="44">
        <v>0</v>
      </c>
      <c r="I18" s="44">
        <v>0</v>
      </c>
      <c r="J18" s="44">
        <f t="shared" ref="J18" si="31">IF(D18="þ",SUM(E18,G18:I18),SUM(E18,F18,H18,I18))</f>
        <v>5</v>
      </c>
      <c r="K18" s="45">
        <f t="shared" ca="1" si="4"/>
        <v>2</v>
      </c>
      <c r="L18" s="44">
        <f t="shared" ref="L18" ca="1" si="32">SUM(J18:K18)</f>
        <v>7</v>
      </c>
      <c r="M18" s="64">
        <v>20</v>
      </c>
      <c r="N18" s="67" t="str">
        <f t="shared" ref="N18" ca="1" si="33">IF(K18&gt;(M18-1),"þ","ý")</f>
        <v>ý</v>
      </c>
      <c r="O18" s="180"/>
    </row>
    <row r="19" spans="1:15" x14ac:dyDescent="0.3">
      <c r="A19" s="150" t="s">
        <v>214</v>
      </c>
      <c r="B19" s="44" t="s">
        <v>130</v>
      </c>
      <c r="C19" s="44" t="s">
        <v>129</v>
      </c>
      <c r="D19" s="112" t="s">
        <v>110</v>
      </c>
      <c r="E19" s="111">
        <v>4</v>
      </c>
      <c r="F19" s="149">
        <v>1</v>
      </c>
      <c r="G19" s="110">
        <v>2</v>
      </c>
      <c r="H19" s="44">
        <v>0</v>
      </c>
      <c r="I19" s="44">
        <v>0</v>
      </c>
      <c r="J19" s="44">
        <f t="shared" ref="J19" si="34">IF(D19="þ",SUM(E19,G19:I19),SUM(E19,F19,H19,I19))</f>
        <v>6</v>
      </c>
      <c r="K19" s="45">
        <f t="shared" ca="1" si="4"/>
        <v>7</v>
      </c>
      <c r="L19" s="44">
        <f t="shared" ref="L19" ca="1" si="35">SUM(J19:K19)</f>
        <v>13</v>
      </c>
      <c r="M19" s="64">
        <v>20</v>
      </c>
      <c r="N19" s="67" t="str">
        <f t="shared" ref="N19" ca="1" si="36">IF(K19&gt;(M19-1),"þ","ý")</f>
        <v>ý</v>
      </c>
      <c r="O19" s="180"/>
    </row>
    <row r="20" spans="1:15" x14ac:dyDescent="0.3">
      <c r="A20" s="151" t="s">
        <v>214</v>
      </c>
      <c r="B20" s="46" t="s">
        <v>114</v>
      </c>
      <c r="C20" s="46" t="s">
        <v>114</v>
      </c>
      <c r="D20" s="109" t="s">
        <v>80</v>
      </c>
      <c r="E20" s="108">
        <v>4</v>
      </c>
      <c r="F20" s="148">
        <v>1</v>
      </c>
      <c r="G20" s="175">
        <v>2</v>
      </c>
      <c r="H20" s="46">
        <v>0</v>
      </c>
      <c r="I20" s="46">
        <v>0</v>
      </c>
      <c r="J20" s="46">
        <f t="shared" si="28"/>
        <v>5</v>
      </c>
      <c r="K20" s="47">
        <f t="shared" ca="1" si="4"/>
        <v>5</v>
      </c>
      <c r="L20" s="46">
        <f t="shared" ca="1" si="29"/>
        <v>10</v>
      </c>
      <c r="M20" s="65">
        <v>20</v>
      </c>
      <c r="N20" s="66" t="str">
        <f t="shared" ca="1" si="30"/>
        <v>ý</v>
      </c>
      <c r="O20" s="180"/>
    </row>
    <row r="21" spans="1:15" x14ac:dyDescent="0.3">
      <c r="A21" s="150" t="s">
        <v>208</v>
      </c>
      <c r="B21" s="44" t="s">
        <v>209</v>
      </c>
      <c r="C21" s="44" t="s">
        <v>210</v>
      </c>
      <c r="D21" s="112" t="s">
        <v>80</v>
      </c>
      <c r="E21" s="111">
        <v>1</v>
      </c>
      <c r="F21" s="149">
        <v>0</v>
      </c>
      <c r="G21" s="110">
        <v>0</v>
      </c>
      <c r="H21" s="44">
        <v>0</v>
      </c>
      <c r="I21" s="44">
        <v>0</v>
      </c>
      <c r="J21" s="44">
        <f t="shared" si="28"/>
        <v>1</v>
      </c>
      <c r="K21" s="45">
        <f t="shared" ca="1" si="4"/>
        <v>7</v>
      </c>
      <c r="L21" s="44">
        <f t="shared" ca="1" si="29"/>
        <v>8</v>
      </c>
      <c r="M21" s="64">
        <v>20</v>
      </c>
      <c r="N21" s="67" t="str">
        <f t="shared" ca="1" si="30"/>
        <v>ý</v>
      </c>
      <c r="O21" s="179" t="s">
        <v>211</v>
      </c>
    </row>
    <row r="22" spans="1:15" x14ac:dyDescent="0.3">
      <c r="A22" s="151" t="s">
        <v>208</v>
      </c>
      <c r="B22" s="46" t="s">
        <v>114</v>
      </c>
      <c r="C22" s="46" t="s">
        <v>114</v>
      </c>
      <c r="D22" s="109" t="s">
        <v>80</v>
      </c>
      <c r="E22" s="108">
        <v>1</v>
      </c>
      <c r="F22" s="148">
        <v>0</v>
      </c>
      <c r="G22" s="175">
        <v>0</v>
      </c>
      <c r="H22" s="46">
        <v>0</v>
      </c>
      <c r="I22" s="46">
        <v>0</v>
      </c>
      <c r="J22" s="46">
        <f t="shared" ref="J22" si="37">IF(D22="þ",SUM(E22,G22:I22),SUM(E22,F22,H22,I22))</f>
        <v>1</v>
      </c>
      <c r="K22" s="47">
        <f t="shared" ca="1" si="4"/>
        <v>16</v>
      </c>
      <c r="L22" s="46">
        <f t="shared" ref="L22" ca="1" si="38">SUM(J22:K22)</f>
        <v>17</v>
      </c>
      <c r="M22" s="65">
        <v>20</v>
      </c>
      <c r="N22" s="66" t="str">
        <f t="shared" ref="N22" ca="1" si="39">IF(K22&gt;(M22-1),"þ","ý")</f>
        <v>ý</v>
      </c>
      <c r="O22" s="180"/>
    </row>
    <row r="23" spans="1:15" x14ac:dyDescent="0.3">
      <c r="A23" s="181" t="s">
        <v>119</v>
      </c>
      <c r="B23" s="182" t="s">
        <v>117</v>
      </c>
      <c r="C23" s="44" t="s">
        <v>118</v>
      </c>
      <c r="D23" s="112" t="s">
        <v>80</v>
      </c>
      <c r="E23" s="111">
        <v>2</v>
      </c>
      <c r="F23" s="149">
        <v>1</v>
      </c>
      <c r="G23" s="110">
        <v>2</v>
      </c>
      <c r="H23" s="44">
        <v>0</v>
      </c>
      <c r="I23" s="44">
        <v>0</v>
      </c>
      <c r="J23" s="44">
        <f t="shared" ref="J23" si="40">IF(D23="þ",SUM(E23,G23:I23),SUM(E23,F23,H23,I23))</f>
        <v>3</v>
      </c>
      <c r="K23" s="45">
        <f t="shared" ca="1" si="4"/>
        <v>6</v>
      </c>
      <c r="L23" s="44">
        <f t="shared" ref="L23:L26" ca="1" si="41">SUM(J23:K23)</f>
        <v>9</v>
      </c>
      <c r="M23" s="64">
        <v>20</v>
      </c>
      <c r="N23" s="67" t="str">
        <f t="shared" ca="1" si="30"/>
        <v>ý</v>
      </c>
      <c r="O23" s="179"/>
    </row>
    <row r="24" spans="1:15" x14ac:dyDescent="0.3">
      <c r="A24" s="181" t="s">
        <v>119</v>
      </c>
      <c r="B24" s="182" t="s">
        <v>123</v>
      </c>
      <c r="C24" s="44" t="s">
        <v>123</v>
      </c>
      <c r="D24" s="112" t="s">
        <v>80</v>
      </c>
      <c r="E24" s="111">
        <v>0</v>
      </c>
      <c r="F24" s="149">
        <v>1</v>
      </c>
      <c r="G24" s="110">
        <v>2</v>
      </c>
      <c r="H24" s="44">
        <v>0</v>
      </c>
      <c r="I24" s="44">
        <v>0</v>
      </c>
      <c r="J24" s="44">
        <f t="shared" ref="J24" si="42">IF(D24="þ",SUM(E24,G24:I24),SUM(E24,F24,H24,I24))</f>
        <v>1</v>
      </c>
      <c r="K24" s="45">
        <f t="shared" ca="1" si="4"/>
        <v>13</v>
      </c>
      <c r="L24" s="44">
        <f t="shared" ref="L24" ca="1" si="43">SUM(J24:K24)</f>
        <v>14</v>
      </c>
      <c r="M24" s="64">
        <v>20</v>
      </c>
      <c r="N24" s="67" t="str">
        <f t="shared" ref="N24" ca="1" si="44">IF(K24&gt;(M24-1),"þ","ý")</f>
        <v>ý</v>
      </c>
      <c r="O24" s="180"/>
    </row>
    <row r="25" spans="1:15" x14ac:dyDescent="0.3">
      <c r="A25" s="184" t="s">
        <v>119</v>
      </c>
      <c r="B25" s="46" t="s">
        <v>114</v>
      </c>
      <c r="C25" s="46" t="s">
        <v>114</v>
      </c>
      <c r="D25" s="109" t="s">
        <v>80</v>
      </c>
      <c r="E25" s="108">
        <v>1</v>
      </c>
      <c r="F25" s="148">
        <v>1</v>
      </c>
      <c r="G25" s="107">
        <v>2</v>
      </c>
      <c r="H25" s="46">
        <v>0</v>
      </c>
      <c r="I25" s="46">
        <v>0</v>
      </c>
      <c r="J25" s="46">
        <f t="shared" ref="J25:J35" si="45">IF(D25="þ",SUM(E25,G25:I25),SUM(E25,F25,H25,I25))</f>
        <v>2</v>
      </c>
      <c r="K25" s="47">
        <f t="shared" ca="1" si="4"/>
        <v>9</v>
      </c>
      <c r="L25" s="46">
        <f t="shared" ca="1" si="41"/>
        <v>11</v>
      </c>
      <c r="M25" s="65">
        <v>20</v>
      </c>
      <c r="N25" s="66" t="str">
        <f t="shared" ca="1" si="30"/>
        <v>ý</v>
      </c>
      <c r="O25" s="185"/>
    </row>
    <row r="26" spans="1:15" x14ac:dyDescent="0.3">
      <c r="A26" s="181" t="s">
        <v>141</v>
      </c>
      <c r="B26" s="182" t="s">
        <v>165</v>
      </c>
      <c r="C26" s="44" t="s">
        <v>166</v>
      </c>
      <c r="D26" s="112" t="s">
        <v>80</v>
      </c>
      <c r="E26" s="111">
        <v>2</v>
      </c>
      <c r="F26" s="149">
        <v>0</v>
      </c>
      <c r="G26" s="110">
        <v>2</v>
      </c>
      <c r="H26" s="44">
        <v>0</v>
      </c>
      <c r="I26" s="44">
        <v>0</v>
      </c>
      <c r="J26" s="44">
        <f t="shared" si="45"/>
        <v>2</v>
      </c>
      <c r="K26" s="45">
        <f t="shared" ca="1" si="4"/>
        <v>11</v>
      </c>
      <c r="L26" s="44">
        <f t="shared" ca="1" si="41"/>
        <v>13</v>
      </c>
      <c r="M26" s="64">
        <v>20</v>
      </c>
      <c r="N26" s="67" t="str">
        <f t="shared" ca="1" si="30"/>
        <v>ý</v>
      </c>
      <c r="O26" s="180"/>
    </row>
    <row r="27" spans="1:15" x14ac:dyDescent="0.3">
      <c r="A27" s="184" t="s">
        <v>141</v>
      </c>
      <c r="B27" s="46" t="s">
        <v>114</v>
      </c>
      <c r="C27" s="46" t="s">
        <v>114</v>
      </c>
      <c r="D27" s="109" t="s">
        <v>80</v>
      </c>
      <c r="E27" s="108">
        <v>2</v>
      </c>
      <c r="F27" s="148">
        <v>0</v>
      </c>
      <c r="G27" s="107">
        <v>2</v>
      </c>
      <c r="H27" s="46">
        <v>0</v>
      </c>
      <c r="I27" s="46">
        <v>0</v>
      </c>
      <c r="J27" s="46">
        <f t="shared" ref="J27:J30" si="46">IF(D27="þ",SUM(E27,G27:I27),SUM(E27,F27,H27,I27))</f>
        <v>2</v>
      </c>
      <c r="K27" s="47">
        <f t="shared" ca="1" si="4"/>
        <v>9</v>
      </c>
      <c r="L27" s="46">
        <f t="shared" ref="L27:L30" ca="1" si="47">SUM(J27:K27)</f>
        <v>11</v>
      </c>
      <c r="M27" s="65">
        <v>20</v>
      </c>
      <c r="N27" s="66" t="str">
        <f t="shared" ref="N27:N30" ca="1" si="48">IF(K27&gt;(M27-1),"þ","ý")</f>
        <v>ý</v>
      </c>
      <c r="O27" s="185"/>
    </row>
    <row r="28" spans="1:15" x14ac:dyDescent="0.3">
      <c r="A28" s="181" t="s">
        <v>175</v>
      </c>
      <c r="B28" s="182" t="s">
        <v>117</v>
      </c>
      <c r="C28" s="44" t="s">
        <v>176</v>
      </c>
      <c r="D28" s="112" t="s">
        <v>80</v>
      </c>
      <c r="E28" s="111">
        <v>1</v>
      </c>
      <c r="F28" s="149">
        <v>1</v>
      </c>
      <c r="G28" s="110">
        <v>0</v>
      </c>
      <c r="H28" s="44">
        <v>0</v>
      </c>
      <c r="I28" s="44">
        <v>0</v>
      </c>
      <c r="J28" s="44">
        <f t="shared" si="46"/>
        <v>2</v>
      </c>
      <c r="K28" s="45">
        <f t="shared" ca="1" si="4"/>
        <v>11</v>
      </c>
      <c r="L28" s="44">
        <f t="shared" ca="1" si="47"/>
        <v>13</v>
      </c>
      <c r="M28" s="64">
        <v>20</v>
      </c>
      <c r="N28" s="67" t="str">
        <f t="shared" ca="1" si="48"/>
        <v>ý</v>
      </c>
      <c r="O28" s="180"/>
    </row>
    <row r="29" spans="1:15" x14ac:dyDescent="0.3">
      <c r="A29" s="184" t="s">
        <v>175</v>
      </c>
      <c r="B29" s="46" t="s">
        <v>114</v>
      </c>
      <c r="C29" s="46" t="s">
        <v>114</v>
      </c>
      <c r="D29" s="109" t="s">
        <v>80</v>
      </c>
      <c r="E29" s="108">
        <v>1</v>
      </c>
      <c r="F29" s="148">
        <v>1</v>
      </c>
      <c r="G29" s="107">
        <v>0</v>
      </c>
      <c r="H29" s="46">
        <v>0</v>
      </c>
      <c r="I29" s="46">
        <v>0</v>
      </c>
      <c r="J29" s="46">
        <f t="shared" ref="J29" si="49">IF(D29="þ",SUM(E29,G29:I29),SUM(E29,F29,H29,I29))</f>
        <v>2</v>
      </c>
      <c r="K29" s="47">
        <f t="shared" ca="1" si="4"/>
        <v>4</v>
      </c>
      <c r="L29" s="46">
        <f t="shared" ref="L29" ca="1" si="50">SUM(J29:K29)</f>
        <v>6</v>
      </c>
      <c r="M29" s="65">
        <v>20</v>
      </c>
      <c r="N29" s="66" t="str">
        <f t="shared" ref="N29" ca="1" si="51">IF(K29&gt;(M29-1),"þ","ý")</f>
        <v>ý</v>
      </c>
      <c r="O29" s="185"/>
    </row>
    <row r="30" spans="1:15" x14ac:dyDescent="0.3">
      <c r="A30" s="181" t="s">
        <v>142</v>
      </c>
      <c r="B30" s="44" t="s">
        <v>138</v>
      </c>
      <c r="C30" s="44" t="s">
        <v>161</v>
      </c>
      <c r="D30" s="112" t="s">
        <v>80</v>
      </c>
      <c r="E30" s="211">
        <f>4+1-1</f>
        <v>4</v>
      </c>
      <c r="F30" s="210">
        <f>3+2+1</f>
        <v>6</v>
      </c>
      <c r="G30" s="110">
        <v>0</v>
      </c>
      <c r="H30" s="44">
        <v>1</v>
      </c>
      <c r="I30" s="44">
        <v>0</v>
      </c>
      <c r="J30" s="44">
        <f t="shared" si="46"/>
        <v>11</v>
      </c>
      <c r="K30" s="45">
        <f t="shared" ca="1" si="4"/>
        <v>16</v>
      </c>
      <c r="L30" s="44">
        <f t="shared" ca="1" si="47"/>
        <v>27</v>
      </c>
      <c r="M30" s="64">
        <v>20</v>
      </c>
      <c r="N30" s="67" t="str">
        <f t="shared" ca="1" si="48"/>
        <v>ý</v>
      </c>
      <c r="O30" s="183"/>
    </row>
    <row r="31" spans="1:15" x14ac:dyDescent="0.3">
      <c r="A31" s="181" t="s">
        <v>144</v>
      </c>
      <c r="B31" s="182" t="s">
        <v>138</v>
      </c>
      <c r="C31" s="44" t="s">
        <v>161</v>
      </c>
      <c r="D31" s="112" t="s">
        <v>80</v>
      </c>
      <c r="E31" s="211">
        <f>3+1</f>
        <v>4</v>
      </c>
      <c r="F31" s="210">
        <f>3+2</f>
        <v>5</v>
      </c>
      <c r="G31" s="110">
        <v>0</v>
      </c>
      <c r="H31" s="44">
        <v>1</v>
      </c>
      <c r="I31" s="44">
        <v>0</v>
      </c>
      <c r="J31" s="44">
        <f t="shared" si="45"/>
        <v>10</v>
      </c>
      <c r="K31" s="45">
        <f t="shared" ca="1" si="4"/>
        <v>10</v>
      </c>
      <c r="L31" s="44">
        <f t="shared" ref="L31" ca="1" si="52">SUM(J31:K31)</f>
        <v>20</v>
      </c>
      <c r="M31" s="64">
        <v>20</v>
      </c>
      <c r="N31" s="67" t="str">
        <f t="shared" ref="N31" ca="1" si="53">IF(K31&gt;(M31-1),"þ","ý")</f>
        <v>ý</v>
      </c>
      <c r="O31" s="183"/>
    </row>
    <row r="32" spans="1:15" x14ac:dyDescent="0.3">
      <c r="A32" s="181" t="s">
        <v>159</v>
      </c>
      <c r="B32" s="182" t="s">
        <v>138</v>
      </c>
      <c r="C32" s="44" t="s">
        <v>161</v>
      </c>
      <c r="D32" s="112" t="s">
        <v>80</v>
      </c>
      <c r="E32" s="111">
        <v>3</v>
      </c>
      <c r="F32" s="149">
        <v>3</v>
      </c>
      <c r="G32" s="110">
        <v>0</v>
      </c>
      <c r="H32" s="44">
        <v>1</v>
      </c>
      <c r="I32" s="44">
        <v>0</v>
      </c>
      <c r="J32" s="44">
        <f t="shared" ref="J32" si="54">IF(D32="þ",SUM(E32,G32:I32),SUM(E32,F32,H32,I32))</f>
        <v>7</v>
      </c>
      <c r="K32" s="45">
        <f t="shared" ca="1" si="4"/>
        <v>16</v>
      </c>
      <c r="L32" s="44">
        <f t="shared" ref="L32" ca="1" si="55">SUM(J32:K32)</f>
        <v>23</v>
      </c>
      <c r="M32" s="64">
        <v>20</v>
      </c>
      <c r="N32" s="67" t="str">
        <f t="shared" ref="N32" ca="1" si="56">IF(K32&gt;(M32-1),"þ","ý")</f>
        <v>ý</v>
      </c>
      <c r="O32" s="183"/>
    </row>
    <row r="33" spans="1:15" x14ac:dyDescent="0.3">
      <c r="A33" s="181" t="s">
        <v>158</v>
      </c>
      <c r="B33" s="182" t="s">
        <v>160</v>
      </c>
      <c r="C33" s="44" t="s">
        <v>162</v>
      </c>
      <c r="D33" s="112" t="s">
        <v>110</v>
      </c>
      <c r="E33" s="111">
        <v>3</v>
      </c>
      <c r="F33" s="149">
        <v>1</v>
      </c>
      <c r="G33" s="110">
        <v>3</v>
      </c>
      <c r="H33" s="44">
        <v>1</v>
      </c>
      <c r="I33" s="44">
        <v>0</v>
      </c>
      <c r="J33" s="44">
        <f t="shared" ref="J33" si="57">IF(D33="þ",SUM(E33,G33:I33),SUM(E33,F33,H33,I33))</f>
        <v>7</v>
      </c>
      <c r="K33" s="45">
        <f t="shared" ca="1" si="4"/>
        <v>3</v>
      </c>
      <c r="L33" s="44">
        <f t="shared" ref="L33" ca="1" si="58">SUM(J33:K33)</f>
        <v>10</v>
      </c>
      <c r="M33" s="64">
        <v>20</v>
      </c>
      <c r="N33" s="67" t="str">
        <f t="shared" ref="N33" ca="1" si="59">IF(K33&gt;(M33-1),"þ","ý")</f>
        <v>ý</v>
      </c>
      <c r="O33" s="183"/>
    </row>
    <row r="34" spans="1:15" x14ac:dyDescent="0.3">
      <c r="A34" s="181" t="s">
        <v>158</v>
      </c>
      <c r="B34" s="182" t="s">
        <v>212</v>
      </c>
      <c r="C34" s="44" t="s">
        <v>161</v>
      </c>
      <c r="D34" s="112" t="s">
        <v>110</v>
      </c>
      <c r="E34" s="111">
        <v>3</v>
      </c>
      <c r="F34" s="149">
        <v>1</v>
      </c>
      <c r="G34" s="110">
        <v>3</v>
      </c>
      <c r="H34" s="44">
        <v>1</v>
      </c>
      <c r="I34" s="44">
        <v>0</v>
      </c>
      <c r="J34" s="44">
        <f t="shared" ref="J34" si="60">IF(D34="þ",SUM(E34,G34:I34),SUM(E34,F34,H34,I34))</f>
        <v>7</v>
      </c>
      <c r="K34" s="45">
        <f t="shared" ca="1" si="4"/>
        <v>3</v>
      </c>
      <c r="L34" s="44">
        <f t="shared" ref="L34" ca="1" si="61">SUM(J34:K34)</f>
        <v>10</v>
      </c>
      <c r="M34" s="64">
        <v>20</v>
      </c>
      <c r="N34" s="67" t="str">
        <f t="shared" ref="N34" ca="1" si="62">IF(K34&gt;(M34-1),"þ","ý")</f>
        <v>ý</v>
      </c>
      <c r="O34" s="183"/>
    </row>
    <row r="35" spans="1:15" x14ac:dyDescent="0.3">
      <c r="A35" s="184" t="s">
        <v>137</v>
      </c>
      <c r="B35" s="46" t="s">
        <v>47</v>
      </c>
      <c r="C35" s="46" t="s">
        <v>163</v>
      </c>
      <c r="D35" s="109" t="s">
        <v>110</v>
      </c>
      <c r="E35" s="108">
        <v>3</v>
      </c>
      <c r="F35" s="148">
        <v>1</v>
      </c>
      <c r="G35" s="107">
        <v>1</v>
      </c>
      <c r="H35" s="46">
        <v>0</v>
      </c>
      <c r="I35" s="46">
        <v>0</v>
      </c>
      <c r="J35" s="46">
        <f t="shared" si="45"/>
        <v>4</v>
      </c>
      <c r="K35" s="47">
        <f t="shared" ca="1" si="4"/>
        <v>6</v>
      </c>
      <c r="L35" s="46">
        <f t="shared" ref="L35" ca="1" si="63">SUM(J35:K35)</f>
        <v>10</v>
      </c>
      <c r="M35" s="65">
        <v>20</v>
      </c>
      <c r="N35" s="66" t="str">
        <f t="shared" ref="N35" ca="1" si="64">IF(K35&gt;(M35-1),"þ","ý")</f>
        <v>ý</v>
      </c>
      <c r="O35" s="185"/>
    </row>
  </sheetData>
  <conditionalFormatting sqref="D2:D35">
    <cfRule type="cellIs" dxfId="5" priority="5" operator="equal">
      <formula>"þ"</formula>
    </cfRule>
  </conditionalFormatting>
  <conditionalFormatting sqref="K2:K22">
    <cfRule type="cellIs" dxfId="4" priority="26" operator="greaterThanOrEqual">
      <formula>M2</formula>
    </cfRule>
  </conditionalFormatting>
  <conditionalFormatting sqref="K23:K35">
    <cfRule type="cellIs" dxfId="3" priority="2" operator="greaterThanOrEqual">
      <formula>$M23</formula>
    </cfRule>
  </conditionalFormatting>
  <conditionalFormatting sqref="N2:N35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showGridLines="0" zoomScaleNormal="100" workbookViewId="0"/>
  </sheetViews>
  <sheetFormatPr defaultColWidth="4" defaultRowHeight="15.6" x14ac:dyDescent="0.3"/>
  <cols>
    <col min="1" max="1" width="1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16.5" style="18" bestFit="1" customWidth="1"/>
    <col min="8" max="8" width="12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98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98</v>
      </c>
    </row>
    <row r="2" spans="1:11" x14ac:dyDescent="0.3">
      <c r="A2" s="177" t="s">
        <v>203</v>
      </c>
      <c r="B2" s="5" t="s">
        <v>40</v>
      </c>
      <c r="C2" s="88">
        <v>7</v>
      </c>
      <c r="D2" s="89">
        <f t="shared" ref="D2:J10" ca="1" si="0">RANDBETWEEN(1,20)</f>
        <v>11</v>
      </c>
      <c r="E2" s="88">
        <f t="shared" ref="E2:E4" ca="1" si="1">D2+C2</f>
        <v>18</v>
      </c>
      <c r="G2" s="181" t="s">
        <v>119</v>
      </c>
      <c r="H2" s="5" t="s">
        <v>40</v>
      </c>
      <c r="I2" s="88">
        <v>5</v>
      </c>
      <c r="J2" s="89">
        <f t="shared" ca="1" si="0"/>
        <v>10</v>
      </c>
      <c r="K2" s="88">
        <f t="shared" ref="K2:K4" ca="1" si="2">J2+I2</f>
        <v>15</v>
      </c>
    </row>
    <row r="3" spans="1:11" x14ac:dyDescent="0.3">
      <c r="A3" s="150" t="s">
        <v>203</v>
      </c>
      <c r="B3" s="5" t="s">
        <v>41</v>
      </c>
      <c r="C3" s="44">
        <v>0</v>
      </c>
      <c r="D3" s="45">
        <f t="shared" ca="1" si="0"/>
        <v>2</v>
      </c>
      <c r="E3" s="44">
        <f t="shared" ca="1" si="1"/>
        <v>2</v>
      </c>
      <c r="G3" s="181" t="s">
        <v>119</v>
      </c>
      <c r="H3" s="5" t="s">
        <v>41</v>
      </c>
      <c r="I3" s="44">
        <v>5</v>
      </c>
      <c r="J3" s="45">
        <f t="shared" ca="1" si="0"/>
        <v>1</v>
      </c>
      <c r="K3" s="44">
        <f t="shared" ca="1" si="2"/>
        <v>6</v>
      </c>
    </row>
    <row r="4" spans="1:11" x14ac:dyDescent="0.3">
      <c r="A4" s="151" t="s">
        <v>203</v>
      </c>
      <c r="B4" s="90" t="s">
        <v>42</v>
      </c>
      <c r="C4" s="46">
        <v>4</v>
      </c>
      <c r="D4" s="47">
        <f t="shared" ca="1" si="0"/>
        <v>9</v>
      </c>
      <c r="E4" s="46">
        <f t="shared" ca="1" si="1"/>
        <v>13</v>
      </c>
      <c r="G4" s="184" t="s">
        <v>119</v>
      </c>
      <c r="H4" s="90" t="s">
        <v>42</v>
      </c>
      <c r="I4" s="46">
        <v>1</v>
      </c>
      <c r="J4" s="47">
        <f t="shared" ca="1" si="0"/>
        <v>5</v>
      </c>
      <c r="K4" s="46">
        <f t="shared" ca="1" si="2"/>
        <v>6</v>
      </c>
    </row>
    <row r="5" spans="1:11" x14ac:dyDescent="0.3">
      <c r="A5" s="177" t="s">
        <v>204</v>
      </c>
      <c r="B5" s="5" t="s">
        <v>40</v>
      </c>
      <c r="C5" s="88">
        <v>6</v>
      </c>
      <c r="D5" s="89">
        <f t="shared" ca="1" si="0"/>
        <v>3</v>
      </c>
      <c r="E5" s="88">
        <f t="shared" ref="E5:E7" ca="1" si="3">D5+C5</f>
        <v>9</v>
      </c>
      <c r="G5" s="181" t="s">
        <v>141</v>
      </c>
      <c r="H5" s="5" t="s">
        <v>40</v>
      </c>
      <c r="I5" s="88">
        <v>3</v>
      </c>
      <c r="J5" s="89">
        <f t="shared" ref="J5:J11" ca="1" si="4">RANDBETWEEN(1,20)</f>
        <v>8</v>
      </c>
      <c r="K5" s="88">
        <f t="shared" ref="K5:K7" ca="1" si="5">J5+I5</f>
        <v>11</v>
      </c>
    </row>
    <row r="6" spans="1:11" x14ac:dyDescent="0.3">
      <c r="A6" s="150" t="s">
        <v>204</v>
      </c>
      <c r="B6" s="5" t="s">
        <v>41</v>
      </c>
      <c r="C6" s="44">
        <v>1</v>
      </c>
      <c r="D6" s="45">
        <f t="shared" ca="1" si="0"/>
        <v>20</v>
      </c>
      <c r="E6" s="44">
        <f t="shared" ca="1" si="3"/>
        <v>21</v>
      </c>
      <c r="G6" s="181" t="s">
        <v>141</v>
      </c>
      <c r="H6" s="5" t="s">
        <v>41</v>
      </c>
      <c r="I6" s="44">
        <v>3</v>
      </c>
      <c r="J6" s="45">
        <f t="shared" ca="1" si="4"/>
        <v>6</v>
      </c>
      <c r="K6" s="44">
        <f t="shared" ca="1" si="5"/>
        <v>9</v>
      </c>
    </row>
    <row r="7" spans="1:11" x14ac:dyDescent="0.3">
      <c r="A7" s="151" t="s">
        <v>204</v>
      </c>
      <c r="B7" s="90" t="s">
        <v>42</v>
      </c>
      <c r="C7" s="46">
        <v>3</v>
      </c>
      <c r="D7" s="47">
        <f t="shared" ca="1" si="0"/>
        <v>19</v>
      </c>
      <c r="E7" s="46">
        <f t="shared" ca="1" si="3"/>
        <v>22</v>
      </c>
      <c r="G7" s="184" t="s">
        <v>141</v>
      </c>
      <c r="H7" s="90" t="s">
        <v>42</v>
      </c>
      <c r="I7" s="46">
        <v>2</v>
      </c>
      <c r="J7" s="47">
        <f t="shared" ca="1" si="4"/>
        <v>5</v>
      </c>
      <c r="K7" s="46">
        <f t="shared" ca="1" si="5"/>
        <v>7</v>
      </c>
    </row>
    <row r="8" spans="1:11" x14ac:dyDescent="0.3">
      <c r="A8" s="177" t="s">
        <v>207</v>
      </c>
      <c r="B8" s="5" t="s">
        <v>40</v>
      </c>
      <c r="C8" s="88">
        <v>5</v>
      </c>
      <c r="D8" s="89">
        <f t="shared" ca="1" si="0"/>
        <v>7</v>
      </c>
      <c r="E8" s="88">
        <f t="shared" ref="E8:E10" ca="1" si="6">D8+C8</f>
        <v>12</v>
      </c>
      <c r="G8" s="181" t="s">
        <v>164</v>
      </c>
      <c r="H8" s="5" t="s">
        <v>40</v>
      </c>
      <c r="I8" s="88">
        <v>3</v>
      </c>
      <c r="J8" s="89">
        <f t="shared" ca="1" si="4"/>
        <v>9</v>
      </c>
      <c r="K8" s="88">
        <f t="shared" ref="K8:K10" ca="1" si="7">J8+I8</f>
        <v>12</v>
      </c>
    </row>
    <row r="9" spans="1:11" x14ac:dyDescent="0.3">
      <c r="A9" s="150" t="s">
        <v>207</v>
      </c>
      <c r="B9" s="5" t="s">
        <v>41</v>
      </c>
      <c r="C9" s="44">
        <v>1</v>
      </c>
      <c r="D9" s="45">
        <f t="shared" ca="1" si="0"/>
        <v>6</v>
      </c>
      <c r="E9" s="44">
        <f t="shared" ca="1" si="6"/>
        <v>7</v>
      </c>
      <c r="G9" s="181" t="s">
        <v>164</v>
      </c>
      <c r="H9" s="5" t="s">
        <v>41</v>
      </c>
      <c r="I9" s="44">
        <v>4</v>
      </c>
      <c r="J9" s="45">
        <f t="shared" ca="1" si="4"/>
        <v>1</v>
      </c>
      <c r="K9" s="44">
        <f t="shared" ca="1" si="7"/>
        <v>5</v>
      </c>
    </row>
    <row r="10" spans="1:11" x14ac:dyDescent="0.3">
      <c r="A10" s="151" t="s">
        <v>207</v>
      </c>
      <c r="B10" s="90" t="s">
        <v>42</v>
      </c>
      <c r="C10" s="46">
        <v>8</v>
      </c>
      <c r="D10" s="47">
        <f t="shared" ca="1" si="0"/>
        <v>19</v>
      </c>
      <c r="E10" s="46">
        <f t="shared" ca="1" si="6"/>
        <v>27</v>
      </c>
      <c r="G10" s="184" t="s">
        <v>164</v>
      </c>
      <c r="H10" s="90" t="s">
        <v>42</v>
      </c>
      <c r="I10" s="46">
        <v>4</v>
      </c>
      <c r="J10" s="47">
        <f t="shared" ca="1" si="4"/>
        <v>17</v>
      </c>
      <c r="K10" s="46">
        <f t="shared" ca="1" si="7"/>
        <v>21</v>
      </c>
    </row>
    <row r="11" spans="1:11" x14ac:dyDescent="0.3">
      <c r="A11" s="177" t="s">
        <v>208</v>
      </c>
      <c r="B11" s="5" t="s">
        <v>40</v>
      </c>
      <c r="C11" s="88">
        <v>3</v>
      </c>
      <c r="D11" s="89">
        <f t="shared" ref="D11:D13" ca="1" si="8">RANDBETWEEN(1,20)</f>
        <v>3</v>
      </c>
      <c r="E11" s="88">
        <f t="shared" ref="E11:E14" ca="1" si="9">D11+C11</f>
        <v>6</v>
      </c>
      <c r="G11" s="184" t="s">
        <v>164</v>
      </c>
      <c r="H11" s="90" t="s">
        <v>173</v>
      </c>
      <c r="I11" s="46">
        <v>10</v>
      </c>
      <c r="J11" s="47">
        <f t="shared" ca="1" si="4"/>
        <v>7</v>
      </c>
      <c r="K11" s="46">
        <f t="shared" ref="K11" ca="1" si="10">J11+I11</f>
        <v>17</v>
      </c>
    </row>
    <row r="12" spans="1:11" x14ac:dyDescent="0.3">
      <c r="A12" s="150" t="s">
        <v>208</v>
      </c>
      <c r="B12" s="5" t="s">
        <v>41</v>
      </c>
      <c r="C12" s="44">
        <v>0</v>
      </c>
      <c r="D12" s="45">
        <f t="shared" ca="1" si="8"/>
        <v>4</v>
      </c>
      <c r="E12" s="44">
        <f t="shared" ca="1" si="9"/>
        <v>4</v>
      </c>
    </row>
    <row r="13" spans="1:11" x14ac:dyDescent="0.3">
      <c r="A13" s="151" t="s">
        <v>208</v>
      </c>
      <c r="B13" s="90" t="s">
        <v>42</v>
      </c>
      <c r="C13" s="46">
        <v>0</v>
      </c>
      <c r="D13" s="47">
        <f t="shared" ca="1" si="8"/>
        <v>6</v>
      </c>
      <c r="E13" s="46">
        <f t="shared" ca="1" si="9"/>
        <v>6</v>
      </c>
    </row>
    <row r="14" spans="1:11" x14ac:dyDescent="0.3">
      <c r="A14" s="151"/>
      <c r="B14" s="90"/>
      <c r="C14" s="46"/>
      <c r="D14" s="47">
        <f ca="1">RANDBETWEEN(1,20)</f>
        <v>14</v>
      </c>
      <c r="E14" s="46">
        <f t="shared" ca="1" si="9"/>
        <v>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5"/>
  <sheetViews>
    <sheetView showGridLines="0" zoomScale="85" zoomScaleNormal="85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5" style="164" bestFit="1" customWidth="1"/>
    <col min="2" max="2" width="5.09765625" style="1" bestFit="1" customWidth="1"/>
    <col min="3" max="3" width="6.3984375" style="1" bestFit="1" customWidth="1"/>
    <col min="4" max="4" width="5.296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7.1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100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18" thickTop="1" x14ac:dyDescent="0.3">
      <c r="A2" s="214" t="s">
        <v>121</v>
      </c>
      <c r="B2" s="192">
        <f>10+1</f>
        <v>11</v>
      </c>
      <c r="C2" s="192">
        <f>10+4</f>
        <v>14</v>
      </c>
      <c r="D2" s="191">
        <f>14+4+1</f>
        <v>19</v>
      </c>
      <c r="E2" s="96">
        <v>0</v>
      </c>
      <c r="F2" s="97" t="s">
        <v>62</v>
      </c>
      <c r="G2" s="98">
        <v>0</v>
      </c>
      <c r="H2" s="134"/>
      <c r="I2" s="100"/>
      <c r="J2" s="173"/>
      <c r="K2" s="170"/>
      <c r="L2" s="169"/>
      <c r="M2" s="136"/>
      <c r="N2" s="137"/>
      <c r="O2" s="162"/>
      <c r="P2" s="156" t="s">
        <v>95</v>
      </c>
      <c r="Q2" s="143" t="s">
        <v>95</v>
      </c>
      <c r="R2" s="138"/>
      <c r="S2" s="101"/>
      <c r="T2" s="102"/>
      <c r="U2" s="92"/>
      <c r="V2" s="93">
        <f t="shared" ref="V2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ht="17.399999999999999" x14ac:dyDescent="0.3">
      <c r="A3" s="214" t="s">
        <v>108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00"/>
      <c r="I3" s="100"/>
      <c r="J3" s="173"/>
      <c r="K3" s="170"/>
      <c r="L3" s="169"/>
      <c r="M3" s="136"/>
      <c r="N3" s="137"/>
      <c r="O3" s="162"/>
      <c r="P3" s="156" t="s">
        <v>95</v>
      </c>
      <c r="Q3" s="171"/>
      <c r="R3" s="172" t="s">
        <v>95</v>
      </c>
      <c r="S3" s="101"/>
      <c r="T3" s="102"/>
      <c r="U3" s="92"/>
      <c r="V3" s="93">
        <f t="shared" ref="V3" si="1">SUM(H3:T3)</f>
        <v>0</v>
      </c>
      <c r="W3" s="103"/>
      <c r="X3" s="104"/>
      <c r="Y3" s="142"/>
      <c r="Z3" s="94">
        <v>42</v>
      </c>
      <c r="AA3" s="57">
        <f>SUM(Y3:Z3)-(V3+W3)</f>
        <v>42</v>
      </c>
      <c r="AB3" s="130">
        <f>SMALL(Z3:AA3,1)+X3</f>
        <v>42</v>
      </c>
    </row>
    <row r="4" spans="1:28" ht="17.399999999999999" x14ac:dyDescent="0.3">
      <c r="A4" s="214" t="s">
        <v>111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173"/>
      <c r="K4" s="170"/>
      <c r="L4" s="169"/>
      <c r="M4" s="136"/>
      <c r="N4" s="137"/>
      <c r="O4" s="162"/>
      <c r="P4" s="156" t="s">
        <v>95</v>
      </c>
      <c r="Q4" s="171"/>
      <c r="R4" s="138"/>
      <c r="S4" s="139"/>
      <c r="T4" s="140"/>
      <c r="U4" s="92"/>
      <c r="V4" s="93">
        <f t="shared" ref="V4:V51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ht="17.399999999999999" x14ac:dyDescent="0.3">
      <c r="A5" s="214" t="s">
        <v>106</v>
      </c>
      <c r="B5" s="91">
        <v>12</v>
      </c>
      <c r="C5" s="106">
        <v>16</v>
      </c>
      <c r="D5" s="95">
        <v>18</v>
      </c>
      <c r="E5" s="96">
        <v>0</v>
      </c>
      <c r="F5" s="97" t="s">
        <v>62</v>
      </c>
      <c r="G5" s="98">
        <v>0</v>
      </c>
      <c r="H5" s="134"/>
      <c r="I5" s="135"/>
      <c r="J5" s="173"/>
      <c r="K5" s="170"/>
      <c r="L5" s="169"/>
      <c r="M5" s="136"/>
      <c r="N5" s="137"/>
      <c r="O5" s="162"/>
      <c r="P5" s="156" t="s">
        <v>95</v>
      </c>
      <c r="Q5" s="143" t="s">
        <v>95</v>
      </c>
      <c r="R5" s="138"/>
      <c r="S5" s="139"/>
      <c r="T5" s="140"/>
      <c r="U5" s="92"/>
      <c r="V5" s="93">
        <f t="shared" si="2"/>
        <v>0</v>
      </c>
      <c r="W5" s="141"/>
      <c r="X5" s="104">
        <v>16</v>
      </c>
      <c r="Y5" s="142"/>
      <c r="Z5" s="94">
        <f>36</f>
        <v>36</v>
      </c>
      <c r="AA5" s="57">
        <f t="shared" ref="AA5" si="3">SUM(Y5:Z5)-(V5+W5)</f>
        <v>36</v>
      </c>
      <c r="AB5" s="130">
        <f t="shared" ref="AB5" si="4">SMALL(Z5:AA5,1)+X5</f>
        <v>52</v>
      </c>
    </row>
    <row r="6" spans="1:28" ht="17.399999999999999" x14ac:dyDescent="0.3">
      <c r="A6" s="214" t="s">
        <v>171</v>
      </c>
      <c r="B6" s="91">
        <v>11</v>
      </c>
      <c r="C6" s="106">
        <v>14</v>
      </c>
      <c r="D6" s="95">
        <v>15</v>
      </c>
      <c r="E6" s="96">
        <v>0</v>
      </c>
      <c r="F6" s="97" t="s">
        <v>62</v>
      </c>
      <c r="G6" s="98">
        <v>0</v>
      </c>
      <c r="H6" s="134">
        <v>7</v>
      </c>
      <c r="I6" s="135"/>
      <c r="J6" s="173"/>
      <c r="K6" s="170"/>
      <c r="L6" s="169"/>
      <c r="M6" s="136"/>
      <c r="N6" s="137"/>
      <c r="O6" s="162">
        <v>17</v>
      </c>
      <c r="P6" s="156" t="s">
        <v>95</v>
      </c>
      <c r="Q6" s="143"/>
      <c r="R6" s="172" t="s">
        <v>95</v>
      </c>
      <c r="S6" s="139"/>
      <c r="T6" s="140"/>
      <c r="U6" s="92"/>
      <c r="V6" s="93">
        <f t="shared" ref="V6" si="5">SUM(H6:T6)</f>
        <v>24</v>
      </c>
      <c r="W6" s="141"/>
      <c r="X6" s="104"/>
      <c r="Y6" s="142"/>
      <c r="Z6" s="94">
        <v>35</v>
      </c>
      <c r="AA6" s="57">
        <f t="shared" ref="AA6" si="6">SUM(Y6:Z6)-(V6+W6)</f>
        <v>11</v>
      </c>
      <c r="AB6" s="130">
        <f t="shared" ref="AB6" si="7">SMALL(Z6:AA6,1)+X6</f>
        <v>11</v>
      </c>
    </row>
    <row r="7" spans="1:28" ht="17.399999999999999" x14ac:dyDescent="0.3">
      <c r="A7" s="214" t="s">
        <v>105</v>
      </c>
      <c r="B7" s="91">
        <v>11</v>
      </c>
      <c r="C7" s="106">
        <v>13</v>
      </c>
      <c r="D7" s="95">
        <v>15</v>
      </c>
      <c r="E7" s="96">
        <v>0</v>
      </c>
      <c r="F7" s="132" t="s">
        <v>62</v>
      </c>
      <c r="G7" s="133">
        <v>0</v>
      </c>
      <c r="H7" s="134">
        <v>3</v>
      </c>
      <c r="I7" s="135"/>
      <c r="J7" s="173"/>
      <c r="K7" s="170"/>
      <c r="L7" s="169"/>
      <c r="M7" s="136"/>
      <c r="N7" s="137"/>
      <c r="O7" s="162"/>
      <c r="P7" s="156" t="s">
        <v>95</v>
      </c>
      <c r="Q7" s="143" t="s">
        <v>95</v>
      </c>
      <c r="R7" s="138"/>
      <c r="S7" s="139"/>
      <c r="T7" s="140"/>
      <c r="U7" s="92"/>
      <c r="V7" s="93">
        <f t="shared" si="2"/>
        <v>3</v>
      </c>
      <c r="W7" s="141"/>
      <c r="X7" s="104"/>
      <c r="Y7" s="142"/>
      <c r="Z7" s="94">
        <v>36</v>
      </c>
      <c r="AA7" s="57">
        <f t="shared" ref="AA7" si="8">SUM(Y7:Z7)-(V7+W7)</f>
        <v>33</v>
      </c>
      <c r="AB7" s="130">
        <f t="shared" ref="AB7" si="9">SMALL(Z7:AA7,1)+X7</f>
        <v>33</v>
      </c>
    </row>
    <row r="8" spans="1:28" ht="17.399999999999999" x14ac:dyDescent="0.3">
      <c r="A8" s="215" t="s">
        <v>119</v>
      </c>
      <c r="B8" s="91">
        <v>12</v>
      </c>
      <c r="C8" s="106">
        <v>12</v>
      </c>
      <c r="D8" s="95">
        <v>14</v>
      </c>
      <c r="E8" s="96">
        <v>0</v>
      </c>
      <c r="F8" s="132" t="s">
        <v>62</v>
      </c>
      <c r="G8" s="133">
        <v>0</v>
      </c>
      <c r="H8" s="134"/>
      <c r="I8" s="135"/>
      <c r="J8" s="173"/>
      <c r="K8" s="170"/>
      <c r="L8" s="169"/>
      <c r="M8" s="136"/>
      <c r="N8" s="137"/>
      <c r="O8" s="162"/>
      <c r="P8" s="156"/>
      <c r="Q8" s="171"/>
      <c r="R8" s="138"/>
      <c r="S8" s="139"/>
      <c r="T8" s="140"/>
      <c r="U8" s="92"/>
      <c r="V8" s="93">
        <f t="shared" si="2"/>
        <v>0</v>
      </c>
      <c r="W8" s="141"/>
      <c r="X8" s="104"/>
      <c r="Y8" s="142"/>
      <c r="Z8" s="94">
        <v>18</v>
      </c>
      <c r="AA8" s="57">
        <f t="shared" ref="AA8" si="10">SUM(Y8:Z8)-(V8+W8)</f>
        <v>18</v>
      </c>
      <c r="AB8" s="130">
        <f t="shared" ref="AB8" si="11">SMALL(Z8:AA8,1)+X8</f>
        <v>18</v>
      </c>
    </row>
    <row r="9" spans="1:28" ht="17.399999999999999" x14ac:dyDescent="0.3">
      <c r="A9" s="215" t="s">
        <v>143</v>
      </c>
      <c r="B9" s="91">
        <v>10</v>
      </c>
      <c r="C9" s="106">
        <v>17</v>
      </c>
      <c r="D9" s="95">
        <v>18</v>
      </c>
      <c r="E9" s="96">
        <v>0</v>
      </c>
      <c r="F9" s="132" t="s">
        <v>62</v>
      </c>
      <c r="G9" s="133">
        <v>0</v>
      </c>
      <c r="H9" s="134"/>
      <c r="I9" s="135"/>
      <c r="J9" s="173"/>
      <c r="K9" s="170"/>
      <c r="L9" s="169"/>
      <c r="M9" s="136"/>
      <c r="N9" s="137"/>
      <c r="O9" s="162"/>
      <c r="P9" s="156"/>
      <c r="Q9" s="171"/>
      <c r="R9" s="138"/>
      <c r="S9" s="139"/>
      <c r="T9" s="140"/>
      <c r="U9" s="92"/>
      <c r="V9" s="93">
        <f t="shared" si="2"/>
        <v>0</v>
      </c>
      <c r="W9" s="141"/>
      <c r="X9" s="104"/>
      <c r="Y9" s="142"/>
      <c r="Z9" s="94">
        <v>32</v>
      </c>
      <c r="AA9" s="57">
        <f t="shared" ref="AA9:AA31" si="12">SUM(Y9:Z9)-(V9+W9)</f>
        <v>32</v>
      </c>
      <c r="AB9" s="130">
        <f t="shared" ref="AB9:AB31" si="13">SMALL(Z9:AA9,1)+X9</f>
        <v>32</v>
      </c>
    </row>
    <row r="10" spans="1:28" ht="17.399999999999999" x14ac:dyDescent="0.3">
      <c r="A10" s="215" t="s">
        <v>142</v>
      </c>
      <c r="B10" s="91">
        <v>9</v>
      </c>
      <c r="C10" s="106">
        <v>18</v>
      </c>
      <c r="D10" s="95">
        <v>18</v>
      </c>
      <c r="E10" s="96">
        <v>0</v>
      </c>
      <c r="F10" s="132" t="s">
        <v>62</v>
      </c>
      <c r="G10" s="133">
        <v>0</v>
      </c>
      <c r="H10" s="134"/>
      <c r="I10" s="135"/>
      <c r="J10" s="173"/>
      <c r="K10" s="170"/>
      <c r="L10" s="169"/>
      <c r="M10" s="136"/>
      <c r="N10" s="137"/>
      <c r="O10" s="162"/>
      <c r="P10" s="156"/>
      <c r="Q10" s="171"/>
      <c r="R10" s="138"/>
      <c r="S10" s="139"/>
      <c r="T10" s="140"/>
      <c r="U10" s="92"/>
      <c r="V10" s="93">
        <f t="shared" si="2"/>
        <v>0</v>
      </c>
      <c r="W10" s="141"/>
      <c r="X10" s="104">
        <v>18</v>
      </c>
      <c r="Y10" s="142"/>
      <c r="Z10" s="94">
        <v>38</v>
      </c>
      <c r="AA10" s="57">
        <f t="shared" si="12"/>
        <v>38</v>
      </c>
      <c r="AB10" s="130">
        <f t="shared" si="13"/>
        <v>56</v>
      </c>
    </row>
    <row r="11" spans="1:28" ht="17.399999999999999" x14ac:dyDescent="0.3">
      <c r="A11" s="215" t="s">
        <v>144</v>
      </c>
      <c r="B11" s="91">
        <v>9</v>
      </c>
      <c r="C11" s="106">
        <v>16</v>
      </c>
      <c r="D11" s="95">
        <v>16</v>
      </c>
      <c r="E11" s="96">
        <v>0</v>
      </c>
      <c r="F11" s="132" t="s">
        <v>62</v>
      </c>
      <c r="G11" s="133">
        <v>0</v>
      </c>
      <c r="H11" s="134"/>
      <c r="I11" s="135"/>
      <c r="J11" s="173"/>
      <c r="K11" s="170"/>
      <c r="L11" s="169"/>
      <c r="M11" s="136"/>
      <c r="N11" s="137"/>
      <c r="O11" s="162"/>
      <c r="P11" s="156"/>
      <c r="Q11" s="171"/>
      <c r="R11" s="138"/>
      <c r="S11" s="139"/>
      <c r="T11" s="140"/>
      <c r="U11" s="92"/>
      <c r="V11" s="93">
        <f t="shared" si="2"/>
        <v>0</v>
      </c>
      <c r="W11" s="141"/>
      <c r="X11" s="104">
        <v>17</v>
      </c>
      <c r="Y11" s="142"/>
      <c r="Z11" s="94">
        <v>28</v>
      </c>
      <c r="AA11" s="57">
        <f t="shared" si="12"/>
        <v>28</v>
      </c>
      <c r="AB11" s="130">
        <f t="shared" si="13"/>
        <v>45</v>
      </c>
    </row>
    <row r="12" spans="1:28" ht="17.399999999999999" x14ac:dyDescent="0.3">
      <c r="A12" s="215" t="s">
        <v>145</v>
      </c>
      <c r="B12" s="91">
        <v>9</v>
      </c>
      <c r="C12" s="106">
        <v>16</v>
      </c>
      <c r="D12" s="95">
        <v>16</v>
      </c>
      <c r="E12" s="96">
        <v>0</v>
      </c>
      <c r="F12" s="132" t="s">
        <v>62</v>
      </c>
      <c r="G12" s="133">
        <v>0</v>
      </c>
      <c r="H12" s="134">
        <v>9</v>
      </c>
      <c r="I12" s="135"/>
      <c r="J12" s="173"/>
      <c r="K12" s="170"/>
      <c r="L12" s="169"/>
      <c r="M12" s="136"/>
      <c r="N12" s="137"/>
      <c r="O12" s="162">
        <v>12</v>
      </c>
      <c r="P12" s="156"/>
      <c r="Q12" s="171"/>
      <c r="R12" s="138"/>
      <c r="S12" s="139"/>
      <c r="T12" s="140"/>
      <c r="U12" s="92"/>
      <c r="V12" s="93">
        <f t="shared" si="2"/>
        <v>21</v>
      </c>
      <c r="W12" s="141"/>
      <c r="X12" s="104"/>
      <c r="Y12" s="142"/>
      <c r="Z12" s="94">
        <v>28</v>
      </c>
      <c r="AA12" s="57">
        <f t="shared" si="12"/>
        <v>7</v>
      </c>
      <c r="AB12" s="130">
        <f t="shared" si="13"/>
        <v>7</v>
      </c>
    </row>
    <row r="13" spans="1:28" ht="17.399999999999999" x14ac:dyDescent="0.3">
      <c r="A13" s="215" t="s">
        <v>146</v>
      </c>
      <c r="B13" s="91">
        <v>9</v>
      </c>
      <c r="C13" s="106">
        <v>16</v>
      </c>
      <c r="D13" s="95">
        <v>16</v>
      </c>
      <c r="E13" s="96">
        <v>0</v>
      </c>
      <c r="F13" s="132" t="s">
        <v>62</v>
      </c>
      <c r="G13" s="133">
        <v>0</v>
      </c>
      <c r="H13" s="134"/>
      <c r="I13" s="135"/>
      <c r="J13" s="173"/>
      <c r="K13" s="170"/>
      <c r="L13" s="169"/>
      <c r="M13" s="136"/>
      <c r="N13" s="137"/>
      <c r="O13" s="162"/>
      <c r="P13" s="156"/>
      <c r="Q13" s="171"/>
      <c r="R13" s="138"/>
      <c r="S13" s="139"/>
      <c r="T13" s="140"/>
      <c r="U13" s="92"/>
      <c r="V13" s="93">
        <f t="shared" si="2"/>
        <v>0</v>
      </c>
      <c r="W13" s="141"/>
      <c r="X13" s="104"/>
      <c r="Y13" s="142"/>
      <c r="Z13" s="94">
        <v>28</v>
      </c>
      <c r="AA13" s="57">
        <f t="shared" si="12"/>
        <v>28</v>
      </c>
      <c r="AB13" s="130">
        <f t="shared" si="13"/>
        <v>28</v>
      </c>
    </row>
    <row r="14" spans="1:28" ht="17.399999999999999" x14ac:dyDescent="0.3">
      <c r="A14" s="215" t="s">
        <v>147</v>
      </c>
      <c r="B14" s="91">
        <v>9</v>
      </c>
      <c r="C14" s="106">
        <v>16</v>
      </c>
      <c r="D14" s="95">
        <v>16</v>
      </c>
      <c r="E14" s="96">
        <v>0</v>
      </c>
      <c r="F14" s="132" t="s">
        <v>62</v>
      </c>
      <c r="G14" s="133">
        <v>0</v>
      </c>
      <c r="H14" s="134"/>
      <c r="I14" s="135"/>
      <c r="J14" s="173"/>
      <c r="K14" s="170"/>
      <c r="L14" s="169"/>
      <c r="M14" s="136"/>
      <c r="N14" s="137"/>
      <c r="O14" s="162"/>
      <c r="P14" s="156"/>
      <c r="Q14" s="171"/>
      <c r="R14" s="138"/>
      <c r="S14" s="139"/>
      <c r="T14" s="140"/>
      <c r="U14" s="92"/>
      <c r="V14" s="93">
        <f t="shared" si="2"/>
        <v>0</v>
      </c>
      <c r="W14" s="141"/>
      <c r="X14" s="104"/>
      <c r="Y14" s="142"/>
      <c r="Z14" s="94">
        <v>28</v>
      </c>
      <c r="AA14" s="57">
        <f t="shared" si="12"/>
        <v>28</v>
      </c>
      <c r="AB14" s="130">
        <f t="shared" si="13"/>
        <v>28</v>
      </c>
    </row>
    <row r="15" spans="1:28" ht="17.399999999999999" x14ac:dyDescent="0.3">
      <c r="A15" s="215" t="s">
        <v>148</v>
      </c>
      <c r="B15" s="91">
        <v>9</v>
      </c>
      <c r="C15" s="106">
        <v>16</v>
      </c>
      <c r="D15" s="95">
        <v>16</v>
      </c>
      <c r="E15" s="96">
        <v>0</v>
      </c>
      <c r="F15" s="132" t="s">
        <v>62</v>
      </c>
      <c r="G15" s="133">
        <v>0</v>
      </c>
      <c r="H15" s="134"/>
      <c r="I15" s="135"/>
      <c r="J15" s="173"/>
      <c r="K15" s="170"/>
      <c r="L15" s="169"/>
      <c r="M15" s="136"/>
      <c r="N15" s="137"/>
      <c r="O15" s="162">
        <v>6</v>
      </c>
      <c r="P15" s="156"/>
      <c r="Q15" s="171"/>
      <c r="R15" s="138"/>
      <c r="S15" s="139"/>
      <c r="T15" s="140"/>
      <c r="U15" s="92"/>
      <c r="V15" s="93">
        <f t="shared" si="2"/>
        <v>6</v>
      </c>
      <c r="W15" s="141"/>
      <c r="X15" s="104"/>
      <c r="Y15" s="142"/>
      <c r="Z15" s="94">
        <v>28</v>
      </c>
      <c r="AA15" s="57">
        <f t="shared" si="12"/>
        <v>22</v>
      </c>
      <c r="AB15" s="130">
        <f t="shared" si="13"/>
        <v>22</v>
      </c>
    </row>
    <row r="16" spans="1:28" ht="17.399999999999999" x14ac:dyDescent="0.3">
      <c r="A16" s="215" t="s">
        <v>149</v>
      </c>
      <c r="B16" s="91">
        <v>9</v>
      </c>
      <c r="C16" s="106">
        <v>16</v>
      </c>
      <c r="D16" s="95">
        <v>16</v>
      </c>
      <c r="E16" s="96">
        <v>0</v>
      </c>
      <c r="F16" s="132" t="s">
        <v>62</v>
      </c>
      <c r="G16" s="133">
        <v>0</v>
      </c>
      <c r="H16" s="134"/>
      <c r="I16" s="135"/>
      <c r="J16" s="173"/>
      <c r="K16" s="170"/>
      <c r="L16" s="169"/>
      <c r="M16" s="136"/>
      <c r="N16" s="137"/>
      <c r="O16" s="162"/>
      <c r="P16" s="156"/>
      <c r="Q16" s="171"/>
      <c r="R16" s="138"/>
      <c r="S16" s="139"/>
      <c r="T16" s="140"/>
      <c r="U16" s="92"/>
      <c r="V16" s="93">
        <f t="shared" si="2"/>
        <v>0</v>
      </c>
      <c r="W16" s="141"/>
      <c r="X16" s="104"/>
      <c r="Y16" s="142"/>
      <c r="Z16" s="94">
        <v>28</v>
      </c>
      <c r="AA16" s="57">
        <f t="shared" si="12"/>
        <v>28</v>
      </c>
      <c r="AB16" s="130">
        <f t="shared" si="13"/>
        <v>28</v>
      </c>
    </row>
    <row r="17" spans="1:28" ht="17.399999999999999" x14ac:dyDescent="0.3">
      <c r="A17" s="215" t="s">
        <v>218</v>
      </c>
      <c r="B17" s="91">
        <v>9</v>
      </c>
      <c r="C17" s="106">
        <v>16</v>
      </c>
      <c r="D17" s="95">
        <v>16</v>
      </c>
      <c r="E17" s="96">
        <v>0</v>
      </c>
      <c r="F17" s="132" t="s">
        <v>62</v>
      </c>
      <c r="G17" s="133">
        <v>0</v>
      </c>
      <c r="H17" s="134">
        <v>8</v>
      </c>
      <c r="I17" s="135"/>
      <c r="J17" s="173"/>
      <c r="K17" s="170"/>
      <c r="L17" s="169"/>
      <c r="M17" s="136"/>
      <c r="N17" s="137"/>
      <c r="O17" s="162"/>
      <c r="P17" s="156"/>
      <c r="Q17" s="171"/>
      <c r="R17" s="138"/>
      <c r="S17" s="139"/>
      <c r="T17" s="140"/>
      <c r="U17" s="92"/>
      <c r="V17" s="93">
        <f t="shared" ref="V17" si="14">SUM(H17:T17)</f>
        <v>8</v>
      </c>
      <c r="W17" s="141"/>
      <c r="X17" s="104"/>
      <c r="Y17" s="142"/>
      <c r="Z17" s="94">
        <v>28</v>
      </c>
      <c r="AA17" s="57">
        <f t="shared" ref="AA17" si="15">SUM(Y17:Z17)-(V17+W17)</f>
        <v>20</v>
      </c>
      <c r="AB17" s="130">
        <f t="shared" ref="AB17" si="16">SMALL(Z17:AA17,1)+X17</f>
        <v>20</v>
      </c>
    </row>
    <row r="18" spans="1:28" ht="17.399999999999999" x14ac:dyDescent="0.3">
      <c r="A18" s="215" t="s">
        <v>219</v>
      </c>
      <c r="B18" s="91">
        <v>9</v>
      </c>
      <c r="C18" s="106">
        <v>16</v>
      </c>
      <c r="D18" s="95">
        <v>16</v>
      </c>
      <c r="E18" s="96">
        <v>0</v>
      </c>
      <c r="F18" s="132" t="s">
        <v>62</v>
      </c>
      <c r="G18" s="133">
        <v>0</v>
      </c>
      <c r="H18" s="134"/>
      <c r="I18" s="135"/>
      <c r="J18" s="173"/>
      <c r="K18" s="170"/>
      <c r="L18" s="169"/>
      <c r="M18" s="136"/>
      <c r="N18" s="137"/>
      <c r="O18" s="162"/>
      <c r="P18" s="156"/>
      <c r="Q18" s="171"/>
      <c r="R18" s="138"/>
      <c r="S18" s="139"/>
      <c r="T18" s="140"/>
      <c r="U18" s="92"/>
      <c r="V18" s="93">
        <f t="shared" ref="V18:V23" si="17">SUM(H18:T18)</f>
        <v>0</v>
      </c>
      <c r="W18" s="141"/>
      <c r="X18" s="104"/>
      <c r="Y18" s="142"/>
      <c r="Z18" s="94">
        <v>28</v>
      </c>
      <c r="AA18" s="57">
        <f t="shared" ref="AA18:AA23" si="18">SUM(Y18:Z18)-(V18+W18)</f>
        <v>28</v>
      </c>
      <c r="AB18" s="130">
        <f t="shared" ref="AB18:AB23" si="19">SMALL(Z18:AA18,1)+X18</f>
        <v>28</v>
      </c>
    </row>
    <row r="19" spans="1:28" ht="17.399999999999999" x14ac:dyDescent="0.3">
      <c r="A19" s="215" t="s">
        <v>220</v>
      </c>
      <c r="B19" s="91">
        <v>9</v>
      </c>
      <c r="C19" s="106">
        <v>16</v>
      </c>
      <c r="D19" s="95">
        <v>16</v>
      </c>
      <c r="E19" s="96">
        <v>0</v>
      </c>
      <c r="F19" s="132" t="s">
        <v>62</v>
      </c>
      <c r="G19" s="133">
        <v>0</v>
      </c>
      <c r="H19" s="134">
        <v>9</v>
      </c>
      <c r="I19" s="135"/>
      <c r="J19" s="173"/>
      <c r="K19" s="170"/>
      <c r="L19" s="169"/>
      <c r="M19" s="136"/>
      <c r="N19" s="137"/>
      <c r="O19" s="162">
        <v>16</v>
      </c>
      <c r="P19" s="156"/>
      <c r="Q19" s="171"/>
      <c r="R19" s="138"/>
      <c r="S19" s="139"/>
      <c r="T19" s="140"/>
      <c r="U19" s="92"/>
      <c r="V19" s="93">
        <f t="shared" si="17"/>
        <v>25</v>
      </c>
      <c r="W19" s="141"/>
      <c r="X19" s="104"/>
      <c r="Y19" s="142"/>
      <c r="Z19" s="94">
        <v>28</v>
      </c>
      <c r="AA19" s="57">
        <f t="shared" si="18"/>
        <v>3</v>
      </c>
      <c r="AB19" s="130">
        <f t="shared" si="19"/>
        <v>3</v>
      </c>
    </row>
    <row r="20" spans="1:28" ht="17.399999999999999" x14ac:dyDescent="0.3">
      <c r="A20" s="215" t="s">
        <v>221</v>
      </c>
      <c r="B20" s="91">
        <v>9</v>
      </c>
      <c r="C20" s="106">
        <v>16</v>
      </c>
      <c r="D20" s="95">
        <v>16</v>
      </c>
      <c r="E20" s="96">
        <v>0</v>
      </c>
      <c r="F20" s="132" t="s">
        <v>62</v>
      </c>
      <c r="G20" s="133">
        <v>0</v>
      </c>
      <c r="H20" s="134"/>
      <c r="I20" s="135"/>
      <c r="J20" s="173"/>
      <c r="K20" s="170"/>
      <c r="L20" s="169"/>
      <c r="M20" s="136"/>
      <c r="N20" s="137"/>
      <c r="O20" s="162"/>
      <c r="P20" s="156"/>
      <c r="Q20" s="171"/>
      <c r="R20" s="138"/>
      <c r="S20" s="139"/>
      <c r="T20" s="140"/>
      <c r="U20" s="92"/>
      <c r="V20" s="93">
        <f t="shared" si="17"/>
        <v>0</v>
      </c>
      <c r="W20" s="141"/>
      <c r="X20" s="104"/>
      <c r="Y20" s="142"/>
      <c r="Z20" s="94">
        <v>28</v>
      </c>
      <c r="AA20" s="57">
        <f t="shared" si="18"/>
        <v>28</v>
      </c>
      <c r="AB20" s="130">
        <f t="shared" si="19"/>
        <v>28</v>
      </c>
    </row>
    <row r="21" spans="1:28" ht="17.399999999999999" x14ac:dyDescent="0.3">
      <c r="A21" s="215" t="s">
        <v>222</v>
      </c>
      <c r="B21" s="91">
        <v>9</v>
      </c>
      <c r="C21" s="106">
        <v>16</v>
      </c>
      <c r="D21" s="95">
        <v>16</v>
      </c>
      <c r="E21" s="96">
        <v>0</v>
      </c>
      <c r="F21" s="132" t="s">
        <v>62</v>
      </c>
      <c r="G21" s="133">
        <v>0</v>
      </c>
      <c r="H21" s="134">
        <v>5</v>
      </c>
      <c r="I21" s="135"/>
      <c r="J21" s="173"/>
      <c r="K21" s="170"/>
      <c r="L21" s="169"/>
      <c r="M21" s="136"/>
      <c r="N21" s="137"/>
      <c r="O21" s="162">
        <v>27</v>
      </c>
      <c r="P21" s="156"/>
      <c r="Q21" s="171"/>
      <c r="R21" s="138"/>
      <c r="S21" s="139"/>
      <c r="T21" s="140"/>
      <c r="U21" s="92"/>
      <c r="V21" s="93">
        <f t="shared" si="17"/>
        <v>32</v>
      </c>
      <c r="W21" s="141"/>
      <c r="X21" s="104"/>
      <c r="Y21" s="142">
        <v>11</v>
      </c>
      <c r="Z21" s="94">
        <v>28</v>
      </c>
      <c r="AA21" s="57">
        <f t="shared" si="18"/>
        <v>7</v>
      </c>
      <c r="AB21" s="130">
        <f t="shared" si="19"/>
        <v>7</v>
      </c>
    </row>
    <row r="22" spans="1:28" ht="17.399999999999999" x14ac:dyDescent="0.3">
      <c r="A22" s="215" t="s">
        <v>223</v>
      </c>
      <c r="B22" s="91">
        <v>9</v>
      </c>
      <c r="C22" s="106">
        <v>16</v>
      </c>
      <c r="D22" s="95">
        <v>16</v>
      </c>
      <c r="E22" s="96">
        <v>0</v>
      </c>
      <c r="F22" s="132" t="s">
        <v>62</v>
      </c>
      <c r="G22" s="133">
        <v>0</v>
      </c>
      <c r="H22" s="134"/>
      <c r="I22" s="135"/>
      <c r="J22" s="173"/>
      <c r="K22" s="170"/>
      <c r="L22" s="169"/>
      <c r="M22" s="136"/>
      <c r="N22" s="137"/>
      <c r="O22" s="162"/>
      <c r="P22" s="156"/>
      <c r="Q22" s="171"/>
      <c r="R22" s="138"/>
      <c r="S22" s="139"/>
      <c r="T22" s="140"/>
      <c r="U22" s="92"/>
      <c r="V22" s="93">
        <f t="shared" si="17"/>
        <v>0</v>
      </c>
      <c r="W22" s="141"/>
      <c r="X22" s="104"/>
      <c r="Y22" s="142"/>
      <c r="Z22" s="94">
        <v>28</v>
      </c>
      <c r="AA22" s="57">
        <f t="shared" si="18"/>
        <v>28</v>
      </c>
      <c r="AB22" s="130">
        <f t="shared" si="19"/>
        <v>28</v>
      </c>
    </row>
    <row r="23" spans="1:28" ht="17.399999999999999" x14ac:dyDescent="0.3">
      <c r="A23" s="215" t="s">
        <v>224</v>
      </c>
      <c r="B23" s="91">
        <v>9</v>
      </c>
      <c r="C23" s="106">
        <v>16</v>
      </c>
      <c r="D23" s="95">
        <v>16</v>
      </c>
      <c r="E23" s="96">
        <v>0</v>
      </c>
      <c r="F23" s="132" t="s">
        <v>62</v>
      </c>
      <c r="G23" s="133">
        <v>0</v>
      </c>
      <c r="H23" s="134"/>
      <c r="I23" s="135"/>
      <c r="J23" s="173"/>
      <c r="K23" s="170"/>
      <c r="L23" s="169"/>
      <c r="M23" s="136"/>
      <c r="N23" s="137"/>
      <c r="O23" s="162"/>
      <c r="P23" s="156"/>
      <c r="Q23" s="171"/>
      <c r="R23" s="138"/>
      <c r="S23" s="139"/>
      <c r="T23" s="140"/>
      <c r="U23" s="92"/>
      <c r="V23" s="93">
        <f t="shared" si="17"/>
        <v>0</v>
      </c>
      <c r="W23" s="141"/>
      <c r="X23" s="104"/>
      <c r="Y23" s="142"/>
      <c r="Z23" s="94">
        <v>28</v>
      </c>
      <c r="AA23" s="57">
        <f t="shared" si="18"/>
        <v>28</v>
      </c>
      <c r="AB23" s="130">
        <f t="shared" si="19"/>
        <v>28</v>
      </c>
    </row>
    <row r="24" spans="1:28" ht="17.399999999999999" x14ac:dyDescent="0.3">
      <c r="A24" s="215" t="s">
        <v>174</v>
      </c>
      <c r="B24" s="91">
        <v>9</v>
      </c>
      <c r="C24" s="106">
        <v>16</v>
      </c>
      <c r="D24" s="95">
        <v>16</v>
      </c>
      <c r="E24" s="96">
        <v>0</v>
      </c>
      <c r="F24" s="132" t="s">
        <v>62</v>
      </c>
      <c r="G24" s="133">
        <v>0</v>
      </c>
      <c r="H24" s="134"/>
      <c r="I24" s="135"/>
      <c r="J24" s="173"/>
      <c r="K24" s="170"/>
      <c r="L24" s="169"/>
      <c r="M24" s="136"/>
      <c r="N24" s="137"/>
      <c r="O24" s="162"/>
      <c r="P24" s="156"/>
      <c r="Q24" s="171"/>
      <c r="R24" s="138"/>
      <c r="S24" s="139"/>
      <c r="T24" s="140"/>
      <c r="U24" s="92"/>
      <c r="V24" s="93">
        <f t="shared" si="2"/>
        <v>0</v>
      </c>
      <c r="W24" s="141"/>
      <c r="X24" s="104"/>
      <c r="Y24" s="142"/>
      <c r="Z24" s="94">
        <v>24</v>
      </c>
      <c r="AA24" s="57">
        <f t="shared" si="12"/>
        <v>24</v>
      </c>
      <c r="AB24" s="130">
        <f t="shared" si="13"/>
        <v>24</v>
      </c>
    </row>
    <row r="25" spans="1:28" ht="17.399999999999999" x14ac:dyDescent="0.3">
      <c r="A25" s="215" t="s">
        <v>150</v>
      </c>
      <c r="B25" s="91">
        <v>9</v>
      </c>
      <c r="C25" s="106">
        <v>16</v>
      </c>
      <c r="D25" s="95">
        <v>16</v>
      </c>
      <c r="E25" s="96">
        <v>0</v>
      </c>
      <c r="F25" s="132" t="s">
        <v>62</v>
      </c>
      <c r="G25" s="133">
        <v>0</v>
      </c>
      <c r="H25" s="134"/>
      <c r="I25" s="135"/>
      <c r="J25" s="173"/>
      <c r="K25" s="170"/>
      <c r="L25" s="169"/>
      <c r="M25" s="136"/>
      <c r="N25" s="137"/>
      <c r="O25" s="162">
        <v>6</v>
      </c>
      <c r="P25" s="156"/>
      <c r="Q25" s="171"/>
      <c r="R25" s="138"/>
      <c r="S25" s="139"/>
      <c r="T25" s="140"/>
      <c r="U25" s="92"/>
      <c r="V25" s="93">
        <f t="shared" si="2"/>
        <v>6</v>
      </c>
      <c r="W25" s="141"/>
      <c r="X25" s="104"/>
      <c r="Y25" s="142"/>
      <c r="Z25" s="94">
        <v>24</v>
      </c>
      <c r="AA25" s="57">
        <f t="shared" si="12"/>
        <v>18</v>
      </c>
      <c r="AB25" s="130">
        <f t="shared" si="13"/>
        <v>18</v>
      </c>
    </row>
    <row r="26" spans="1:28" ht="17.399999999999999" x14ac:dyDescent="0.3">
      <c r="A26" s="215" t="s">
        <v>151</v>
      </c>
      <c r="B26" s="91">
        <v>9</v>
      </c>
      <c r="C26" s="106">
        <v>16</v>
      </c>
      <c r="D26" s="95">
        <v>16</v>
      </c>
      <c r="E26" s="96">
        <v>0</v>
      </c>
      <c r="F26" s="132" t="s">
        <v>62</v>
      </c>
      <c r="G26" s="133">
        <v>0</v>
      </c>
      <c r="H26" s="134"/>
      <c r="I26" s="135"/>
      <c r="J26" s="173"/>
      <c r="K26" s="170"/>
      <c r="L26" s="169"/>
      <c r="M26" s="136"/>
      <c r="N26" s="137"/>
      <c r="O26" s="162"/>
      <c r="P26" s="156"/>
      <c r="Q26" s="171"/>
      <c r="R26" s="138"/>
      <c r="S26" s="139"/>
      <c r="T26" s="140"/>
      <c r="U26" s="92"/>
      <c r="V26" s="93">
        <f t="shared" si="2"/>
        <v>0</v>
      </c>
      <c r="W26" s="141"/>
      <c r="X26" s="104"/>
      <c r="Y26" s="142"/>
      <c r="Z26" s="94">
        <v>24</v>
      </c>
      <c r="AA26" s="57">
        <f t="shared" si="12"/>
        <v>24</v>
      </c>
      <c r="AB26" s="130">
        <f t="shared" si="13"/>
        <v>24</v>
      </c>
    </row>
    <row r="27" spans="1:28" ht="17.399999999999999" x14ac:dyDescent="0.3">
      <c r="A27" s="215" t="s">
        <v>152</v>
      </c>
      <c r="B27" s="91">
        <v>9</v>
      </c>
      <c r="C27" s="106">
        <v>16</v>
      </c>
      <c r="D27" s="95">
        <v>16</v>
      </c>
      <c r="E27" s="96">
        <v>0</v>
      </c>
      <c r="F27" s="132" t="s">
        <v>62</v>
      </c>
      <c r="G27" s="133">
        <v>0</v>
      </c>
      <c r="H27" s="134"/>
      <c r="I27" s="135"/>
      <c r="J27" s="173"/>
      <c r="K27" s="170"/>
      <c r="L27" s="169"/>
      <c r="M27" s="136"/>
      <c r="N27" s="137"/>
      <c r="O27" s="162"/>
      <c r="P27" s="156"/>
      <c r="Q27" s="171"/>
      <c r="R27" s="138"/>
      <c r="S27" s="139"/>
      <c r="T27" s="140"/>
      <c r="U27" s="92"/>
      <c r="V27" s="93">
        <f t="shared" si="2"/>
        <v>0</v>
      </c>
      <c r="W27" s="141"/>
      <c r="X27" s="104"/>
      <c r="Y27" s="142"/>
      <c r="Z27" s="94">
        <v>24</v>
      </c>
      <c r="AA27" s="57">
        <f t="shared" si="12"/>
        <v>24</v>
      </c>
      <c r="AB27" s="130">
        <f t="shared" si="13"/>
        <v>24</v>
      </c>
    </row>
    <row r="28" spans="1:28" ht="17.399999999999999" x14ac:dyDescent="0.3">
      <c r="A28" s="215" t="s">
        <v>153</v>
      </c>
      <c r="B28" s="91">
        <v>9</v>
      </c>
      <c r="C28" s="106">
        <v>16</v>
      </c>
      <c r="D28" s="95">
        <v>16</v>
      </c>
      <c r="E28" s="96">
        <v>0</v>
      </c>
      <c r="F28" s="132" t="s">
        <v>62</v>
      </c>
      <c r="G28" s="133">
        <v>0</v>
      </c>
      <c r="H28" s="134">
        <v>9</v>
      </c>
      <c r="I28" s="135"/>
      <c r="J28" s="173"/>
      <c r="K28" s="170"/>
      <c r="L28" s="169"/>
      <c r="M28" s="136"/>
      <c r="N28" s="137"/>
      <c r="O28" s="162">
        <v>12</v>
      </c>
      <c r="P28" s="156"/>
      <c r="Q28" s="171"/>
      <c r="R28" s="138"/>
      <c r="S28" s="139"/>
      <c r="T28" s="140"/>
      <c r="U28" s="92"/>
      <c r="V28" s="93">
        <f t="shared" si="2"/>
        <v>21</v>
      </c>
      <c r="W28" s="141"/>
      <c r="X28" s="104"/>
      <c r="Y28" s="142"/>
      <c r="Z28" s="94">
        <v>24</v>
      </c>
      <c r="AA28" s="57">
        <f t="shared" si="12"/>
        <v>3</v>
      </c>
      <c r="AB28" s="130">
        <f t="shared" si="13"/>
        <v>3</v>
      </c>
    </row>
    <row r="29" spans="1:28" ht="17.399999999999999" x14ac:dyDescent="0.3">
      <c r="A29" s="215" t="s">
        <v>154</v>
      </c>
      <c r="B29" s="91">
        <v>9</v>
      </c>
      <c r="C29" s="106">
        <v>16</v>
      </c>
      <c r="D29" s="95">
        <v>16</v>
      </c>
      <c r="E29" s="96">
        <v>0</v>
      </c>
      <c r="F29" s="132" t="s">
        <v>62</v>
      </c>
      <c r="G29" s="133">
        <v>0</v>
      </c>
      <c r="H29" s="134"/>
      <c r="I29" s="135"/>
      <c r="J29" s="173"/>
      <c r="K29" s="170"/>
      <c r="L29" s="169"/>
      <c r="M29" s="136"/>
      <c r="N29" s="137"/>
      <c r="O29" s="162">
        <v>12</v>
      </c>
      <c r="P29" s="156"/>
      <c r="Q29" s="171"/>
      <c r="R29" s="138"/>
      <c r="S29" s="139"/>
      <c r="T29" s="140"/>
      <c r="U29" s="92"/>
      <c r="V29" s="93">
        <f t="shared" si="2"/>
        <v>12</v>
      </c>
      <c r="W29" s="141"/>
      <c r="X29" s="104"/>
      <c r="Y29" s="142"/>
      <c r="Z29" s="94">
        <v>24</v>
      </c>
      <c r="AA29" s="57">
        <f t="shared" si="12"/>
        <v>12</v>
      </c>
      <c r="AB29" s="130">
        <f t="shared" si="13"/>
        <v>12</v>
      </c>
    </row>
    <row r="30" spans="1:28" ht="17.399999999999999" x14ac:dyDescent="0.3">
      <c r="A30" s="215" t="s">
        <v>141</v>
      </c>
      <c r="B30" s="91">
        <v>10</v>
      </c>
      <c r="C30" s="106">
        <v>16</v>
      </c>
      <c r="D30" s="95">
        <v>16</v>
      </c>
      <c r="E30" s="96">
        <v>0</v>
      </c>
      <c r="F30" s="132" t="s">
        <v>62</v>
      </c>
      <c r="G30" s="133">
        <v>0</v>
      </c>
      <c r="H30" s="134"/>
      <c r="I30" s="135"/>
      <c r="J30" s="173"/>
      <c r="K30" s="170"/>
      <c r="L30" s="169"/>
      <c r="M30" s="136"/>
      <c r="N30" s="137"/>
      <c r="O30" s="162"/>
      <c r="P30" s="156"/>
      <c r="Q30" s="143" t="s">
        <v>95</v>
      </c>
      <c r="R30" s="212"/>
      <c r="S30" s="139"/>
      <c r="T30" s="140"/>
      <c r="U30" s="92"/>
      <c r="V30" s="93">
        <f t="shared" si="2"/>
        <v>0</v>
      </c>
      <c r="W30" s="141"/>
      <c r="X30" s="104"/>
      <c r="Y30" s="142"/>
      <c r="Z30" s="94">
        <v>13</v>
      </c>
      <c r="AA30" s="57">
        <f t="shared" si="12"/>
        <v>13</v>
      </c>
      <c r="AB30" s="130">
        <f t="shared" si="13"/>
        <v>13</v>
      </c>
    </row>
    <row r="31" spans="1:28" ht="17.399999999999999" x14ac:dyDescent="0.3">
      <c r="A31" s="216" t="s">
        <v>178</v>
      </c>
      <c r="B31" s="91">
        <v>11</v>
      </c>
      <c r="C31" s="106">
        <v>15</v>
      </c>
      <c r="D31" s="95">
        <v>16</v>
      </c>
      <c r="E31" s="96">
        <v>0</v>
      </c>
      <c r="F31" s="132" t="s">
        <v>62</v>
      </c>
      <c r="G31" s="133">
        <v>0</v>
      </c>
      <c r="H31" s="99"/>
      <c r="I31" s="100">
        <v>14</v>
      </c>
      <c r="J31" s="173"/>
      <c r="K31" s="170"/>
      <c r="L31" s="169"/>
      <c r="M31" s="136"/>
      <c r="N31" s="137"/>
      <c r="O31" s="193">
        <v>12</v>
      </c>
      <c r="P31" s="156"/>
      <c r="Q31" s="143" t="s">
        <v>95</v>
      </c>
      <c r="R31" s="212"/>
      <c r="S31" s="101"/>
      <c r="T31" s="140"/>
      <c r="U31" s="92"/>
      <c r="V31" s="93">
        <f t="shared" si="2"/>
        <v>26</v>
      </c>
      <c r="W31" s="141"/>
      <c r="X31" s="104"/>
      <c r="Y31" s="105"/>
      <c r="Z31" s="94">
        <v>18</v>
      </c>
      <c r="AA31" s="57">
        <f t="shared" si="12"/>
        <v>-8</v>
      </c>
      <c r="AB31" s="130">
        <f t="shared" si="13"/>
        <v>-8</v>
      </c>
    </row>
    <row r="32" spans="1:28" ht="17.399999999999999" x14ac:dyDescent="0.3">
      <c r="A32" s="216" t="s">
        <v>179</v>
      </c>
      <c r="B32" s="91">
        <v>11</v>
      </c>
      <c r="C32" s="106">
        <v>15</v>
      </c>
      <c r="D32" s="95">
        <v>16</v>
      </c>
      <c r="E32" s="96">
        <v>0</v>
      </c>
      <c r="F32" s="132" t="s">
        <v>62</v>
      </c>
      <c r="G32" s="133">
        <v>0</v>
      </c>
      <c r="H32" s="99"/>
      <c r="I32" s="100">
        <v>13</v>
      </c>
      <c r="J32" s="173"/>
      <c r="K32" s="170"/>
      <c r="L32" s="169"/>
      <c r="M32" s="136"/>
      <c r="N32" s="137"/>
      <c r="O32" s="193" t="s">
        <v>95</v>
      </c>
      <c r="P32" s="156"/>
      <c r="Q32" s="143" t="s">
        <v>95</v>
      </c>
      <c r="R32" s="212"/>
      <c r="S32" s="101"/>
      <c r="T32" s="102"/>
      <c r="U32" s="92"/>
      <c r="V32" s="93">
        <f>SUM(H32:T32)</f>
        <v>13</v>
      </c>
      <c r="W32" s="141"/>
      <c r="X32" s="104"/>
      <c r="Y32" s="105"/>
      <c r="Z32" s="94">
        <v>13</v>
      </c>
      <c r="AA32" s="57">
        <f t="shared" ref="AA32:AA51" si="20">SUM(Y32:Z32)-(V32+W32)</f>
        <v>0</v>
      </c>
      <c r="AB32" s="130">
        <f t="shared" ref="AB32:AB51" si="21">SMALL(Z32:AA32,1)+X32</f>
        <v>0</v>
      </c>
    </row>
    <row r="33" spans="1:28" ht="17.399999999999999" x14ac:dyDescent="0.3">
      <c r="A33" s="216" t="s">
        <v>180</v>
      </c>
      <c r="B33" s="91">
        <v>11</v>
      </c>
      <c r="C33" s="106">
        <v>15</v>
      </c>
      <c r="D33" s="95">
        <v>16</v>
      </c>
      <c r="E33" s="96">
        <v>0</v>
      </c>
      <c r="F33" s="132" t="s">
        <v>62</v>
      </c>
      <c r="G33" s="133">
        <v>0</v>
      </c>
      <c r="H33" s="99">
        <v>9</v>
      </c>
      <c r="I33" s="100">
        <v>8</v>
      </c>
      <c r="J33" s="173"/>
      <c r="K33" s="170"/>
      <c r="L33" s="169"/>
      <c r="M33" s="136"/>
      <c r="N33" s="137"/>
      <c r="O33" s="193" t="s">
        <v>95</v>
      </c>
      <c r="P33" s="156"/>
      <c r="Q33" s="143" t="s">
        <v>95</v>
      </c>
      <c r="R33" s="212"/>
      <c r="S33" s="101"/>
      <c r="T33" s="102"/>
      <c r="U33" s="92"/>
      <c r="V33" s="93">
        <f t="shared" si="2"/>
        <v>17</v>
      </c>
      <c r="W33" s="141"/>
      <c r="X33" s="104"/>
      <c r="Y33" s="105"/>
      <c r="Z33" s="94">
        <v>14</v>
      </c>
      <c r="AA33" s="57">
        <f t="shared" si="20"/>
        <v>-3</v>
      </c>
      <c r="AB33" s="130">
        <f t="shared" si="21"/>
        <v>-3</v>
      </c>
    </row>
    <row r="34" spans="1:28" ht="17.399999999999999" x14ac:dyDescent="0.3">
      <c r="A34" s="216" t="s">
        <v>181</v>
      </c>
      <c r="B34" s="91">
        <v>11</v>
      </c>
      <c r="C34" s="106">
        <v>15</v>
      </c>
      <c r="D34" s="95">
        <v>16</v>
      </c>
      <c r="E34" s="96">
        <v>0</v>
      </c>
      <c r="F34" s="132" t="s">
        <v>62</v>
      </c>
      <c r="G34" s="133">
        <v>0</v>
      </c>
      <c r="H34" s="99">
        <v>27</v>
      </c>
      <c r="I34" s="100"/>
      <c r="J34" s="173"/>
      <c r="K34" s="170"/>
      <c r="L34" s="169"/>
      <c r="M34" s="136"/>
      <c r="N34" s="137"/>
      <c r="O34" s="193" t="s">
        <v>95</v>
      </c>
      <c r="P34" s="156"/>
      <c r="Q34" s="143" t="s">
        <v>95</v>
      </c>
      <c r="R34" s="212"/>
      <c r="S34" s="101"/>
      <c r="T34" s="102"/>
      <c r="U34" s="92"/>
      <c r="V34" s="93">
        <f t="shared" si="2"/>
        <v>27</v>
      </c>
      <c r="W34" s="141"/>
      <c r="X34" s="104"/>
      <c r="Y34" s="105"/>
      <c r="Z34" s="94">
        <v>13</v>
      </c>
      <c r="AA34" s="57">
        <f t="shared" si="20"/>
        <v>-14</v>
      </c>
      <c r="AB34" s="130">
        <f t="shared" si="21"/>
        <v>-14</v>
      </c>
    </row>
    <row r="35" spans="1:28" ht="17.399999999999999" x14ac:dyDescent="0.3">
      <c r="A35" s="216" t="s">
        <v>182</v>
      </c>
      <c r="B35" s="91">
        <v>11</v>
      </c>
      <c r="C35" s="106">
        <v>15</v>
      </c>
      <c r="D35" s="95">
        <v>16</v>
      </c>
      <c r="E35" s="96">
        <v>0</v>
      </c>
      <c r="F35" s="132" t="s">
        <v>62</v>
      </c>
      <c r="G35" s="133">
        <v>0</v>
      </c>
      <c r="H35" s="99"/>
      <c r="I35" s="100"/>
      <c r="J35" s="173"/>
      <c r="K35" s="170"/>
      <c r="L35" s="169"/>
      <c r="M35" s="136"/>
      <c r="N35" s="137"/>
      <c r="O35" s="193" t="s">
        <v>95</v>
      </c>
      <c r="P35" s="156"/>
      <c r="Q35" s="143" t="s">
        <v>95</v>
      </c>
      <c r="R35" s="212"/>
      <c r="S35" s="101"/>
      <c r="T35" s="102"/>
      <c r="U35" s="92"/>
      <c r="V35" s="93">
        <f t="shared" si="2"/>
        <v>0</v>
      </c>
      <c r="W35" s="141"/>
      <c r="X35" s="104"/>
      <c r="Y35" s="105"/>
      <c r="Z35" s="94">
        <v>14</v>
      </c>
      <c r="AA35" s="57">
        <f t="shared" si="20"/>
        <v>14</v>
      </c>
      <c r="AB35" s="130">
        <f t="shared" si="21"/>
        <v>14</v>
      </c>
    </row>
    <row r="36" spans="1:28" ht="17.399999999999999" x14ac:dyDescent="0.3">
      <c r="A36" s="216" t="s">
        <v>183</v>
      </c>
      <c r="B36" s="91">
        <v>11</v>
      </c>
      <c r="C36" s="106">
        <v>15</v>
      </c>
      <c r="D36" s="95">
        <v>16</v>
      </c>
      <c r="E36" s="96">
        <v>0</v>
      </c>
      <c r="F36" s="132" t="s">
        <v>62</v>
      </c>
      <c r="G36" s="133">
        <v>0</v>
      </c>
      <c r="H36" s="99">
        <v>20</v>
      </c>
      <c r="I36" s="100"/>
      <c r="J36" s="173"/>
      <c r="K36" s="170"/>
      <c r="L36" s="169"/>
      <c r="M36" s="136"/>
      <c r="N36" s="137"/>
      <c r="O36" s="193" t="s">
        <v>95</v>
      </c>
      <c r="P36" s="156"/>
      <c r="Q36" s="143" t="s">
        <v>95</v>
      </c>
      <c r="R36" s="212"/>
      <c r="S36" s="101"/>
      <c r="T36" s="102"/>
      <c r="U36" s="92"/>
      <c r="V36" s="93">
        <f t="shared" si="2"/>
        <v>20</v>
      </c>
      <c r="W36" s="141"/>
      <c r="X36" s="104"/>
      <c r="Y36" s="105"/>
      <c r="Z36" s="94">
        <v>14</v>
      </c>
      <c r="AA36" s="57">
        <f t="shared" si="20"/>
        <v>-6</v>
      </c>
      <c r="AB36" s="130">
        <f t="shared" si="21"/>
        <v>-6</v>
      </c>
    </row>
    <row r="37" spans="1:28" ht="17.399999999999999" x14ac:dyDescent="0.3">
      <c r="A37" s="216" t="s">
        <v>184</v>
      </c>
      <c r="B37" s="91">
        <v>11</v>
      </c>
      <c r="C37" s="106">
        <v>15</v>
      </c>
      <c r="D37" s="95">
        <v>16</v>
      </c>
      <c r="E37" s="96">
        <v>0</v>
      </c>
      <c r="F37" s="132" t="s">
        <v>62</v>
      </c>
      <c r="G37" s="133">
        <v>0</v>
      </c>
      <c r="H37" s="99"/>
      <c r="I37" s="100">
        <v>2</v>
      </c>
      <c r="J37" s="173"/>
      <c r="K37" s="170"/>
      <c r="L37" s="169"/>
      <c r="M37" s="136"/>
      <c r="N37" s="137"/>
      <c r="O37" s="193">
        <v>12</v>
      </c>
      <c r="P37" s="156"/>
      <c r="Q37" s="143" t="s">
        <v>95</v>
      </c>
      <c r="R37" s="212"/>
      <c r="S37" s="101"/>
      <c r="T37" s="102"/>
      <c r="U37" s="92"/>
      <c r="V37" s="93">
        <f t="shared" si="2"/>
        <v>14</v>
      </c>
      <c r="W37" s="141"/>
      <c r="X37" s="104"/>
      <c r="Y37" s="105">
        <v>12</v>
      </c>
      <c r="Z37" s="94">
        <v>13</v>
      </c>
      <c r="AA37" s="57">
        <f t="shared" si="20"/>
        <v>11</v>
      </c>
      <c r="AB37" s="130">
        <f t="shared" si="21"/>
        <v>11</v>
      </c>
    </row>
    <row r="38" spans="1:28" ht="17.399999999999999" x14ac:dyDescent="0.3">
      <c r="A38" s="216" t="s">
        <v>185</v>
      </c>
      <c r="B38" s="91">
        <v>11</v>
      </c>
      <c r="C38" s="106">
        <v>15</v>
      </c>
      <c r="D38" s="95">
        <v>16</v>
      </c>
      <c r="E38" s="96">
        <v>0</v>
      </c>
      <c r="F38" s="132" t="s">
        <v>62</v>
      </c>
      <c r="G38" s="133">
        <v>0</v>
      </c>
      <c r="H38" s="99">
        <v>20</v>
      </c>
      <c r="I38" s="100"/>
      <c r="J38" s="173"/>
      <c r="K38" s="170"/>
      <c r="L38" s="169"/>
      <c r="M38" s="136"/>
      <c r="N38" s="137"/>
      <c r="O38" s="193" t="s">
        <v>95</v>
      </c>
      <c r="P38" s="156"/>
      <c r="Q38" s="143" t="s">
        <v>95</v>
      </c>
      <c r="R38" s="212"/>
      <c r="S38" s="101"/>
      <c r="T38" s="102"/>
      <c r="U38" s="92"/>
      <c r="V38" s="93">
        <f t="shared" si="2"/>
        <v>20</v>
      </c>
      <c r="W38" s="141"/>
      <c r="X38" s="104"/>
      <c r="Y38" s="105"/>
      <c r="Z38" s="94">
        <v>13</v>
      </c>
      <c r="AA38" s="57">
        <f t="shared" si="20"/>
        <v>-7</v>
      </c>
      <c r="AB38" s="130">
        <f t="shared" si="21"/>
        <v>-7</v>
      </c>
    </row>
    <row r="39" spans="1:28" ht="17.399999999999999" x14ac:dyDescent="0.3">
      <c r="A39" s="216" t="s">
        <v>186</v>
      </c>
      <c r="B39" s="91">
        <v>11</v>
      </c>
      <c r="C39" s="106">
        <v>15</v>
      </c>
      <c r="D39" s="95">
        <v>16</v>
      </c>
      <c r="E39" s="96">
        <v>0</v>
      </c>
      <c r="F39" s="132" t="s">
        <v>62</v>
      </c>
      <c r="G39" s="133">
        <v>0</v>
      </c>
      <c r="H39" s="99">
        <v>18</v>
      </c>
      <c r="I39" s="100"/>
      <c r="J39" s="173"/>
      <c r="K39" s="170"/>
      <c r="L39" s="169"/>
      <c r="M39" s="136"/>
      <c r="N39" s="137"/>
      <c r="O39" s="193" t="s">
        <v>95</v>
      </c>
      <c r="P39" s="156"/>
      <c r="Q39" s="143" t="s">
        <v>95</v>
      </c>
      <c r="R39" s="212"/>
      <c r="S39" s="101"/>
      <c r="T39" s="102"/>
      <c r="U39" s="92"/>
      <c r="V39" s="93">
        <f t="shared" si="2"/>
        <v>18</v>
      </c>
      <c r="W39" s="141"/>
      <c r="X39" s="104"/>
      <c r="Y39" s="105"/>
      <c r="Z39" s="94">
        <v>13</v>
      </c>
      <c r="AA39" s="57">
        <f t="shared" si="20"/>
        <v>-5</v>
      </c>
      <c r="AB39" s="130">
        <f t="shared" si="21"/>
        <v>-5</v>
      </c>
    </row>
    <row r="40" spans="1:28" ht="17.399999999999999" x14ac:dyDescent="0.3">
      <c r="A40" s="216" t="s">
        <v>187</v>
      </c>
      <c r="B40" s="91">
        <v>11</v>
      </c>
      <c r="C40" s="106">
        <v>15</v>
      </c>
      <c r="D40" s="95">
        <v>16</v>
      </c>
      <c r="E40" s="96">
        <v>0</v>
      </c>
      <c r="F40" s="132" t="s">
        <v>62</v>
      </c>
      <c r="G40" s="133">
        <v>0</v>
      </c>
      <c r="H40" s="99">
        <v>25</v>
      </c>
      <c r="I40" s="100">
        <v>1</v>
      </c>
      <c r="J40" s="173"/>
      <c r="K40" s="170"/>
      <c r="L40" s="169"/>
      <c r="M40" s="136"/>
      <c r="N40" s="137"/>
      <c r="O40" s="193" t="s">
        <v>95</v>
      </c>
      <c r="P40" s="156"/>
      <c r="Q40" s="143" t="s">
        <v>95</v>
      </c>
      <c r="R40" s="212"/>
      <c r="S40" s="101"/>
      <c r="T40" s="102"/>
      <c r="U40" s="92"/>
      <c r="V40" s="93">
        <f t="shared" si="2"/>
        <v>26</v>
      </c>
      <c r="W40" s="141"/>
      <c r="X40" s="104"/>
      <c r="Y40" s="105"/>
      <c r="Z40" s="94">
        <v>12</v>
      </c>
      <c r="AA40" s="57">
        <f t="shared" si="20"/>
        <v>-14</v>
      </c>
      <c r="AB40" s="130">
        <f t="shared" si="21"/>
        <v>-14</v>
      </c>
    </row>
    <row r="41" spans="1:28" ht="17.399999999999999" x14ac:dyDescent="0.3">
      <c r="A41" s="216" t="s">
        <v>188</v>
      </c>
      <c r="B41" s="91">
        <v>11</v>
      </c>
      <c r="C41" s="106">
        <v>15</v>
      </c>
      <c r="D41" s="95">
        <v>16</v>
      </c>
      <c r="E41" s="96">
        <v>0</v>
      </c>
      <c r="F41" s="132" t="s">
        <v>62</v>
      </c>
      <c r="G41" s="133">
        <v>0</v>
      </c>
      <c r="H41" s="99"/>
      <c r="I41" s="100"/>
      <c r="J41" s="173">
        <v>21</v>
      </c>
      <c r="K41" s="170"/>
      <c r="L41" s="169"/>
      <c r="M41" s="136"/>
      <c r="N41" s="137"/>
      <c r="O41" s="193" t="s">
        <v>95</v>
      </c>
      <c r="P41" s="156"/>
      <c r="Q41" s="143" t="s">
        <v>95</v>
      </c>
      <c r="R41" s="212"/>
      <c r="S41" s="101"/>
      <c r="T41" s="102"/>
      <c r="U41" s="92"/>
      <c r="V41" s="93">
        <f t="shared" si="2"/>
        <v>21</v>
      </c>
      <c r="W41" s="141"/>
      <c r="X41" s="104"/>
      <c r="Y41" s="105"/>
      <c r="Z41" s="94">
        <v>12</v>
      </c>
      <c r="AA41" s="57">
        <f t="shared" si="20"/>
        <v>-9</v>
      </c>
      <c r="AB41" s="130">
        <f t="shared" si="21"/>
        <v>-9</v>
      </c>
    </row>
    <row r="42" spans="1:28" ht="17.399999999999999" x14ac:dyDescent="0.3">
      <c r="A42" s="216" t="s">
        <v>189</v>
      </c>
      <c r="B42" s="91">
        <v>11</v>
      </c>
      <c r="C42" s="106">
        <v>15</v>
      </c>
      <c r="D42" s="95">
        <v>16</v>
      </c>
      <c r="E42" s="96">
        <v>0</v>
      </c>
      <c r="F42" s="132" t="s">
        <v>62</v>
      </c>
      <c r="G42" s="133">
        <v>0</v>
      </c>
      <c r="H42" s="99">
        <v>2</v>
      </c>
      <c r="I42" s="100">
        <v>15</v>
      </c>
      <c r="J42" s="173"/>
      <c r="K42" s="170"/>
      <c r="L42" s="169"/>
      <c r="M42" s="136"/>
      <c r="N42" s="137"/>
      <c r="O42" s="193" t="s">
        <v>95</v>
      </c>
      <c r="P42" s="156"/>
      <c r="Q42" s="143" t="s">
        <v>95</v>
      </c>
      <c r="R42" s="212"/>
      <c r="S42" s="101"/>
      <c r="T42" s="102"/>
      <c r="U42" s="92"/>
      <c r="V42" s="93">
        <f t="shared" si="2"/>
        <v>17</v>
      </c>
      <c r="W42" s="141"/>
      <c r="X42" s="104"/>
      <c r="Y42" s="105"/>
      <c r="Z42" s="94">
        <v>13</v>
      </c>
      <c r="AA42" s="57">
        <f t="shared" si="20"/>
        <v>-4</v>
      </c>
      <c r="AB42" s="130">
        <f t="shared" si="21"/>
        <v>-4</v>
      </c>
    </row>
    <row r="43" spans="1:28" ht="17.399999999999999" x14ac:dyDescent="0.3">
      <c r="A43" s="216" t="s">
        <v>190</v>
      </c>
      <c r="B43" s="91">
        <v>11</v>
      </c>
      <c r="C43" s="106">
        <v>15</v>
      </c>
      <c r="D43" s="95">
        <v>16</v>
      </c>
      <c r="E43" s="96">
        <v>0</v>
      </c>
      <c r="F43" s="132" t="s">
        <v>62</v>
      </c>
      <c r="G43" s="133">
        <v>0</v>
      </c>
      <c r="H43" s="99">
        <v>3</v>
      </c>
      <c r="I43" s="100"/>
      <c r="J43" s="173"/>
      <c r="K43" s="170"/>
      <c r="L43" s="169"/>
      <c r="M43" s="136"/>
      <c r="N43" s="137"/>
      <c r="O43" s="193" t="s">
        <v>95</v>
      </c>
      <c r="P43" s="156"/>
      <c r="Q43" s="143" t="s">
        <v>95</v>
      </c>
      <c r="R43" s="212"/>
      <c r="S43" s="101"/>
      <c r="T43" s="102">
        <v>8</v>
      </c>
      <c r="U43" s="92"/>
      <c r="V43" s="93">
        <f t="shared" ref="V43:V50" si="22">SUM(H43:T43)</f>
        <v>11</v>
      </c>
      <c r="W43" s="141"/>
      <c r="X43" s="104"/>
      <c r="Y43" s="105"/>
      <c r="Z43" s="94">
        <v>14</v>
      </c>
      <c r="AA43" s="57">
        <f t="shared" ref="AA43:AA50" si="23">SUM(Y43:Z43)-(V43+W43)</f>
        <v>3</v>
      </c>
      <c r="AB43" s="130">
        <f t="shared" ref="AB43:AB50" si="24">SMALL(Z43:AA43,1)+X43</f>
        <v>3</v>
      </c>
    </row>
    <row r="44" spans="1:28" ht="17.399999999999999" x14ac:dyDescent="0.3">
      <c r="A44" s="216" t="s">
        <v>191</v>
      </c>
      <c r="B44" s="91">
        <v>11</v>
      </c>
      <c r="C44" s="106">
        <v>15</v>
      </c>
      <c r="D44" s="95">
        <v>16</v>
      </c>
      <c r="E44" s="96">
        <v>0</v>
      </c>
      <c r="F44" s="132" t="s">
        <v>62</v>
      </c>
      <c r="G44" s="133">
        <v>0</v>
      </c>
      <c r="H44" s="99"/>
      <c r="I44" s="100"/>
      <c r="J44" s="173"/>
      <c r="K44" s="170"/>
      <c r="L44" s="169"/>
      <c r="M44" s="136"/>
      <c r="N44" s="137"/>
      <c r="O44" s="193" t="s">
        <v>95</v>
      </c>
      <c r="P44" s="156"/>
      <c r="Q44" s="143" t="s">
        <v>95</v>
      </c>
      <c r="R44" s="212"/>
      <c r="S44" s="101"/>
      <c r="T44" s="102"/>
      <c r="U44" s="92"/>
      <c r="V44" s="93">
        <f t="shared" si="22"/>
        <v>0</v>
      </c>
      <c r="W44" s="141"/>
      <c r="X44" s="104"/>
      <c r="Y44" s="105"/>
      <c r="Z44" s="94">
        <v>15</v>
      </c>
      <c r="AA44" s="57">
        <f t="shared" si="23"/>
        <v>15</v>
      </c>
      <c r="AB44" s="130">
        <f t="shared" si="24"/>
        <v>15</v>
      </c>
    </row>
    <row r="45" spans="1:28" ht="17.399999999999999" x14ac:dyDescent="0.3">
      <c r="A45" s="216" t="s">
        <v>192</v>
      </c>
      <c r="B45" s="91">
        <v>11</v>
      </c>
      <c r="C45" s="106">
        <v>15</v>
      </c>
      <c r="D45" s="95">
        <v>16</v>
      </c>
      <c r="E45" s="96">
        <v>0</v>
      </c>
      <c r="F45" s="132" t="s">
        <v>62</v>
      </c>
      <c r="G45" s="133">
        <v>0</v>
      </c>
      <c r="H45" s="99"/>
      <c r="I45" s="100"/>
      <c r="J45" s="173"/>
      <c r="K45" s="170"/>
      <c r="L45" s="169"/>
      <c r="M45" s="136"/>
      <c r="N45" s="137"/>
      <c r="O45" s="193" t="s">
        <v>95</v>
      </c>
      <c r="P45" s="156"/>
      <c r="Q45" s="143" t="s">
        <v>95</v>
      </c>
      <c r="R45" s="212"/>
      <c r="S45" s="101"/>
      <c r="T45" s="102">
        <v>17</v>
      </c>
      <c r="U45" s="92"/>
      <c r="V45" s="93">
        <f t="shared" si="22"/>
        <v>17</v>
      </c>
      <c r="W45" s="141"/>
      <c r="X45" s="104"/>
      <c r="Y45" s="105"/>
      <c r="Z45" s="94">
        <v>16</v>
      </c>
      <c r="AA45" s="57">
        <f t="shared" si="23"/>
        <v>-1</v>
      </c>
      <c r="AB45" s="130">
        <f t="shared" si="24"/>
        <v>-1</v>
      </c>
    </row>
    <row r="46" spans="1:28" ht="17.399999999999999" x14ac:dyDescent="0.3">
      <c r="A46" s="216" t="s">
        <v>193</v>
      </c>
      <c r="B46" s="91">
        <v>11</v>
      </c>
      <c r="C46" s="106">
        <v>15</v>
      </c>
      <c r="D46" s="95">
        <v>16</v>
      </c>
      <c r="E46" s="96">
        <v>0</v>
      </c>
      <c r="F46" s="132" t="s">
        <v>62</v>
      </c>
      <c r="G46" s="133">
        <v>0</v>
      </c>
      <c r="H46" s="99">
        <v>14</v>
      </c>
      <c r="I46" s="100">
        <v>5</v>
      </c>
      <c r="J46" s="173"/>
      <c r="K46" s="170"/>
      <c r="L46" s="169"/>
      <c r="M46" s="136"/>
      <c r="N46" s="137"/>
      <c r="O46" s="193" t="s">
        <v>95</v>
      </c>
      <c r="P46" s="156"/>
      <c r="Q46" s="143" t="s">
        <v>95</v>
      </c>
      <c r="R46" s="212"/>
      <c r="S46" s="101"/>
      <c r="T46" s="102"/>
      <c r="U46" s="92"/>
      <c r="V46" s="93">
        <f t="shared" si="22"/>
        <v>19</v>
      </c>
      <c r="W46" s="141"/>
      <c r="X46" s="104"/>
      <c r="Y46" s="105"/>
      <c r="Z46" s="94">
        <v>18</v>
      </c>
      <c r="AA46" s="57">
        <f t="shared" si="23"/>
        <v>-1</v>
      </c>
      <c r="AB46" s="130">
        <f t="shared" si="24"/>
        <v>-1</v>
      </c>
    </row>
    <row r="47" spans="1:28" ht="17.399999999999999" x14ac:dyDescent="0.3">
      <c r="A47" s="216" t="s">
        <v>194</v>
      </c>
      <c r="B47" s="91">
        <v>11</v>
      </c>
      <c r="C47" s="106">
        <v>15</v>
      </c>
      <c r="D47" s="95">
        <v>16</v>
      </c>
      <c r="E47" s="96">
        <v>0</v>
      </c>
      <c r="F47" s="132" t="s">
        <v>62</v>
      </c>
      <c r="G47" s="133">
        <v>0</v>
      </c>
      <c r="H47" s="99"/>
      <c r="I47" s="100"/>
      <c r="J47" s="173">
        <v>21</v>
      </c>
      <c r="K47" s="170"/>
      <c r="L47" s="169"/>
      <c r="M47" s="136"/>
      <c r="N47" s="137"/>
      <c r="O47" s="193" t="s">
        <v>95</v>
      </c>
      <c r="P47" s="156"/>
      <c r="Q47" s="143" t="s">
        <v>95</v>
      </c>
      <c r="R47" s="212"/>
      <c r="S47" s="101"/>
      <c r="T47" s="102"/>
      <c r="U47" s="92"/>
      <c r="V47" s="93">
        <f t="shared" si="22"/>
        <v>21</v>
      </c>
      <c r="W47" s="141"/>
      <c r="X47" s="104"/>
      <c r="Y47" s="105"/>
      <c r="Z47" s="94">
        <v>20</v>
      </c>
      <c r="AA47" s="57">
        <f t="shared" si="23"/>
        <v>-1</v>
      </c>
      <c r="AB47" s="130">
        <f t="shared" si="24"/>
        <v>-1</v>
      </c>
    </row>
    <row r="48" spans="1:28" ht="17.399999999999999" x14ac:dyDescent="0.3">
      <c r="A48" s="216" t="s">
        <v>195</v>
      </c>
      <c r="B48" s="91">
        <v>11</v>
      </c>
      <c r="C48" s="106">
        <v>15</v>
      </c>
      <c r="D48" s="95">
        <v>16</v>
      </c>
      <c r="E48" s="96">
        <v>0</v>
      </c>
      <c r="F48" s="132" t="s">
        <v>62</v>
      </c>
      <c r="G48" s="133">
        <v>0</v>
      </c>
      <c r="H48" s="99"/>
      <c r="I48" s="100"/>
      <c r="J48" s="173">
        <v>21</v>
      </c>
      <c r="K48" s="170"/>
      <c r="L48" s="169"/>
      <c r="M48" s="136"/>
      <c r="N48" s="137"/>
      <c r="O48" s="193" t="s">
        <v>95</v>
      </c>
      <c r="P48" s="156"/>
      <c r="Q48" s="143" t="s">
        <v>95</v>
      </c>
      <c r="R48" s="212"/>
      <c r="S48" s="101"/>
      <c r="T48" s="102"/>
      <c r="U48" s="92"/>
      <c r="V48" s="93">
        <f t="shared" si="22"/>
        <v>21</v>
      </c>
      <c r="W48" s="141"/>
      <c r="X48" s="104"/>
      <c r="Y48" s="105"/>
      <c r="Z48" s="94">
        <v>22</v>
      </c>
      <c r="AA48" s="57">
        <f t="shared" si="23"/>
        <v>1</v>
      </c>
      <c r="AB48" s="130">
        <f t="shared" si="24"/>
        <v>1</v>
      </c>
    </row>
    <row r="49" spans="1:28" ht="17.399999999999999" x14ac:dyDescent="0.3">
      <c r="A49" s="216" t="s">
        <v>196</v>
      </c>
      <c r="B49" s="91">
        <v>11</v>
      </c>
      <c r="C49" s="106">
        <v>15</v>
      </c>
      <c r="D49" s="95">
        <v>16</v>
      </c>
      <c r="E49" s="96">
        <v>0</v>
      </c>
      <c r="F49" s="132" t="s">
        <v>62</v>
      </c>
      <c r="G49" s="133">
        <v>0</v>
      </c>
      <c r="H49" s="99"/>
      <c r="I49" s="100">
        <v>29</v>
      </c>
      <c r="J49" s="173"/>
      <c r="K49" s="170"/>
      <c r="L49" s="169"/>
      <c r="M49" s="136"/>
      <c r="N49" s="137"/>
      <c r="O49" s="193" t="s">
        <v>95</v>
      </c>
      <c r="P49" s="156"/>
      <c r="Q49" s="143" t="s">
        <v>95</v>
      </c>
      <c r="R49" s="212"/>
      <c r="S49" s="101"/>
      <c r="T49" s="102"/>
      <c r="U49" s="92"/>
      <c r="V49" s="93">
        <f t="shared" si="22"/>
        <v>29</v>
      </c>
      <c r="W49" s="141"/>
      <c r="X49" s="104"/>
      <c r="Y49" s="105"/>
      <c r="Z49" s="94">
        <v>24</v>
      </c>
      <c r="AA49" s="57">
        <f t="shared" si="23"/>
        <v>-5</v>
      </c>
      <c r="AB49" s="130">
        <f t="shared" si="24"/>
        <v>-5</v>
      </c>
    </row>
    <row r="50" spans="1:28" ht="17.399999999999999" x14ac:dyDescent="0.3">
      <c r="A50" s="216" t="s">
        <v>197</v>
      </c>
      <c r="B50" s="91">
        <v>11</v>
      </c>
      <c r="C50" s="106">
        <v>15</v>
      </c>
      <c r="D50" s="95">
        <v>16</v>
      </c>
      <c r="E50" s="96">
        <v>0</v>
      </c>
      <c r="F50" s="132" t="s">
        <v>62</v>
      </c>
      <c r="G50" s="133">
        <v>0</v>
      </c>
      <c r="H50" s="99"/>
      <c r="I50" s="100"/>
      <c r="J50" s="173">
        <v>21</v>
      </c>
      <c r="K50" s="170"/>
      <c r="L50" s="169"/>
      <c r="M50" s="136"/>
      <c r="N50" s="137"/>
      <c r="O50" s="193" t="s">
        <v>95</v>
      </c>
      <c r="P50" s="156">
        <v>11</v>
      </c>
      <c r="Q50" s="143" t="s">
        <v>95</v>
      </c>
      <c r="R50" s="212"/>
      <c r="S50" s="101"/>
      <c r="T50" s="102"/>
      <c r="U50" s="92"/>
      <c r="V50" s="93">
        <f t="shared" si="22"/>
        <v>32</v>
      </c>
      <c r="W50" s="141"/>
      <c r="X50" s="104"/>
      <c r="Y50" s="105"/>
      <c r="Z50" s="94">
        <v>26</v>
      </c>
      <c r="AA50" s="57">
        <f t="shared" si="23"/>
        <v>-6</v>
      </c>
      <c r="AB50" s="130">
        <f t="shared" si="24"/>
        <v>-6</v>
      </c>
    </row>
    <row r="51" spans="1:28" ht="17.399999999999999" x14ac:dyDescent="0.3">
      <c r="A51" s="216" t="s">
        <v>214</v>
      </c>
      <c r="B51" s="91">
        <v>13</v>
      </c>
      <c r="C51" s="106">
        <v>17</v>
      </c>
      <c r="D51" s="95">
        <v>20</v>
      </c>
      <c r="E51" s="96">
        <v>0</v>
      </c>
      <c r="F51" s="132" t="s">
        <v>62</v>
      </c>
      <c r="G51" s="133">
        <v>0</v>
      </c>
      <c r="H51" s="99">
        <v>18</v>
      </c>
      <c r="I51" s="100">
        <v>20</v>
      </c>
      <c r="J51" s="173"/>
      <c r="K51" s="170"/>
      <c r="L51" s="169"/>
      <c r="M51" s="136"/>
      <c r="N51" s="137"/>
      <c r="O51" s="193" t="s">
        <v>95</v>
      </c>
      <c r="P51" s="156"/>
      <c r="Q51" s="143" t="s">
        <v>95</v>
      </c>
      <c r="R51" s="212"/>
      <c r="S51" s="101"/>
      <c r="T51" s="102"/>
      <c r="U51" s="92"/>
      <c r="V51" s="93">
        <f t="shared" si="2"/>
        <v>38</v>
      </c>
      <c r="W51" s="141"/>
      <c r="X51" s="104"/>
      <c r="Y51" s="105"/>
      <c r="Z51" s="94">
        <v>35</v>
      </c>
      <c r="AA51" s="57">
        <f t="shared" si="20"/>
        <v>-3</v>
      </c>
      <c r="AB51" s="130">
        <f t="shared" si="21"/>
        <v>-3</v>
      </c>
    </row>
    <row r="52" spans="1:28" ht="17.399999999999999" x14ac:dyDescent="0.3">
      <c r="A52" s="216" t="s">
        <v>215</v>
      </c>
      <c r="B52" s="91">
        <v>12</v>
      </c>
      <c r="C52" s="106">
        <v>16</v>
      </c>
      <c r="D52" s="95">
        <v>18</v>
      </c>
      <c r="E52" s="96">
        <v>0</v>
      </c>
      <c r="F52" s="132" t="s">
        <v>62</v>
      </c>
      <c r="G52" s="133">
        <v>0</v>
      </c>
      <c r="H52" s="99">
        <v>2</v>
      </c>
      <c r="I52" s="100"/>
      <c r="J52" s="173">
        <v>10</v>
      </c>
      <c r="K52" s="170"/>
      <c r="L52" s="169"/>
      <c r="M52" s="136"/>
      <c r="N52" s="137"/>
      <c r="O52" s="193" t="s">
        <v>95</v>
      </c>
      <c r="P52" s="156"/>
      <c r="Q52" s="143" t="s">
        <v>95</v>
      </c>
      <c r="R52" s="212"/>
      <c r="S52" s="101"/>
      <c r="T52" s="102">
        <v>6</v>
      </c>
      <c r="U52" s="92"/>
      <c r="V52" s="93">
        <f t="shared" ref="V52:V53" si="25">SUM(H52:T52)</f>
        <v>18</v>
      </c>
      <c r="W52" s="141"/>
      <c r="X52" s="104"/>
      <c r="Y52" s="105"/>
      <c r="Z52" s="94">
        <v>50</v>
      </c>
      <c r="AA52" s="57">
        <f t="shared" ref="AA52:AA53" si="26">SUM(Y52:Z52)-(V52+W52)</f>
        <v>32</v>
      </c>
      <c r="AB52" s="130">
        <f t="shared" ref="AB52:AB53" si="27">SMALL(Z52:AA52,1)+X52</f>
        <v>32</v>
      </c>
    </row>
    <row r="53" spans="1:28" ht="17.399999999999999" x14ac:dyDescent="0.3">
      <c r="A53" s="216" t="s">
        <v>216</v>
      </c>
      <c r="B53" s="91">
        <v>12</v>
      </c>
      <c r="C53" s="106">
        <v>15</v>
      </c>
      <c r="D53" s="95">
        <v>17</v>
      </c>
      <c r="E53" s="96">
        <v>0</v>
      </c>
      <c r="F53" s="132" t="s">
        <v>62</v>
      </c>
      <c r="G53" s="133">
        <v>0</v>
      </c>
      <c r="H53" s="99">
        <v>8</v>
      </c>
      <c r="I53" s="100"/>
      <c r="J53" s="173"/>
      <c r="K53" s="170"/>
      <c r="L53" s="169"/>
      <c r="M53" s="136"/>
      <c r="N53" s="137"/>
      <c r="O53" s="193" t="s">
        <v>95</v>
      </c>
      <c r="P53" s="156"/>
      <c r="Q53" s="143" t="s">
        <v>95</v>
      </c>
      <c r="R53" s="212"/>
      <c r="S53" s="101"/>
      <c r="T53" s="102"/>
      <c r="U53" s="92"/>
      <c r="V53" s="93">
        <f t="shared" si="25"/>
        <v>8</v>
      </c>
      <c r="W53" s="141"/>
      <c r="X53" s="104"/>
      <c r="Y53" s="105"/>
      <c r="Z53" s="94">
        <v>30</v>
      </c>
      <c r="AA53" s="57">
        <f t="shared" si="26"/>
        <v>22</v>
      </c>
      <c r="AB53" s="130">
        <f t="shared" si="27"/>
        <v>22</v>
      </c>
    </row>
    <row r="54" spans="1:28" ht="17.399999999999999" x14ac:dyDescent="0.3">
      <c r="A54" s="216" t="s">
        <v>217</v>
      </c>
      <c r="B54" s="91">
        <v>12</v>
      </c>
      <c r="C54" s="106">
        <v>14</v>
      </c>
      <c r="D54" s="95">
        <v>16</v>
      </c>
      <c r="E54" s="96">
        <v>0</v>
      </c>
      <c r="F54" s="132" t="s">
        <v>62</v>
      </c>
      <c r="G54" s="133">
        <v>0</v>
      </c>
      <c r="H54" s="99"/>
      <c r="I54" s="100"/>
      <c r="J54" s="173">
        <v>21</v>
      </c>
      <c r="K54" s="170"/>
      <c r="L54" s="169"/>
      <c r="M54" s="136"/>
      <c r="N54" s="137"/>
      <c r="O54" s="193" t="s">
        <v>95</v>
      </c>
      <c r="P54" s="156"/>
      <c r="Q54" s="143" t="s">
        <v>95</v>
      </c>
      <c r="R54" s="212"/>
      <c r="S54" s="101"/>
      <c r="T54" s="102"/>
      <c r="U54" s="92"/>
      <c r="V54" s="93">
        <f t="shared" ref="V54" si="28">SUM(H54:T54)</f>
        <v>21</v>
      </c>
      <c r="W54" s="141"/>
      <c r="X54" s="104"/>
      <c r="Y54" s="105"/>
      <c r="Z54" s="94">
        <v>20</v>
      </c>
      <c r="AA54" s="57">
        <f t="shared" ref="AA54" si="29">SUM(Y54:Z54)-(V54+W54)</f>
        <v>-1</v>
      </c>
      <c r="AB54" s="130">
        <f t="shared" ref="AB54" si="30">SMALL(Z54:AA54,1)+X54</f>
        <v>-1</v>
      </c>
    </row>
    <row r="55" spans="1:28" ht="17.399999999999999" x14ac:dyDescent="0.3">
      <c r="A55" s="216" t="s">
        <v>208</v>
      </c>
      <c r="B55" s="91">
        <v>11</v>
      </c>
      <c r="C55" s="106">
        <v>15</v>
      </c>
      <c r="D55" s="95">
        <v>15</v>
      </c>
      <c r="E55" s="96">
        <v>0</v>
      </c>
      <c r="F55" s="132" t="s">
        <v>62</v>
      </c>
      <c r="G55" s="133">
        <v>0</v>
      </c>
      <c r="H55" s="99"/>
      <c r="I55" s="100"/>
      <c r="J55" s="173"/>
      <c r="K55" s="170"/>
      <c r="L55" s="169"/>
      <c r="M55" s="136"/>
      <c r="N55" s="137"/>
      <c r="O55" s="193" t="s">
        <v>95</v>
      </c>
      <c r="P55" s="156"/>
      <c r="Q55" s="171"/>
      <c r="R55" s="212"/>
      <c r="S55" s="101"/>
      <c r="T55" s="102"/>
      <c r="U55" s="92"/>
      <c r="V55" s="93">
        <f t="shared" ref="V55" si="31">SUM(H55:T55)</f>
        <v>0</v>
      </c>
      <c r="W55" s="141"/>
      <c r="X55" s="104"/>
      <c r="Y55" s="105"/>
      <c r="Z55" s="94">
        <v>8</v>
      </c>
      <c r="AA55" s="57">
        <f t="shared" ref="AA55" si="32">SUM(Y55:Z55)-(V55+W55)</f>
        <v>8</v>
      </c>
      <c r="AB55" s="130">
        <f t="shared" ref="AB55" si="33">SMALL(Z55:AA55,1)+X55</f>
        <v>8</v>
      </c>
    </row>
  </sheetData>
  <conditionalFormatting sqref="AB2:AB55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5" t="s">
        <v>11</v>
      </c>
      <c r="I1" s="165" t="s">
        <v>101</v>
      </c>
      <c r="J1" s="165" t="s">
        <v>102</v>
      </c>
      <c r="K1" s="165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166">
        <f ca="1">RANDBETWEEN(1,3)+RANDBETWEEN(1,3)+RANDBETWEEN(1,3)+RANDBETWEEN(1,3)+RANDBETWEEN(1,3)+RANDBETWEEN(1,3)</f>
        <v>9</v>
      </c>
      <c r="I2" s="166">
        <f ca="1">RANDBETWEEN(1,3)+RANDBETWEEN(1,3)+RANDBETWEEN(1,3)+RANDBETWEEN(1,3)+RANDBETWEEN(1,3)+RANDBETWEEN(1,3)+RANDBETWEEN(1,3)</f>
        <v>14</v>
      </c>
      <c r="J2" s="166">
        <f ca="1">RANDBETWEEN(1,3)+RANDBETWEEN(1,3)+RANDBETWEEN(1,3)+RANDBETWEEN(1,3)+RANDBETWEEN(1,3)+RANDBETWEEN(1,3)+RANDBETWEEN(1,3)+RANDBETWEEN(1,3)</f>
        <v>15</v>
      </c>
      <c r="K2" s="166">
        <f ca="1">RANDBETWEEN(1,3)+RANDBETWEEN(1,3)+RANDBETWEEN(1,3)+RANDBETWEEN(1,3)+RANDBETWEEN(1,3)+RANDBETWEEN(1,3)+RANDBETWEEN(1,3)+RANDBETWEEN(1,3)+RANDBETWEEN(1,3)</f>
        <v>21</v>
      </c>
      <c r="L2" s="8">
        <f ca="1">RANDBETWEEN(1,3)+RANDBETWEEN(1,3)+RANDBETWEEN(1,3)+RANDBETWEEN(1,3)+RANDBETWEEN(1,3)+RANDBETWEEN(1,3)+RANDBETWEEN(1,3)+RANDBETWEEN(1,3)+RANDBETWEEN(1,3)+RANDBETWEEN(1,3)</f>
        <v>24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13</v>
      </c>
      <c r="H3" s="167">
        <f ca="1">RANDBETWEEN(1,4)+RANDBETWEEN(1,4)+RANDBETWEEN(1,4)+RANDBETWEEN(1,4)+RANDBETWEEN(1,4)+RANDBETWEEN(1,4)</f>
        <v>11</v>
      </c>
      <c r="I3" s="167">
        <f ca="1">RANDBETWEEN(1,4)+RANDBETWEEN(1,4)+RANDBETWEEN(1,4)+RANDBETWEEN(1,4)+RANDBETWEEN(1,4)+RANDBETWEEN(1,4)+RANDBETWEEN(1,4)</f>
        <v>20</v>
      </c>
      <c r="J3" s="167">
        <f ca="1">RANDBETWEEN(1,4)+RANDBETWEEN(1,4)+RANDBETWEEN(1,4)+RANDBETWEEN(1,4)+RANDBETWEEN(1,4)+RANDBETWEEN(1,4)+RANDBETWEEN(1,4)+RANDBETWEEN(1,4)</f>
        <v>24</v>
      </c>
      <c r="K3" s="167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10</v>
      </c>
      <c r="E4" s="10">
        <f ca="1">RANDBETWEEN(1,6)+RANDBETWEEN(1,6)+RANDBETWEEN(1,6)</f>
        <v>16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19</v>
      </c>
      <c r="H4" s="167">
        <f ca="1">RANDBETWEEN(1,6)+RANDBETWEEN(1,6)+RANDBETWEEN(1,6)+RANDBETWEEN(1,6)+RANDBETWEEN(1,6)+RANDBETWEEN(1,6)</f>
        <v>19</v>
      </c>
      <c r="I4" s="167">
        <f ca="1">RANDBETWEEN(1,6)+RANDBETWEEN(1,6)+RANDBETWEEN(1,6)+RANDBETWEEN(1,6)+RANDBETWEEN(1,6)+RANDBETWEEN(1,6)+RANDBETWEEN(1,6)</f>
        <v>19</v>
      </c>
      <c r="J4" s="167">
        <f ca="1">RANDBETWEEN(1,6)+RANDBETWEEN(1,6)+RANDBETWEEN(1,6)+RANDBETWEEN(1,6)+RANDBETWEEN(1,6)+RANDBETWEEN(1,6)+RANDBETWEEN(1,6)+RANDBETWEEN(1,6)</f>
        <v>31</v>
      </c>
      <c r="K4" s="167">
        <f ca="1">RANDBETWEEN(1,6)+RANDBETWEEN(1,6)+RANDBETWEEN(1,6)+RANDBETWEEN(1,6)+RANDBETWEEN(1,6)+RANDBETWEEN(1,6)+RANDBETWEEN(1,6)+RANDBETWEEN(1,6)+RANDBETWEEN(1,6)</f>
        <v>41</v>
      </c>
      <c r="L4" s="11">
        <f ca="1">RANDBETWEEN(1,6)+RANDBETWEEN(1,6)+RANDBETWEEN(1,6)+RANDBETWEEN(1,6)+RANDBETWEEN(1,6)+RANDBETWEEN(1,6)+RANDBETWEEN(1,6)+RANDBETWEEN(1,6)+RANDBETWEEN(1,6)+RANDBETWEEN(1,6)</f>
        <v>33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7</v>
      </c>
      <c r="E5" s="10">
        <f ca="1">RANDBETWEEN(1,8)+RANDBETWEEN(1,8)+RANDBETWEEN(1,8)</f>
        <v>7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25</v>
      </c>
      <c r="H5" s="167">
        <f ca="1">RANDBETWEEN(1,8)+RANDBETWEEN(1,8)+RANDBETWEEN(1,8)+RANDBETWEEN(1,8)+RANDBETWEEN(1,8)+RANDBETWEEN(1,8)</f>
        <v>29</v>
      </c>
      <c r="I5" s="167">
        <f ca="1">RANDBETWEEN(1,8)+RANDBETWEEN(1,8)+RANDBETWEEN(1,8)+RANDBETWEEN(1,8)+RANDBETWEEN(1,8)+RANDBETWEEN(1,8)+RANDBETWEEN(1,8)</f>
        <v>22</v>
      </c>
      <c r="J5" s="167">
        <f ca="1">RANDBETWEEN(1,8)+RANDBETWEEN(1,8)+RANDBETWEEN(1,8)+RANDBETWEEN(1,8)+RANDBETWEEN(1,8)+RANDBETWEEN(1,8)+RANDBETWEEN(1,8)+RANDBETWEEN(1,8)</f>
        <v>44</v>
      </c>
      <c r="K5" s="167">
        <f ca="1">RANDBETWEEN(1,8)+RANDBETWEEN(1,8)+RANDBETWEEN(1,8)+RANDBETWEEN(1,8)+RANDBETWEEN(1,8)+RANDBETWEEN(1,8)+RANDBETWEEN(1,8)+RANDBETWEEN(1,8)+RANDBETWEEN(1,8)</f>
        <v>39</v>
      </c>
      <c r="L5" s="11">
        <f ca="1">RANDBETWEEN(1,8)+RANDBETWEEN(1,8)+RANDBETWEEN(1,8)+RANDBETWEEN(1,8)+RANDBETWEEN(1,8)+RANDBETWEEN(1,8)+RANDBETWEEN(1,8)+RANDBETWEEN(1,8)+RANDBETWEEN(1,8)+RANDBETWEEN(1,8)</f>
        <v>49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5</v>
      </c>
      <c r="D6" s="10">
        <f ca="1">RANDBETWEEN(1,10)+RANDBETWEEN(1,10)</f>
        <v>13</v>
      </c>
      <c r="E6" s="10">
        <f ca="1">RANDBETWEEN(1,10)+RANDBETWEEN(1,10)+RANDBETWEEN(1,10)</f>
        <v>10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36</v>
      </c>
      <c r="H6" s="167">
        <f ca="1">RANDBETWEEN(1,10)+RANDBETWEEN(1,10)+RANDBETWEEN(1,10)+RANDBETWEEN(1,10)+RANDBETWEEN(1,10)+RANDBETWEEN(1,10)</f>
        <v>32</v>
      </c>
      <c r="I6" s="167">
        <f ca="1">RANDBETWEEN(1,10)+RANDBETWEEN(1,10)+RANDBETWEEN(1,10)+RANDBETWEEN(1,10)+RANDBETWEEN(1,10)+RANDBETWEEN(1,10)+RANDBETWEEN(1,10)</f>
        <v>40</v>
      </c>
      <c r="J6" s="167">
        <f ca="1">RANDBETWEEN(1,10)+RANDBETWEEN(1,10)+RANDBETWEEN(1,10)+RANDBETWEEN(1,10)+RANDBETWEEN(1,10)+RANDBETWEEN(1,10)+RANDBETWEEN(1,10)+RANDBETWEEN(1,10)</f>
        <v>38</v>
      </c>
      <c r="K6" s="167">
        <f ca="1">RANDBETWEEN(1,10)+RANDBETWEEN(1,10)+RANDBETWEEN(1,10)+RANDBETWEEN(1,10)+RANDBETWEEN(1,10)+RANDBETWEEN(1,10)+RANDBETWEEN(1,10)+RANDBETWEEN(1,10)+RANDBETWEEN(1,10)</f>
        <v>60</v>
      </c>
      <c r="L6" s="11">
        <f ca="1">RANDBETWEEN(1,10)+RANDBETWEEN(1,10)+RANDBETWEEN(1,10)+RANDBETWEEN(1,10)+RANDBETWEEN(1,10)+RANDBETWEEN(1,10)+RANDBETWEEN(1,10)+RANDBETWEEN(1,10)+RANDBETWEEN(1,10)+RANDBETWEEN(1,10)</f>
        <v>64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9</v>
      </c>
      <c r="D7" s="10">
        <f ca="1">RANDBETWEEN(1,12)+RANDBETWEEN(1,12)</f>
        <v>17</v>
      </c>
      <c r="E7" s="10">
        <f ca="1">RANDBETWEEN(1,12)+RANDBETWEEN(1,12)+RANDBETWEEN(1,12)</f>
        <v>14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30</v>
      </c>
      <c r="H7" s="167">
        <f ca="1">RANDBETWEEN(1,12)+RANDBETWEEN(1,12)+RANDBETWEEN(1,12)+RANDBETWEEN(1,12)+RANDBETWEEN(1,12)+RANDBETWEEN(1,12)</f>
        <v>39</v>
      </c>
      <c r="I7" s="167">
        <f ca="1">RANDBETWEEN(1,12)+RANDBETWEEN(1,12)+RANDBETWEEN(1,12)+RANDBETWEEN(1,12)+RANDBETWEEN(1,12)+RANDBETWEEN(1,12)+RANDBETWEEN(1,12)</f>
        <v>47</v>
      </c>
      <c r="J7" s="167">
        <f ca="1">RANDBETWEEN(1,12)+RANDBETWEEN(1,12)+RANDBETWEEN(1,12)+RANDBETWEEN(1,12)+RANDBETWEEN(1,12)+RANDBETWEEN(1,12)+RANDBETWEEN(1,12)+RANDBETWEEN(1,12)</f>
        <v>60</v>
      </c>
      <c r="K7" s="167">
        <f ca="1">RANDBETWEEN(1,12)+RANDBETWEEN(1,12)+RANDBETWEEN(1,12)+RANDBETWEEN(1,12)+RANDBETWEEN(1,12)+RANDBETWEEN(1,12)+RANDBETWEEN(1,12)+RANDBETWEEN(1,12)+RANDBETWEEN(1,12)</f>
        <v>42</v>
      </c>
      <c r="L7" s="11">
        <f ca="1">RANDBETWEEN(1,12)+RANDBETWEEN(1,12)+RANDBETWEEN(1,12)+RANDBETWEEN(1,12)+RANDBETWEEN(1,12)+RANDBETWEEN(1,12)+RANDBETWEEN(1,12)+RANDBETWEEN(1,12)+RANDBETWEEN(1,12)+RANDBETWEEN(1,12)</f>
        <v>65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10</v>
      </c>
      <c r="D8" s="10">
        <f ca="1">RANDBETWEEN(1,20)+RANDBETWEEN(1,20)</f>
        <v>35</v>
      </c>
      <c r="E8" s="10">
        <f ca="1">RANDBETWEEN(1,20)+RANDBETWEEN(1,20)+RANDBETWEEN(1,20)</f>
        <v>36</v>
      </c>
      <c r="F8" s="10">
        <f ca="1">RANDBETWEEN(1,20)+RANDBETWEEN(1,20)+RANDBETWEEN(1,20)+RANDBETWEEN(1,20)</f>
        <v>23</v>
      </c>
      <c r="G8" s="10">
        <f ca="1">RANDBETWEEN(1,20)+RANDBETWEEN(1,20)+RANDBETWEEN(1,20)+RANDBETWEEN(1,20)+RANDBETWEEN(1,20)</f>
        <v>32</v>
      </c>
      <c r="H8" s="167">
        <f ca="1">RANDBETWEEN(1,20)+RANDBETWEEN(1,20)+RANDBETWEEN(1,20)+RANDBETWEEN(1,20)+RANDBETWEEN(1,20)+RANDBETWEEN(1,20)</f>
        <v>53</v>
      </c>
      <c r="I8" s="167">
        <f ca="1">RANDBETWEEN(1,20)+RANDBETWEEN(1,20)+RANDBETWEEN(1,20)+RANDBETWEEN(1,20)+RANDBETWEEN(1,20)+RANDBETWEEN(1,20)+RANDBETWEEN(1,20)</f>
        <v>41</v>
      </c>
      <c r="J8" s="167">
        <f ca="1">RANDBETWEEN(1,20)+RANDBETWEEN(1,20)+RANDBETWEEN(1,20)+RANDBETWEEN(1,20)+RANDBETWEEN(1,20)+RANDBETWEEN(1,20)+RANDBETWEEN(1,20)+RANDBETWEEN(1,20)</f>
        <v>118</v>
      </c>
      <c r="K8" s="167">
        <f ca="1">RANDBETWEEN(1,20)+RANDBETWEEN(1,20)+RANDBETWEEN(1,20)+RANDBETWEEN(1,20)+RANDBETWEEN(1,20)+RANDBETWEEN(1,20)+RANDBETWEEN(1,20)+RANDBETWEEN(1,20)+RANDBETWEEN(1,20)</f>
        <v>65</v>
      </c>
      <c r="L8" s="11">
        <f ca="1">RANDBETWEEN(1,20)+RANDBETWEEN(1,20)+RANDBETWEEN(1,20)+RANDBETWEEN(1,20)+RANDBETWEEN(1,20)+RANDBETWEEN(1,20)+RANDBETWEEN(1,20)+RANDBETWEEN(1,20)+RANDBETWEEN(1,20)+RANDBETWEEN(1,20)</f>
        <v>102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24</v>
      </c>
      <c r="D9" s="13">
        <f ca="1">RANDBETWEEN(1,100)+RANDBETWEEN(1,100)</f>
        <v>32</v>
      </c>
      <c r="E9" s="13">
        <f ca="1">RANDBETWEEN(1,100)+RANDBETWEEN(1,100)+RANDBETWEEN(1,100)</f>
        <v>123</v>
      </c>
      <c r="F9" s="13">
        <f ca="1">RANDBETWEEN(1,100)+RANDBETWEEN(1,100)+RANDBETWEEN(1,100)+RANDBETWEEN(1,100)</f>
        <v>54</v>
      </c>
      <c r="G9" s="13">
        <f ca="1">RANDBETWEEN(1,100)+RANDBETWEEN(1,100)+RANDBETWEEN(1,100)+RANDBETWEEN(1,100)+RANDBETWEEN(1,100)</f>
        <v>219</v>
      </c>
      <c r="H9" s="168">
        <f ca="1">RANDBETWEEN(1,100)+RANDBETWEEN(1,100)+RANDBETWEEN(1,100)+RANDBETWEEN(1,100)+RANDBETWEEN(1,100)+RANDBETWEEN(1,100)</f>
        <v>362</v>
      </c>
      <c r="I9" s="168">
        <f ca="1">RANDBETWEEN(1,100)+RANDBETWEEN(1,100)+RANDBETWEEN(1,100)+RANDBETWEEN(1,100)+RANDBETWEEN(1,100)+RANDBETWEEN(1,100)+RANDBETWEEN(1,100)</f>
        <v>414</v>
      </c>
      <c r="J9" s="168">
        <f ca="1">RANDBETWEEN(1,100)+RANDBETWEEN(1,100)+RANDBETWEEN(1,100)+RANDBETWEEN(1,100)+RANDBETWEEN(1,100)+RANDBETWEEN(1,100)+RANDBETWEEN(1,100)+RANDBETWEEN(1,100)</f>
        <v>316</v>
      </c>
      <c r="K9" s="168">
        <f ca="1">RANDBETWEEN(1,100)+RANDBETWEEN(1,100)+RANDBETWEEN(1,100)+RANDBETWEEN(1,100)+RANDBETWEEN(1,100)+RANDBETWEEN(1,100)+RANDBETWEEN(1,100)+RANDBETWEEN(1,100)+RANDBETWEEN(1,100)</f>
        <v>406</v>
      </c>
      <c r="L9" s="14">
        <f ca="1">RANDBETWEEN(1,100)+RANDBETWEEN(1,100)+RANDBETWEEN(1,100)+RANDBETWEEN(1,100)+RANDBETWEEN(1,100)+RANDBETWEEN(1,100)+RANDBETWEEN(1,100)+RANDBETWEEN(1,100)+RANDBETWEEN(1,100)+RANDBETWEEN(1,100)</f>
        <v>297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2025-01-06T18:43:22Z</dcterms:modified>
</cp:coreProperties>
</file>