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HSC\Used\Battle Tallies\"/>
    </mc:Choice>
  </mc:AlternateContent>
  <xr:revisionPtr revIDLastSave="0" documentId="8_{D66A98EE-3320-4F92-A6C5-8EA1F540E01E}" xr6:coauthVersionLast="47" xr6:coauthVersionMax="47" xr10:uidLastSave="{00000000-0000-0000-0000-000000000000}"/>
  <bookViews>
    <workbookView xWindow="-108" yWindow="-108" windowWidth="23256" windowHeight="13176" tabRatio="494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11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7" l="1"/>
  <c r="K19" i="7" s="1"/>
  <c r="J18" i="7"/>
  <c r="K18" i="7" s="1"/>
  <c r="J17" i="7"/>
  <c r="K17" i="7" s="1"/>
  <c r="J16" i="7"/>
  <c r="K16" i="7" s="1"/>
  <c r="J15" i="7"/>
  <c r="K15" i="7" s="1"/>
  <c r="J14" i="7"/>
  <c r="K14" i="7" s="1"/>
  <c r="J13" i="7"/>
  <c r="K13" i="7" s="1"/>
  <c r="J12" i="7"/>
  <c r="K12" i="7" s="1"/>
  <c r="J11" i="7"/>
  <c r="K11" i="7" s="1"/>
  <c r="J10" i="7"/>
  <c r="K10" i="7" s="1"/>
  <c r="J9" i="7"/>
  <c r="K9" i="7" s="1"/>
  <c r="J8" i="7"/>
  <c r="K8" i="7" s="1"/>
  <c r="D5" i="7"/>
  <c r="E5" i="7" s="1"/>
  <c r="J14" i="10"/>
  <c r="K14" i="10" s="1"/>
  <c r="M14" i="10" s="1"/>
  <c r="J5" i="10"/>
  <c r="K5" i="10" s="1"/>
  <c r="M5" i="10" s="1"/>
  <c r="J2" i="9"/>
  <c r="K2" i="9"/>
  <c r="J3" i="9"/>
  <c r="K3" i="9"/>
  <c r="N3" i="9" s="1"/>
  <c r="J4" i="9"/>
  <c r="K4" i="9"/>
  <c r="N4" i="9" s="1"/>
  <c r="V6" i="5"/>
  <c r="L2" i="9" l="1"/>
  <c r="N2" i="9"/>
  <c r="L4" i="9"/>
  <c r="L3" i="9"/>
  <c r="AA6" i="5"/>
  <c r="AB6" i="5"/>
  <c r="V23" i="5" l="1"/>
  <c r="AA23" i="5" s="1"/>
  <c r="AB23" i="5" s="1"/>
  <c r="V22" i="5"/>
  <c r="AA22" i="5" s="1"/>
  <c r="AB22" i="5" s="1"/>
  <c r="V21" i="5"/>
  <c r="AA21" i="5" s="1"/>
  <c r="AB21" i="5" s="1"/>
  <c r="V20" i="5"/>
  <c r="AA20" i="5" s="1"/>
  <c r="AB20" i="5" s="1"/>
  <c r="V19" i="5"/>
  <c r="AA19" i="5" s="1"/>
  <c r="AB19" i="5" s="1"/>
  <c r="V18" i="5"/>
  <c r="AA18" i="5" s="1"/>
  <c r="AB18" i="5" s="1"/>
  <c r="V17" i="5"/>
  <c r="AA17" i="5" s="1"/>
  <c r="AB17" i="5" s="1"/>
  <c r="J7" i="10"/>
  <c r="K7" i="10" s="1"/>
  <c r="M7" i="10" s="1"/>
  <c r="J25" i="10" l="1"/>
  <c r="K25" i="10" s="1"/>
  <c r="M25" i="10" s="1"/>
  <c r="E5" i="1"/>
  <c r="D11" i="1"/>
  <c r="K16" i="9"/>
  <c r="N16" i="9" s="1"/>
  <c r="J16" i="9"/>
  <c r="K15" i="9"/>
  <c r="N15" i="9" s="1"/>
  <c r="J15" i="9"/>
  <c r="L15" i="9" l="1"/>
  <c r="L16" i="9"/>
  <c r="J4" i="10"/>
  <c r="K4" i="10" s="1"/>
  <c r="M4" i="10" s="1"/>
  <c r="J18" i="10" l="1"/>
  <c r="K18" i="10" s="1"/>
  <c r="M18" i="10" s="1"/>
  <c r="J13" i="10"/>
  <c r="K13" i="10" s="1"/>
  <c r="M13" i="10" s="1"/>
  <c r="E8" i="1" l="1"/>
  <c r="E2" i="1"/>
  <c r="E6" i="1"/>
  <c r="E7" i="1"/>
  <c r="K5" i="9" l="1"/>
  <c r="N5" i="9" s="1"/>
  <c r="J5" i="9"/>
  <c r="K7" i="9"/>
  <c r="N7" i="9" s="1"/>
  <c r="J7" i="9"/>
  <c r="L5" i="9" l="1"/>
  <c r="L7" i="9"/>
  <c r="K14" i="9"/>
  <c r="N14" i="9" s="1"/>
  <c r="J14" i="9"/>
  <c r="K13" i="9"/>
  <c r="N13" i="9" s="1"/>
  <c r="J13" i="9"/>
  <c r="L13" i="9" l="1"/>
  <c r="L14" i="9"/>
  <c r="V25" i="5"/>
  <c r="AA25" i="5" s="1"/>
  <c r="AB25" i="5" s="1"/>
  <c r="V24" i="5"/>
  <c r="AA24" i="5" s="1"/>
  <c r="AB24" i="5" s="1"/>
  <c r="V16" i="5"/>
  <c r="AA16" i="5" s="1"/>
  <c r="AB16" i="5" s="1"/>
  <c r="V15" i="5"/>
  <c r="AA15" i="5" s="1"/>
  <c r="AB15" i="5" s="1"/>
  <c r="V14" i="5"/>
  <c r="AA14" i="5" s="1"/>
  <c r="AB14" i="5" s="1"/>
  <c r="V13" i="5"/>
  <c r="AA13" i="5" s="1"/>
  <c r="AB13" i="5" s="1"/>
  <c r="V12" i="5"/>
  <c r="AA12" i="5" s="1"/>
  <c r="AB12" i="5" s="1"/>
  <c r="V11" i="5"/>
  <c r="AA11" i="5" s="1"/>
  <c r="AB11" i="5" s="1"/>
  <c r="V10" i="5"/>
  <c r="AA10" i="5" s="1"/>
  <c r="AB10" i="5" s="1"/>
  <c r="V9" i="5"/>
  <c r="AA9" i="5" s="1"/>
  <c r="AB9" i="5" s="1"/>
  <c r="K8" i="9"/>
  <c r="N8" i="9" s="1"/>
  <c r="J8" i="9"/>
  <c r="J15" i="10"/>
  <c r="K15" i="10" s="1"/>
  <c r="M15" i="10" s="1"/>
  <c r="J16" i="10"/>
  <c r="K16" i="10" s="1"/>
  <c r="M16" i="10" s="1"/>
  <c r="J17" i="10"/>
  <c r="K17" i="10"/>
  <c r="M17" i="10" s="1"/>
  <c r="J19" i="10"/>
  <c r="K19" i="10" s="1"/>
  <c r="M19" i="10" s="1"/>
  <c r="J20" i="10"/>
  <c r="K20" i="10" s="1"/>
  <c r="M20" i="10" s="1"/>
  <c r="J21" i="10"/>
  <c r="K21" i="10" s="1"/>
  <c r="M21" i="10"/>
  <c r="J22" i="10"/>
  <c r="K22" i="10" s="1"/>
  <c r="M22" i="10"/>
  <c r="J23" i="10"/>
  <c r="K23" i="10" s="1"/>
  <c r="M23" i="10" s="1"/>
  <c r="J24" i="10"/>
  <c r="K24" i="10" s="1"/>
  <c r="M24" i="10" s="1"/>
  <c r="J12" i="9"/>
  <c r="J6" i="9"/>
  <c r="J9" i="9"/>
  <c r="J3" i="10"/>
  <c r="K3" i="10" s="1"/>
  <c r="M3" i="10" s="1"/>
  <c r="M9" i="10"/>
  <c r="J9" i="10"/>
  <c r="K9" i="10" s="1"/>
  <c r="J12" i="10"/>
  <c r="K12" i="10" s="1"/>
  <c r="M12" i="10" s="1"/>
  <c r="L8" i="9" l="1"/>
  <c r="E4" i="1"/>
  <c r="E3" i="1"/>
  <c r="E9" i="1"/>
  <c r="I22" i="1" l="1"/>
  <c r="I21" i="1"/>
  <c r="I23" i="1" s="1"/>
  <c r="I24" i="1" s="1"/>
  <c r="V26" i="5"/>
  <c r="AA26" i="5" s="1"/>
  <c r="AB26" i="5" s="1"/>
  <c r="V8" i="5"/>
  <c r="V7" i="5"/>
  <c r="V5" i="5"/>
  <c r="B2" i="5" l="1"/>
  <c r="C2" i="5"/>
  <c r="D2" i="5"/>
  <c r="Z5" i="5" l="1"/>
  <c r="D2" i="7"/>
  <c r="E2" i="7" s="1"/>
  <c r="D3" i="7"/>
  <c r="E3" i="7" s="1"/>
  <c r="D4" i="7"/>
  <c r="E4" i="7" s="1"/>
  <c r="K11" i="9" l="1"/>
  <c r="N11" i="9" s="1"/>
  <c r="J11" i="9"/>
  <c r="J10" i="9"/>
  <c r="V4" i="5"/>
  <c r="AA4" i="5" s="1"/>
  <c r="AB4" i="5" s="1"/>
  <c r="AA5" i="5"/>
  <c r="AB5" i="5" s="1"/>
  <c r="L11" i="9" l="1"/>
  <c r="V3" i="5" l="1"/>
  <c r="AA3" i="5" s="1"/>
  <c r="AB3" i="5" s="1"/>
  <c r="M7" i="1" l="1"/>
  <c r="M6" i="1"/>
  <c r="K9" i="9"/>
  <c r="N9" i="9" s="1"/>
  <c r="L9" i="9" l="1"/>
  <c r="J30" i="10"/>
  <c r="K30" i="10" s="1"/>
  <c r="M30" i="10" s="1"/>
  <c r="J31" i="10"/>
  <c r="K31" i="10" s="1"/>
  <c r="M31" i="10" s="1"/>
  <c r="J32" i="10"/>
  <c r="K32" i="10" s="1"/>
  <c r="M32" i="10" s="1"/>
  <c r="J5" i="7" l="1"/>
  <c r="K5" i="7" s="1"/>
  <c r="J6" i="7"/>
  <c r="K6" i="7" s="1"/>
  <c r="J7" i="7"/>
  <c r="K7" i="7" s="1"/>
  <c r="K6" i="9" l="1"/>
  <c r="N6" i="9" s="1"/>
  <c r="L6" i="9" l="1"/>
  <c r="K12" i="9" l="1"/>
  <c r="N12" i="9" s="1"/>
  <c r="K10" i="9"/>
  <c r="N10" i="9" s="1"/>
  <c r="L12" i="9" l="1"/>
  <c r="L10" i="9"/>
  <c r="AA8" i="5" l="1"/>
  <c r="AB8" i="5" s="1"/>
  <c r="M26" i="10"/>
  <c r="J26" i="10"/>
  <c r="K26" i="10" s="1"/>
  <c r="J6" i="10" l="1"/>
  <c r="K6" i="10" s="1"/>
  <c r="M6" i="10" s="1"/>
  <c r="J11" i="10"/>
  <c r="K11" i="10" s="1"/>
  <c r="M11" i="10" s="1"/>
  <c r="J4" i="7" l="1"/>
  <c r="K4" i="7" s="1"/>
  <c r="J3" i="7"/>
  <c r="K3" i="7" s="1"/>
  <c r="J2" i="7"/>
  <c r="K2" i="7" s="1"/>
  <c r="J29" i="10" l="1"/>
  <c r="K29" i="10" s="1"/>
  <c r="M29" i="10" s="1"/>
  <c r="J33" i="10"/>
  <c r="K33" i="10" s="1"/>
  <c r="M33" i="10"/>
  <c r="J34" i="10"/>
  <c r="K34" i="10" s="1"/>
  <c r="M34" i="10"/>
  <c r="J35" i="10"/>
  <c r="K35" i="10" s="1"/>
  <c r="M35" i="10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V2" i="5" l="1"/>
  <c r="J10" i="10" l="1"/>
  <c r="K10" i="10" s="1"/>
  <c r="M10" i="10" s="1"/>
  <c r="M8" i="1" l="1"/>
  <c r="I10" i="1" l="1"/>
  <c r="T1" i="10" l="1"/>
  <c r="AA2" i="5" l="1"/>
  <c r="AB2" i="5" s="1"/>
  <c r="J2" i="10" l="1"/>
  <c r="K2" i="10" s="1"/>
  <c r="M2" i="10" s="1"/>
  <c r="J8" i="10"/>
  <c r="K8" i="10" s="1"/>
  <c r="M8" i="10" s="1"/>
  <c r="I9" i="1" l="1"/>
  <c r="I11" i="1" s="1"/>
  <c r="M10" i="1" s="1"/>
  <c r="I12" i="1" l="1"/>
  <c r="M11" i="1" s="1"/>
  <c r="M12" i="1" l="1"/>
  <c r="M13" i="1" l="1"/>
  <c r="AA7" i="5"/>
  <c r="AB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B2" authorId="0" shapeId="0" xr:uid="{3218ABA0-E0C5-46CC-A834-3263B7F84CBD}">
      <text>
        <r>
          <rPr>
            <i/>
            <sz val="12"/>
            <color indexed="81"/>
            <rFont val="Times New Roman"/>
            <family val="1"/>
          </rPr>
          <t>Cat’s Grace +1
Aid +1</t>
        </r>
      </text>
    </comment>
    <comment ref="C2" authorId="0" shapeId="0" xr:uid="{3DBC7938-17B4-4E79-9BA3-10C3AEE58586}">
      <text>
        <r>
          <rPr>
            <i/>
            <sz val="12"/>
            <color indexed="81"/>
            <rFont val="Times New Roman"/>
            <family val="1"/>
          </rPr>
          <t>Mage Armor +4
Aid +1</t>
        </r>
      </text>
    </comment>
    <comment ref="D2" authorId="0" shapeId="0" xr:uid="{4B967EC4-E2E9-4C5E-B754-21C848711D94}">
      <text>
        <r>
          <rPr>
            <i/>
            <sz val="12"/>
            <color indexed="81"/>
            <rFont val="Times New Roman"/>
            <family val="1"/>
          </rPr>
          <t>Mage Armor +4
Cat’s Grace +1
Aid +1</t>
        </r>
      </text>
    </comment>
  </commentList>
</comments>
</file>

<file path=xl/sharedStrings.xml><?xml version="1.0" encoding="utf-8"?>
<sst xmlns="http://schemas.openxmlformats.org/spreadsheetml/2006/main" count="584" uniqueCount="191">
  <si>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</si>
  <si>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</si>
  <si>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</si>
  <si>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</si>
  <si>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</si>
  <si>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</si>
  <si>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</si>
  <si>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</si>
  <si>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</si>
  <si>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</si>
  <si>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</si>
  <si>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</si>
  <si>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</si>
  <si>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</si>
  <si>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</si>
  <si>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</si>
  <si>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</si>
  <si>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</si>
  <si>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</si>
  <si>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</si>
  <si>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</si>
  <si>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</si>
  <si>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</si>
  <si>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</si>
  <si>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</si>
  <si>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</si>
  <si>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</si>
  <si>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</si>
  <si>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</si>
  <si>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</si>
  <si>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</si>
  <si>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</si>
  <si>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</si>
  <si>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</si>
  <si>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</si>
  <si>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</si>
  <si>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</si>
  <si>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</si>
  <si>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</si>
  <si>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</si>
  <si>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</si>
  <si>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</si>
  <si>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</si>
  <si>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</si>
  <si>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</si>
  <si>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</si>
  <si>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</si>
  <si>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</si>
  <si>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</si>
  <si>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</si>
  <si>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</si>
  <si>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</si>
  <si>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</si>
  <si>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</si>
  <si>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</si>
  <si>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</si>
  <si>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</si>
  <si>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</si>
  <si>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</si>
  <si>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</si>
  <si>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</si>
  <si>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</si>
  <si>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</si>
  <si>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</si>
  <si>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</si>
  <si>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</si>
  <si>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</si>
  <si>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</si>
  <si>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</si>
  <si>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</si>
  <si>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</si>
  <si>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</si>
  <si>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</si>
  <si>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</si>
  <si>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</si>
  <si>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</si>
  <si>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</si>
  <si>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</si>
  <si>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</si>
  <si>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</si>
  <si>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</si>
  <si>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</si>
  <si>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</si>
  <si>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</si>
  <si>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</si>
  <si>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</si>
  <si>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</si>
  <si>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</si>
  <si>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</si>
  <si>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</si>
  <si>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</si>
  <si>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</si>
  <si>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</si>
  <si>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</si>
  <si>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</si>
  <si>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Imm</t>
  </si>
  <si>
    <t>Current Time</t>
  </si>
  <si>
    <t>Time @ Round 1</t>
  </si>
  <si>
    <t>Check</t>
  </si>
  <si>
    <t>Speed</t>
  </si>
  <si>
    <t>DR</t>
  </si>
  <si>
    <t>7d</t>
  </si>
  <si>
    <t>8d</t>
  </si>
  <si>
    <t>9d</t>
  </si>
  <si>
    <t>10d</t>
  </si>
  <si>
    <t>Nihm</t>
  </si>
  <si>
    <t>Kassuq</t>
  </si>
  <si>
    <t>Hound Archon</t>
  </si>
  <si>
    <t>Baldoor</t>
  </si>
  <si>
    <t>Cleric of Moradin</t>
  </si>
  <si>
    <t>þ</t>
  </si>
  <si>
    <t>Haal</t>
  </si>
  <si>
    <t>Spiritual Weapon</t>
  </si>
  <si>
    <t>Aid</t>
  </si>
  <si>
    <t>Grapple</t>
  </si>
  <si>
    <t>Ranger-Druid</t>
  </si>
  <si>
    <t>Cloistered Cleric of Lathander-Fighter</t>
  </si>
  <si>
    <t>Bite</t>
  </si>
  <si>
    <t>1d6+3</t>
  </si>
  <si>
    <t>Lucky</t>
  </si>
  <si>
    <t>Sorceress</t>
  </si>
  <si>
    <t>Amara</t>
  </si>
  <si>
    <t>Flaming Sphere</t>
  </si>
  <si>
    <t>Trip</t>
  </si>
  <si>
    <t>Ranged / Finesse</t>
  </si>
  <si>
    <t>Red Knight Party Composition</t>
  </si>
  <si>
    <t>Detect Magic</t>
  </si>
  <si>
    <t>Invisibility</t>
  </si>
  <si>
    <t>40’ - 60’</t>
  </si>
  <si>
    <t>Cat’s Grace</t>
  </si>
  <si>
    <t>Bull’s Strength</t>
  </si>
  <si>
    <t>Celestial Giant Bee</t>
  </si>
  <si>
    <t>MW Javelin</t>
  </si>
  <si>
    <t>1d8/x3</t>
  </si>
  <si>
    <t>Sting</t>
  </si>
  <si>
    <t>1d4 + Poison</t>
  </si>
  <si>
    <t>Entangle</t>
  </si>
  <si>
    <t>Summon Monster II</t>
  </si>
  <si>
    <t>Enlarge Person</t>
  </si>
  <si>
    <t>Kelvar</t>
  </si>
  <si>
    <t>Cleric of Clangeddin Silverbeard</t>
  </si>
  <si>
    <t>Celestial Giant Beetle</t>
  </si>
  <si>
    <t>1d4 + 1</t>
  </si>
  <si>
    <t>Claw</t>
  </si>
  <si>
    <t>Nimbus of Light</t>
  </si>
  <si>
    <t>Chuul</t>
  </si>
  <si>
    <t>Troglodytes</t>
  </si>
  <si>
    <t>30’ / 20’</t>
  </si>
  <si>
    <t>MM I</t>
  </si>
  <si>
    <t>Troglodyte Elites, 3</t>
  </si>
  <si>
    <t>Troglodyte Healers, 4</t>
  </si>
  <si>
    <t>Troglodyte Javeliners, 5</t>
  </si>
  <si>
    <t>Troglodyte Grunts, 6</t>
  </si>
  <si>
    <t>Troglodyte Chieftain</t>
  </si>
  <si>
    <t>Troglodyte Elite</t>
  </si>
  <si>
    <t>Troglodyte Healer</t>
  </si>
  <si>
    <t>Troglodyte Javeliner</t>
  </si>
  <si>
    <t>Troglodyte Grunt</t>
  </si>
  <si>
    <t>MW Spear</t>
  </si>
  <si>
    <t>Troglodyte</t>
  </si>
  <si>
    <t>MW Quarterstaff</t>
  </si>
  <si>
    <t>Quarterstaff +1</t>
  </si>
  <si>
    <t>1d6+1</t>
  </si>
  <si>
    <t>1d8+2/x3</t>
  </si>
  <si>
    <t>1d6+1+1</t>
  </si>
  <si>
    <t>Troglodyte Oracle</t>
  </si>
  <si>
    <t>Troglodyte Seeress</t>
  </si>
  <si>
    <t>Troglodyte Healer 1</t>
  </si>
  <si>
    <t>Troglodyte Healer 2</t>
  </si>
  <si>
    <t>Troglodyte Healer 3</t>
  </si>
  <si>
    <t>Troglodyte Healer 4</t>
  </si>
  <si>
    <t>Troglodyte Javeliner 1</t>
  </si>
  <si>
    <t>Troglodyte Javeliner 2</t>
  </si>
  <si>
    <t>Troglodyte Javeliner 4</t>
  </si>
  <si>
    <t>Troglodyte Javeliner 5</t>
  </si>
  <si>
    <t>Troglodyte Javeliner 3</t>
  </si>
  <si>
    <t>Troglodyte Grunt 1</t>
  </si>
  <si>
    <t>Troglodyte Grunt 2</t>
  </si>
  <si>
    <t>Troglodyte Grunt 3</t>
  </si>
  <si>
    <t>Troglodyte Grunt 4</t>
  </si>
  <si>
    <t>Troglodyte Grunt 5</t>
  </si>
  <si>
    <t>Troglodyte Grunt 6</t>
  </si>
  <si>
    <t>2d6+5</t>
  </si>
  <si>
    <t>3d6+5</t>
  </si>
  <si>
    <t>Grapple/Constrict</t>
  </si>
  <si>
    <t>Improved Grab</t>
  </si>
  <si>
    <t>Paralytic Tentacles</t>
  </si>
  <si>
    <t>Paralysis</t>
  </si>
  <si>
    <t>Fort DC 19; 6 rounds</t>
  </si>
  <si>
    <t>R15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</si>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</sst>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30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sz val="12"/>
      <name val="Times New Roman"/>
      <family val="1"/>
    </font>
    <font>
      <i/>
      <sz val="12"/>
      <color indexed="8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0"/>
      <name val="Times New Roman"/>
      <family val="1"/>
    </font>
    <font>
      <i/>
      <sz val="12"/>
      <color theme="0" tint="-0.14999847407452621"/>
      <name val="Times New Roman"/>
      <family val="1"/>
    </font>
    <font>
      <i/>
      <sz val="12"/>
      <color theme="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24" fillId="0" borderId="0"/>
  </cellStyleXfs>
  <cellXfs count="21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4" fillId="23" borderId="48" xfId="0" applyFont="1" applyFill="1" applyBorder="1" applyAlignment="1">
      <alignment horizontal="center" vertical="center"/>
    </xf>
    <xf numFmtId="0" fontId="15" fillId="19" borderId="48" xfId="0" applyFont="1" applyFill="1" applyBorder="1" applyAlignment="1">
      <alignment horizontal="center" vertical="center"/>
    </xf>
    <xf numFmtId="0" fontId="15" fillId="25" borderId="48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7" xfId="0" quotePrefix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14" fillId="5" borderId="48" xfId="0" applyFont="1" applyFill="1" applyBorder="1" applyAlignment="1">
      <alignment horizontal="center" vertical="center"/>
    </xf>
    <xf numFmtId="0" fontId="0" fillId="13" borderId="51" xfId="0" applyFill="1" applyBorder="1" applyAlignment="1">
      <alignment horizontal="center" vertical="center"/>
    </xf>
    <xf numFmtId="0" fontId="0" fillId="13" borderId="52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4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49" xfId="0" applyNumberFormat="1" applyFont="1" applyBorder="1" applyAlignment="1">
      <alignment horizontal="center" vertical="center"/>
    </xf>
    <xf numFmtId="0" fontId="2" fillId="19" borderId="50" xfId="0" applyFont="1" applyFill="1" applyBorder="1" applyAlignment="1">
      <alignment horizontal="center" vertical="center" wrapText="1"/>
    </xf>
    <xf numFmtId="0" fontId="6" fillId="28" borderId="50" xfId="0" applyFont="1" applyFill="1" applyBorder="1" applyAlignment="1">
      <alignment horizontal="center" vertical="center" wrapText="1"/>
    </xf>
    <xf numFmtId="0" fontId="2" fillId="29" borderId="50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48" xfId="0" applyFon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0" borderId="0" xfId="0" applyFont="1" applyAlignment="1">
      <alignment horizontal="right" vertical="center"/>
    </xf>
    <xf numFmtId="0" fontId="4" fillId="0" borderId="55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6" xfId="1" applyBorder="1" applyAlignment="1">
      <alignment horizontal="center" vertical="center"/>
    </xf>
    <xf numFmtId="0" fontId="3" fillId="2" borderId="57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1" fontId="0" fillId="26" borderId="32" xfId="0" applyNumberFormat="1" applyFill="1" applyBorder="1" applyAlignment="1">
      <alignment horizontal="center" vertical="center"/>
    </xf>
    <xf numFmtId="0" fontId="15" fillId="4" borderId="48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0" fontId="7" fillId="5" borderId="60" xfId="0" applyFont="1" applyFill="1" applyBorder="1" applyAlignment="1">
      <alignment horizontal="center" vertical="center"/>
    </xf>
    <xf numFmtId="0" fontId="7" fillId="5" borderId="61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2" fillId="7" borderId="36" xfId="0" applyFont="1" applyFill="1" applyBorder="1" applyAlignment="1">
      <alignment horizontal="right" vertical="center"/>
    </xf>
    <xf numFmtId="0" fontId="0" fillId="7" borderId="0" xfId="0" applyFill="1" applyAlignment="1">
      <alignment horizontal="center" vertical="center"/>
    </xf>
    <xf numFmtId="0" fontId="0" fillId="7" borderId="37" xfId="0" quotePrefix="1" applyFill="1" applyBorder="1" applyAlignment="1">
      <alignment vertical="center"/>
    </xf>
    <xf numFmtId="164" fontId="0" fillId="7" borderId="0" xfId="0" applyNumberFormat="1" applyFill="1" applyAlignment="1">
      <alignment horizontal="center" vertical="center"/>
    </xf>
    <xf numFmtId="0" fontId="2" fillId="7" borderId="38" xfId="0" applyFont="1" applyFill="1" applyBorder="1" applyAlignment="1">
      <alignment horizontal="right" vertical="center"/>
    </xf>
    <xf numFmtId="164" fontId="0" fillId="7" borderId="39" xfId="0" applyNumberFormat="1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15" fillId="6" borderId="48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26" fillId="3" borderId="25" xfId="0" applyFont="1" applyFill="1" applyBorder="1" applyAlignment="1">
      <alignment horizontal="right" vertical="center"/>
    </xf>
    <xf numFmtId="0" fontId="26" fillId="7" borderId="25" xfId="0" applyFont="1" applyFill="1" applyBorder="1" applyAlignment="1">
      <alignment horizontal="right" vertical="center"/>
    </xf>
    <xf numFmtId="0" fontId="27" fillId="5" borderId="25" xfId="0" applyFont="1" applyFill="1" applyBorder="1" applyAlignment="1">
      <alignment horizontal="right" vertical="center"/>
    </xf>
    <xf numFmtId="0" fontId="28" fillId="5" borderId="5" xfId="0" applyFont="1" applyFill="1" applyBorder="1" applyAlignment="1">
      <alignment horizontal="center" vertical="center"/>
    </xf>
    <xf numFmtId="0" fontId="29" fillId="9" borderId="5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3" xr:uid="{D88DB2AA-1F3A-420D-A729-E8F807CE83F6}"/>
    <cellStyle name="Percent" xfId="11" builtinId="5"/>
    <cellStyle name="Percent 2" xfId="6" xr:uid="{00000000-0005-0000-0000-00000B000000}"/>
    <cellStyle name="Percent 2 2" xfId="8" xr:uid="{00000000-0005-0000-0000-00000C000000}"/>
  </cellStyles>
  <dxfs count="25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6B346EFC-9CE3-4E2A-AD98-4345535505CF}"/>
  </tableStyles>
  <colors>
    <mruColors>
      <color rgb="FF00FFFF"/>
      <color rgb="FF008000"/>
      <color rgb="FF99FF99"/>
      <color rgb="FF00CCFF"/>
      <color rgb="FFFF00FF"/>
      <color rgb="FF3333FF"/>
      <color rgb="FF0033CC"/>
      <color rgb="FF9900FF"/>
      <color rgb="FFCC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10</c:v>
                </c:pt>
                <c:pt idx="5">
                  <c:v>11</c:v>
                </c:pt>
                <c:pt idx="6">
                  <c:v>14</c:v>
                </c:pt>
                <c:pt idx="7">
                  <c:v>16</c:v>
                </c:pt>
                <c:pt idx="8">
                  <c:v>23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9</c:v>
                </c:pt>
                <c:pt idx="3">
                  <c:v>10</c:v>
                </c:pt>
                <c:pt idx="4">
                  <c:v>14</c:v>
                </c:pt>
                <c:pt idx="5">
                  <c:v>11</c:v>
                </c:pt>
                <c:pt idx="6">
                  <c:v>20</c:v>
                </c:pt>
                <c:pt idx="7">
                  <c:v>20</c:v>
                </c:pt>
                <c:pt idx="8">
                  <c:v>24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4</c:v>
                </c:pt>
                <c:pt idx="1">
                  <c:v>11</c:v>
                </c:pt>
                <c:pt idx="2">
                  <c:v>7</c:v>
                </c:pt>
                <c:pt idx="3">
                  <c:v>9</c:v>
                </c:pt>
                <c:pt idx="4">
                  <c:v>21</c:v>
                </c:pt>
                <c:pt idx="5">
                  <c:v>16</c:v>
                </c:pt>
                <c:pt idx="6">
                  <c:v>24</c:v>
                </c:pt>
                <c:pt idx="7">
                  <c:v>37</c:v>
                </c:pt>
                <c:pt idx="8">
                  <c:v>31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4</c:v>
                </c:pt>
                <c:pt idx="1">
                  <c:v>6</c:v>
                </c:pt>
                <c:pt idx="2">
                  <c:v>15</c:v>
                </c:pt>
                <c:pt idx="3">
                  <c:v>23</c:v>
                </c:pt>
                <c:pt idx="4">
                  <c:v>20</c:v>
                </c:pt>
                <c:pt idx="5">
                  <c:v>33</c:v>
                </c:pt>
                <c:pt idx="6">
                  <c:v>32</c:v>
                </c:pt>
                <c:pt idx="7">
                  <c:v>35</c:v>
                </c:pt>
                <c:pt idx="8">
                  <c:v>31</c:v>
                </c:pt>
                <c:pt idx="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9</c:v>
                </c:pt>
                <c:pt idx="1">
                  <c:v>10</c:v>
                </c:pt>
                <c:pt idx="2">
                  <c:v>19</c:v>
                </c:pt>
                <c:pt idx="3">
                  <c:v>34</c:v>
                </c:pt>
                <c:pt idx="4">
                  <c:v>42</c:v>
                </c:pt>
                <c:pt idx="5">
                  <c:v>31</c:v>
                </c:pt>
                <c:pt idx="6">
                  <c:v>41</c:v>
                </c:pt>
                <c:pt idx="7">
                  <c:v>54</c:v>
                </c:pt>
                <c:pt idx="8">
                  <c:v>53</c:v>
                </c:pt>
                <c:pt idx="9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6</c:v>
                </c:pt>
                <c:pt idx="1">
                  <c:v>21</c:v>
                </c:pt>
                <c:pt idx="2">
                  <c:v>9</c:v>
                </c:pt>
                <c:pt idx="3">
                  <c:v>12</c:v>
                </c:pt>
                <c:pt idx="4">
                  <c:v>18</c:v>
                </c:pt>
                <c:pt idx="5">
                  <c:v>19</c:v>
                </c:pt>
                <c:pt idx="6">
                  <c:v>55</c:v>
                </c:pt>
                <c:pt idx="7">
                  <c:v>40</c:v>
                </c:pt>
                <c:pt idx="8">
                  <c:v>60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24</c:v>
                </c:pt>
                <c:pt idx="3">
                  <c:v>22</c:v>
                </c:pt>
                <c:pt idx="4">
                  <c:v>46</c:v>
                </c:pt>
                <c:pt idx="5">
                  <c:v>51</c:v>
                </c:pt>
                <c:pt idx="6">
                  <c:v>80</c:v>
                </c:pt>
                <c:pt idx="7">
                  <c:v>77</c:v>
                </c:pt>
                <c:pt idx="8">
                  <c:v>100</c:v>
                </c:pt>
                <c:pt idx="9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10</c:v>
                </c:pt>
                <c:pt idx="5">
                  <c:v>11</c:v>
                </c:pt>
                <c:pt idx="6">
                  <c:v>14</c:v>
                </c:pt>
                <c:pt idx="7">
                  <c:v>16</c:v>
                </c:pt>
                <c:pt idx="8">
                  <c:v>23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9</c:v>
                </c:pt>
                <c:pt idx="3">
                  <c:v>10</c:v>
                </c:pt>
                <c:pt idx="4">
                  <c:v>14</c:v>
                </c:pt>
                <c:pt idx="5">
                  <c:v>11</c:v>
                </c:pt>
                <c:pt idx="6">
                  <c:v>20</c:v>
                </c:pt>
                <c:pt idx="7">
                  <c:v>20</c:v>
                </c:pt>
                <c:pt idx="8">
                  <c:v>24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4</c:v>
                </c:pt>
                <c:pt idx="1">
                  <c:v>11</c:v>
                </c:pt>
                <c:pt idx="2">
                  <c:v>7</c:v>
                </c:pt>
                <c:pt idx="3">
                  <c:v>9</c:v>
                </c:pt>
                <c:pt idx="4">
                  <c:v>21</c:v>
                </c:pt>
                <c:pt idx="5">
                  <c:v>16</c:v>
                </c:pt>
                <c:pt idx="6">
                  <c:v>24</c:v>
                </c:pt>
                <c:pt idx="7">
                  <c:v>37</c:v>
                </c:pt>
                <c:pt idx="8">
                  <c:v>31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4</c:v>
                </c:pt>
                <c:pt idx="1">
                  <c:v>6</c:v>
                </c:pt>
                <c:pt idx="2">
                  <c:v>15</c:v>
                </c:pt>
                <c:pt idx="3">
                  <c:v>23</c:v>
                </c:pt>
                <c:pt idx="4">
                  <c:v>20</c:v>
                </c:pt>
                <c:pt idx="5">
                  <c:v>33</c:v>
                </c:pt>
                <c:pt idx="6">
                  <c:v>32</c:v>
                </c:pt>
                <c:pt idx="7">
                  <c:v>35</c:v>
                </c:pt>
                <c:pt idx="8">
                  <c:v>31</c:v>
                </c:pt>
                <c:pt idx="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9</c:v>
                </c:pt>
                <c:pt idx="1">
                  <c:v>10</c:v>
                </c:pt>
                <c:pt idx="2">
                  <c:v>19</c:v>
                </c:pt>
                <c:pt idx="3">
                  <c:v>34</c:v>
                </c:pt>
                <c:pt idx="4">
                  <c:v>42</c:v>
                </c:pt>
                <c:pt idx="5">
                  <c:v>31</c:v>
                </c:pt>
                <c:pt idx="6">
                  <c:v>41</c:v>
                </c:pt>
                <c:pt idx="7">
                  <c:v>54</c:v>
                </c:pt>
                <c:pt idx="8">
                  <c:v>53</c:v>
                </c:pt>
                <c:pt idx="9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6</c:v>
                </c:pt>
                <c:pt idx="1">
                  <c:v>21</c:v>
                </c:pt>
                <c:pt idx="2">
                  <c:v>9</c:v>
                </c:pt>
                <c:pt idx="3">
                  <c:v>12</c:v>
                </c:pt>
                <c:pt idx="4">
                  <c:v>18</c:v>
                </c:pt>
                <c:pt idx="5">
                  <c:v>19</c:v>
                </c:pt>
                <c:pt idx="6">
                  <c:v>55</c:v>
                </c:pt>
                <c:pt idx="7">
                  <c:v>40</c:v>
                </c:pt>
                <c:pt idx="8">
                  <c:v>60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24</c:v>
                </c:pt>
                <c:pt idx="3">
                  <c:v>22</c:v>
                </c:pt>
                <c:pt idx="4">
                  <c:v>46</c:v>
                </c:pt>
                <c:pt idx="5">
                  <c:v>51</c:v>
                </c:pt>
                <c:pt idx="6">
                  <c:v>80</c:v>
                </c:pt>
                <c:pt idx="7">
                  <c:v>77</c:v>
                </c:pt>
                <c:pt idx="8">
                  <c:v>100</c:v>
                </c:pt>
                <c:pt idx="9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9</c:v>
                </c:pt>
                <c:pt idx="5">
                  <c:v>6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11</c:v>
                </c:pt>
                <c:pt idx="3">
                  <c:v>6</c:v>
                </c:pt>
                <c:pt idx="4">
                  <c:v>10</c:v>
                </c:pt>
                <c:pt idx="5">
                  <c:v>21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9</c:v>
                </c:pt>
                <c:pt idx="2">
                  <c:v>7</c:v>
                </c:pt>
                <c:pt idx="3">
                  <c:v>15</c:v>
                </c:pt>
                <c:pt idx="4">
                  <c:v>19</c:v>
                </c:pt>
                <c:pt idx="5">
                  <c:v>9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3">
                  <c:v>23</c:v>
                </c:pt>
                <c:pt idx="4">
                  <c:v>34</c:v>
                </c:pt>
                <c:pt idx="5">
                  <c:v>12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14</c:v>
                </c:pt>
                <c:pt idx="2">
                  <c:v>21</c:v>
                </c:pt>
                <c:pt idx="3">
                  <c:v>20</c:v>
                </c:pt>
                <c:pt idx="4">
                  <c:v>42</c:v>
                </c:pt>
                <c:pt idx="5">
                  <c:v>18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16</c:v>
                </c:pt>
                <c:pt idx="3">
                  <c:v>33</c:v>
                </c:pt>
                <c:pt idx="4">
                  <c:v>31</c:v>
                </c:pt>
                <c:pt idx="5">
                  <c:v>19</c:v>
                </c:pt>
                <c:pt idx="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14</c:v>
                </c:pt>
                <c:pt idx="1">
                  <c:v>20</c:v>
                </c:pt>
                <c:pt idx="2">
                  <c:v>24</c:v>
                </c:pt>
                <c:pt idx="3">
                  <c:v>32</c:v>
                </c:pt>
                <c:pt idx="4">
                  <c:v>41</c:v>
                </c:pt>
                <c:pt idx="5">
                  <c:v>55</c:v>
                </c:pt>
                <c:pt idx="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16</c:v>
                </c:pt>
                <c:pt idx="1">
                  <c:v>20</c:v>
                </c:pt>
                <c:pt idx="2">
                  <c:v>37</c:v>
                </c:pt>
                <c:pt idx="3">
                  <c:v>35</c:v>
                </c:pt>
                <c:pt idx="4">
                  <c:v>54</c:v>
                </c:pt>
                <c:pt idx="5">
                  <c:v>40</c:v>
                </c:pt>
                <c:pt idx="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23</c:v>
                </c:pt>
                <c:pt idx="1">
                  <c:v>24</c:v>
                </c:pt>
                <c:pt idx="2">
                  <c:v>31</c:v>
                </c:pt>
                <c:pt idx="3">
                  <c:v>31</c:v>
                </c:pt>
                <c:pt idx="4">
                  <c:v>53</c:v>
                </c:pt>
                <c:pt idx="5">
                  <c:v>60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18</c:v>
                </c:pt>
                <c:pt idx="1">
                  <c:v>23</c:v>
                </c:pt>
                <c:pt idx="2">
                  <c:v>39</c:v>
                </c:pt>
                <c:pt idx="3">
                  <c:v>56</c:v>
                </c:pt>
                <c:pt idx="4">
                  <c:v>53</c:v>
                </c:pt>
                <c:pt idx="5">
                  <c:v>43</c:v>
                </c:pt>
                <c:pt idx="6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14</xdr:row>
      <xdr:rowOff>106681</xdr:rowOff>
    </xdr:from>
    <xdr:to>
      <xdr:col>19</xdr:col>
      <xdr:colOff>238126</xdr:colOff>
      <xdr:row>32</xdr:row>
      <xdr:rowOff>19051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showGridLines="0" zoomScaleNormal="100" workbookViewId="0"/>
  </sheetViews>
  <sheetFormatPr defaultRowHeight="15.6" x14ac:dyDescent="0.3"/>
  <cols>
    <col min="1" max="1" width="10.39843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8" style="48" bestFit="1" customWidth="1"/>
    <col min="7" max="7" width="4.19921875" style="43" customWidth="1"/>
    <col min="8" max="8" width="20.3984375" style="43" bestFit="1" customWidth="1"/>
    <col min="9" max="9" width="4.8984375" style="43" bestFit="1" customWidth="1"/>
    <col min="10" max="10" width="31.8984375" style="43" bestFit="1" customWidth="1"/>
    <col min="11" max="11" width="4.19921875" style="43" customWidth="1"/>
    <col min="12" max="12" width="15.69921875" style="43" customWidth="1"/>
    <col min="13" max="13" width="7.3984375" style="43" bestFit="1" customWidth="1"/>
    <col min="14" max="14" width="6.796875" style="43" bestFit="1" customWidth="1"/>
    <col min="15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99</v>
      </c>
      <c r="H1" s="39" t="s">
        <v>20</v>
      </c>
      <c r="I1" s="39"/>
      <c r="J1" s="39"/>
      <c r="K1" s="39"/>
      <c r="L1" s="39" t="s">
        <v>81</v>
      </c>
      <c r="M1" s="39"/>
      <c r="N1" s="39"/>
    </row>
    <row r="2" spans="1:14" ht="16.8" thickTop="1" thickBot="1" x14ac:dyDescent="0.35">
      <c r="A2" s="70" t="s">
        <v>105</v>
      </c>
      <c r="B2" s="70">
        <v>1</v>
      </c>
      <c r="C2" s="44">
        <v>4</v>
      </c>
      <c r="D2" s="45">
        <v>16</v>
      </c>
      <c r="E2" s="44">
        <f t="shared" ref="E2:E9" si="0">SUM(C2:D2)</f>
        <v>20</v>
      </c>
      <c r="F2" s="44" t="s">
        <v>5</v>
      </c>
      <c r="H2" s="71" t="s">
        <v>0</v>
      </c>
      <c r="I2" s="72" t="s">
        <v>21</v>
      </c>
      <c r="J2" s="73" t="s">
        <v>22</v>
      </c>
      <c r="L2" s="119" t="s">
        <v>0</v>
      </c>
      <c r="M2" s="120" t="s">
        <v>82</v>
      </c>
      <c r="N2" s="121" t="s">
        <v>64</v>
      </c>
    </row>
    <row r="3" spans="1:14" x14ac:dyDescent="0.3">
      <c r="A3" s="70" t="s">
        <v>106</v>
      </c>
      <c r="B3" s="70">
        <v>1</v>
      </c>
      <c r="C3" s="44">
        <v>6</v>
      </c>
      <c r="D3" s="45">
        <v>12</v>
      </c>
      <c r="E3" s="44">
        <f t="shared" si="0"/>
        <v>18</v>
      </c>
      <c r="F3" s="44" t="s">
        <v>128</v>
      </c>
      <c r="H3" s="183" t="s">
        <v>121</v>
      </c>
      <c r="I3" s="70">
        <v>6</v>
      </c>
      <c r="J3" s="74" t="s">
        <v>120</v>
      </c>
      <c r="L3" s="184" t="s">
        <v>145</v>
      </c>
      <c r="M3" s="185">
        <v>7</v>
      </c>
      <c r="N3" s="186" t="s">
        <v>148</v>
      </c>
    </row>
    <row r="4" spans="1:14" x14ac:dyDescent="0.3">
      <c r="A4" s="70" t="s">
        <v>108</v>
      </c>
      <c r="B4" s="70">
        <v>1</v>
      </c>
      <c r="C4" s="44">
        <v>7</v>
      </c>
      <c r="D4" s="45">
        <v>5</v>
      </c>
      <c r="E4" s="44">
        <f t="shared" si="0"/>
        <v>12</v>
      </c>
      <c r="F4" s="44" t="s">
        <v>5</v>
      </c>
      <c r="H4" s="183" t="s">
        <v>108</v>
      </c>
      <c r="I4" s="70">
        <v>6</v>
      </c>
      <c r="J4" s="74" t="s">
        <v>109</v>
      </c>
      <c r="L4" s="187"/>
      <c r="M4" s="111"/>
      <c r="N4" s="122"/>
    </row>
    <row r="5" spans="1:14" ht="16.2" thickBot="1" x14ac:dyDescent="0.35">
      <c r="A5" s="111" t="s">
        <v>145</v>
      </c>
      <c r="B5" s="111">
        <v>2</v>
      </c>
      <c r="C5" s="44">
        <v>7</v>
      </c>
      <c r="D5" s="45">
        <v>4</v>
      </c>
      <c r="E5" s="44">
        <f t="shared" si="0"/>
        <v>11</v>
      </c>
      <c r="F5" s="44" t="s">
        <v>147</v>
      </c>
      <c r="H5" s="183" t="s">
        <v>139</v>
      </c>
      <c r="I5" s="70">
        <v>5</v>
      </c>
      <c r="J5" s="74" t="s">
        <v>140</v>
      </c>
      <c r="L5" s="123"/>
      <c r="M5" s="124"/>
      <c r="N5" s="125"/>
    </row>
    <row r="6" spans="1:14" x14ac:dyDescent="0.3">
      <c r="A6" s="70" t="s">
        <v>111</v>
      </c>
      <c r="B6" s="70">
        <v>1</v>
      </c>
      <c r="C6" s="44">
        <v>0</v>
      </c>
      <c r="D6" s="45">
        <v>11</v>
      </c>
      <c r="E6" s="44">
        <f t="shared" si="0"/>
        <v>11</v>
      </c>
      <c r="F6" s="44" t="s">
        <v>5</v>
      </c>
      <c r="H6" s="183" t="s">
        <v>111</v>
      </c>
      <c r="I6" s="70">
        <v>6</v>
      </c>
      <c r="J6" s="74" t="s">
        <v>116</v>
      </c>
      <c r="L6" s="126" t="s">
        <v>23</v>
      </c>
      <c r="M6" s="127">
        <f>SUM(M3:M5)</f>
        <v>7</v>
      </c>
      <c r="N6" s="122"/>
    </row>
    <row r="7" spans="1:14" x14ac:dyDescent="0.3">
      <c r="A7" s="64" t="s">
        <v>146</v>
      </c>
      <c r="B7" s="64">
        <v>1</v>
      </c>
      <c r="C7" s="44">
        <v>-1</v>
      </c>
      <c r="D7" s="45">
        <v>12</v>
      </c>
      <c r="E7" s="44">
        <f t="shared" si="0"/>
        <v>11</v>
      </c>
      <c r="F7" s="44" t="s">
        <v>5</v>
      </c>
      <c r="H7" s="183" t="s">
        <v>106</v>
      </c>
      <c r="I7" s="70">
        <v>6</v>
      </c>
      <c r="J7" s="74" t="s">
        <v>107</v>
      </c>
      <c r="L7" s="126" t="s">
        <v>94</v>
      </c>
      <c r="M7" s="127">
        <f>AVERAGE(M3:M5)</f>
        <v>7</v>
      </c>
      <c r="N7" s="122"/>
    </row>
    <row r="8" spans="1:14" ht="16.2" thickBot="1" x14ac:dyDescent="0.35">
      <c r="A8" s="70" t="s">
        <v>139</v>
      </c>
      <c r="B8" s="70">
        <v>1</v>
      </c>
      <c r="C8" s="44">
        <v>7</v>
      </c>
      <c r="D8" s="45">
        <v>3</v>
      </c>
      <c r="E8" s="44">
        <f t="shared" si="0"/>
        <v>10</v>
      </c>
      <c r="F8" s="44" t="s">
        <v>5</v>
      </c>
      <c r="H8" s="158" t="s">
        <v>105</v>
      </c>
      <c r="I8" s="159">
        <v>6</v>
      </c>
      <c r="J8" s="160" t="s">
        <v>115</v>
      </c>
      <c r="L8" s="128" t="s">
        <v>24</v>
      </c>
      <c r="M8" s="152">
        <f>COUNT(M5:M5)</f>
        <v>0</v>
      </c>
      <c r="N8" s="129"/>
    </row>
    <row r="9" spans="1:14" x14ac:dyDescent="0.3">
      <c r="A9" s="70" t="s">
        <v>121</v>
      </c>
      <c r="B9" s="70">
        <v>1</v>
      </c>
      <c r="C9" s="44">
        <v>4</v>
      </c>
      <c r="D9" s="45">
        <v>4</v>
      </c>
      <c r="E9" s="44">
        <f t="shared" si="0"/>
        <v>8</v>
      </c>
      <c r="F9" s="44" t="s">
        <v>5</v>
      </c>
      <c r="H9" s="75" t="s">
        <v>23</v>
      </c>
      <c r="I9" s="76">
        <f>SUM(I3:I8)</f>
        <v>35</v>
      </c>
      <c r="J9" s="74"/>
    </row>
    <row r="10" spans="1:14" x14ac:dyDescent="0.3">
      <c r="H10" s="75" t="s">
        <v>24</v>
      </c>
      <c r="I10" s="76">
        <f>COUNT(I3:I8)</f>
        <v>6</v>
      </c>
      <c r="J10" s="77"/>
      <c r="L10" s="83" t="s">
        <v>30</v>
      </c>
      <c r="M10" s="84">
        <f>I11</f>
        <v>8.75</v>
      </c>
      <c r="N10" s="82"/>
    </row>
    <row r="11" spans="1:14" x14ac:dyDescent="0.3">
      <c r="D11" s="45">
        <f t="shared" ref="D11" ca="1" si="1">RANDBETWEEN(1,20)</f>
        <v>1</v>
      </c>
      <c r="H11" s="75" t="s">
        <v>26</v>
      </c>
      <c r="I11" s="78">
        <f>I9/4</f>
        <v>8.75</v>
      </c>
      <c r="J11" s="74" t="s">
        <v>27</v>
      </c>
      <c r="L11" s="83" t="s">
        <v>31</v>
      </c>
      <c r="M11" s="84">
        <f>I12</f>
        <v>17.5</v>
      </c>
      <c r="N11" s="82"/>
    </row>
    <row r="12" spans="1:14" ht="16.2" thickBot="1" x14ac:dyDescent="0.35">
      <c r="H12" s="79" t="s">
        <v>28</v>
      </c>
      <c r="I12" s="80">
        <f>I11*2</f>
        <v>17.5</v>
      </c>
      <c r="J12" s="81" t="s">
        <v>29</v>
      </c>
      <c r="L12" s="83" t="s">
        <v>32</v>
      </c>
      <c r="M12" s="84">
        <f>I9</f>
        <v>35</v>
      </c>
      <c r="N12" s="82"/>
    </row>
    <row r="13" spans="1:14" ht="16.2" thickTop="1" x14ac:dyDescent="0.3">
      <c r="H13" s="82"/>
      <c r="I13" s="82"/>
      <c r="J13" s="82"/>
      <c r="L13" s="85" t="s">
        <v>33</v>
      </c>
      <c r="M13" s="84">
        <f>M6</f>
        <v>7</v>
      </c>
      <c r="N13" s="82"/>
    </row>
    <row r="14" spans="1:14" x14ac:dyDescent="0.3">
      <c r="H14" s="82"/>
      <c r="I14" s="82"/>
      <c r="J14" s="82"/>
    </row>
    <row r="15" spans="1:14" ht="16.2" thickBot="1" x14ac:dyDescent="0.35">
      <c r="H15" s="39" t="s">
        <v>125</v>
      </c>
      <c r="I15" s="39"/>
      <c r="J15" s="39"/>
    </row>
    <row r="16" spans="1:14" ht="16.8" thickTop="1" thickBot="1" x14ac:dyDescent="0.35">
      <c r="H16" s="190" t="s">
        <v>0</v>
      </c>
      <c r="I16" s="191" t="s">
        <v>21</v>
      </c>
      <c r="J16" s="192" t="s">
        <v>64</v>
      </c>
    </row>
    <row r="17" spans="8:14" x14ac:dyDescent="0.3">
      <c r="H17" s="193" t="s">
        <v>149</v>
      </c>
      <c r="I17" s="64">
        <v>4</v>
      </c>
      <c r="J17" s="194" t="s">
        <v>148</v>
      </c>
    </row>
    <row r="18" spans="8:14" x14ac:dyDescent="0.3">
      <c r="H18" s="193" t="s">
        <v>150</v>
      </c>
      <c r="I18" s="64">
        <v>3</v>
      </c>
      <c r="J18" s="194" t="s">
        <v>148</v>
      </c>
    </row>
    <row r="19" spans="8:14" x14ac:dyDescent="0.3">
      <c r="H19" s="193" t="s">
        <v>151</v>
      </c>
      <c r="I19" s="64">
        <v>2</v>
      </c>
      <c r="J19" s="194" t="s">
        <v>148</v>
      </c>
    </row>
    <row r="20" spans="8:14" ht="16.2" thickBot="1" x14ac:dyDescent="0.35">
      <c r="H20" s="195" t="s">
        <v>152</v>
      </c>
      <c r="I20" s="196">
        <v>1</v>
      </c>
      <c r="J20" s="197" t="s">
        <v>148</v>
      </c>
    </row>
    <row r="21" spans="8:14" x14ac:dyDescent="0.3">
      <c r="H21" s="198" t="s">
        <v>23</v>
      </c>
      <c r="I21" s="199">
        <f>SUM(I17:I20)</f>
        <v>10</v>
      </c>
      <c r="J21" s="194"/>
    </row>
    <row r="22" spans="8:14" x14ac:dyDescent="0.3">
      <c r="H22" s="198" t="s">
        <v>24</v>
      </c>
      <c r="I22" s="199">
        <f>COUNT(I17:I20)</f>
        <v>4</v>
      </c>
      <c r="J22" s="200"/>
    </row>
    <row r="23" spans="8:14" x14ac:dyDescent="0.3">
      <c r="H23" s="198" t="s">
        <v>26</v>
      </c>
      <c r="I23" s="201">
        <f>I21/4</f>
        <v>2.5</v>
      </c>
      <c r="J23" s="194" t="s">
        <v>27</v>
      </c>
    </row>
    <row r="24" spans="8:14" ht="16.2" thickBot="1" x14ac:dyDescent="0.35">
      <c r="H24" s="202" t="s">
        <v>28</v>
      </c>
      <c r="I24" s="203">
        <f>I23*2</f>
        <v>5</v>
      </c>
      <c r="J24" s="204" t="s">
        <v>29</v>
      </c>
    </row>
    <row r="25" spans="8:14" ht="16.2" thickTop="1" x14ac:dyDescent="0.3">
      <c r="H25" s="82"/>
      <c r="I25" s="82"/>
      <c r="J25" s="82"/>
    </row>
    <row r="26" spans="8:14" x14ac:dyDescent="0.3">
      <c r="H26" s="82"/>
      <c r="I26" s="82"/>
      <c r="J26" s="82"/>
      <c r="L26" s="83"/>
      <c r="M26" s="84"/>
      <c r="N26" s="82"/>
    </row>
    <row r="27" spans="8:14" x14ac:dyDescent="0.3">
      <c r="H27" s="82"/>
      <c r="I27" s="82"/>
      <c r="J27" s="82"/>
      <c r="L27" s="83"/>
      <c r="M27" s="84"/>
      <c r="N27" s="82"/>
    </row>
    <row r="28" spans="8:14" x14ac:dyDescent="0.3">
      <c r="H28" s="82"/>
      <c r="I28" s="82"/>
      <c r="J28" s="82"/>
      <c r="L28" s="83"/>
      <c r="M28" s="84"/>
      <c r="N28" s="82"/>
    </row>
    <row r="29" spans="8:14" x14ac:dyDescent="0.3">
      <c r="H29" s="82"/>
      <c r="I29" s="82"/>
      <c r="J29" s="82"/>
      <c r="M29" s="83"/>
      <c r="N29" s="82"/>
    </row>
    <row r="30" spans="8:14" x14ac:dyDescent="0.3">
      <c r="H30" s="82"/>
      <c r="I30" s="82"/>
      <c r="J30" s="82"/>
      <c r="M30" s="83"/>
    </row>
    <row r="31" spans="8:14" x14ac:dyDescent="0.3">
      <c r="H31" s="82"/>
      <c r="I31" s="82"/>
      <c r="J31" s="82"/>
    </row>
    <row r="32" spans="8:14" x14ac:dyDescent="0.3">
      <c r="H32" s="82"/>
      <c r="I32" s="82"/>
      <c r="J32" s="82"/>
    </row>
  </sheetData>
  <sortState xmlns:xlrd2="http://schemas.microsoft.com/office/spreadsheetml/2017/richdata2" ref="A2:F9">
    <sortCondition descending="1" ref="E2:E9"/>
    <sortCondition descending="1" ref="C2:C9"/>
  </sortState>
  <conditionalFormatting sqref="M13">
    <cfRule type="cellIs" dxfId="24" priority="1438" operator="greaterThan">
      <formula>$M$12</formula>
    </cfRule>
    <cfRule type="cellIs" dxfId="23" priority="1439" operator="between">
      <formula>$M$11</formula>
      <formula>$M$12</formula>
    </cfRule>
    <cfRule type="cellIs" dxfId="22" priority="1440" operator="between">
      <formula>$M$10</formula>
      <formula>$M$11</formula>
    </cfRule>
    <cfRule type="cellIs" dxfId="21" priority="1441" operator="lessThan">
      <formula>$M$10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9.5" style="48" bestFit="1" customWidth="1"/>
    <col min="2" max="2" width="22.0976562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71</v>
      </c>
      <c r="B1" s="55" t="s">
        <v>72</v>
      </c>
      <c r="C1" s="55" t="s">
        <v>73</v>
      </c>
      <c r="D1" s="55" t="s">
        <v>74</v>
      </c>
      <c r="E1" s="55" t="s">
        <v>92</v>
      </c>
      <c r="F1" s="55" t="s">
        <v>91</v>
      </c>
      <c r="G1" s="55" t="s">
        <v>90</v>
      </c>
      <c r="H1" s="55" t="s">
        <v>89</v>
      </c>
      <c r="I1" s="55" t="s">
        <v>93</v>
      </c>
      <c r="J1" s="55" t="s">
        <v>75</v>
      </c>
      <c r="K1" s="55" t="s">
        <v>76</v>
      </c>
      <c r="L1" s="55" t="s">
        <v>77</v>
      </c>
      <c r="M1" s="55" t="s">
        <v>78</v>
      </c>
      <c r="O1" s="145" t="s">
        <v>79</v>
      </c>
      <c r="P1" s="68">
        <v>5</v>
      </c>
      <c r="Q1" s="146" t="s">
        <v>97</v>
      </c>
      <c r="R1" s="144">
        <v>0.66666666666666663</v>
      </c>
      <c r="S1" s="147" t="s">
        <v>96</v>
      </c>
      <c r="T1" s="144">
        <f>R1+((P1)/(24*60*10))</f>
        <v>0.66701388888888891</v>
      </c>
    </row>
    <row r="2" spans="1:20" ht="16.8" x14ac:dyDescent="0.3">
      <c r="A2" s="131" t="s">
        <v>108</v>
      </c>
      <c r="B2" s="57" t="s">
        <v>112</v>
      </c>
      <c r="C2" s="57">
        <v>2</v>
      </c>
      <c r="D2" s="57">
        <v>6</v>
      </c>
      <c r="E2" s="58" t="s">
        <v>110</v>
      </c>
      <c r="F2" s="58" t="s">
        <v>80</v>
      </c>
      <c r="G2" s="58" t="s">
        <v>80</v>
      </c>
      <c r="H2" s="58" t="s">
        <v>80</v>
      </c>
      <c r="I2" s="57"/>
      <c r="J2" s="57">
        <f t="shared" ref="J2:J26" si="0">IF($E2="þ",$D2,IF($F2="þ",($D2*10),IF($G2="þ",($D2*100),IF($H2="þ",($D2*600),$I2))))</f>
        <v>6</v>
      </c>
      <c r="K2" s="57">
        <f t="shared" ref="K2:K10" si="1">J2+C2</f>
        <v>8</v>
      </c>
      <c r="L2" s="58" t="s">
        <v>110</v>
      </c>
      <c r="M2" s="161" t="str">
        <f t="shared" ref="M2:M8" si="2">IF(C2="","",IF(K2&lt;=$P$1,"þ","q"))</f>
        <v>q</v>
      </c>
    </row>
    <row r="3" spans="1:20" ht="16.8" x14ac:dyDescent="0.3">
      <c r="A3" s="131" t="s">
        <v>108</v>
      </c>
      <c r="B3" s="57" t="s">
        <v>126</v>
      </c>
      <c r="C3" s="57"/>
      <c r="D3" s="57">
        <v>6</v>
      </c>
      <c r="E3" s="58" t="s">
        <v>80</v>
      </c>
      <c r="F3" s="58" t="s">
        <v>110</v>
      </c>
      <c r="G3" s="58" t="s">
        <v>80</v>
      </c>
      <c r="H3" s="58" t="s">
        <v>80</v>
      </c>
      <c r="I3" s="57"/>
      <c r="J3" s="57">
        <f t="shared" si="0"/>
        <v>60</v>
      </c>
      <c r="K3" s="57">
        <f t="shared" ref="K3" si="3">J3+C3</f>
        <v>60</v>
      </c>
      <c r="L3" s="58" t="s">
        <v>80</v>
      </c>
      <c r="M3" s="161" t="str">
        <f t="shared" ref="M3" si="4">IF(C3="","",IF(K3&lt;=$P$1,"þ","q"))</f>
        <v/>
      </c>
    </row>
    <row r="4" spans="1:20" ht="16.8" x14ac:dyDescent="0.3">
      <c r="A4" s="131" t="s">
        <v>108</v>
      </c>
      <c r="B4" s="57" t="s">
        <v>126</v>
      </c>
      <c r="C4" s="57"/>
      <c r="D4" s="57">
        <v>6</v>
      </c>
      <c r="E4" s="58" t="s">
        <v>80</v>
      </c>
      <c r="F4" s="58" t="s">
        <v>110</v>
      </c>
      <c r="G4" s="58" t="s">
        <v>80</v>
      </c>
      <c r="H4" s="58" t="s">
        <v>80</v>
      </c>
      <c r="I4" s="57"/>
      <c r="J4" s="57">
        <f t="shared" si="0"/>
        <v>60</v>
      </c>
      <c r="K4" s="57">
        <f t="shared" ref="K4" si="5">J4+C4</f>
        <v>60</v>
      </c>
      <c r="L4" s="58" t="s">
        <v>80</v>
      </c>
      <c r="M4" s="161" t="str">
        <f t="shared" ref="M4" si="6">IF(C4="","",IF(K4&lt;=$P$1,"þ","q"))</f>
        <v/>
      </c>
    </row>
    <row r="5" spans="1:20" ht="16.8" x14ac:dyDescent="0.3">
      <c r="A5" s="131" t="s">
        <v>108</v>
      </c>
      <c r="B5" s="57" t="s">
        <v>126</v>
      </c>
      <c r="C5" s="57"/>
      <c r="D5" s="57">
        <v>6</v>
      </c>
      <c r="E5" s="58" t="s">
        <v>80</v>
      </c>
      <c r="F5" s="58" t="s">
        <v>110</v>
      </c>
      <c r="G5" s="58" t="s">
        <v>80</v>
      </c>
      <c r="H5" s="58" t="s">
        <v>80</v>
      </c>
      <c r="I5" s="57"/>
      <c r="J5" s="57">
        <f t="shared" si="0"/>
        <v>60</v>
      </c>
      <c r="K5" s="57">
        <f t="shared" ref="K5" si="7">J5+C5</f>
        <v>60</v>
      </c>
      <c r="L5" s="58" t="s">
        <v>80</v>
      </c>
      <c r="M5" s="161" t="str">
        <f t="shared" ref="M5" si="8">IF(C5="","",IF(K5&lt;=$P$1,"þ","q"))</f>
        <v/>
      </c>
    </row>
    <row r="6" spans="1:20" ht="16.8" x14ac:dyDescent="0.3">
      <c r="A6" s="131" t="s">
        <v>108</v>
      </c>
      <c r="B6" s="57" t="s">
        <v>130</v>
      </c>
      <c r="C6" s="57"/>
      <c r="D6" s="57">
        <v>6</v>
      </c>
      <c r="E6" s="58" t="s">
        <v>80</v>
      </c>
      <c r="F6" s="58" t="s">
        <v>110</v>
      </c>
      <c r="G6" s="58" t="s">
        <v>80</v>
      </c>
      <c r="H6" s="58" t="s">
        <v>80</v>
      </c>
      <c r="I6" s="57"/>
      <c r="J6" s="57">
        <f t="shared" si="0"/>
        <v>60</v>
      </c>
      <c r="K6" s="57">
        <f t="shared" ref="K6" si="9">J6+C6</f>
        <v>60</v>
      </c>
      <c r="L6" s="58" t="s">
        <v>80</v>
      </c>
      <c r="M6" s="161" t="str">
        <f t="shared" ref="M6" si="10">IF(C6="","",IF(K6&lt;=$P$1,"þ","q"))</f>
        <v/>
      </c>
    </row>
    <row r="7" spans="1:20" ht="16.8" x14ac:dyDescent="0.3">
      <c r="A7" s="131" t="s">
        <v>108</v>
      </c>
      <c r="B7" s="57" t="s">
        <v>144</v>
      </c>
      <c r="C7" s="57"/>
      <c r="D7" s="57">
        <v>6</v>
      </c>
      <c r="E7" s="58" t="s">
        <v>80</v>
      </c>
      <c r="F7" s="58" t="s">
        <v>110</v>
      </c>
      <c r="G7" s="58" t="s">
        <v>80</v>
      </c>
      <c r="H7" s="58" t="s">
        <v>80</v>
      </c>
      <c r="I7" s="57"/>
      <c r="J7" s="57">
        <f t="shared" si="0"/>
        <v>60</v>
      </c>
      <c r="K7" s="57">
        <f t="shared" ref="K7" si="11">J7+C7</f>
        <v>60</v>
      </c>
      <c r="L7" s="58" t="s">
        <v>80</v>
      </c>
      <c r="M7" s="161" t="str">
        <f t="shared" ref="M7" si="12">IF(C7="","",IF(K7&lt;=$P$1,"þ","q"))</f>
        <v/>
      </c>
    </row>
    <row r="8" spans="1:20" ht="16.8" x14ac:dyDescent="0.3">
      <c r="A8" s="157" t="s">
        <v>105</v>
      </c>
      <c r="B8" s="57" t="s">
        <v>136</v>
      </c>
      <c r="C8" s="57"/>
      <c r="D8" s="57">
        <v>1</v>
      </c>
      <c r="E8" s="58" t="s">
        <v>80</v>
      </c>
      <c r="F8" s="58" t="s">
        <v>110</v>
      </c>
      <c r="G8" s="58" t="s">
        <v>80</v>
      </c>
      <c r="H8" s="58" t="s">
        <v>80</v>
      </c>
      <c r="I8" s="57"/>
      <c r="J8" s="57">
        <f t="shared" si="0"/>
        <v>10</v>
      </c>
      <c r="K8" s="57">
        <f t="shared" si="1"/>
        <v>10</v>
      </c>
      <c r="L8" s="58" t="s">
        <v>80</v>
      </c>
      <c r="M8" s="59" t="str">
        <f t="shared" si="2"/>
        <v/>
      </c>
      <c r="O8" s="69"/>
    </row>
    <row r="9" spans="1:20" ht="16.8" x14ac:dyDescent="0.3">
      <c r="A9" s="157" t="s">
        <v>105</v>
      </c>
      <c r="B9" s="57"/>
      <c r="C9" s="57"/>
      <c r="D9" s="57">
        <v>1</v>
      </c>
      <c r="E9" s="58" t="s">
        <v>80</v>
      </c>
      <c r="F9" s="58" t="s">
        <v>110</v>
      </c>
      <c r="G9" s="58" t="s">
        <v>80</v>
      </c>
      <c r="H9" s="58" t="s">
        <v>80</v>
      </c>
      <c r="I9" s="57"/>
      <c r="J9" s="57">
        <f t="shared" si="0"/>
        <v>10</v>
      </c>
      <c r="K9" s="57">
        <f t="shared" ref="K9" si="13">J9+C9</f>
        <v>10</v>
      </c>
      <c r="L9" s="58" t="s">
        <v>80</v>
      </c>
      <c r="M9" s="59" t="str">
        <f t="shared" ref="M9" si="14">IF(C9="","",IF(K9&lt;=$P$1,"þ","q"))</f>
        <v/>
      </c>
      <c r="O9" s="69"/>
    </row>
    <row r="10" spans="1:20" ht="16.8" x14ac:dyDescent="0.3">
      <c r="A10" s="157" t="s">
        <v>105</v>
      </c>
      <c r="B10" s="57"/>
      <c r="C10" s="57"/>
      <c r="D10" s="57">
        <v>1</v>
      </c>
      <c r="E10" s="58" t="s">
        <v>80</v>
      </c>
      <c r="F10" s="58" t="s">
        <v>80</v>
      </c>
      <c r="G10" s="58" t="s">
        <v>110</v>
      </c>
      <c r="H10" s="58" t="s">
        <v>80</v>
      </c>
      <c r="I10" s="57"/>
      <c r="J10" s="57">
        <f t="shared" si="0"/>
        <v>100</v>
      </c>
      <c r="K10" s="57">
        <f t="shared" si="1"/>
        <v>100</v>
      </c>
      <c r="L10" s="58" t="s">
        <v>80</v>
      </c>
      <c r="M10" s="59" t="str">
        <f t="shared" ref="M10" si="15">IF(C10="","",IF(K10&lt;=$P$1,"þ","q"))</f>
        <v/>
      </c>
      <c r="O10" s="69"/>
    </row>
    <row r="11" spans="1:20" ht="16.8" x14ac:dyDescent="0.3">
      <c r="A11" s="205" t="s">
        <v>121</v>
      </c>
      <c r="B11" s="57" t="s">
        <v>127</v>
      </c>
      <c r="C11" s="57"/>
      <c r="D11" s="57">
        <v>6</v>
      </c>
      <c r="E11" s="58" t="s">
        <v>80</v>
      </c>
      <c r="F11" s="58" t="s">
        <v>80</v>
      </c>
      <c r="G11" s="58" t="s">
        <v>110</v>
      </c>
      <c r="H11" s="58" t="s">
        <v>80</v>
      </c>
      <c r="I11" s="57"/>
      <c r="J11" s="57">
        <f t="shared" si="0"/>
        <v>600</v>
      </c>
      <c r="K11" s="57">
        <f t="shared" ref="K11" si="16">J11+C11</f>
        <v>600</v>
      </c>
      <c r="L11" s="58" t="s">
        <v>80</v>
      </c>
      <c r="M11" s="59" t="str">
        <f t="shared" ref="M11" si="17">IF(C11="","",IF(K11&lt;=$P$1,"þ","q"))</f>
        <v/>
      </c>
      <c r="O11" s="69"/>
    </row>
    <row r="12" spans="1:20" ht="16.8" x14ac:dyDescent="0.3">
      <c r="A12" s="205" t="s">
        <v>121</v>
      </c>
      <c r="B12" s="57" t="s">
        <v>126</v>
      </c>
      <c r="C12" s="57"/>
      <c r="D12" s="57">
        <v>6</v>
      </c>
      <c r="E12" s="58" t="s">
        <v>80</v>
      </c>
      <c r="F12" s="58" t="s">
        <v>110</v>
      </c>
      <c r="G12" s="58" t="s">
        <v>80</v>
      </c>
      <c r="H12" s="58" t="s">
        <v>80</v>
      </c>
      <c r="I12" s="57"/>
      <c r="J12" s="57">
        <f t="shared" si="0"/>
        <v>60</v>
      </c>
      <c r="K12" s="57">
        <f t="shared" ref="K12" si="18">J12+C12</f>
        <v>60</v>
      </c>
      <c r="L12" s="58" t="s">
        <v>80</v>
      </c>
      <c r="M12" s="59" t="str">
        <f t="shared" ref="M12" si="19">IF(C12="","",IF(K12&lt;=$P$1,"þ","q"))</f>
        <v/>
      </c>
      <c r="O12" s="69"/>
    </row>
    <row r="13" spans="1:20" ht="16.8" x14ac:dyDescent="0.3">
      <c r="A13" s="205" t="s">
        <v>121</v>
      </c>
      <c r="B13" s="57" t="s">
        <v>126</v>
      </c>
      <c r="C13" s="57"/>
      <c r="D13" s="57">
        <v>6</v>
      </c>
      <c r="E13" s="58" t="s">
        <v>80</v>
      </c>
      <c r="F13" s="58" t="s">
        <v>110</v>
      </c>
      <c r="G13" s="58" t="s">
        <v>80</v>
      </c>
      <c r="H13" s="58" t="s">
        <v>80</v>
      </c>
      <c r="I13" s="57"/>
      <c r="J13" s="57">
        <f t="shared" si="0"/>
        <v>60</v>
      </c>
      <c r="K13" s="57">
        <f t="shared" ref="K13" si="20">J13+C13</f>
        <v>60</v>
      </c>
      <c r="L13" s="58" t="s">
        <v>80</v>
      </c>
      <c r="M13" s="59" t="str">
        <f t="shared" ref="M13" si="21">IF(C13="","",IF(K13&lt;=$P$1,"þ","q"))</f>
        <v/>
      </c>
      <c r="O13" s="69"/>
      <c r="P13" s="43"/>
    </row>
    <row r="14" spans="1:20" ht="16.8" x14ac:dyDescent="0.3">
      <c r="A14" s="205" t="s">
        <v>121</v>
      </c>
      <c r="B14" s="57" t="s">
        <v>126</v>
      </c>
      <c r="C14" s="57"/>
      <c r="D14" s="57">
        <v>6</v>
      </c>
      <c r="E14" s="58" t="s">
        <v>80</v>
      </c>
      <c r="F14" s="58" t="s">
        <v>110</v>
      </c>
      <c r="G14" s="58" t="s">
        <v>80</v>
      </c>
      <c r="H14" s="58" t="s">
        <v>80</v>
      </c>
      <c r="I14" s="57"/>
      <c r="J14" s="57">
        <f t="shared" si="0"/>
        <v>60</v>
      </c>
      <c r="K14" s="57">
        <f t="shared" ref="K14" si="22">J14+C14</f>
        <v>60</v>
      </c>
      <c r="L14" s="58" t="s">
        <v>80</v>
      </c>
      <c r="M14" s="59" t="str">
        <f t="shared" ref="M14" si="23">IF(C14="","",IF(K14&lt;=$P$1,"þ","q"))</f>
        <v/>
      </c>
      <c r="O14" s="69"/>
      <c r="P14" s="43"/>
    </row>
    <row r="15" spans="1:20" ht="16.8" x14ac:dyDescent="0.3">
      <c r="A15" s="205" t="s">
        <v>121</v>
      </c>
      <c r="B15" s="57" t="s">
        <v>129</v>
      </c>
      <c r="C15" s="57"/>
      <c r="D15" s="57">
        <v>6</v>
      </c>
      <c r="E15" s="58" t="s">
        <v>80</v>
      </c>
      <c r="F15" s="58" t="s">
        <v>110</v>
      </c>
      <c r="G15" s="58" t="s">
        <v>80</v>
      </c>
      <c r="H15" s="58" t="s">
        <v>80</v>
      </c>
      <c r="I15" s="57"/>
      <c r="J15" s="57">
        <f t="shared" si="0"/>
        <v>60</v>
      </c>
      <c r="K15" s="57">
        <f t="shared" ref="K15:K26" si="24">J15+C15</f>
        <v>60</v>
      </c>
      <c r="L15" s="58" t="s">
        <v>80</v>
      </c>
      <c r="M15" s="59" t="str">
        <f t="shared" ref="M15:M26" si="25">IF(C15="","",IF(K15&lt;=$P$1,"þ","q"))</f>
        <v/>
      </c>
      <c r="O15" s="69"/>
      <c r="P15" s="43"/>
    </row>
    <row r="16" spans="1:20" ht="16.8" x14ac:dyDescent="0.3">
      <c r="A16" s="175" t="s">
        <v>111</v>
      </c>
      <c r="B16" s="57" t="s">
        <v>138</v>
      </c>
      <c r="C16" s="57"/>
      <c r="D16" s="57">
        <v>4</v>
      </c>
      <c r="E16" s="58" t="s">
        <v>80</v>
      </c>
      <c r="F16" s="58" t="s">
        <v>110</v>
      </c>
      <c r="G16" s="58" t="s">
        <v>80</v>
      </c>
      <c r="H16" s="58" t="s">
        <v>80</v>
      </c>
      <c r="I16" s="57"/>
      <c r="J16" s="57">
        <f t="shared" si="0"/>
        <v>40</v>
      </c>
      <c r="K16" s="57">
        <f t="shared" si="24"/>
        <v>40</v>
      </c>
      <c r="L16" s="58" t="s">
        <v>80</v>
      </c>
      <c r="M16" s="59" t="str">
        <f t="shared" si="25"/>
        <v/>
      </c>
      <c r="O16" s="69"/>
      <c r="P16" s="43"/>
    </row>
    <row r="17" spans="1:15" ht="16.8" x14ac:dyDescent="0.3">
      <c r="A17" s="175" t="s">
        <v>111</v>
      </c>
      <c r="B17" s="57" t="s">
        <v>126</v>
      </c>
      <c r="C17" s="57"/>
      <c r="D17" s="57">
        <v>4</v>
      </c>
      <c r="E17" s="58" t="s">
        <v>80</v>
      </c>
      <c r="F17" s="58" t="s">
        <v>110</v>
      </c>
      <c r="G17" s="58" t="s">
        <v>80</v>
      </c>
      <c r="H17" s="58" t="s">
        <v>80</v>
      </c>
      <c r="I17" s="57"/>
      <c r="J17" s="57">
        <f t="shared" si="0"/>
        <v>40</v>
      </c>
      <c r="K17" s="57">
        <f t="shared" si="24"/>
        <v>40</v>
      </c>
      <c r="L17" s="58" t="s">
        <v>80</v>
      </c>
      <c r="M17" s="59" t="str">
        <f t="shared" si="25"/>
        <v/>
      </c>
      <c r="O17" s="69"/>
    </row>
    <row r="18" spans="1:15" ht="16.8" x14ac:dyDescent="0.3">
      <c r="A18" s="175" t="s">
        <v>111</v>
      </c>
      <c r="B18" s="57" t="s">
        <v>126</v>
      </c>
      <c r="C18" s="57"/>
      <c r="D18" s="57">
        <v>4</v>
      </c>
      <c r="E18" s="58" t="s">
        <v>80</v>
      </c>
      <c r="F18" s="58" t="s">
        <v>110</v>
      </c>
      <c r="G18" s="58" t="s">
        <v>80</v>
      </c>
      <c r="H18" s="58" t="s">
        <v>80</v>
      </c>
      <c r="I18" s="57"/>
      <c r="J18" s="57">
        <f t="shared" si="0"/>
        <v>40</v>
      </c>
      <c r="K18" s="57">
        <f t="shared" ref="K18" si="26">J18+C18</f>
        <v>40</v>
      </c>
      <c r="L18" s="58" t="s">
        <v>80</v>
      </c>
      <c r="M18" s="59" t="str">
        <f t="shared" ref="M18" si="27">IF(C18="","",IF(K18&lt;=$P$1,"þ","q"))</f>
        <v/>
      </c>
      <c r="O18" s="69"/>
    </row>
    <row r="19" spans="1:15" ht="16.8" x14ac:dyDescent="0.3">
      <c r="A19" s="175" t="s">
        <v>111</v>
      </c>
      <c r="B19" s="57" t="s">
        <v>130</v>
      </c>
      <c r="C19" s="57"/>
      <c r="D19" s="57">
        <v>4</v>
      </c>
      <c r="E19" s="58" t="s">
        <v>80</v>
      </c>
      <c r="F19" s="58" t="s">
        <v>110</v>
      </c>
      <c r="G19" s="58" t="s">
        <v>80</v>
      </c>
      <c r="H19" s="58" t="s">
        <v>80</v>
      </c>
      <c r="I19" s="57"/>
      <c r="J19" s="57">
        <f t="shared" si="0"/>
        <v>40</v>
      </c>
      <c r="K19" s="57">
        <f t="shared" si="24"/>
        <v>40</v>
      </c>
      <c r="L19" s="58" t="s">
        <v>80</v>
      </c>
      <c r="M19" s="59" t="str">
        <f t="shared" si="25"/>
        <v/>
      </c>
      <c r="O19" s="69"/>
    </row>
    <row r="20" spans="1:15" ht="16.8" x14ac:dyDescent="0.3">
      <c r="A20" s="175" t="s">
        <v>111</v>
      </c>
      <c r="B20" s="57" t="s">
        <v>137</v>
      </c>
      <c r="C20" s="57">
        <v>3</v>
      </c>
      <c r="D20" s="57">
        <v>4</v>
      </c>
      <c r="E20" s="58" t="s">
        <v>110</v>
      </c>
      <c r="F20" s="58" t="s">
        <v>80</v>
      </c>
      <c r="G20" s="58" t="s">
        <v>80</v>
      </c>
      <c r="H20" s="58" t="s">
        <v>80</v>
      </c>
      <c r="I20" s="57"/>
      <c r="J20" s="57">
        <f t="shared" si="0"/>
        <v>4</v>
      </c>
      <c r="K20" s="57">
        <f t="shared" si="24"/>
        <v>7</v>
      </c>
      <c r="L20" s="58" t="s">
        <v>80</v>
      </c>
      <c r="M20" s="59" t="str">
        <f t="shared" si="25"/>
        <v>q</v>
      </c>
      <c r="O20" s="69"/>
    </row>
    <row r="21" spans="1:15" ht="16.8" x14ac:dyDescent="0.3">
      <c r="A21" s="175" t="s">
        <v>111</v>
      </c>
      <c r="B21" s="57" t="s">
        <v>122</v>
      </c>
      <c r="C21" s="57"/>
      <c r="D21" s="57">
        <v>4</v>
      </c>
      <c r="E21" s="58" t="s">
        <v>110</v>
      </c>
      <c r="F21" s="58" t="s">
        <v>80</v>
      </c>
      <c r="G21" s="58" t="s">
        <v>80</v>
      </c>
      <c r="H21" s="58" t="s">
        <v>80</v>
      </c>
      <c r="I21" s="57"/>
      <c r="J21" s="57">
        <f t="shared" si="0"/>
        <v>4</v>
      </c>
      <c r="K21" s="57">
        <f t="shared" si="24"/>
        <v>4</v>
      </c>
      <c r="L21" s="58" t="s">
        <v>80</v>
      </c>
      <c r="M21" s="59" t="str">
        <f t="shared" si="25"/>
        <v/>
      </c>
      <c r="O21" s="69"/>
    </row>
    <row r="22" spans="1:15" ht="16.8" x14ac:dyDescent="0.3">
      <c r="A22" s="175" t="s">
        <v>111</v>
      </c>
      <c r="B22" s="57" t="s">
        <v>112</v>
      </c>
      <c r="C22" s="57"/>
      <c r="D22" s="57">
        <v>4</v>
      </c>
      <c r="E22" s="58" t="s">
        <v>110</v>
      </c>
      <c r="F22" s="58" t="s">
        <v>80</v>
      </c>
      <c r="G22" s="58" t="s">
        <v>80</v>
      </c>
      <c r="H22" s="58" t="s">
        <v>80</v>
      </c>
      <c r="I22" s="57"/>
      <c r="J22" s="57">
        <f t="shared" si="0"/>
        <v>4</v>
      </c>
      <c r="K22" s="57">
        <f t="shared" si="24"/>
        <v>4</v>
      </c>
      <c r="L22" s="58" t="s">
        <v>80</v>
      </c>
      <c r="M22" s="59" t="str">
        <f t="shared" si="25"/>
        <v/>
      </c>
      <c r="O22" s="69"/>
    </row>
    <row r="23" spans="1:15" ht="16.8" x14ac:dyDescent="0.3">
      <c r="A23" s="62" t="s">
        <v>106</v>
      </c>
      <c r="B23" s="57" t="s">
        <v>113</v>
      </c>
      <c r="C23" s="57"/>
      <c r="D23" s="57">
        <v>4</v>
      </c>
      <c r="E23" s="58" t="s">
        <v>80</v>
      </c>
      <c r="F23" s="58" t="s">
        <v>110</v>
      </c>
      <c r="G23" s="58" t="s">
        <v>80</v>
      </c>
      <c r="H23" s="58" t="s">
        <v>80</v>
      </c>
      <c r="I23" s="57"/>
      <c r="J23" s="57">
        <f t="shared" si="0"/>
        <v>40</v>
      </c>
      <c r="K23" s="57">
        <f t="shared" si="24"/>
        <v>40</v>
      </c>
      <c r="L23" s="58" t="s">
        <v>80</v>
      </c>
      <c r="M23" s="59" t="str">
        <f t="shared" si="25"/>
        <v/>
      </c>
      <c r="O23" s="69"/>
    </row>
    <row r="24" spans="1:15" ht="16.8" x14ac:dyDescent="0.3">
      <c r="A24" s="62" t="s">
        <v>106</v>
      </c>
      <c r="B24" s="57" t="s">
        <v>113</v>
      </c>
      <c r="C24" s="57"/>
      <c r="D24" s="57">
        <v>4</v>
      </c>
      <c r="E24" s="58" t="s">
        <v>80</v>
      </c>
      <c r="F24" s="58" t="s">
        <v>110</v>
      </c>
      <c r="G24" s="58" t="s">
        <v>80</v>
      </c>
      <c r="H24" s="58" t="s">
        <v>80</v>
      </c>
      <c r="I24" s="57"/>
      <c r="J24" s="57">
        <f t="shared" si="0"/>
        <v>40</v>
      </c>
      <c r="K24" s="57">
        <f t="shared" si="24"/>
        <v>40</v>
      </c>
      <c r="L24" s="58" t="s">
        <v>80</v>
      </c>
      <c r="M24" s="59" t="str">
        <f t="shared" si="25"/>
        <v/>
      </c>
      <c r="O24" s="69"/>
    </row>
    <row r="25" spans="1:15" ht="16.8" x14ac:dyDescent="0.3">
      <c r="A25" s="62" t="s">
        <v>106</v>
      </c>
      <c r="B25" s="57" t="s">
        <v>113</v>
      </c>
      <c r="C25" s="57"/>
      <c r="D25" s="57">
        <v>4</v>
      </c>
      <c r="E25" s="58" t="s">
        <v>80</v>
      </c>
      <c r="F25" s="58" t="s">
        <v>110</v>
      </c>
      <c r="G25" s="58" t="s">
        <v>80</v>
      </c>
      <c r="H25" s="58" t="s">
        <v>80</v>
      </c>
      <c r="I25" s="57"/>
      <c r="J25" s="57">
        <f t="shared" si="0"/>
        <v>40</v>
      </c>
      <c r="K25" s="57">
        <f t="shared" ref="K25" si="28">J25+C25</f>
        <v>40</v>
      </c>
      <c r="L25" s="58" t="s">
        <v>80</v>
      </c>
      <c r="M25" s="59" t="str">
        <f t="shared" ref="M25" si="29">IF(C25="","",IF(K25&lt;=$P$1,"þ","q"))</f>
        <v/>
      </c>
      <c r="O25" s="69"/>
    </row>
    <row r="26" spans="1:15" ht="16.8" x14ac:dyDescent="0.3">
      <c r="A26" s="63"/>
      <c r="B26" s="57"/>
      <c r="C26" s="57"/>
      <c r="D26" s="57">
        <v>4</v>
      </c>
      <c r="E26" s="58" t="s">
        <v>80</v>
      </c>
      <c r="F26" s="58" t="s">
        <v>80</v>
      </c>
      <c r="G26" s="58" t="s">
        <v>80</v>
      </c>
      <c r="H26" s="58" t="s">
        <v>80</v>
      </c>
      <c r="I26" s="57"/>
      <c r="J26" s="57">
        <f t="shared" si="0"/>
        <v>0</v>
      </c>
      <c r="K26" s="57">
        <f t="shared" si="24"/>
        <v>0</v>
      </c>
      <c r="L26" s="58" t="s">
        <v>80</v>
      </c>
      <c r="M26" s="59" t="str">
        <f t="shared" si="25"/>
        <v/>
      </c>
      <c r="O26" s="153"/>
    </row>
    <row r="28" spans="1:15" ht="31.2" x14ac:dyDescent="0.3">
      <c r="A28" s="55" t="s">
        <v>71</v>
      </c>
      <c r="B28" s="55" t="s">
        <v>72</v>
      </c>
      <c r="C28" s="55" t="s">
        <v>73</v>
      </c>
      <c r="D28" s="55" t="s">
        <v>74</v>
      </c>
      <c r="E28" s="55" t="s">
        <v>92</v>
      </c>
      <c r="F28" s="55" t="s">
        <v>91</v>
      </c>
      <c r="G28" s="55" t="s">
        <v>90</v>
      </c>
      <c r="H28" s="55" t="s">
        <v>89</v>
      </c>
      <c r="I28" s="55" t="s">
        <v>93</v>
      </c>
      <c r="J28" s="55" t="s">
        <v>75</v>
      </c>
      <c r="K28" s="55" t="s">
        <v>76</v>
      </c>
      <c r="L28" s="55" t="s">
        <v>77</v>
      </c>
      <c r="M28" s="55" t="s">
        <v>78</v>
      </c>
    </row>
    <row r="29" spans="1:15" ht="16.8" x14ac:dyDescent="0.3">
      <c r="A29" s="131"/>
      <c r="B29" s="57"/>
      <c r="C29" s="57"/>
      <c r="D29" s="57"/>
      <c r="E29" s="58" t="s">
        <v>80</v>
      </c>
      <c r="F29" s="58" t="s">
        <v>80</v>
      </c>
      <c r="G29" s="58" t="s">
        <v>80</v>
      </c>
      <c r="H29" s="58" t="s">
        <v>80</v>
      </c>
      <c r="I29" s="57"/>
      <c r="J29" s="57">
        <f t="shared" ref="J29:J35" si="30">IF($E29="þ",$D29,IF($F29="þ",($D29*10),IF($G29="þ",($D29*100),IF($H29="þ",($D29*600),$I29))))</f>
        <v>0</v>
      </c>
      <c r="K29" s="57">
        <f t="shared" ref="K29:K35" si="31">J29+C29</f>
        <v>0</v>
      </c>
      <c r="L29" s="58" t="s">
        <v>80</v>
      </c>
      <c r="M29" s="59" t="str">
        <f t="shared" ref="M29:M35" si="32">IF(C29="","",IF(K29&lt;=$P$1,"þ","q"))</f>
        <v/>
      </c>
    </row>
    <row r="30" spans="1:15" ht="16.8" x14ac:dyDescent="0.3">
      <c r="A30" s="131"/>
      <c r="B30" s="57"/>
      <c r="C30" s="57"/>
      <c r="D30" s="57"/>
      <c r="E30" s="58" t="s">
        <v>80</v>
      </c>
      <c r="F30" s="58" t="s">
        <v>80</v>
      </c>
      <c r="G30" s="58" t="s">
        <v>80</v>
      </c>
      <c r="H30" s="58" t="s">
        <v>80</v>
      </c>
      <c r="I30" s="57"/>
      <c r="J30" s="57">
        <f t="shared" si="30"/>
        <v>0</v>
      </c>
      <c r="K30" s="57">
        <f t="shared" ref="K30:K32" si="33">J30+C30</f>
        <v>0</v>
      </c>
      <c r="L30" s="58" t="s">
        <v>80</v>
      </c>
      <c r="M30" s="59" t="str">
        <f t="shared" ref="M30:M32" si="34">IF(C30="","",IF(K30&lt;=$P$1,"þ","q"))</f>
        <v/>
      </c>
    </row>
    <row r="31" spans="1:15" ht="16.8" x14ac:dyDescent="0.3">
      <c r="A31" s="131"/>
      <c r="B31" s="57"/>
      <c r="C31" s="57"/>
      <c r="D31" s="57"/>
      <c r="E31" s="58" t="s">
        <v>80</v>
      </c>
      <c r="F31" s="58" t="s">
        <v>80</v>
      </c>
      <c r="G31" s="58" t="s">
        <v>80</v>
      </c>
      <c r="H31" s="58" t="s">
        <v>80</v>
      </c>
      <c r="I31" s="57"/>
      <c r="J31" s="57">
        <f t="shared" si="30"/>
        <v>0</v>
      </c>
      <c r="K31" s="57">
        <f t="shared" si="33"/>
        <v>0</v>
      </c>
      <c r="L31" s="58" t="s">
        <v>80</v>
      </c>
      <c r="M31" s="59" t="str">
        <f t="shared" si="34"/>
        <v/>
      </c>
    </row>
    <row r="32" spans="1:15" ht="16.8" x14ac:dyDescent="0.3">
      <c r="A32" s="131"/>
      <c r="B32" s="57"/>
      <c r="C32" s="57"/>
      <c r="D32" s="57"/>
      <c r="E32" s="58" t="s">
        <v>80</v>
      </c>
      <c r="F32" s="58" t="s">
        <v>80</v>
      </c>
      <c r="G32" s="58" t="s">
        <v>80</v>
      </c>
      <c r="H32" s="58" t="s">
        <v>80</v>
      </c>
      <c r="I32" s="57"/>
      <c r="J32" s="57">
        <f t="shared" si="30"/>
        <v>0</v>
      </c>
      <c r="K32" s="57">
        <f t="shared" si="33"/>
        <v>0</v>
      </c>
      <c r="L32" s="58" t="s">
        <v>80</v>
      </c>
      <c r="M32" s="59" t="str">
        <f t="shared" si="34"/>
        <v/>
      </c>
    </row>
    <row r="33" spans="1:13" ht="16.8" x14ac:dyDescent="0.3">
      <c r="A33" s="61"/>
      <c r="B33" s="57"/>
      <c r="C33" s="57"/>
      <c r="D33" s="57"/>
      <c r="E33" s="58" t="s">
        <v>80</v>
      </c>
      <c r="F33" s="58" t="s">
        <v>80</v>
      </c>
      <c r="G33" s="58" t="s">
        <v>80</v>
      </c>
      <c r="H33" s="58" t="s">
        <v>80</v>
      </c>
      <c r="I33" s="57"/>
      <c r="J33" s="57">
        <f t="shared" si="30"/>
        <v>0</v>
      </c>
      <c r="K33" s="57">
        <f t="shared" si="31"/>
        <v>0</v>
      </c>
      <c r="L33" s="58" t="s">
        <v>80</v>
      </c>
      <c r="M33" s="59" t="str">
        <f t="shared" si="32"/>
        <v/>
      </c>
    </row>
    <row r="34" spans="1:13" ht="16.8" x14ac:dyDescent="0.3">
      <c r="A34" s="61"/>
      <c r="B34" s="57"/>
      <c r="C34" s="57"/>
      <c r="D34" s="57"/>
      <c r="E34" s="58" t="s">
        <v>80</v>
      </c>
      <c r="F34" s="58" t="s">
        <v>80</v>
      </c>
      <c r="G34" s="58" t="s">
        <v>80</v>
      </c>
      <c r="H34" s="58" t="s">
        <v>80</v>
      </c>
      <c r="I34" s="57"/>
      <c r="J34" s="57">
        <f t="shared" si="30"/>
        <v>0</v>
      </c>
      <c r="K34" s="57">
        <f t="shared" si="31"/>
        <v>0</v>
      </c>
      <c r="L34" s="58" t="s">
        <v>80</v>
      </c>
      <c r="M34" s="59" t="str">
        <f t="shared" si="32"/>
        <v/>
      </c>
    </row>
    <row r="35" spans="1:13" ht="16.8" x14ac:dyDescent="0.3">
      <c r="A35" s="61"/>
      <c r="B35" s="57"/>
      <c r="C35" s="57"/>
      <c r="D35" s="57"/>
      <c r="E35" s="58" t="s">
        <v>80</v>
      </c>
      <c r="F35" s="58" t="s">
        <v>80</v>
      </c>
      <c r="G35" s="58" t="s">
        <v>80</v>
      </c>
      <c r="H35" s="58" t="s">
        <v>80</v>
      </c>
      <c r="I35" s="57"/>
      <c r="J35" s="57">
        <f t="shared" si="30"/>
        <v>0</v>
      </c>
      <c r="K35" s="57">
        <f t="shared" si="31"/>
        <v>0</v>
      </c>
      <c r="L35" s="58" t="s">
        <v>80</v>
      </c>
      <c r="M35" s="59" t="str">
        <f t="shared" si="32"/>
        <v/>
      </c>
    </row>
  </sheetData>
  <sortState xmlns:xlrd2="http://schemas.microsoft.com/office/spreadsheetml/2017/richdata2" ref="A2:M23">
    <sortCondition ref="A2:A23"/>
    <sortCondition ref="C2:C23"/>
  </sortState>
  <conditionalFormatting sqref="E17:G26">
    <cfRule type="cellIs" dxfId="20" priority="2" stopIfTrue="1" operator="equal">
      <formula>"þ"</formula>
    </cfRule>
  </conditionalFormatting>
  <conditionalFormatting sqref="E2:H21 L2:M35 E33:F34">
    <cfRule type="cellIs" dxfId="19" priority="652" stopIfTrue="1" operator="equal">
      <formula>"þ"</formula>
    </cfRule>
  </conditionalFormatting>
  <conditionalFormatting sqref="E28:H35">
    <cfRule type="cellIs" dxfId="18" priority="227" stopIfTrue="1" operator="equal">
      <formula>"þ"</formula>
    </cfRule>
  </conditionalFormatting>
  <conditionalFormatting sqref="F3:F5">
    <cfRule type="cellIs" dxfId="17" priority="1" stopIfTrue="1" operator="equal">
      <formula>"þ"</formula>
    </cfRule>
  </conditionalFormatting>
  <conditionalFormatting sqref="F32:F33">
    <cfRule type="cellIs" dxfId="16" priority="632" stopIfTrue="1" operator="equal">
      <formula>"þ"</formula>
    </cfRule>
  </conditionalFormatting>
  <conditionalFormatting sqref="F15:H22">
    <cfRule type="cellIs" dxfId="15" priority="531" stopIfTrue="1" operator="equal">
      <formula>"þ"</formula>
    </cfRule>
  </conditionalFormatting>
  <conditionalFormatting sqref="G32:G35">
    <cfRule type="cellIs" dxfId="14" priority="634" stopIfTrue="1" operator="equal">
      <formula>"þ"</formula>
    </cfRule>
  </conditionalFormatting>
  <conditionalFormatting sqref="G17:H21">
    <cfRule type="cellIs" dxfId="13" priority="285" stopIfTrue="1" operator="equal">
      <formula>"þ"</formula>
    </cfRule>
  </conditionalFormatting>
  <conditionalFormatting sqref="H19:H26">
    <cfRule type="cellIs" dxfId="12" priority="1080" stopIfTrue="1" operator="equal">
      <formula>"þ"</formula>
    </cfRule>
  </conditionalFormatting>
  <conditionalFormatting sqref="H33:H34">
    <cfRule type="cellIs" dxfId="11" priority="677" stopIfTrue="1" operator="equal">
      <formula>"þ"</formula>
    </cfRule>
  </conditionalFormatting>
  <conditionalFormatting sqref="K2:K26">
    <cfRule type="cellIs" dxfId="10" priority="1082" operator="lessThan">
      <formula>$P$1</formula>
    </cfRule>
  </conditionalFormatting>
  <conditionalFormatting sqref="K28:K35">
    <cfRule type="cellIs" dxfId="9" priority="636" operator="lessThan">
      <formula>$P$1</formula>
    </cfRule>
  </conditionalFormatting>
  <conditionalFormatting sqref="P1">
    <cfRule type="cellIs" dxfId="8" priority="3843" operator="equal">
      <formula>0</formula>
    </cfRule>
  </conditionalFormatting>
  <conditionalFormatting sqref="R1">
    <cfRule type="cellIs" dxfId="7" priority="3441" operator="equal">
      <formula>0</formula>
    </cfRule>
  </conditionalFormatting>
  <conditionalFormatting sqref="T1">
    <cfRule type="cellIs" dxfId="6" priority="3439" operator="equal">
      <formula>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6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8.59765625" style="48" bestFit="1" customWidth="1"/>
    <col min="2" max="2" width="16.19921875" style="48" bestFit="1" customWidth="1"/>
    <col min="3" max="3" width="11.3984375" style="48" bestFit="1" customWidth="1"/>
    <col min="4" max="4" width="9.59765625" style="48" customWidth="1"/>
    <col min="5" max="5" width="5.2968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5" style="43" bestFit="1" customWidth="1"/>
    <col min="16" max="16384" width="8.796875" style="43"/>
  </cols>
  <sheetData>
    <row r="1" spans="1:15" ht="31.8" thickBot="1" x14ac:dyDescent="0.35">
      <c r="A1" s="154" t="s">
        <v>0</v>
      </c>
      <c r="B1" s="155" t="s">
        <v>34</v>
      </c>
      <c r="C1" s="155" t="s">
        <v>35</v>
      </c>
      <c r="D1" s="116" t="s">
        <v>124</v>
      </c>
      <c r="E1" s="118" t="s">
        <v>36</v>
      </c>
      <c r="F1" s="117" t="s">
        <v>88</v>
      </c>
      <c r="G1" s="116" t="s">
        <v>87</v>
      </c>
      <c r="H1" s="115" t="s">
        <v>37</v>
      </c>
      <c r="I1" s="115" t="s">
        <v>38</v>
      </c>
      <c r="J1" s="115" t="s">
        <v>86</v>
      </c>
      <c r="K1" s="114" t="s">
        <v>3</v>
      </c>
      <c r="L1" s="115" t="s">
        <v>25</v>
      </c>
      <c r="M1" s="113" t="s">
        <v>84</v>
      </c>
      <c r="N1" s="115" t="s">
        <v>83</v>
      </c>
      <c r="O1" s="177" t="s">
        <v>85</v>
      </c>
    </row>
    <row r="2" spans="1:15" x14ac:dyDescent="0.3">
      <c r="A2" s="150" t="s">
        <v>145</v>
      </c>
      <c r="B2" s="44" t="s">
        <v>143</v>
      </c>
      <c r="C2" s="44" t="s">
        <v>182</v>
      </c>
      <c r="D2" s="112" t="s">
        <v>80</v>
      </c>
      <c r="E2" s="111">
        <v>8</v>
      </c>
      <c r="F2" s="149">
        <v>4</v>
      </c>
      <c r="G2" s="110">
        <v>3</v>
      </c>
      <c r="H2" s="44">
        <v>0</v>
      </c>
      <c r="I2" s="44">
        <v>0</v>
      </c>
      <c r="J2" s="44">
        <f t="shared" ref="J2" si="0">IF(D2="þ",SUM(E2,G2:I2),SUM(E2,F2,H2,I2))</f>
        <v>12</v>
      </c>
      <c r="K2" s="45">
        <f t="shared" ref="K2:K9" ca="1" si="1">RANDBETWEEN(1,20)</f>
        <v>10</v>
      </c>
      <c r="L2" s="44">
        <f t="shared" ref="L2" ca="1" si="2">SUM(J2:K2)</f>
        <v>22</v>
      </c>
      <c r="M2" s="64">
        <v>20</v>
      </c>
      <c r="N2" s="67" t="str">
        <f t="shared" ref="N2" ca="1" si="3">IF(K2&gt;(M2-1),"þ","ý")</f>
        <v>ý</v>
      </c>
      <c r="O2" s="44" t="s">
        <v>185</v>
      </c>
    </row>
    <row r="3" spans="1:15" x14ac:dyDescent="0.3">
      <c r="A3" s="150" t="s">
        <v>145</v>
      </c>
      <c r="B3" s="44" t="s">
        <v>186</v>
      </c>
      <c r="C3" s="44" t="s">
        <v>187</v>
      </c>
      <c r="D3" s="112" t="s">
        <v>80</v>
      </c>
      <c r="E3" s="111">
        <v>8</v>
      </c>
      <c r="F3" s="149">
        <v>4</v>
      </c>
      <c r="G3" s="110">
        <v>3</v>
      </c>
      <c r="H3" s="44">
        <v>0</v>
      </c>
      <c r="I3" s="44">
        <v>0</v>
      </c>
      <c r="J3" s="44">
        <f t="shared" ref="J3" si="4">IF(D3="þ",SUM(E3,G3:I3),SUM(E3,F3,H3,I3))</f>
        <v>12</v>
      </c>
      <c r="K3" s="45">
        <f t="shared" ca="1" si="1"/>
        <v>2</v>
      </c>
      <c r="L3" s="44">
        <f t="shared" ref="L3" ca="1" si="5">SUM(J3:K3)</f>
        <v>14</v>
      </c>
      <c r="M3" s="64">
        <v>20</v>
      </c>
      <c r="N3" s="67" t="str">
        <f t="shared" ref="N3" ca="1" si="6">IF(K3&gt;(M3-1),"þ","ý")</f>
        <v>ý</v>
      </c>
      <c r="O3" s="44" t="s">
        <v>188</v>
      </c>
    </row>
    <row r="4" spans="1:15" x14ac:dyDescent="0.3">
      <c r="A4" s="151" t="s">
        <v>145</v>
      </c>
      <c r="B4" s="46" t="s">
        <v>184</v>
      </c>
      <c r="C4" s="46" t="s">
        <v>183</v>
      </c>
      <c r="D4" s="109" t="s">
        <v>80</v>
      </c>
      <c r="E4" s="108">
        <v>8</v>
      </c>
      <c r="F4" s="148">
        <v>4</v>
      </c>
      <c r="G4" s="174">
        <v>3</v>
      </c>
      <c r="H4" s="46">
        <v>0</v>
      </c>
      <c r="I4" s="46">
        <v>0</v>
      </c>
      <c r="J4" s="46">
        <f t="shared" ref="J4" si="7">IF(D4="þ",SUM(E4,G4:I4),SUM(E4,F4,H4,I4))</f>
        <v>12</v>
      </c>
      <c r="K4" s="47">
        <f t="shared" ref="K4" ca="1" si="8">RANDBETWEEN(1,20)</f>
        <v>4</v>
      </c>
      <c r="L4" s="46">
        <f t="shared" ref="L4" ca="1" si="9">SUM(J4:K4)</f>
        <v>16</v>
      </c>
      <c r="M4" s="65">
        <v>20</v>
      </c>
      <c r="N4" s="66" t="str">
        <f t="shared" ref="N4" ca="1" si="10">IF(K4&gt;(M4-1),"þ","ý")</f>
        <v>ý</v>
      </c>
      <c r="O4" s="46"/>
    </row>
    <row r="5" spans="1:15" x14ac:dyDescent="0.3">
      <c r="A5" s="178" t="s">
        <v>157</v>
      </c>
      <c r="B5" s="179" t="s">
        <v>158</v>
      </c>
      <c r="C5" s="44" t="s">
        <v>163</v>
      </c>
      <c r="D5" s="112" t="s">
        <v>80</v>
      </c>
      <c r="E5" s="111">
        <v>3</v>
      </c>
      <c r="F5" s="149">
        <v>2</v>
      </c>
      <c r="G5" s="110">
        <v>-1</v>
      </c>
      <c r="H5" s="44">
        <v>1</v>
      </c>
      <c r="I5" s="44">
        <v>0</v>
      </c>
      <c r="J5" s="44">
        <f t="shared" ref="J5" si="11">IF(D5="þ",SUM(E5,G5:I5),SUM(E5,F5,H5,I5))</f>
        <v>6</v>
      </c>
      <c r="K5" s="45">
        <f t="shared" ca="1" si="1"/>
        <v>20</v>
      </c>
      <c r="L5" s="44">
        <f t="shared" ref="L5" ca="1" si="12">SUM(J5:K5)</f>
        <v>26</v>
      </c>
      <c r="M5" s="64">
        <v>20</v>
      </c>
      <c r="N5" s="67" t="str">
        <f t="shared" ref="N5" ca="1" si="13">IF(K5&gt;(M5-1),"þ","ý")</f>
        <v>þ</v>
      </c>
      <c r="O5" s="180"/>
    </row>
    <row r="6" spans="1:15" x14ac:dyDescent="0.3">
      <c r="A6" s="178" t="s">
        <v>156</v>
      </c>
      <c r="B6" s="179" t="s">
        <v>132</v>
      </c>
      <c r="C6" s="44" t="s">
        <v>133</v>
      </c>
      <c r="D6" s="112" t="s">
        <v>110</v>
      </c>
      <c r="E6" s="111">
        <v>3</v>
      </c>
      <c r="F6" s="149">
        <v>0</v>
      </c>
      <c r="G6" s="110">
        <v>1</v>
      </c>
      <c r="H6" s="44">
        <v>1</v>
      </c>
      <c r="I6" s="44">
        <v>0</v>
      </c>
      <c r="J6" s="44">
        <f t="shared" ref="J6:J9" si="14">IF(D6="þ",SUM(E6,G6:I6),SUM(E6,F6,H6,I6))</f>
        <v>5</v>
      </c>
      <c r="K6" s="45">
        <f t="shared" ca="1" si="1"/>
        <v>15</v>
      </c>
      <c r="L6" s="44">
        <f t="shared" ref="L6" ca="1" si="15">SUM(J6:K6)</f>
        <v>20</v>
      </c>
      <c r="M6" s="64">
        <v>20</v>
      </c>
      <c r="N6" s="67" t="str">
        <f t="shared" ref="N6" ca="1" si="16">IF(K6&gt;(M6-1),"þ","ý")</f>
        <v>ý</v>
      </c>
      <c r="O6" s="180"/>
    </row>
    <row r="7" spans="1:15" x14ac:dyDescent="0.3">
      <c r="A7" s="178" t="s">
        <v>155</v>
      </c>
      <c r="B7" s="179" t="s">
        <v>160</v>
      </c>
      <c r="C7" s="44" t="s">
        <v>162</v>
      </c>
      <c r="D7" s="112" t="s">
        <v>80</v>
      </c>
      <c r="E7" s="111">
        <v>2</v>
      </c>
      <c r="F7" s="149">
        <v>0</v>
      </c>
      <c r="G7" s="110">
        <v>-1</v>
      </c>
      <c r="H7" s="44">
        <v>1</v>
      </c>
      <c r="I7" s="44">
        <v>0</v>
      </c>
      <c r="J7" s="44">
        <f t="shared" ref="J7" si="17">IF(D7="þ",SUM(E7,G7:I7),SUM(E7,F7,H7,I7))</f>
        <v>3</v>
      </c>
      <c r="K7" s="45">
        <f t="shared" ca="1" si="1"/>
        <v>19</v>
      </c>
      <c r="L7" s="44">
        <f t="shared" ref="L7" ca="1" si="18">SUM(J7:K7)</f>
        <v>22</v>
      </c>
      <c r="M7" s="64">
        <v>20</v>
      </c>
      <c r="N7" s="67" t="str">
        <f t="shared" ref="N7" ca="1" si="19">IF(K7&gt;(M7-1),"þ","ý")</f>
        <v>ý</v>
      </c>
      <c r="O7" s="180"/>
    </row>
    <row r="8" spans="1:15" x14ac:dyDescent="0.3">
      <c r="A8" s="178" t="s">
        <v>154</v>
      </c>
      <c r="B8" s="179" t="s">
        <v>161</v>
      </c>
      <c r="C8" s="44" t="s">
        <v>164</v>
      </c>
      <c r="D8" s="112" t="s">
        <v>80</v>
      </c>
      <c r="E8" s="111">
        <v>2</v>
      </c>
      <c r="F8" s="149">
        <v>1</v>
      </c>
      <c r="G8" s="110">
        <v>0</v>
      </c>
      <c r="H8" s="44">
        <v>1</v>
      </c>
      <c r="I8" s="44">
        <v>0</v>
      </c>
      <c r="J8" s="44">
        <f t="shared" ref="J8" si="20">IF(D8="þ",SUM(E8,G8:I8),SUM(E8,F8,H8,I8))</f>
        <v>4</v>
      </c>
      <c r="K8" s="45">
        <f t="shared" ca="1" si="1"/>
        <v>12</v>
      </c>
      <c r="L8" s="44">
        <f t="shared" ref="L8" ca="1" si="21">SUM(J8:K8)</f>
        <v>16</v>
      </c>
      <c r="M8" s="64">
        <v>20</v>
      </c>
      <c r="N8" s="67" t="str">
        <f t="shared" ref="N8" ca="1" si="22">IF(K8&gt;(M8-1),"þ","ý")</f>
        <v>ý</v>
      </c>
      <c r="O8" s="180"/>
    </row>
    <row r="9" spans="1:15" x14ac:dyDescent="0.3">
      <c r="A9" s="181" t="s">
        <v>159</v>
      </c>
      <c r="B9" s="46" t="s">
        <v>114</v>
      </c>
      <c r="C9" s="46" t="s">
        <v>114</v>
      </c>
      <c r="D9" s="109" t="s">
        <v>80</v>
      </c>
      <c r="E9" s="108">
        <v>2</v>
      </c>
      <c r="F9" s="148">
        <v>1</v>
      </c>
      <c r="G9" s="107">
        <v>-1</v>
      </c>
      <c r="H9" s="46">
        <v>0</v>
      </c>
      <c r="I9" s="46">
        <v>0</v>
      </c>
      <c r="J9" s="46">
        <f t="shared" si="14"/>
        <v>3</v>
      </c>
      <c r="K9" s="47">
        <f t="shared" ca="1" si="1"/>
        <v>14</v>
      </c>
      <c r="L9" s="46">
        <f t="shared" ref="L9" ca="1" si="23">SUM(J9:K9)</f>
        <v>17</v>
      </c>
      <c r="M9" s="65">
        <v>20</v>
      </c>
      <c r="N9" s="66" t="str">
        <f t="shared" ref="N9" ca="1" si="24">IF(K9&gt;(M9-1),"þ","ý")</f>
        <v>ý</v>
      </c>
      <c r="O9" s="182"/>
    </row>
    <row r="10" spans="1:15" x14ac:dyDescent="0.3">
      <c r="A10" s="178" t="s">
        <v>119</v>
      </c>
      <c r="B10" s="179" t="s">
        <v>117</v>
      </c>
      <c r="C10" s="44" t="s">
        <v>118</v>
      </c>
      <c r="D10" s="112" t="s">
        <v>80</v>
      </c>
      <c r="E10" s="111">
        <v>2</v>
      </c>
      <c r="F10" s="149">
        <v>1</v>
      </c>
      <c r="G10" s="110">
        <v>2</v>
      </c>
      <c r="H10" s="44">
        <v>0</v>
      </c>
      <c r="I10" s="44">
        <v>0</v>
      </c>
      <c r="J10" s="44">
        <f t="shared" ref="J10" si="25">IF(D10="þ",SUM(E10,G10:I10),SUM(E10,F10,H10,I10))</f>
        <v>3</v>
      </c>
      <c r="K10" s="45">
        <f t="shared" ref="K10:K16" ca="1" si="26">RANDBETWEEN(1,20)</f>
        <v>15</v>
      </c>
      <c r="L10" s="44">
        <f t="shared" ref="L10:L13" ca="1" si="27">SUM(J10:K10)</f>
        <v>18</v>
      </c>
      <c r="M10" s="64">
        <v>20</v>
      </c>
      <c r="N10" s="67" t="str">
        <f t="shared" ref="N10:N13" ca="1" si="28">IF(K10&gt;(M10-1),"þ","ý")</f>
        <v>ý</v>
      </c>
      <c r="O10" s="88"/>
    </row>
    <row r="11" spans="1:15" x14ac:dyDescent="0.3">
      <c r="A11" s="178" t="s">
        <v>119</v>
      </c>
      <c r="B11" s="179" t="s">
        <v>123</v>
      </c>
      <c r="C11" s="44" t="s">
        <v>123</v>
      </c>
      <c r="D11" s="112" t="s">
        <v>80</v>
      </c>
      <c r="E11" s="111">
        <v>0</v>
      </c>
      <c r="F11" s="149">
        <v>1</v>
      </c>
      <c r="G11" s="110">
        <v>2</v>
      </c>
      <c r="H11" s="44">
        <v>0</v>
      </c>
      <c r="I11" s="44">
        <v>0</v>
      </c>
      <c r="J11" s="44">
        <f t="shared" ref="J11" si="29">IF(D11="þ",SUM(E11,G11:I11),SUM(E11,F11,H11,I11))</f>
        <v>1</v>
      </c>
      <c r="K11" s="45">
        <f t="shared" ca="1" si="26"/>
        <v>5</v>
      </c>
      <c r="L11" s="44">
        <f t="shared" ref="L11" ca="1" si="30">SUM(J11:K11)</f>
        <v>6</v>
      </c>
      <c r="M11" s="64">
        <v>20</v>
      </c>
      <c r="N11" s="67" t="str">
        <f t="shared" ref="N11" ca="1" si="31">IF(K11&gt;(M11-1),"þ","ý")</f>
        <v>ý</v>
      </c>
      <c r="O11" s="44"/>
    </row>
    <row r="12" spans="1:15" x14ac:dyDescent="0.3">
      <c r="A12" s="181" t="s">
        <v>119</v>
      </c>
      <c r="B12" s="46" t="s">
        <v>114</v>
      </c>
      <c r="C12" s="46" t="s">
        <v>114</v>
      </c>
      <c r="D12" s="109" t="s">
        <v>80</v>
      </c>
      <c r="E12" s="108">
        <v>1</v>
      </c>
      <c r="F12" s="148">
        <v>1</v>
      </c>
      <c r="G12" s="107">
        <v>2</v>
      </c>
      <c r="H12" s="46">
        <v>0</v>
      </c>
      <c r="I12" s="46">
        <v>0</v>
      </c>
      <c r="J12" s="46">
        <f>IF(D12="þ",SUM(E12,G12:I12),SUM(E12,F12,H12,I12))</f>
        <v>2</v>
      </c>
      <c r="K12" s="47">
        <f t="shared" ca="1" si="26"/>
        <v>1</v>
      </c>
      <c r="L12" s="46">
        <f t="shared" ca="1" si="27"/>
        <v>3</v>
      </c>
      <c r="M12" s="65">
        <v>20</v>
      </c>
      <c r="N12" s="66" t="str">
        <f t="shared" ca="1" si="28"/>
        <v>ý</v>
      </c>
      <c r="O12" s="182"/>
    </row>
    <row r="13" spans="1:15" x14ac:dyDescent="0.3">
      <c r="A13" s="178" t="s">
        <v>131</v>
      </c>
      <c r="B13" s="179" t="s">
        <v>134</v>
      </c>
      <c r="C13" s="44" t="s">
        <v>135</v>
      </c>
      <c r="D13" s="112" t="s">
        <v>80</v>
      </c>
      <c r="E13" s="111">
        <v>2</v>
      </c>
      <c r="F13" s="149">
        <v>0</v>
      </c>
      <c r="G13" s="110">
        <v>2</v>
      </c>
      <c r="H13" s="44">
        <v>0</v>
      </c>
      <c r="I13" s="44">
        <v>0</v>
      </c>
      <c r="J13" s="44">
        <f>IF(D13="þ",SUM(E13,G13:I13),SUM(E13,F13,H13,I13))</f>
        <v>2</v>
      </c>
      <c r="K13" s="45">
        <f t="shared" ca="1" si="26"/>
        <v>6</v>
      </c>
      <c r="L13" s="44">
        <f t="shared" ca="1" si="27"/>
        <v>8</v>
      </c>
      <c r="M13" s="64">
        <v>20</v>
      </c>
      <c r="N13" s="67" t="str">
        <f t="shared" ca="1" si="28"/>
        <v>ý</v>
      </c>
      <c r="O13" s="44"/>
    </row>
    <row r="14" spans="1:15" x14ac:dyDescent="0.3">
      <c r="A14" s="181" t="s">
        <v>131</v>
      </c>
      <c r="B14" s="46" t="s">
        <v>114</v>
      </c>
      <c r="C14" s="46" t="s">
        <v>114</v>
      </c>
      <c r="D14" s="109" t="s">
        <v>80</v>
      </c>
      <c r="E14" s="108">
        <v>2</v>
      </c>
      <c r="F14" s="148">
        <v>0</v>
      </c>
      <c r="G14" s="107">
        <v>2</v>
      </c>
      <c r="H14" s="46">
        <v>0</v>
      </c>
      <c r="I14" s="46">
        <v>0</v>
      </c>
      <c r="J14" s="46">
        <f>IF(D14="þ",SUM(E14,G14:I14),SUM(E14,F14,H14,I14))</f>
        <v>2</v>
      </c>
      <c r="K14" s="47">
        <f t="shared" ca="1" si="26"/>
        <v>18</v>
      </c>
      <c r="L14" s="46">
        <f ca="1">SUM(J14:K14)</f>
        <v>20</v>
      </c>
      <c r="M14" s="65">
        <v>20</v>
      </c>
      <c r="N14" s="66" t="str">
        <f ca="1">IF(K14&gt;(M14-1),"þ","ý")</f>
        <v>ý</v>
      </c>
      <c r="O14" s="182"/>
    </row>
    <row r="15" spans="1:15" x14ac:dyDescent="0.3">
      <c r="A15" s="178" t="s">
        <v>141</v>
      </c>
      <c r="B15" s="179" t="s">
        <v>117</v>
      </c>
      <c r="C15" s="44" t="s">
        <v>142</v>
      </c>
      <c r="D15" s="112" t="s">
        <v>80</v>
      </c>
      <c r="E15" s="111">
        <v>1</v>
      </c>
      <c r="F15" s="149">
        <v>1</v>
      </c>
      <c r="G15" s="110">
        <v>0</v>
      </c>
      <c r="H15" s="44">
        <v>0</v>
      </c>
      <c r="I15" s="44">
        <v>0</v>
      </c>
      <c r="J15" s="44">
        <f>IF(D15="þ",SUM(E15,G15:I15),SUM(E15,F15,H15,I15))</f>
        <v>2</v>
      </c>
      <c r="K15" s="45">
        <f t="shared" ca="1" si="26"/>
        <v>6</v>
      </c>
      <c r="L15" s="44">
        <f ca="1">SUM(J15:K15)</f>
        <v>8</v>
      </c>
      <c r="M15" s="64">
        <v>20</v>
      </c>
      <c r="N15" s="67" t="str">
        <f ca="1">IF(K15&gt;(M15-1),"þ","ý")</f>
        <v>ý</v>
      </c>
      <c r="O15" s="44"/>
    </row>
    <row r="16" spans="1:15" x14ac:dyDescent="0.3">
      <c r="A16" s="181" t="s">
        <v>141</v>
      </c>
      <c r="B16" s="46" t="s">
        <v>114</v>
      </c>
      <c r="C16" s="46" t="s">
        <v>114</v>
      </c>
      <c r="D16" s="109" t="s">
        <v>80</v>
      </c>
      <c r="E16" s="108">
        <v>1</v>
      </c>
      <c r="F16" s="148">
        <v>1</v>
      </c>
      <c r="G16" s="107">
        <v>0</v>
      </c>
      <c r="H16" s="46">
        <v>0</v>
      </c>
      <c r="I16" s="46">
        <v>0</v>
      </c>
      <c r="J16" s="46">
        <f t="shared" ref="J16" si="32">IF(D16="þ",SUM(E16,G16:I16),SUM(E16,F16,H16,I16))</f>
        <v>2</v>
      </c>
      <c r="K16" s="47">
        <f t="shared" ca="1" si="26"/>
        <v>6</v>
      </c>
      <c r="L16" s="46">
        <f t="shared" ref="L16" ca="1" si="33">SUM(J16:K16)</f>
        <v>8</v>
      </c>
      <c r="M16" s="65">
        <v>20</v>
      </c>
      <c r="N16" s="66" t="str">
        <f t="shared" ref="N16" ca="1" si="34">IF(K16&gt;(M16-1),"þ","ý")</f>
        <v>ý</v>
      </c>
      <c r="O16" s="182"/>
    </row>
  </sheetData>
  <conditionalFormatting sqref="D2:D16">
    <cfRule type="cellIs" dxfId="5" priority="5" operator="equal">
      <formula>"þ"</formula>
    </cfRule>
  </conditionalFormatting>
  <conditionalFormatting sqref="K2:K4">
    <cfRule type="cellIs" dxfId="4" priority="26" operator="greaterThanOrEqual">
      <formula>M2</formula>
    </cfRule>
  </conditionalFormatting>
  <conditionalFormatting sqref="K5:K16">
    <cfRule type="cellIs" dxfId="3" priority="2" operator="greaterThanOrEqual">
      <formula>$M5</formula>
    </cfRule>
  </conditionalFormatting>
  <conditionalFormatting sqref="N2:N16">
    <cfRule type="cellIs" dxfId="2" priority="6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"/>
  <sheetViews>
    <sheetView showGridLines="0" zoomScaleNormal="100" workbookViewId="0"/>
  </sheetViews>
  <sheetFormatPr defaultColWidth="4" defaultRowHeight="15.6" x14ac:dyDescent="0.3"/>
  <cols>
    <col min="1" max="1" width="9.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customWidth="1"/>
    <col min="6" max="6" width="3.296875" style="18" customWidth="1"/>
    <col min="7" max="7" width="17.5976562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6" t="s">
        <v>0</v>
      </c>
      <c r="B1" s="86" t="s">
        <v>63</v>
      </c>
      <c r="C1" s="86" t="s">
        <v>39</v>
      </c>
      <c r="D1" s="87" t="s">
        <v>3</v>
      </c>
      <c r="E1" s="86" t="s">
        <v>98</v>
      </c>
      <c r="G1" s="86" t="s">
        <v>0</v>
      </c>
      <c r="H1" s="86" t="s">
        <v>63</v>
      </c>
      <c r="I1" s="86" t="s">
        <v>39</v>
      </c>
      <c r="J1" s="87" t="s">
        <v>3</v>
      </c>
      <c r="K1" s="86" t="s">
        <v>98</v>
      </c>
    </row>
    <row r="2" spans="1:11" x14ac:dyDescent="0.3">
      <c r="A2" s="176" t="s">
        <v>145</v>
      </c>
      <c r="B2" s="5" t="s">
        <v>40</v>
      </c>
      <c r="C2" s="88">
        <v>7</v>
      </c>
      <c r="D2" s="89">
        <f t="shared" ref="D2:J17" ca="1" si="0">RANDBETWEEN(1,20)</f>
        <v>7</v>
      </c>
      <c r="E2" s="88">
        <f t="shared" ref="E2:E4" ca="1" si="1">D2+C2</f>
        <v>14</v>
      </c>
      <c r="G2" s="178" t="s">
        <v>119</v>
      </c>
      <c r="H2" s="5" t="s">
        <v>40</v>
      </c>
      <c r="I2" s="88">
        <v>5</v>
      </c>
      <c r="J2" s="89">
        <f t="shared" ca="1" si="0"/>
        <v>3</v>
      </c>
      <c r="K2" s="88">
        <f t="shared" ref="K2:K4" ca="1" si="2">J2+I2</f>
        <v>8</v>
      </c>
    </row>
    <row r="3" spans="1:11" x14ac:dyDescent="0.3">
      <c r="A3" s="150" t="s">
        <v>145</v>
      </c>
      <c r="B3" s="5" t="s">
        <v>41</v>
      </c>
      <c r="C3" s="44">
        <v>6</v>
      </c>
      <c r="D3" s="45">
        <f t="shared" ca="1" si="0"/>
        <v>2</v>
      </c>
      <c r="E3" s="44">
        <f t="shared" ca="1" si="1"/>
        <v>8</v>
      </c>
      <c r="G3" s="178" t="s">
        <v>119</v>
      </c>
      <c r="H3" s="5" t="s">
        <v>41</v>
      </c>
      <c r="I3" s="44">
        <v>5</v>
      </c>
      <c r="J3" s="45">
        <f t="shared" ca="1" si="0"/>
        <v>20</v>
      </c>
      <c r="K3" s="44">
        <f t="shared" ca="1" si="2"/>
        <v>25</v>
      </c>
    </row>
    <row r="4" spans="1:11" x14ac:dyDescent="0.3">
      <c r="A4" s="151" t="s">
        <v>145</v>
      </c>
      <c r="B4" s="90" t="s">
        <v>42</v>
      </c>
      <c r="C4" s="46">
        <v>9</v>
      </c>
      <c r="D4" s="47">
        <f t="shared" ca="1" si="0"/>
        <v>5</v>
      </c>
      <c r="E4" s="46">
        <f t="shared" ca="1" si="1"/>
        <v>14</v>
      </c>
      <c r="G4" s="181" t="s">
        <v>119</v>
      </c>
      <c r="H4" s="90" t="s">
        <v>42</v>
      </c>
      <c r="I4" s="46">
        <v>1</v>
      </c>
      <c r="J4" s="47">
        <f t="shared" ca="1" si="0"/>
        <v>20</v>
      </c>
      <c r="K4" s="46">
        <f t="shared" ca="1" si="2"/>
        <v>21</v>
      </c>
    </row>
    <row r="5" spans="1:11" x14ac:dyDescent="0.3">
      <c r="A5" s="151"/>
      <c r="B5" s="90"/>
      <c r="C5" s="46"/>
      <c r="D5" s="47">
        <f ca="1">RANDBETWEEN(1,20)</f>
        <v>14</v>
      </c>
      <c r="E5" s="46">
        <f t="shared" ref="E5" ca="1" si="3">D5+C5</f>
        <v>14</v>
      </c>
      <c r="G5" s="178" t="s">
        <v>131</v>
      </c>
      <c r="H5" s="5" t="s">
        <v>40</v>
      </c>
      <c r="I5" s="88">
        <v>3</v>
      </c>
      <c r="J5" s="89">
        <f t="shared" ref="J5:J7" ca="1" si="4">RANDBETWEEN(1,20)</f>
        <v>3</v>
      </c>
      <c r="K5" s="88">
        <f t="shared" ref="K5:K19" ca="1" si="5">J5+I5</f>
        <v>6</v>
      </c>
    </row>
    <row r="6" spans="1:11" x14ac:dyDescent="0.3">
      <c r="G6" s="178" t="s">
        <v>131</v>
      </c>
      <c r="H6" s="5" t="s">
        <v>41</v>
      </c>
      <c r="I6" s="44">
        <v>3</v>
      </c>
      <c r="J6" s="45">
        <f t="shared" ca="1" si="4"/>
        <v>7</v>
      </c>
      <c r="K6" s="44">
        <f t="shared" ca="1" si="5"/>
        <v>10</v>
      </c>
    </row>
    <row r="7" spans="1:11" x14ac:dyDescent="0.3">
      <c r="G7" s="181" t="s">
        <v>131</v>
      </c>
      <c r="H7" s="90" t="s">
        <v>42</v>
      </c>
      <c r="I7" s="46">
        <v>2</v>
      </c>
      <c r="J7" s="47">
        <f t="shared" ca="1" si="4"/>
        <v>18</v>
      </c>
      <c r="K7" s="46">
        <f t="shared" ca="1" si="5"/>
        <v>20</v>
      </c>
    </row>
    <row r="8" spans="1:11" x14ac:dyDescent="0.3">
      <c r="G8" s="178" t="s">
        <v>154</v>
      </c>
      <c r="H8" s="5" t="s">
        <v>40</v>
      </c>
      <c r="I8" s="88">
        <v>5</v>
      </c>
      <c r="J8" s="89">
        <f t="shared" ca="1" si="0"/>
        <v>5</v>
      </c>
      <c r="K8" s="88">
        <f t="shared" ca="1" si="5"/>
        <v>10</v>
      </c>
    </row>
    <row r="9" spans="1:11" x14ac:dyDescent="0.3">
      <c r="G9" s="178" t="s">
        <v>154</v>
      </c>
      <c r="H9" s="5" t="s">
        <v>41</v>
      </c>
      <c r="I9" s="44">
        <v>0</v>
      </c>
      <c r="J9" s="45">
        <f t="shared" ca="1" si="0"/>
        <v>20</v>
      </c>
      <c r="K9" s="44">
        <f t="shared" ca="1" si="5"/>
        <v>20</v>
      </c>
    </row>
    <row r="10" spans="1:11" x14ac:dyDescent="0.3">
      <c r="G10" s="181" t="s">
        <v>154</v>
      </c>
      <c r="H10" s="90" t="s">
        <v>42</v>
      </c>
      <c r="I10" s="46">
        <v>2</v>
      </c>
      <c r="J10" s="47">
        <f t="shared" ca="1" si="0"/>
        <v>10</v>
      </c>
      <c r="K10" s="46">
        <f t="shared" ca="1" si="5"/>
        <v>12</v>
      </c>
    </row>
    <row r="11" spans="1:11" x14ac:dyDescent="0.3">
      <c r="G11" s="178" t="s">
        <v>155</v>
      </c>
      <c r="H11" s="5" t="s">
        <v>40</v>
      </c>
      <c r="I11" s="88">
        <v>4</v>
      </c>
      <c r="J11" s="89">
        <f t="shared" ca="1" si="0"/>
        <v>14</v>
      </c>
      <c r="K11" s="88">
        <f t="shared" ca="1" si="5"/>
        <v>18</v>
      </c>
    </row>
    <row r="12" spans="1:11" x14ac:dyDescent="0.3">
      <c r="G12" s="178" t="s">
        <v>155</v>
      </c>
      <c r="H12" s="5" t="s">
        <v>41</v>
      </c>
      <c r="I12" s="44">
        <v>-1</v>
      </c>
      <c r="J12" s="45">
        <f t="shared" ca="1" si="0"/>
        <v>9</v>
      </c>
      <c r="K12" s="44">
        <f t="shared" ca="1" si="5"/>
        <v>8</v>
      </c>
    </row>
    <row r="13" spans="1:11" x14ac:dyDescent="0.3">
      <c r="G13" s="181" t="s">
        <v>155</v>
      </c>
      <c r="H13" s="90" t="s">
        <v>42</v>
      </c>
      <c r="I13" s="46">
        <v>2</v>
      </c>
      <c r="J13" s="47">
        <f t="shared" ca="1" si="0"/>
        <v>12</v>
      </c>
      <c r="K13" s="46">
        <f t="shared" ca="1" si="5"/>
        <v>14</v>
      </c>
    </row>
    <row r="14" spans="1:11" x14ac:dyDescent="0.3">
      <c r="G14" s="178" t="s">
        <v>156</v>
      </c>
      <c r="H14" s="5" t="s">
        <v>40</v>
      </c>
      <c r="I14" s="88">
        <v>5</v>
      </c>
      <c r="J14" s="89">
        <f t="shared" ca="1" si="0"/>
        <v>9</v>
      </c>
      <c r="K14" s="88">
        <f t="shared" ca="1" si="5"/>
        <v>14</v>
      </c>
    </row>
    <row r="15" spans="1:11" x14ac:dyDescent="0.3">
      <c r="G15" s="178" t="s">
        <v>156</v>
      </c>
      <c r="H15" s="5" t="s">
        <v>41</v>
      </c>
      <c r="I15" s="44">
        <v>1</v>
      </c>
      <c r="J15" s="45">
        <f t="shared" ca="1" si="0"/>
        <v>9</v>
      </c>
      <c r="K15" s="44">
        <f t="shared" ca="1" si="5"/>
        <v>10</v>
      </c>
    </row>
    <row r="16" spans="1:11" x14ac:dyDescent="0.3">
      <c r="G16" s="181" t="s">
        <v>156</v>
      </c>
      <c r="H16" s="90" t="s">
        <v>42</v>
      </c>
      <c r="I16" s="46">
        <v>1</v>
      </c>
      <c r="J16" s="47">
        <f t="shared" ca="1" si="0"/>
        <v>6</v>
      </c>
      <c r="K16" s="46">
        <f t="shared" ca="1" si="5"/>
        <v>7</v>
      </c>
    </row>
    <row r="17" spans="7:11" x14ac:dyDescent="0.3">
      <c r="G17" s="178" t="s">
        <v>157</v>
      </c>
      <c r="H17" s="5" t="s">
        <v>40</v>
      </c>
      <c r="I17" s="88">
        <v>5</v>
      </c>
      <c r="J17" s="89">
        <f t="shared" ca="1" si="0"/>
        <v>11</v>
      </c>
      <c r="K17" s="88">
        <f t="shared" ca="1" si="5"/>
        <v>16</v>
      </c>
    </row>
    <row r="18" spans="7:11" x14ac:dyDescent="0.3">
      <c r="G18" s="178" t="s">
        <v>157</v>
      </c>
      <c r="H18" s="5" t="s">
        <v>41</v>
      </c>
      <c r="I18" s="44">
        <v>-1</v>
      </c>
      <c r="J18" s="45">
        <f t="shared" ref="J18:J19" ca="1" si="6">RANDBETWEEN(1,20)</f>
        <v>6</v>
      </c>
      <c r="K18" s="44">
        <f t="shared" ca="1" si="5"/>
        <v>5</v>
      </c>
    </row>
    <row r="19" spans="7:11" x14ac:dyDescent="0.3">
      <c r="G19" s="181" t="s">
        <v>157</v>
      </c>
      <c r="H19" s="90" t="s">
        <v>42</v>
      </c>
      <c r="I19" s="46">
        <v>2</v>
      </c>
      <c r="J19" s="47">
        <f t="shared" ca="1" si="6"/>
        <v>8</v>
      </c>
      <c r="K19" s="46">
        <f t="shared" ca="1" si="5"/>
        <v>10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6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20.399999999999999" x14ac:dyDescent="0.3"/>
  <cols>
    <col min="1" max="1" width="23.5" style="164" bestFit="1" customWidth="1"/>
    <col min="2" max="2" width="5.09765625" style="1" bestFit="1" customWidth="1"/>
    <col min="3" max="3" width="6.3984375" style="1" bestFit="1" customWidth="1"/>
    <col min="4" max="4" width="5.296875" style="1" bestFit="1" customWidth="1"/>
    <col min="5" max="5" width="6.09765625" style="1" bestFit="1" customWidth="1"/>
    <col min="6" max="6" width="5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5.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7.1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16384" width="9.69921875" style="48"/>
  </cols>
  <sheetData>
    <row r="1" spans="1:28" s="16" customFormat="1" ht="32.4" thickTop="1" thickBot="1" x14ac:dyDescent="0.35">
      <c r="A1" s="163" t="s">
        <v>0</v>
      </c>
      <c r="B1" s="49" t="s">
        <v>44</v>
      </c>
      <c r="C1" s="50" t="s">
        <v>43</v>
      </c>
      <c r="D1" s="51" t="s">
        <v>45</v>
      </c>
      <c r="E1" s="42" t="s">
        <v>65</v>
      </c>
      <c r="F1" s="40" t="s">
        <v>100</v>
      </c>
      <c r="G1" s="41"/>
      <c r="H1" s="29" t="s">
        <v>46</v>
      </c>
      <c r="I1" s="15" t="s">
        <v>47</v>
      </c>
      <c r="J1" s="17" t="s">
        <v>48</v>
      </c>
      <c r="K1" s="20" t="s">
        <v>49</v>
      </c>
      <c r="L1" s="21" t="s">
        <v>50</v>
      </c>
      <c r="M1" s="22" t="s">
        <v>51</v>
      </c>
      <c r="N1" s="24" t="s">
        <v>52</v>
      </c>
      <c r="O1" s="25" t="s">
        <v>69</v>
      </c>
      <c r="P1" s="52" t="s">
        <v>66</v>
      </c>
      <c r="Q1" s="26" t="s">
        <v>53</v>
      </c>
      <c r="R1" s="27" t="s">
        <v>54</v>
      </c>
      <c r="S1" s="28" t="s">
        <v>67</v>
      </c>
      <c r="T1" s="23" t="s">
        <v>70</v>
      </c>
      <c r="U1" s="30" t="s">
        <v>55</v>
      </c>
      <c r="V1" s="31" t="s">
        <v>56</v>
      </c>
      <c r="W1" s="34" t="s">
        <v>57</v>
      </c>
      <c r="X1" s="53" t="s">
        <v>68</v>
      </c>
      <c r="Y1" s="35" t="s">
        <v>58</v>
      </c>
      <c r="Z1" s="33" t="s">
        <v>59</v>
      </c>
      <c r="AA1" s="31" t="s">
        <v>60</v>
      </c>
      <c r="AB1" s="32" t="s">
        <v>61</v>
      </c>
    </row>
    <row r="2" spans="1:28" ht="18" thickTop="1" x14ac:dyDescent="0.3">
      <c r="A2" s="207" t="s">
        <v>121</v>
      </c>
      <c r="B2" s="189">
        <f>10+1</f>
        <v>11</v>
      </c>
      <c r="C2" s="189">
        <f>10+4</f>
        <v>14</v>
      </c>
      <c r="D2" s="188">
        <f>14+4+1</f>
        <v>19</v>
      </c>
      <c r="E2" s="96">
        <v>0</v>
      </c>
      <c r="F2" s="97" t="s">
        <v>62</v>
      </c>
      <c r="G2" s="98">
        <v>0</v>
      </c>
      <c r="H2" s="134"/>
      <c r="I2" s="100"/>
      <c r="J2" s="173"/>
      <c r="K2" s="170"/>
      <c r="L2" s="169"/>
      <c r="M2" s="136"/>
      <c r="N2" s="137"/>
      <c r="O2" s="162"/>
      <c r="P2" s="156" t="s">
        <v>95</v>
      </c>
      <c r="Q2" s="143" t="s">
        <v>95</v>
      </c>
      <c r="R2" s="138"/>
      <c r="S2" s="101"/>
      <c r="T2" s="102"/>
      <c r="U2" s="92"/>
      <c r="V2" s="93">
        <f t="shared" ref="V2" si="0">SUM(H2:T2)</f>
        <v>0</v>
      </c>
      <c r="W2" s="103"/>
      <c r="X2" s="104"/>
      <c r="Y2" s="142"/>
      <c r="Z2" s="94">
        <v>18</v>
      </c>
      <c r="AA2" s="57">
        <f>SUM(Y2:Z2)-(V2+W2)</f>
        <v>18</v>
      </c>
      <c r="AB2" s="130">
        <f>SMALL(Z2:AA2,1)+X2</f>
        <v>18</v>
      </c>
    </row>
    <row r="3" spans="1:28" ht="17.399999999999999" x14ac:dyDescent="0.3">
      <c r="A3" s="207" t="s">
        <v>108</v>
      </c>
      <c r="B3" s="91">
        <v>11</v>
      </c>
      <c r="C3" s="106">
        <v>14</v>
      </c>
      <c r="D3" s="95">
        <v>15</v>
      </c>
      <c r="E3" s="96">
        <v>0</v>
      </c>
      <c r="F3" s="97" t="s">
        <v>62</v>
      </c>
      <c r="G3" s="98">
        <v>0</v>
      </c>
      <c r="H3" s="100"/>
      <c r="I3" s="100"/>
      <c r="J3" s="173"/>
      <c r="K3" s="170"/>
      <c r="L3" s="169"/>
      <c r="M3" s="136"/>
      <c r="N3" s="137"/>
      <c r="O3" s="162"/>
      <c r="P3" s="156" t="s">
        <v>95</v>
      </c>
      <c r="Q3" s="171"/>
      <c r="R3" s="172" t="s">
        <v>95</v>
      </c>
      <c r="S3" s="101"/>
      <c r="T3" s="102"/>
      <c r="U3" s="92"/>
      <c r="V3" s="93">
        <f t="shared" ref="V3" si="1">SUM(H3:T3)</f>
        <v>0</v>
      </c>
      <c r="W3" s="103"/>
      <c r="X3" s="104"/>
      <c r="Y3" s="142"/>
      <c r="Z3" s="94">
        <v>42</v>
      </c>
      <c r="AA3" s="57">
        <f>SUM(Y3:Z3)-(V3+W3)</f>
        <v>42</v>
      </c>
      <c r="AB3" s="130">
        <f>SMALL(Z3:AA3,1)+X3</f>
        <v>42</v>
      </c>
    </row>
    <row r="4" spans="1:28" ht="17.399999999999999" x14ac:dyDescent="0.3">
      <c r="A4" s="207" t="s">
        <v>111</v>
      </c>
      <c r="B4" s="91">
        <v>9</v>
      </c>
      <c r="C4" s="106">
        <v>10</v>
      </c>
      <c r="D4" s="95">
        <v>10</v>
      </c>
      <c r="E4" s="96">
        <v>0</v>
      </c>
      <c r="F4" s="97" t="s">
        <v>62</v>
      </c>
      <c r="G4" s="98">
        <v>0</v>
      </c>
      <c r="H4" s="134"/>
      <c r="I4" s="135"/>
      <c r="J4" s="173"/>
      <c r="K4" s="170"/>
      <c r="L4" s="169"/>
      <c r="M4" s="136"/>
      <c r="N4" s="137"/>
      <c r="O4" s="162"/>
      <c r="P4" s="156" t="s">
        <v>95</v>
      </c>
      <c r="Q4" s="171"/>
      <c r="R4" s="138"/>
      <c r="S4" s="139"/>
      <c r="T4" s="140"/>
      <c r="U4" s="92"/>
      <c r="V4" s="93">
        <f t="shared" ref="V4:V26" si="2">SUM(H4:T4)</f>
        <v>0</v>
      </c>
      <c r="W4" s="141"/>
      <c r="X4" s="104"/>
      <c r="Y4" s="142"/>
      <c r="Z4" s="94">
        <v>39</v>
      </c>
      <c r="AA4" s="57">
        <f>SUM(Y4:Z4)-(V4+W4)</f>
        <v>39</v>
      </c>
      <c r="AB4" s="130">
        <f>SMALL(Z4:AA4,1)+X4</f>
        <v>39</v>
      </c>
    </row>
    <row r="5" spans="1:28" ht="17.399999999999999" x14ac:dyDescent="0.3">
      <c r="A5" s="207" t="s">
        <v>106</v>
      </c>
      <c r="B5" s="91">
        <v>12</v>
      </c>
      <c r="C5" s="106">
        <v>16</v>
      </c>
      <c r="D5" s="95">
        <v>18</v>
      </c>
      <c r="E5" s="96">
        <v>0</v>
      </c>
      <c r="F5" s="212" t="s">
        <v>190</v>
      </c>
      <c r="G5" s="98">
        <v>5</v>
      </c>
      <c r="H5" s="134"/>
      <c r="I5" s="135"/>
      <c r="J5" s="173"/>
      <c r="K5" s="170"/>
      <c r="L5" s="169"/>
      <c r="M5" s="136"/>
      <c r="N5" s="137"/>
      <c r="O5" s="162"/>
      <c r="P5" s="156" t="s">
        <v>95</v>
      </c>
      <c r="Q5" s="143" t="s">
        <v>95</v>
      </c>
      <c r="R5" s="138"/>
      <c r="S5" s="139"/>
      <c r="T5" s="140"/>
      <c r="U5" s="92"/>
      <c r="V5" s="93">
        <f t="shared" si="2"/>
        <v>0</v>
      </c>
      <c r="W5" s="141"/>
      <c r="X5" s="104"/>
      <c r="Y5" s="142"/>
      <c r="Z5" s="94">
        <f>36</f>
        <v>36</v>
      </c>
      <c r="AA5" s="57">
        <f t="shared" ref="AA5" si="3">SUM(Y5:Z5)-(V5+W5)</f>
        <v>36</v>
      </c>
      <c r="AB5" s="130">
        <f t="shared" ref="AB5" si="4">SMALL(Z5:AA5,1)+X5</f>
        <v>36</v>
      </c>
    </row>
    <row r="6" spans="1:28" ht="17.399999999999999" x14ac:dyDescent="0.3">
      <c r="A6" s="207" t="s">
        <v>139</v>
      </c>
      <c r="B6" s="91">
        <v>11</v>
      </c>
      <c r="C6" s="106">
        <v>14</v>
      </c>
      <c r="D6" s="95">
        <v>15</v>
      </c>
      <c r="E6" s="96">
        <v>0</v>
      </c>
      <c r="F6" s="97" t="s">
        <v>62</v>
      </c>
      <c r="G6" s="98">
        <v>0</v>
      </c>
      <c r="H6" s="134"/>
      <c r="I6" s="135"/>
      <c r="J6" s="173"/>
      <c r="K6" s="170"/>
      <c r="L6" s="169"/>
      <c r="M6" s="211" t="s">
        <v>189</v>
      </c>
      <c r="N6" s="137"/>
      <c r="O6" s="162"/>
      <c r="P6" s="156" t="s">
        <v>95</v>
      </c>
      <c r="Q6" s="143"/>
      <c r="R6" s="172" t="s">
        <v>95</v>
      </c>
      <c r="S6" s="139"/>
      <c r="T6" s="140"/>
      <c r="U6" s="92"/>
      <c r="V6" s="93">
        <f t="shared" ref="V6" si="5">SUM(H6:T6)</f>
        <v>0</v>
      </c>
      <c r="W6" s="141"/>
      <c r="X6" s="104"/>
      <c r="Y6" s="142"/>
      <c r="Z6" s="94">
        <v>35</v>
      </c>
      <c r="AA6" s="57">
        <f t="shared" ref="AA6" si="6">SUM(Y6:Z6)-(V6+W6)</f>
        <v>35</v>
      </c>
      <c r="AB6" s="130">
        <f t="shared" ref="AB6" si="7">SMALL(Z6:AA6,1)+X6</f>
        <v>35</v>
      </c>
    </row>
    <row r="7" spans="1:28" ht="17.399999999999999" x14ac:dyDescent="0.3">
      <c r="A7" s="207" t="s">
        <v>105</v>
      </c>
      <c r="B7" s="91">
        <v>11</v>
      </c>
      <c r="C7" s="106">
        <v>13</v>
      </c>
      <c r="D7" s="95">
        <v>15</v>
      </c>
      <c r="E7" s="96">
        <v>0</v>
      </c>
      <c r="F7" s="132" t="s">
        <v>62</v>
      </c>
      <c r="G7" s="133">
        <v>0</v>
      </c>
      <c r="H7" s="134"/>
      <c r="I7" s="135"/>
      <c r="J7" s="173"/>
      <c r="K7" s="170"/>
      <c r="L7" s="169"/>
      <c r="M7" s="136"/>
      <c r="N7" s="137"/>
      <c r="O7" s="162"/>
      <c r="P7" s="156" t="s">
        <v>95</v>
      </c>
      <c r="Q7" s="143" t="s">
        <v>95</v>
      </c>
      <c r="R7" s="138"/>
      <c r="S7" s="139"/>
      <c r="T7" s="140"/>
      <c r="U7" s="92"/>
      <c r="V7" s="93">
        <f t="shared" si="2"/>
        <v>0</v>
      </c>
      <c r="W7" s="141"/>
      <c r="X7" s="104"/>
      <c r="Y7" s="142"/>
      <c r="Z7" s="94">
        <v>36</v>
      </c>
      <c r="AA7" s="57">
        <f t="shared" ref="AA7" si="8">SUM(Y7:Z7)-(V7+W7)</f>
        <v>36</v>
      </c>
      <c r="AB7" s="130">
        <f t="shared" ref="AB7" si="9">SMALL(Z7:AA7,1)+X7</f>
        <v>36</v>
      </c>
    </row>
    <row r="8" spans="1:28" ht="17.399999999999999" x14ac:dyDescent="0.3">
      <c r="A8" s="208" t="s">
        <v>153</v>
      </c>
      <c r="B8" s="91">
        <v>9</v>
      </c>
      <c r="C8" s="106">
        <v>15</v>
      </c>
      <c r="D8" s="95">
        <v>15</v>
      </c>
      <c r="E8" s="96">
        <v>0</v>
      </c>
      <c r="F8" s="132" t="s">
        <v>62</v>
      </c>
      <c r="G8" s="133">
        <v>0</v>
      </c>
      <c r="H8" s="134"/>
      <c r="I8" s="135"/>
      <c r="J8" s="173"/>
      <c r="K8" s="170"/>
      <c r="L8" s="169"/>
      <c r="M8" s="136"/>
      <c r="N8" s="137"/>
      <c r="O8" s="210" t="s">
        <v>95</v>
      </c>
      <c r="P8" s="156"/>
      <c r="Q8" s="143" t="s">
        <v>95</v>
      </c>
      <c r="R8" s="138"/>
      <c r="S8" s="139"/>
      <c r="T8" s="140"/>
      <c r="U8" s="92"/>
      <c r="V8" s="93">
        <f t="shared" si="2"/>
        <v>0</v>
      </c>
      <c r="W8" s="141"/>
      <c r="X8" s="104"/>
      <c r="Y8" s="142"/>
      <c r="Z8" s="94">
        <v>45</v>
      </c>
      <c r="AA8" s="57">
        <f t="shared" ref="AA8" si="10">SUM(Y8:Z8)-(V8+W8)</f>
        <v>45</v>
      </c>
      <c r="AB8" s="130">
        <f t="shared" ref="AB8" si="11">SMALL(Z8:AA8,1)+X8</f>
        <v>45</v>
      </c>
    </row>
    <row r="9" spans="1:28" ht="17.399999999999999" x14ac:dyDescent="0.3">
      <c r="A9" s="208" t="s">
        <v>165</v>
      </c>
      <c r="B9" s="91">
        <v>9</v>
      </c>
      <c r="C9" s="106">
        <v>15</v>
      </c>
      <c r="D9" s="95">
        <v>15</v>
      </c>
      <c r="E9" s="96">
        <v>0</v>
      </c>
      <c r="F9" s="132" t="s">
        <v>62</v>
      </c>
      <c r="G9" s="133">
        <v>0</v>
      </c>
      <c r="H9" s="134"/>
      <c r="I9" s="135"/>
      <c r="J9" s="173"/>
      <c r="K9" s="170"/>
      <c r="L9" s="169"/>
      <c r="M9" s="136"/>
      <c r="N9" s="137"/>
      <c r="O9" s="210" t="s">
        <v>95</v>
      </c>
      <c r="P9" s="156"/>
      <c r="Q9" s="143" t="s">
        <v>95</v>
      </c>
      <c r="R9" s="138"/>
      <c r="S9" s="139"/>
      <c r="T9" s="140"/>
      <c r="U9" s="92"/>
      <c r="V9" s="93">
        <f t="shared" si="2"/>
        <v>0</v>
      </c>
      <c r="W9" s="141"/>
      <c r="X9" s="104"/>
      <c r="Y9" s="142"/>
      <c r="Z9" s="94">
        <v>34</v>
      </c>
      <c r="AA9" s="57">
        <f t="shared" ref="AA9:AA26" si="12">SUM(Y9:Z9)-(V9+W9)</f>
        <v>34</v>
      </c>
      <c r="AB9" s="130">
        <f t="shared" ref="AB9:AB26" si="13">SMALL(Z9:AA9,1)+X9</f>
        <v>34</v>
      </c>
    </row>
    <row r="10" spans="1:28" ht="17.399999999999999" x14ac:dyDescent="0.3">
      <c r="A10" s="208" t="s">
        <v>166</v>
      </c>
      <c r="B10" s="91">
        <v>9</v>
      </c>
      <c r="C10" s="106">
        <v>15</v>
      </c>
      <c r="D10" s="95">
        <v>15</v>
      </c>
      <c r="E10" s="96">
        <v>0</v>
      </c>
      <c r="F10" s="132" t="s">
        <v>62</v>
      </c>
      <c r="G10" s="133">
        <v>0</v>
      </c>
      <c r="H10" s="134"/>
      <c r="I10" s="135"/>
      <c r="J10" s="173"/>
      <c r="K10" s="170"/>
      <c r="L10" s="169"/>
      <c r="M10" s="136"/>
      <c r="N10" s="137"/>
      <c r="O10" s="210" t="s">
        <v>95</v>
      </c>
      <c r="P10" s="156"/>
      <c r="Q10" s="143" t="s">
        <v>95</v>
      </c>
      <c r="R10" s="138"/>
      <c r="S10" s="139"/>
      <c r="T10" s="140"/>
      <c r="U10" s="92"/>
      <c r="V10" s="93">
        <f t="shared" si="2"/>
        <v>0</v>
      </c>
      <c r="W10" s="141"/>
      <c r="X10" s="104"/>
      <c r="Y10" s="142"/>
      <c r="Z10" s="94">
        <v>28</v>
      </c>
      <c r="AA10" s="57">
        <f t="shared" si="12"/>
        <v>28</v>
      </c>
      <c r="AB10" s="130">
        <f t="shared" si="13"/>
        <v>28</v>
      </c>
    </row>
    <row r="11" spans="1:28" ht="17.399999999999999" x14ac:dyDescent="0.3">
      <c r="A11" s="208" t="s">
        <v>167</v>
      </c>
      <c r="B11" s="91">
        <v>9</v>
      </c>
      <c r="C11" s="106">
        <v>15</v>
      </c>
      <c r="D11" s="95">
        <v>15</v>
      </c>
      <c r="E11" s="96">
        <v>0</v>
      </c>
      <c r="F11" s="132" t="s">
        <v>62</v>
      </c>
      <c r="G11" s="133">
        <v>0</v>
      </c>
      <c r="H11" s="134"/>
      <c r="I11" s="135"/>
      <c r="J11" s="173"/>
      <c r="K11" s="170"/>
      <c r="L11" s="169"/>
      <c r="M11" s="136"/>
      <c r="N11" s="137"/>
      <c r="O11" s="210" t="s">
        <v>95</v>
      </c>
      <c r="P11" s="156"/>
      <c r="Q11" s="143" t="s">
        <v>95</v>
      </c>
      <c r="R11" s="138"/>
      <c r="S11" s="139"/>
      <c r="T11" s="140"/>
      <c r="U11" s="92"/>
      <c r="V11" s="93">
        <f t="shared" si="2"/>
        <v>0</v>
      </c>
      <c r="W11" s="141"/>
      <c r="X11" s="104"/>
      <c r="Y11" s="142"/>
      <c r="Z11" s="94">
        <v>21</v>
      </c>
      <c r="AA11" s="57">
        <f t="shared" si="12"/>
        <v>21</v>
      </c>
      <c r="AB11" s="130">
        <f t="shared" si="13"/>
        <v>21</v>
      </c>
    </row>
    <row r="12" spans="1:28" ht="17.399999999999999" x14ac:dyDescent="0.3">
      <c r="A12" s="208" t="s">
        <v>168</v>
      </c>
      <c r="B12" s="91">
        <v>9</v>
      </c>
      <c r="C12" s="106">
        <v>15</v>
      </c>
      <c r="D12" s="95">
        <v>15</v>
      </c>
      <c r="E12" s="96">
        <v>0</v>
      </c>
      <c r="F12" s="132" t="s">
        <v>62</v>
      </c>
      <c r="G12" s="133">
        <v>0</v>
      </c>
      <c r="H12" s="134"/>
      <c r="I12" s="135"/>
      <c r="J12" s="173"/>
      <c r="K12" s="170"/>
      <c r="L12" s="169"/>
      <c r="M12" s="136"/>
      <c r="N12" s="137"/>
      <c r="O12" s="210" t="s">
        <v>95</v>
      </c>
      <c r="P12" s="156"/>
      <c r="Q12" s="143" t="s">
        <v>95</v>
      </c>
      <c r="R12" s="138"/>
      <c r="S12" s="139"/>
      <c r="T12" s="140"/>
      <c r="U12" s="92"/>
      <c r="V12" s="93">
        <f t="shared" si="2"/>
        <v>0</v>
      </c>
      <c r="W12" s="141"/>
      <c r="X12" s="104"/>
      <c r="Y12" s="142"/>
      <c r="Z12" s="94">
        <v>20</v>
      </c>
      <c r="AA12" s="57">
        <f t="shared" si="12"/>
        <v>20</v>
      </c>
      <c r="AB12" s="130">
        <f t="shared" si="13"/>
        <v>20</v>
      </c>
    </row>
    <row r="13" spans="1:28" ht="17.399999999999999" x14ac:dyDescent="0.3">
      <c r="A13" s="208" t="s">
        <v>169</v>
      </c>
      <c r="B13" s="91">
        <v>9</v>
      </c>
      <c r="C13" s="106">
        <v>15</v>
      </c>
      <c r="D13" s="95">
        <v>15</v>
      </c>
      <c r="E13" s="96">
        <v>0</v>
      </c>
      <c r="F13" s="132" t="s">
        <v>62</v>
      </c>
      <c r="G13" s="133">
        <v>0</v>
      </c>
      <c r="H13" s="134"/>
      <c r="I13" s="135"/>
      <c r="J13" s="173"/>
      <c r="K13" s="170"/>
      <c r="L13" s="169"/>
      <c r="M13" s="136"/>
      <c r="N13" s="137"/>
      <c r="O13" s="210" t="s">
        <v>95</v>
      </c>
      <c r="P13" s="156"/>
      <c r="Q13" s="143" t="s">
        <v>95</v>
      </c>
      <c r="R13" s="138"/>
      <c r="S13" s="139"/>
      <c r="T13" s="140"/>
      <c r="U13" s="92"/>
      <c r="V13" s="93">
        <f t="shared" si="2"/>
        <v>0</v>
      </c>
      <c r="W13" s="141"/>
      <c r="X13" s="104"/>
      <c r="Y13" s="142"/>
      <c r="Z13" s="94">
        <v>19</v>
      </c>
      <c r="AA13" s="57">
        <f t="shared" si="12"/>
        <v>19</v>
      </c>
      <c r="AB13" s="130">
        <f t="shared" si="13"/>
        <v>19</v>
      </c>
    </row>
    <row r="14" spans="1:28" ht="17.399999999999999" x14ac:dyDescent="0.3">
      <c r="A14" s="208" t="s">
        <v>170</v>
      </c>
      <c r="B14" s="91">
        <v>9</v>
      </c>
      <c r="C14" s="106">
        <v>15</v>
      </c>
      <c r="D14" s="95">
        <v>15</v>
      </c>
      <c r="E14" s="96">
        <v>0</v>
      </c>
      <c r="F14" s="132" t="s">
        <v>62</v>
      </c>
      <c r="G14" s="133">
        <v>0</v>
      </c>
      <c r="H14" s="134"/>
      <c r="I14" s="135"/>
      <c r="J14" s="173"/>
      <c r="K14" s="170"/>
      <c r="L14" s="169"/>
      <c r="M14" s="136"/>
      <c r="N14" s="137"/>
      <c r="O14" s="210" t="s">
        <v>95</v>
      </c>
      <c r="P14" s="156"/>
      <c r="Q14" s="143" t="s">
        <v>95</v>
      </c>
      <c r="R14" s="138"/>
      <c r="S14" s="139"/>
      <c r="T14" s="140"/>
      <c r="U14" s="92"/>
      <c r="V14" s="93">
        <f t="shared" si="2"/>
        <v>0</v>
      </c>
      <c r="W14" s="141"/>
      <c r="X14" s="104"/>
      <c r="Y14" s="142"/>
      <c r="Z14" s="94">
        <v>18</v>
      </c>
      <c r="AA14" s="57">
        <f t="shared" si="12"/>
        <v>18</v>
      </c>
      <c r="AB14" s="130">
        <f t="shared" si="13"/>
        <v>18</v>
      </c>
    </row>
    <row r="15" spans="1:28" ht="17.399999999999999" x14ac:dyDescent="0.3">
      <c r="A15" s="208" t="s">
        <v>171</v>
      </c>
      <c r="B15" s="91">
        <v>9</v>
      </c>
      <c r="C15" s="106">
        <v>15</v>
      </c>
      <c r="D15" s="95">
        <v>15</v>
      </c>
      <c r="E15" s="96">
        <v>0</v>
      </c>
      <c r="F15" s="132" t="s">
        <v>62</v>
      </c>
      <c r="G15" s="133">
        <v>0</v>
      </c>
      <c r="H15" s="134"/>
      <c r="I15" s="135"/>
      <c r="J15" s="173"/>
      <c r="K15" s="170"/>
      <c r="L15" s="169"/>
      <c r="M15" s="136"/>
      <c r="N15" s="137"/>
      <c r="O15" s="210" t="s">
        <v>95</v>
      </c>
      <c r="P15" s="156"/>
      <c r="Q15" s="143" t="s">
        <v>95</v>
      </c>
      <c r="R15" s="138"/>
      <c r="S15" s="139"/>
      <c r="T15" s="140"/>
      <c r="U15" s="92"/>
      <c r="V15" s="93">
        <f t="shared" si="2"/>
        <v>0</v>
      </c>
      <c r="W15" s="141"/>
      <c r="X15" s="104"/>
      <c r="Y15" s="142"/>
      <c r="Z15" s="94">
        <v>16</v>
      </c>
      <c r="AA15" s="57">
        <f t="shared" si="12"/>
        <v>16</v>
      </c>
      <c r="AB15" s="130">
        <f t="shared" si="13"/>
        <v>16</v>
      </c>
    </row>
    <row r="16" spans="1:28" ht="17.399999999999999" x14ac:dyDescent="0.3">
      <c r="A16" s="208" t="s">
        <v>172</v>
      </c>
      <c r="B16" s="91">
        <v>9</v>
      </c>
      <c r="C16" s="106">
        <v>15</v>
      </c>
      <c r="D16" s="95">
        <v>15</v>
      </c>
      <c r="E16" s="96">
        <v>0</v>
      </c>
      <c r="F16" s="132" t="s">
        <v>62</v>
      </c>
      <c r="G16" s="133">
        <v>0</v>
      </c>
      <c r="H16" s="134"/>
      <c r="I16" s="135"/>
      <c r="J16" s="173"/>
      <c r="K16" s="170"/>
      <c r="L16" s="169"/>
      <c r="M16" s="136"/>
      <c r="N16" s="137"/>
      <c r="O16" s="210" t="s">
        <v>95</v>
      </c>
      <c r="P16" s="156"/>
      <c r="Q16" s="143" t="s">
        <v>95</v>
      </c>
      <c r="R16" s="138"/>
      <c r="S16" s="139"/>
      <c r="T16" s="140"/>
      <c r="U16" s="92"/>
      <c r="V16" s="93">
        <f t="shared" si="2"/>
        <v>0</v>
      </c>
      <c r="W16" s="141"/>
      <c r="X16" s="104"/>
      <c r="Y16" s="142"/>
      <c r="Z16" s="94">
        <v>15</v>
      </c>
      <c r="AA16" s="57">
        <f t="shared" si="12"/>
        <v>15</v>
      </c>
      <c r="AB16" s="130">
        <f t="shared" si="13"/>
        <v>15</v>
      </c>
    </row>
    <row r="17" spans="1:28" ht="17.399999999999999" x14ac:dyDescent="0.3">
      <c r="A17" s="208" t="s">
        <v>175</v>
      </c>
      <c r="B17" s="91">
        <v>9</v>
      </c>
      <c r="C17" s="106">
        <v>15</v>
      </c>
      <c r="D17" s="95">
        <v>15</v>
      </c>
      <c r="E17" s="96">
        <v>0</v>
      </c>
      <c r="F17" s="132" t="s">
        <v>62</v>
      </c>
      <c r="G17" s="133">
        <v>0</v>
      </c>
      <c r="H17" s="134"/>
      <c r="I17" s="135"/>
      <c r="J17" s="173"/>
      <c r="K17" s="170"/>
      <c r="L17" s="169"/>
      <c r="M17" s="136"/>
      <c r="N17" s="137"/>
      <c r="O17" s="210" t="s">
        <v>95</v>
      </c>
      <c r="P17" s="156"/>
      <c r="Q17" s="143" t="s">
        <v>95</v>
      </c>
      <c r="R17" s="138"/>
      <c r="S17" s="139"/>
      <c r="T17" s="140"/>
      <c r="U17" s="92"/>
      <c r="V17" s="93">
        <f t="shared" ref="V17" si="14">SUM(H17:T17)</f>
        <v>0</v>
      </c>
      <c r="W17" s="141"/>
      <c r="X17" s="104"/>
      <c r="Y17" s="142"/>
      <c r="Z17" s="94">
        <v>14</v>
      </c>
      <c r="AA17" s="57">
        <f t="shared" ref="AA17" si="15">SUM(Y17:Z17)-(V17+W17)</f>
        <v>14</v>
      </c>
      <c r="AB17" s="130">
        <f t="shared" ref="AB17" si="16">SMALL(Z17:AA17,1)+X17</f>
        <v>14</v>
      </c>
    </row>
    <row r="18" spans="1:28" ht="17.399999999999999" x14ac:dyDescent="0.3">
      <c r="A18" s="208" t="s">
        <v>173</v>
      </c>
      <c r="B18" s="91">
        <v>9</v>
      </c>
      <c r="C18" s="106">
        <v>15</v>
      </c>
      <c r="D18" s="95">
        <v>15</v>
      </c>
      <c r="E18" s="96">
        <v>0</v>
      </c>
      <c r="F18" s="132" t="s">
        <v>62</v>
      </c>
      <c r="G18" s="133">
        <v>0</v>
      </c>
      <c r="H18" s="134"/>
      <c r="I18" s="135"/>
      <c r="J18" s="173"/>
      <c r="K18" s="170"/>
      <c r="L18" s="169"/>
      <c r="M18" s="136"/>
      <c r="N18" s="137"/>
      <c r="O18" s="210" t="s">
        <v>95</v>
      </c>
      <c r="P18" s="156"/>
      <c r="Q18" s="143" t="s">
        <v>95</v>
      </c>
      <c r="R18" s="138"/>
      <c r="S18" s="139"/>
      <c r="T18" s="140"/>
      <c r="U18" s="92"/>
      <c r="V18" s="93">
        <f t="shared" ref="V18:V23" si="17">SUM(H18:T18)</f>
        <v>0</v>
      </c>
      <c r="W18" s="141"/>
      <c r="X18" s="104"/>
      <c r="Y18" s="142"/>
      <c r="Z18" s="94">
        <v>13</v>
      </c>
      <c r="AA18" s="57">
        <f t="shared" ref="AA18:AA23" si="18">SUM(Y18:Z18)-(V18+W18)</f>
        <v>13</v>
      </c>
      <c r="AB18" s="130">
        <f t="shared" ref="AB18:AB23" si="19">SMALL(Z18:AA18,1)+X18</f>
        <v>13</v>
      </c>
    </row>
    <row r="19" spans="1:28" ht="17.399999999999999" x14ac:dyDescent="0.3">
      <c r="A19" s="208" t="s">
        <v>174</v>
      </c>
      <c r="B19" s="91">
        <v>9</v>
      </c>
      <c r="C19" s="106">
        <v>15</v>
      </c>
      <c r="D19" s="95">
        <v>15</v>
      </c>
      <c r="E19" s="96">
        <v>0</v>
      </c>
      <c r="F19" s="132" t="s">
        <v>62</v>
      </c>
      <c r="G19" s="133">
        <v>0</v>
      </c>
      <c r="H19" s="134"/>
      <c r="I19" s="135"/>
      <c r="J19" s="173"/>
      <c r="K19" s="170"/>
      <c r="L19" s="169"/>
      <c r="M19" s="136"/>
      <c r="N19" s="137"/>
      <c r="O19" s="210" t="s">
        <v>95</v>
      </c>
      <c r="P19" s="156"/>
      <c r="Q19" s="143" t="s">
        <v>95</v>
      </c>
      <c r="R19" s="138"/>
      <c r="S19" s="139"/>
      <c r="T19" s="140"/>
      <c r="U19" s="92"/>
      <c r="V19" s="93">
        <f t="shared" si="17"/>
        <v>0</v>
      </c>
      <c r="W19" s="141"/>
      <c r="X19" s="104"/>
      <c r="Y19" s="142"/>
      <c r="Z19" s="94">
        <v>12</v>
      </c>
      <c r="AA19" s="57">
        <f t="shared" si="18"/>
        <v>12</v>
      </c>
      <c r="AB19" s="130">
        <f t="shared" si="19"/>
        <v>12</v>
      </c>
    </row>
    <row r="20" spans="1:28" ht="17.399999999999999" x14ac:dyDescent="0.3">
      <c r="A20" s="208" t="s">
        <v>176</v>
      </c>
      <c r="B20" s="91">
        <v>9</v>
      </c>
      <c r="C20" s="106">
        <v>15</v>
      </c>
      <c r="D20" s="95">
        <v>15</v>
      </c>
      <c r="E20" s="96">
        <v>0</v>
      </c>
      <c r="F20" s="132" t="s">
        <v>62</v>
      </c>
      <c r="G20" s="133">
        <v>0</v>
      </c>
      <c r="H20" s="134"/>
      <c r="I20" s="135"/>
      <c r="J20" s="173"/>
      <c r="K20" s="170"/>
      <c r="L20" s="169"/>
      <c r="M20" s="136"/>
      <c r="N20" s="137"/>
      <c r="O20" s="210" t="s">
        <v>95</v>
      </c>
      <c r="P20" s="156"/>
      <c r="Q20" s="143" t="s">
        <v>95</v>
      </c>
      <c r="R20" s="138"/>
      <c r="S20" s="139"/>
      <c r="T20" s="140"/>
      <c r="U20" s="92"/>
      <c r="V20" s="93">
        <f t="shared" si="17"/>
        <v>0</v>
      </c>
      <c r="W20" s="141"/>
      <c r="X20" s="104"/>
      <c r="Y20" s="142"/>
      <c r="Z20" s="94">
        <v>15</v>
      </c>
      <c r="AA20" s="57">
        <f t="shared" si="18"/>
        <v>15</v>
      </c>
      <c r="AB20" s="130">
        <f t="shared" si="19"/>
        <v>15</v>
      </c>
    </row>
    <row r="21" spans="1:28" ht="17.399999999999999" x14ac:dyDescent="0.3">
      <c r="A21" s="208" t="s">
        <v>177</v>
      </c>
      <c r="B21" s="91">
        <v>9</v>
      </c>
      <c r="C21" s="106">
        <v>15</v>
      </c>
      <c r="D21" s="95">
        <v>15</v>
      </c>
      <c r="E21" s="96">
        <v>0</v>
      </c>
      <c r="F21" s="132" t="s">
        <v>62</v>
      </c>
      <c r="G21" s="133">
        <v>0</v>
      </c>
      <c r="H21" s="134">
        <v>15</v>
      </c>
      <c r="I21" s="135"/>
      <c r="J21" s="173"/>
      <c r="K21" s="170"/>
      <c r="L21" s="169"/>
      <c r="M21" s="136"/>
      <c r="N21" s="137"/>
      <c r="O21" s="210" t="s">
        <v>95</v>
      </c>
      <c r="P21" s="156"/>
      <c r="Q21" s="143" t="s">
        <v>95</v>
      </c>
      <c r="R21" s="138"/>
      <c r="S21" s="139"/>
      <c r="T21" s="140"/>
      <c r="U21" s="92"/>
      <c r="V21" s="93">
        <f t="shared" si="17"/>
        <v>15</v>
      </c>
      <c r="W21" s="141"/>
      <c r="X21" s="104"/>
      <c r="Y21" s="142"/>
      <c r="Z21" s="94">
        <v>14</v>
      </c>
      <c r="AA21" s="57">
        <f t="shared" si="18"/>
        <v>-1</v>
      </c>
      <c r="AB21" s="130">
        <f t="shared" si="19"/>
        <v>-1</v>
      </c>
    </row>
    <row r="22" spans="1:28" ht="17.399999999999999" x14ac:dyDescent="0.3">
      <c r="A22" s="208" t="s">
        <v>178</v>
      </c>
      <c r="B22" s="91">
        <v>9</v>
      </c>
      <c r="C22" s="106">
        <v>15</v>
      </c>
      <c r="D22" s="95">
        <v>15</v>
      </c>
      <c r="E22" s="96">
        <v>0</v>
      </c>
      <c r="F22" s="132" t="s">
        <v>62</v>
      </c>
      <c r="G22" s="133">
        <v>0</v>
      </c>
      <c r="H22" s="134">
        <v>13</v>
      </c>
      <c r="I22" s="135"/>
      <c r="J22" s="173"/>
      <c r="K22" s="170"/>
      <c r="L22" s="169"/>
      <c r="M22" s="136"/>
      <c r="N22" s="137"/>
      <c r="O22" s="210" t="s">
        <v>95</v>
      </c>
      <c r="P22" s="156"/>
      <c r="Q22" s="143" t="s">
        <v>95</v>
      </c>
      <c r="R22" s="138"/>
      <c r="S22" s="139"/>
      <c r="T22" s="140"/>
      <c r="U22" s="92"/>
      <c r="V22" s="93">
        <f t="shared" si="17"/>
        <v>13</v>
      </c>
      <c r="W22" s="141"/>
      <c r="X22" s="104"/>
      <c r="Y22" s="142"/>
      <c r="Z22" s="94">
        <v>13</v>
      </c>
      <c r="AA22" s="57">
        <f t="shared" si="18"/>
        <v>0</v>
      </c>
      <c r="AB22" s="130">
        <f t="shared" si="19"/>
        <v>0</v>
      </c>
    </row>
    <row r="23" spans="1:28" ht="17.399999999999999" x14ac:dyDescent="0.3">
      <c r="A23" s="208" t="s">
        <v>179</v>
      </c>
      <c r="B23" s="91">
        <v>9</v>
      </c>
      <c r="C23" s="106">
        <v>15</v>
      </c>
      <c r="D23" s="95">
        <v>15</v>
      </c>
      <c r="E23" s="96">
        <v>0</v>
      </c>
      <c r="F23" s="132" t="s">
        <v>62</v>
      </c>
      <c r="G23" s="133">
        <v>0</v>
      </c>
      <c r="H23" s="134"/>
      <c r="I23" s="135"/>
      <c r="J23" s="173"/>
      <c r="K23" s="170"/>
      <c r="L23" s="169"/>
      <c r="M23" s="136"/>
      <c r="N23" s="137"/>
      <c r="O23" s="210" t="s">
        <v>95</v>
      </c>
      <c r="P23" s="156"/>
      <c r="Q23" s="143" t="s">
        <v>95</v>
      </c>
      <c r="R23" s="138"/>
      <c r="S23" s="139"/>
      <c r="T23" s="140"/>
      <c r="U23" s="92"/>
      <c r="V23" s="93">
        <f t="shared" si="17"/>
        <v>0</v>
      </c>
      <c r="W23" s="141"/>
      <c r="X23" s="104"/>
      <c r="Y23" s="142"/>
      <c r="Z23" s="94">
        <v>13</v>
      </c>
      <c r="AA23" s="57">
        <f t="shared" si="18"/>
        <v>13</v>
      </c>
      <c r="AB23" s="130">
        <f t="shared" si="19"/>
        <v>13</v>
      </c>
    </row>
    <row r="24" spans="1:28" ht="17.399999999999999" x14ac:dyDescent="0.3">
      <c r="A24" s="208" t="s">
        <v>180</v>
      </c>
      <c r="B24" s="91">
        <v>9</v>
      </c>
      <c r="C24" s="106">
        <v>15</v>
      </c>
      <c r="D24" s="95">
        <v>15</v>
      </c>
      <c r="E24" s="96">
        <v>0</v>
      </c>
      <c r="F24" s="132" t="s">
        <v>62</v>
      </c>
      <c r="G24" s="133">
        <v>0</v>
      </c>
      <c r="H24" s="134"/>
      <c r="I24" s="135"/>
      <c r="J24" s="173"/>
      <c r="K24" s="170"/>
      <c r="L24" s="169"/>
      <c r="M24" s="136"/>
      <c r="N24" s="137"/>
      <c r="O24" s="210" t="s">
        <v>95</v>
      </c>
      <c r="P24" s="156"/>
      <c r="Q24" s="143" t="s">
        <v>95</v>
      </c>
      <c r="R24" s="138"/>
      <c r="S24" s="139"/>
      <c r="T24" s="140"/>
      <c r="U24" s="92"/>
      <c r="V24" s="93">
        <f t="shared" si="2"/>
        <v>0</v>
      </c>
      <c r="W24" s="141"/>
      <c r="X24" s="104"/>
      <c r="Y24" s="142"/>
      <c r="Z24" s="94">
        <v>12</v>
      </c>
      <c r="AA24" s="57">
        <f t="shared" si="12"/>
        <v>12</v>
      </c>
      <c r="AB24" s="130">
        <f t="shared" si="13"/>
        <v>12</v>
      </c>
    </row>
    <row r="25" spans="1:28" ht="17.399999999999999" x14ac:dyDescent="0.3">
      <c r="A25" s="208" t="s">
        <v>181</v>
      </c>
      <c r="B25" s="91">
        <v>9</v>
      </c>
      <c r="C25" s="106">
        <v>15</v>
      </c>
      <c r="D25" s="95">
        <v>15</v>
      </c>
      <c r="E25" s="96">
        <v>0</v>
      </c>
      <c r="F25" s="132" t="s">
        <v>62</v>
      </c>
      <c r="G25" s="133">
        <v>0</v>
      </c>
      <c r="H25" s="134"/>
      <c r="I25" s="135"/>
      <c r="J25" s="173"/>
      <c r="K25" s="170"/>
      <c r="L25" s="169"/>
      <c r="M25" s="136"/>
      <c r="N25" s="137"/>
      <c r="O25" s="210" t="s">
        <v>95</v>
      </c>
      <c r="P25" s="156"/>
      <c r="Q25" s="143" t="s">
        <v>95</v>
      </c>
      <c r="R25" s="138"/>
      <c r="S25" s="139"/>
      <c r="T25" s="140"/>
      <c r="U25" s="92"/>
      <c r="V25" s="93">
        <f t="shared" si="2"/>
        <v>0</v>
      </c>
      <c r="W25" s="141"/>
      <c r="X25" s="104"/>
      <c r="Y25" s="142"/>
      <c r="Z25" s="94">
        <v>11</v>
      </c>
      <c r="AA25" s="57">
        <f t="shared" si="12"/>
        <v>11</v>
      </c>
      <c r="AB25" s="130">
        <f t="shared" si="13"/>
        <v>11</v>
      </c>
    </row>
    <row r="26" spans="1:28" ht="17.399999999999999" x14ac:dyDescent="0.3">
      <c r="A26" s="209" t="s">
        <v>145</v>
      </c>
      <c r="B26" s="91">
        <v>12</v>
      </c>
      <c r="C26" s="106">
        <v>19</v>
      </c>
      <c r="D26" s="95">
        <v>22</v>
      </c>
      <c r="E26" s="96">
        <v>0</v>
      </c>
      <c r="F26" s="132" t="s">
        <v>62</v>
      </c>
      <c r="G26" s="133">
        <v>0</v>
      </c>
      <c r="H26" s="99">
        <v>68</v>
      </c>
      <c r="I26" s="100">
        <v>10</v>
      </c>
      <c r="J26" s="173"/>
      <c r="K26" s="170"/>
      <c r="L26" s="169"/>
      <c r="M26" s="136"/>
      <c r="N26" s="137"/>
      <c r="O26" s="210" t="s">
        <v>95</v>
      </c>
      <c r="P26" s="156"/>
      <c r="Q26" s="143" t="s">
        <v>95</v>
      </c>
      <c r="R26" s="206"/>
      <c r="S26" s="101"/>
      <c r="T26" s="140">
        <v>18</v>
      </c>
      <c r="U26" s="92"/>
      <c r="V26" s="93">
        <f t="shared" si="2"/>
        <v>96</v>
      </c>
      <c r="W26" s="141"/>
      <c r="X26" s="104"/>
      <c r="Y26" s="105"/>
      <c r="Z26" s="94">
        <v>93</v>
      </c>
      <c r="AA26" s="57">
        <f t="shared" si="12"/>
        <v>-3</v>
      </c>
      <c r="AB26" s="130">
        <f t="shared" si="13"/>
        <v>-3</v>
      </c>
    </row>
  </sheetData>
  <conditionalFormatting sqref="AB2:AB26">
    <cfRule type="cellIs" dxfId="1" priority="1" stopIfTrue="1" operator="lessThan">
      <formula>0.5</formula>
    </cfRule>
    <cfRule type="cellIs" dxfId="0" priority="2" operator="lessThan">
      <formula>0.5*Z2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13" width="4.3984375" style="5" customWidth="1"/>
    <col min="14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65" t="s">
        <v>11</v>
      </c>
      <c r="I1" s="165" t="s">
        <v>101</v>
      </c>
      <c r="J1" s="165" t="s">
        <v>102</v>
      </c>
      <c r="K1" s="165" t="s">
        <v>103</v>
      </c>
      <c r="L1" s="4" t="s">
        <v>104</v>
      </c>
    </row>
    <row r="2" spans="1:20" x14ac:dyDescent="0.3">
      <c r="B2" s="6" t="s">
        <v>12</v>
      </c>
      <c r="C2" s="7">
        <f ca="1">RANDBETWEEN(1,3)</f>
        <v>3</v>
      </c>
      <c r="D2" s="7">
        <f ca="1">RANDBETWEEN(1,3)+RANDBETWEEN(1,3)</f>
        <v>2</v>
      </c>
      <c r="E2" s="7">
        <f ca="1">RANDBETWEEN(1,3)+RANDBETWEEN(1,3)+RANDBETWEEN(1,3)</f>
        <v>5</v>
      </c>
      <c r="F2" s="7">
        <f ca="1">RANDBETWEEN(1,3)+RANDBETWEEN(1,3)+RANDBETWEEN(1,3)+RANDBETWEEN(1,3)</f>
        <v>6</v>
      </c>
      <c r="G2" s="7">
        <f ca="1">RANDBETWEEN(1,3)+RANDBETWEEN(1,3)+RANDBETWEEN(1,3)+RANDBETWEEN(1,3)+RANDBETWEEN(1,3)</f>
        <v>10</v>
      </c>
      <c r="H2" s="166">
        <f ca="1">RANDBETWEEN(1,3)+RANDBETWEEN(1,3)+RANDBETWEEN(1,3)+RANDBETWEEN(1,3)+RANDBETWEEN(1,3)+RANDBETWEEN(1,3)</f>
        <v>11</v>
      </c>
      <c r="I2" s="166">
        <f ca="1">RANDBETWEEN(1,3)+RANDBETWEEN(1,3)+RANDBETWEEN(1,3)+RANDBETWEEN(1,3)+RANDBETWEEN(1,3)+RANDBETWEEN(1,3)+RANDBETWEEN(1,3)</f>
        <v>14</v>
      </c>
      <c r="J2" s="166">
        <f ca="1">RANDBETWEEN(1,3)+RANDBETWEEN(1,3)+RANDBETWEEN(1,3)+RANDBETWEEN(1,3)+RANDBETWEEN(1,3)+RANDBETWEEN(1,3)+RANDBETWEEN(1,3)+RANDBETWEEN(1,3)</f>
        <v>16</v>
      </c>
      <c r="K2" s="166">
        <f ca="1">RANDBETWEEN(1,3)+RANDBETWEEN(1,3)+RANDBETWEEN(1,3)+RANDBETWEEN(1,3)+RANDBETWEEN(1,3)+RANDBETWEEN(1,3)+RANDBETWEEN(1,3)+RANDBETWEEN(1,3)+RANDBETWEEN(1,3)</f>
        <v>23</v>
      </c>
      <c r="L2" s="8">
        <f ca="1">RANDBETWEEN(1,3)+RANDBETWEEN(1,3)+RANDBETWEEN(1,3)+RANDBETWEEN(1,3)+RANDBETWEEN(1,3)+RANDBETWEEN(1,3)+RANDBETWEEN(1,3)+RANDBETWEEN(1,3)+RANDBETWEEN(1,3)+RANDBETWEEN(1,3)</f>
        <v>18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2</v>
      </c>
      <c r="D3" s="10">
        <f ca="1">RANDBETWEEN(1,4)+RANDBETWEEN(1,4)</f>
        <v>4</v>
      </c>
      <c r="E3" s="10">
        <f ca="1">RANDBETWEEN(1,4)+RANDBETWEEN(1,4)+RANDBETWEEN(1,4)</f>
        <v>9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14</v>
      </c>
      <c r="H3" s="167">
        <f ca="1">RANDBETWEEN(1,4)+RANDBETWEEN(1,4)+RANDBETWEEN(1,4)+RANDBETWEEN(1,4)+RANDBETWEEN(1,4)+RANDBETWEEN(1,4)</f>
        <v>11</v>
      </c>
      <c r="I3" s="167">
        <f ca="1">RANDBETWEEN(1,4)+RANDBETWEEN(1,4)+RANDBETWEEN(1,4)+RANDBETWEEN(1,4)+RANDBETWEEN(1,4)+RANDBETWEEN(1,4)+RANDBETWEEN(1,4)</f>
        <v>20</v>
      </c>
      <c r="J3" s="167">
        <f ca="1">RANDBETWEEN(1,4)+RANDBETWEEN(1,4)+RANDBETWEEN(1,4)+RANDBETWEEN(1,4)+RANDBETWEEN(1,4)+RANDBETWEEN(1,4)+RANDBETWEEN(1,4)+RANDBETWEEN(1,4)</f>
        <v>20</v>
      </c>
      <c r="K3" s="167">
        <f ca="1">RANDBETWEEN(1,4)+RANDBETWEEN(1,4)+RANDBETWEEN(1,4)+RANDBETWEEN(1,4)+RANDBETWEEN(1,4)+RANDBETWEEN(1,4)+RANDBETWEEN(1,4)+RANDBETWEEN(1,4)+RANDBETWEEN(1,4)</f>
        <v>24</v>
      </c>
      <c r="L3" s="11">
        <f ca="1">RANDBETWEEN(1,4)+RANDBETWEEN(1,4)+RANDBETWEEN(1,4)+RANDBETWEEN(1,4)+RANDBETWEEN(1,4)+RANDBETWEEN(1,4)+RANDBETWEEN(1,4)+RANDBETWEEN(1,4)+RANDBETWEEN(1,4)+RANDBETWEEN(1,4)</f>
        <v>23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4</v>
      </c>
      <c r="D4" s="10">
        <f ca="1">RANDBETWEEN(1,6)+RANDBETWEEN(1,6)</f>
        <v>11</v>
      </c>
      <c r="E4" s="10">
        <f ca="1">RANDBETWEEN(1,6)+RANDBETWEEN(1,6)+RANDBETWEEN(1,6)</f>
        <v>7</v>
      </c>
      <c r="F4" s="10">
        <f ca="1">RANDBETWEEN(1,6)+RANDBETWEEN(1,6)+RANDBETWEEN(1,6)+RANDBETWEEN(1,6)</f>
        <v>9</v>
      </c>
      <c r="G4" s="10">
        <f ca="1">RANDBETWEEN(1,6)+RANDBETWEEN(1,6)+RANDBETWEEN(1,6)+RANDBETWEEN(1,6)+RANDBETWEEN(1,6)</f>
        <v>21</v>
      </c>
      <c r="H4" s="167">
        <f ca="1">RANDBETWEEN(1,6)+RANDBETWEEN(1,6)+RANDBETWEEN(1,6)+RANDBETWEEN(1,6)+RANDBETWEEN(1,6)+RANDBETWEEN(1,6)</f>
        <v>16</v>
      </c>
      <c r="I4" s="167">
        <f ca="1">RANDBETWEEN(1,6)+RANDBETWEEN(1,6)+RANDBETWEEN(1,6)+RANDBETWEEN(1,6)+RANDBETWEEN(1,6)+RANDBETWEEN(1,6)+RANDBETWEEN(1,6)</f>
        <v>24</v>
      </c>
      <c r="J4" s="167">
        <f ca="1">RANDBETWEEN(1,6)+RANDBETWEEN(1,6)+RANDBETWEEN(1,6)+RANDBETWEEN(1,6)+RANDBETWEEN(1,6)+RANDBETWEEN(1,6)+RANDBETWEEN(1,6)+RANDBETWEEN(1,6)</f>
        <v>37</v>
      </c>
      <c r="K4" s="167">
        <f ca="1">RANDBETWEEN(1,6)+RANDBETWEEN(1,6)+RANDBETWEEN(1,6)+RANDBETWEEN(1,6)+RANDBETWEEN(1,6)+RANDBETWEEN(1,6)+RANDBETWEEN(1,6)+RANDBETWEEN(1,6)+RANDBETWEEN(1,6)</f>
        <v>31</v>
      </c>
      <c r="L4" s="11">
        <f ca="1">RANDBETWEEN(1,6)+RANDBETWEEN(1,6)+RANDBETWEEN(1,6)+RANDBETWEEN(1,6)+RANDBETWEEN(1,6)+RANDBETWEEN(1,6)+RANDBETWEEN(1,6)+RANDBETWEEN(1,6)+RANDBETWEEN(1,6)+RANDBETWEEN(1,6)</f>
        <v>39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4</v>
      </c>
      <c r="D5" s="10">
        <f ca="1">RANDBETWEEN(1,8)+RANDBETWEEN(1,8)</f>
        <v>6</v>
      </c>
      <c r="E5" s="10">
        <f ca="1">RANDBETWEEN(1,8)+RANDBETWEEN(1,8)+RANDBETWEEN(1,8)</f>
        <v>15</v>
      </c>
      <c r="F5" s="10">
        <f ca="1">RANDBETWEEN(1,8)+RANDBETWEEN(1,8)+RANDBETWEEN(1,8)+RANDBETWEEN(1,8)</f>
        <v>23</v>
      </c>
      <c r="G5" s="10">
        <f ca="1">RANDBETWEEN(1,8)+RANDBETWEEN(1,8)+RANDBETWEEN(1,8)+RANDBETWEEN(1,8)+RANDBETWEEN(1,8)</f>
        <v>20</v>
      </c>
      <c r="H5" s="167">
        <f ca="1">RANDBETWEEN(1,8)+RANDBETWEEN(1,8)+RANDBETWEEN(1,8)+RANDBETWEEN(1,8)+RANDBETWEEN(1,8)+RANDBETWEEN(1,8)</f>
        <v>33</v>
      </c>
      <c r="I5" s="167">
        <f ca="1">RANDBETWEEN(1,8)+RANDBETWEEN(1,8)+RANDBETWEEN(1,8)+RANDBETWEEN(1,8)+RANDBETWEEN(1,8)+RANDBETWEEN(1,8)+RANDBETWEEN(1,8)</f>
        <v>32</v>
      </c>
      <c r="J5" s="167">
        <f ca="1">RANDBETWEEN(1,8)+RANDBETWEEN(1,8)+RANDBETWEEN(1,8)+RANDBETWEEN(1,8)+RANDBETWEEN(1,8)+RANDBETWEEN(1,8)+RANDBETWEEN(1,8)+RANDBETWEEN(1,8)</f>
        <v>35</v>
      </c>
      <c r="K5" s="167">
        <f ca="1">RANDBETWEEN(1,8)+RANDBETWEEN(1,8)+RANDBETWEEN(1,8)+RANDBETWEEN(1,8)+RANDBETWEEN(1,8)+RANDBETWEEN(1,8)+RANDBETWEEN(1,8)+RANDBETWEEN(1,8)+RANDBETWEEN(1,8)</f>
        <v>31</v>
      </c>
      <c r="L5" s="11">
        <f ca="1">RANDBETWEEN(1,8)+RANDBETWEEN(1,8)+RANDBETWEEN(1,8)+RANDBETWEEN(1,8)+RANDBETWEEN(1,8)+RANDBETWEEN(1,8)+RANDBETWEEN(1,8)+RANDBETWEEN(1,8)+RANDBETWEEN(1,8)+RANDBETWEEN(1,8)</f>
        <v>56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9</v>
      </c>
      <c r="D6" s="10">
        <f ca="1">RANDBETWEEN(1,10)+RANDBETWEEN(1,10)</f>
        <v>10</v>
      </c>
      <c r="E6" s="10">
        <f ca="1">RANDBETWEEN(1,10)+RANDBETWEEN(1,10)+RANDBETWEEN(1,10)</f>
        <v>19</v>
      </c>
      <c r="F6" s="10">
        <f ca="1">RANDBETWEEN(1,10)+RANDBETWEEN(1,10)+RANDBETWEEN(1,10)+RANDBETWEEN(1,10)</f>
        <v>34</v>
      </c>
      <c r="G6" s="10">
        <f ca="1">RANDBETWEEN(1,10)+RANDBETWEEN(1,10)+RANDBETWEEN(1,10)+RANDBETWEEN(1,10)+RANDBETWEEN(1,10)</f>
        <v>42</v>
      </c>
      <c r="H6" s="167">
        <f ca="1">RANDBETWEEN(1,10)+RANDBETWEEN(1,10)+RANDBETWEEN(1,10)+RANDBETWEEN(1,10)+RANDBETWEEN(1,10)+RANDBETWEEN(1,10)</f>
        <v>31</v>
      </c>
      <c r="I6" s="167">
        <f ca="1">RANDBETWEEN(1,10)+RANDBETWEEN(1,10)+RANDBETWEEN(1,10)+RANDBETWEEN(1,10)+RANDBETWEEN(1,10)+RANDBETWEEN(1,10)+RANDBETWEEN(1,10)</f>
        <v>41</v>
      </c>
      <c r="J6" s="167">
        <f ca="1">RANDBETWEEN(1,10)+RANDBETWEEN(1,10)+RANDBETWEEN(1,10)+RANDBETWEEN(1,10)+RANDBETWEEN(1,10)+RANDBETWEEN(1,10)+RANDBETWEEN(1,10)+RANDBETWEEN(1,10)</f>
        <v>54</v>
      </c>
      <c r="K6" s="167">
        <f ca="1">RANDBETWEEN(1,10)+RANDBETWEEN(1,10)+RANDBETWEEN(1,10)+RANDBETWEEN(1,10)+RANDBETWEEN(1,10)+RANDBETWEEN(1,10)+RANDBETWEEN(1,10)+RANDBETWEEN(1,10)+RANDBETWEEN(1,10)</f>
        <v>53</v>
      </c>
      <c r="L6" s="11">
        <f ca="1">RANDBETWEEN(1,10)+RANDBETWEEN(1,10)+RANDBETWEEN(1,10)+RANDBETWEEN(1,10)+RANDBETWEEN(1,10)+RANDBETWEEN(1,10)+RANDBETWEEN(1,10)+RANDBETWEEN(1,10)+RANDBETWEEN(1,10)+RANDBETWEEN(1,10)</f>
        <v>53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6</v>
      </c>
      <c r="D7" s="10">
        <f ca="1">RANDBETWEEN(1,12)+RANDBETWEEN(1,12)</f>
        <v>21</v>
      </c>
      <c r="E7" s="10">
        <f ca="1">RANDBETWEEN(1,12)+RANDBETWEEN(1,12)+RANDBETWEEN(1,12)</f>
        <v>9</v>
      </c>
      <c r="F7" s="10">
        <f ca="1">RANDBETWEEN(1,12)+RANDBETWEEN(1,12)+RANDBETWEEN(1,12)+RANDBETWEEN(1,12)</f>
        <v>12</v>
      </c>
      <c r="G7" s="10">
        <f ca="1">RANDBETWEEN(1,12)+RANDBETWEEN(1,12)+RANDBETWEEN(1,12)+RANDBETWEEN(1,12)+RANDBETWEEN(1,12)</f>
        <v>18</v>
      </c>
      <c r="H7" s="167">
        <f ca="1">RANDBETWEEN(1,12)+RANDBETWEEN(1,12)+RANDBETWEEN(1,12)+RANDBETWEEN(1,12)+RANDBETWEEN(1,12)+RANDBETWEEN(1,12)</f>
        <v>19</v>
      </c>
      <c r="I7" s="167">
        <f ca="1">RANDBETWEEN(1,12)+RANDBETWEEN(1,12)+RANDBETWEEN(1,12)+RANDBETWEEN(1,12)+RANDBETWEEN(1,12)+RANDBETWEEN(1,12)+RANDBETWEEN(1,12)</f>
        <v>55</v>
      </c>
      <c r="J7" s="167">
        <f ca="1">RANDBETWEEN(1,12)+RANDBETWEEN(1,12)+RANDBETWEEN(1,12)+RANDBETWEEN(1,12)+RANDBETWEEN(1,12)+RANDBETWEEN(1,12)+RANDBETWEEN(1,12)+RANDBETWEEN(1,12)</f>
        <v>40</v>
      </c>
      <c r="K7" s="167">
        <f ca="1">RANDBETWEEN(1,12)+RANDBETWEEN(1,12)+RANDBETWEEN(1,12)+RANDBETWEEN(1,12)+RANDBETWEEN(1,12)+RANDBETWEEN(1,12)+RANDBETWEEN(1,12)+RANDBETWEEN(1,12)+RANDBETWEEN(1,12)</f>
        <v>60</v>
      </c>
      <c r="L7" s="11">
        <f ca="1">RANDBETWEEN(1,12)+RANDBETWEEN(1,12)+RANDBETWEEN(1,12)+RANDBETWEEN(1,12)+RANDBETWEEN(1,12)+RANDBETWEEN(1,12)+RANDBETWEEN(1,12)+RANDBETWEEN(1,12)+RANDBETWEEN(1,12)+RANDBETWEEN(1,12)</f>
        <v>43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19</v>
      </c>
      <c r="D8" s="10">
        <f ca="1">RANDBETWEEN(1,20)+RANDBETWEEN(1,20)</f>
        <v>18</v>
      </c>
      <c r="E8" s="10">
        <f ca="1">RANDBETWEEN(1,20)+RANDBETWEEN(1,20)+RANDBETWEEN(1,20)</f>
        <v>24</v>
      </c>
      <c r="F8" s="10">
        <f ca="1">RANDBETWEEN(1,20)+RANDBETWEEN(1,20)+RANDBETWEEN(1,20)+RANDBETWEEN(1,20)</f>
        <v>22</v>
      </c>
      <c r="G8" s="10">
        <f ca="1">RANDBETWEEN(1,20)+RANDBETWEEN(1,20)+RANDBETWEEN(1,20)+RANDBETWEEN(1,20)+RANDBETWEEN(1,20)</f>
        <v>46</v>
      </c>
      <c r="H8" s="167">
        <f ca="1">RANDBETWEEN(1,20)+RANDBETWEEN(1,20)+RANDBETWEEN(1,20)+RANDBETWEEN(1,20)+RANDBETWEEN(1,20)+RANDBETWEEN(1,20)</f>
        <v>51</v>
      </c>
      <c r="I8" s="167">
        <f ca="1">RANDBETWEEN(1,20)+RANDBETWEEN(1,20)+RANDBETWEEN(1,20)+RANDBETWEEN(1,20)+RANDBETWEEN(1,20)+RANDBETWEEN(1,20)+RANDBETWEEN(1,20)</f>
        <v>80</v>
      </c>
      <c r="J8" s="167">
        <f ca="1">RANDBETWEEN(1,20)+RANDBETWEEN(1,20)+RANDBETWEEN(1,20)+RANDBETWEEN(1,20)+RANDBETWEEN(1,20)+RANDBETWEEN(1,20)+RANDBETWEEN(1,20)+RANDBETWEEN(1,20)</f>
        <v>77</v>
      </c>
      <c r="K8" s="167">
        <f ca="1">RANDBETWEEN(1,20)+RANDBETWEEN(1,20)+RANDBETWEEN(1,20)+RANDBETWEEN(1,20)+RANDBETWEEN(1,20)+RANDBETWEEN(1,20)+RANDBETWEEN(1,20)+RANDBETWEEN(1,20)+RANDBETWEEN(1,20)</f>
        <v>100</v>
      </c>
      <c r="L8" s="11">
        <f ca="1">RANDBETWEEN(1,20)+RANDBETWEEN(1,20)+RANDBETWEEN(1,20)+RANDBETWEEN(1,20)+RANDBETWEEN(1,20)+RANDBETWEEN(1,20)+RANDBETWEEN(1,20)+RANDBETWEEN(1,20)+RANDBETWEEN(1,20)+RANDBETWEEN(1,20)</f>
        <v>79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19</v>
      </c>
      <c r="D9" s="13">
        <f ca="1">RANDBETWEEN(1,100)+RANDBETWEEN(1,100)</f>
        <v>160</v>
      </c>
      <c r="E9" s="13">
        <f ca="1">RANDBETWEEN(1,100)+RANDBETWEEN(1,100)+RANDBETWEEN(1,100)</f>
        <v>115</v>
      </c>
      <c r="F9" s="13">
        <f ca="1">RANDBETWEEN(1,100)+RANDBETWEEN(1,100)+RANDBETWEEN(1,100)+RANDBETWEEN(1,100)</f>
        <v>177</v>
      </c>
      <c r="G9" s="13">
        <f ca="1">RANDBETWEEN(1,100)+RANDBETWEEN(1,100)+RANDBETWEEN(1,100)+RANDBETWEEN(1,100)+RANDBETWEEN(1,100)</f>
        <v>171</v>
      </c>
      <c r="H9" s="168">
        <f ca="1">RANDBETWEEN(1,100)+RANDBETWEEN(1,100)+RANDBETWEEN(1,100)+RANDBETWEEN(1,100)+RANDBETWEEN(1,100)+RANDBETWEEN(1,100)</f>
        <v>298</v>
      </c>
      <c r="I9" s="168">
        <f ca="1">RANDBETWEEN(1,100)+RANDBETWEEN(1,100)+RANDBETWEEN(1,100)+RANDBETWEEN(1,100)+RANDBETWEEN(1,100)+RANDBETWEEN(1,100)+RANDBETWEEN(1,100)</f>
        <v>208</v>
      </c>
      <c r="J9" s="168">
        <f ca="1">RANDBETWEEN(1,100)+RANDBETWEEN(1,100)+RANDBETWEEN(1,100)+RANDBETWEEN(1,100)+RANDBETWEEN(1,100)+RANDBETWEEN(1,100)+RANDBETWEEN(1,100)+RANDBETWEEN(1,100)</f>
        <v>427</v>
      </c>
      <c r="K9" s="168">
        <f ca="1">RANDBETWEEN(1,100)+RANDBETWEEN(1,100)+RANDBETWEEN(1,100)+RANDBETWEEN(1,100)+RANDBETWEEN(1,100)+RANDBETWEEN(1,100)+RANDBETWEEN(1,100)+RANDBETWEEN(1,100)+RANDBETWEEN(1,100)</f>
        <v>500</v>
      </c>
      <c r="L9" s="14">
        <f ca="1">RANDBETWEEN(1,100)+RANDBETWEEN(1,100)+RANDBETWEEN(1,100)+RANDBETWEEN(1,100)+RANDBETWEEN(1,100)+RANDBETWEEN(1,100)+RANDBETWEEN(1,100)+RANDBETWEEN(1,100)+RANDBETWEEN(1,100)+RANDBETWEEN(1,100)</f>
        <v>388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2023-03-22T11:45:50Z</cp:lastPrinted>
  <dcterms:created xsi:type="dcterms:W3CDTF">2014-01-30T16:13:23Z</dcterms:created>
  <dcterms:modified xsi:type="dcterms:W3CDTF">2025-01-30T14:52:18Z</dcterms:modified>
</cp:coreProperties>
</file>