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mc:AlternateContent xmlns:mc="http://schemas.openxmlformats.org/markup-compatibility/2006">
    <mc:Choice Requires="x15">
      <x15ac:absPath xmlns:x15ac="http://schemas.microsoft.com/office/spreadsheetml/2010/11/ac" url="C:\A\Juegos\HSC\PCs\"/>
    </mc:Choice>
  </mc:AlternateContent>
  <xr:revisionPtr revIDLastSave="0" documentId="13_ncr:1_{C7341EC6-7499-45F0-8F65-2D2E314A8EDE}" xr6:coauthVersionLast="47" xr6:coauthVersionMax="47" xr10:uidLastSave="{00000000-0000-0000-0000-000000000000}"/>
  <bookViews>
    <workbookView xWindow="-108" yWindow="-108" windowWidth="23256" windowHeight="13176" tabRatio="471" xr2:uid="{00000000-000D-0000-FFFF-FFFF00000000}"/>
  </bookViews>
  <sheets>
    <sheet name="Personal File" sheetId="4" r:id="rId1"/>
    <sheet name="Skills" sheetId="15" r:id="rId2"/>
    <sheet name="Spells" sheetId="21" r:id="rId3"/>
    <sheet name="Feats" sheetId="17" r:id="rId4"/>
    <sheet name="Martial" sheetId="6" r:id="rId5"/>
    <sheet name="Equipment" sheetId="19" r:id="rId6"/>
    <sheet name="Familiar" sheetId="22" r:id="rId7"/>
  </sheets>
  <externalReferences>
    <externalReference r:id="rId8"/>
  </externalReferences>
  <definedNames>
    <definedName name="NoShade">'[1]Spell Sheet'!$FH$1</definedName>
    <definedName name="OLE_LINK1" localSheetId="5">Equipment!#REF!</definedName>
    <definedName name="_xlnm.Print_Area" localSheetId="5">Equipment!#REF!</definedName>
    <definedName name="_xlnm.Print_Area" localSheetId="6">Familiar!$A$1:$H$12</definedName>
    <definedName name="_xlnm.Print_Area" localSheetId="3">Feats!#REF!</definedName>
    <definedName name="_xlnm.Print_Area" localSheetId="4">Martial!#REF!</definedName>
    <definedName name="_xlnm.Print_Area" localSheetId="0">'Personal File'!$A$1:$H$14</definedName>
    <definedName name="_xlnm.Print_Area" localSheetId="1">Skills!$A$1:$K$28</definedName>
    <definedName name="_xlnm.Print_Area" localSheetId="2">Spells!$A$1:$I$10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4" l="1"/>
  <c r="C22" i="19"/>
  <c r="G22" i="19" s="1"/>
  <c r="G32" i="19"/>
  <c r="G31" i="19"/>
  <c r="G29" i="19"/>
  <c r="C29" i="19"/>
  <c r="M20" i="6"/>
  <c r="E11" i="4"/>
  <c r="B8" i="4"/>
  <c r="F36" i="15"/>
  <c r="C11" i="19"/>
  <c r="G11" i="19"/>
  <c r="I3" i="6"/>
  <c r="I4" i="6"/>
  <c r="M16" i="6" l="1"/>
  <c r="G16" i="6"/>
  <c r="C35" i="19" l="1"/>
  <c r="F26" i="15" l="1"/>
  <c r="F32" i="15"/>
  <c r="E42" i="15" l="1"/>
  <c r="E43" i="15"/>
  <c r="B12" i="4" l="1"/>
  <c r="B10" i="4"/>
  <c r="C8" i="17"/>
  <c r="F6" i="17"/>
  <c r="E6" i="17"/>
  <c r="D6" i="17"/>
  <c r="F5" i="17"/>
  <c r="E5" i="17"/>
  <c r="D5" i="17"/>
  <c r="B7" i="4"/>
  <c r="B42" i="15" l="1"/>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B5" i="15"/>
  <c r="B4" i="15"/>
  <c r="B3" i="15"/>
  <c r="C9" i="22" l="1"/>
  <c r="C8" i="22"/>
  <c r="C7" i="22"/>
  <c r="C6" i="22"/>
  <c r="C5" i="22"/>
  <c r="F4" i="22"/>
  <c r="C4" i="22"/>
  <c r="B14" i="4" l="1"/>
  <c r="B13" i="4"/>
  <c r="B11" i="4"/>
  <c r="B35" i="19"/>
  <c r="G36" i="19" l="1"/>
  <c r="G38" i="19" l="1"/>
  <c r="I7" i="6" l="1"/>
  <c r="H3" i="15" l="1"/>
  <c r="H5" i="15"/>
  <c r="H4" i="15"/>
  <c r="I8" i="6" l="1"/>
  <c r="C14" i="4" l="1"/>
  <c r="C13" i="4"/>
  <c r="D5" i="15" s="1"/>
  <c r="C12" i="4"/>
  <c r="C11" i="4"/>
  <c r="C10" i="4"/>
  <c r="C9" i="4"/>
  <c r="H3" i="6" l="1"/>
  <c r="J3" i="6" s="1"/>
  <c r="H4" i="6"/>
  <c r="J4" i="6" s="1"/>
  <c r="E12" i="4"/>
  <c r="E14" i="4" s="1"/>
  <c r="E13" i="4" s="1"/>
  <c r="B6" i="17"/>
  <c r="C6" i="17"/>
  <c r="G6" i="17"/>
  <c r="K6" i="17"/>
  <c r="H6" i="17"/>
  <c r="I6" i="17"/>
  <c r="J6" i="17"/>
  <c r="E44" i="15"/>
  <c r="E46" i="15"/>
  <c r="E45" i="15"/>
  <c r="D3" i="15"/>
  <c r="E3" i="15" s="1"/>
  <c r="H7" i="6"/>
  <c r="J7" i="6" s="1"/>
  <c r="H8" i="6"/>
  <c r="J8" i="6" s="1"/>
  <c r="E5" i="15"/>
  <c r="G5" i="15"/>
  <c r="I5" i="15" s="1"/>
  <c r="D4" i="15"/>
  <c r="G3" i="15" l="1"/>
  <c r="I3" i="15" s="1"/>
  <c r="E4" i="15"/>
  <c r="G4" i="15"/>
  <c r="I4" i="15" s="1"/>
  <c r="H41" i="15" l="1"/>
  <c r="H7" i="15"/>
  <c r="H6" i="15"/>
  <c r="K5" i="17" l="1"/>
  <c r="J5" i="17"/>
  <c r="I5" i="17"/>
  <c r="H5" i="17"/>
  <c r="G5" i="17"/>
  <c r="C5" i="17"/>
  <c r="B5" i="17"/>
  <c r="E10" i="4" l="1"/>
  <c r="D25" i="15" l="1"/>
  <c r="E25" i="15" l="1"/>
  <c r="G25" i="15"/>
  <c r="I25" i="15" s="1"/>
  <c r="D35" i="15" l="1"/>
  <c r="D40" i="15"/>
  <c r="D30" i="15"/>
  <c r="G30" i="15" s="1"/>
  <c r="I30" i="15" s="1"/>
  <c r="D39" i="15"/>
  <c r="D37" i="15"/>
  <c r="D36" i="15"/>
  <c r="D38" i="15"/>
  <c r="D32" i="15"/>
  <c r="D19" i="15"/>
  <c r="D28" i="15"/>
  <c r="D34" i="15"/>
  <c r="D24" i="15"/>
  <c r="D14" i="15"/>
  <c r="D12" i="15"/>
  <c r="D41" i="15"/>
  <c r="D33" i="15"/>
  <c r="D31" i="15"/>
  <c r="D29" i="15"/>
  <c r="D27" i="15"/>
  <c r="D26" i="15"/>
  <c r="D23" i="15"/>
  <c r="D22" i="15"/>
  <c r="D21" i="15"/>
  <c r="D20" i="15"/>
  <c r="D18" i="15"/>
  <c r="D17" i="15"/>
  <c r="D16" i="15"/>
  <c r="D15" i="15"/>
  <c r="D13" i="15"/>
  <c r="D11" i="15"/>
  <c r="D10" i="15"/>
  <c r="D9" i="15"/>
  <c r="D8" i="15"/>
  <c r="D7" i="15"/>
  <c r="D6" i="15"/>
  <c r="E9" i="15" l="1"/>
  <c r="G9" i="15"/>
  <c r="I9" i="15" s="1"/>
  <c r="E11" i="15"/>
  <c r="G11" i="15"/>
  <c r="I11" i="15" s="1"/>
  <c r="E15" i="15"/>
  <c r="G15" i="15"/>
  <c r="I15" i="15" s="1"/>
  <c r="E17" i="15"/>
  <c r="G17" i="15"/>
  <c r="I17" i="15" s="1"/>
  <c r="E20" i="15"/>
  <c r="G20" i="15"/>
  <c r="I20" i="15" s="1"/>
  <c r="E22" i="15"/>
  <c r="G22" i="15"/>
  <c r="I22" i="15" s="1"/>
  <c r="E26" i="15"/>
  <c r="G26" i="15"/>
  <c r="I26" i="15" s="1"/>
  <c r="E29" i="15"/>
  <c r="G29" i="15"/>
  <c r="I29" i="15" s="1"/>
  <c r="E33" i="15"/>
  <c r="G33" i="15"/>
  <c r="I33" i="15" s="1"/>
  <c r="E12" i="15"/>
  <c r="G12" i="15"/>
  <c r="I12" i="15" s="1"/>
  <c r="E24" i="15"/>
  <c r="G24" i="15"/>
  <c r="I24" i="15" s="1"/>
  <c r="E28" i="15"/>
  <c r="G28" i="15"/>
  <c r="I28" i="15" s="1"/>
  <c r="E32" i="15"/>
  <c r="G32" i="15"/>
  <c r="I32" i="15" s="1"/>
  <c r="E36" i="15"/>
  <c r="G36" i="15"/>
  <c r="I36" i="15" s="1"/>
  <c r="E39" i="15"/>
  <c r="G39" i="15"/>
  <c r="I39" i="15" s="1"/>
  <c r="E35" i="15"/>
  <c r="G35" i="15"/>
  <c r="I35" i="15" s="1"/>
  <c r="E7" i="15"/>
  <c r="G7" i="15"/>
  <c r="I7" i="15" s="1"/>
  <c r="E6" i="15"/>
  <c r="G6" i="15"/>
  <c r="I6" i="15" s="1"/>
  <c r="E8" i="15"/>
  <c r="G8" i="15"/>
  <c r="I8" i="15" s="1"/>
  <c r="E10" i="15"/>
  <c r="G10" i="15"/>
  <c r="I10" i="15" s="1"/>
  <c r="E13" i="15"/>
  <c r="G13" i="15"/>
  <c r="I13" i="15" s="1"/>
  <c r="E16" i="15"/>
  <c r="G16" i="15"/>
  <c r="I16" i="15" s="1"/>
  <c r="E18" i="15"/>
  <c r="G18" i="15"/>
  <c r="I18" i="15" s="1"/>
  <c r="E21" i="15"/>
  <c r="G21" i="15"/>
  <c r="I21" i="15" s="1"/>
  <c r="E23" i="15"/>
  <c r="G23" i="15"/>
  <c r="I23" i="15" s="1"/>
  <c r="E27" i="15"/>
  <c r="G27" i="15"/>
  <c r="I27" i="15" s="1"/>
  <c r="E31" i="15"/>
  <c r="G31" i="15"/>
  <c r="I31" i="15" s="1"/>
  <c r="E41" i="15"/>
  <c r="G41" i="15"/>
  <c r="I41" i="15" s="1"/>
  <c r="E14" i="15"/>
  <c r="G14" i="15"/>
  <c r="I14" i="15" s="1"/>
  <c r="E34" i="15"/>
  <c r="G34" i="15"/>
  <c r="I34" i="15" s="1"/>
  <c r="E19" i="15"/>
  <c r="G19" i="15"/>
  <c r="I19" i="15" s="1"/>
  <c r="E38" i="15"/>
  <c r="G38" i="15"/>
  <c r="I38" i="15" s="1"/>
  <c r="E37" i="15"/>
  <c r="G37" i="15"/>
  <c r="I37" i="15" s="1"/>
  <c r="E30" i="15"/>
  <c r="E40" i="15"/>
  <c r="G40" i="15"/>
  <c r="I40"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7" authorId="0" shapeId="0" xr:uid="{00000000-0006-0000-0000-000001000000}">
      <text>
        <r>
          <rPr>
            <sz val="12"/>
            <color indexed="81"/>
            <rFont val="Times New Roman"/>
            <family val="1"/>
          </rPr>
          <t>Sorceress +1</t>
        </r>
      </text>
    </comment>
    <comment ref="C8" authorId="0" shapeId="0" xr:uid="{3AE3AE5D-AB9E-4E7F-8E8C-B29B020C3EE0}">
      <text>
        <r>
          <rPr>
            <sz val="12"/>
            <color indexed="81"/>
            <rFont val="Times New Roman"/>
            <family val="1"/>
          </rPr>
          <t>Blooded +2</t>
        </r>
      </text>
    </comment>
    <comment ref="B9" authorId="0" shapeId="0" xr:uid="{4007A568-B92B-47C7-B7FE-9EFF75A4326D}">
      <text>
        <r>
          <rPr>
            <sz val="12"/>
            <color indexed="81"/>
            <rFont val="Times New Roman"/>
            <family val="1"/>
          </rPr>
          <t>Pathetic -2</t>
        </r>
      </text>
    </comment>
    <comment ref="E9" authorId="0" shapeId="0" xr:uid="{9969500B-56A0-461F-A3EC-8F0A6544D20C}">
      <text>
        <r>
          <rPr>
            <sz val="12"/>
            <color indexed="81"/>
            <rFont val="Times New Roman"/>
            <family val="1"/>
          </rPr>
          <t>See PHB 162</t>
        </r>
      </text>
    </comment>
    <comment ref="E11" authorId="0" shapeId="0" xr:uid="{00000000-0006-0000-0000-000005000000}">
      <text>
        <r>
          <rPr>
            <sz val="12"/>
            <color indexed="81"/>
            <rFont val="Times New Roman"/>
            <family val="1"/>
          </rPr>
          <t>[(3 * 4 Sorceress) * 75%]
+ (3 * 0 Con)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J3" authorId="0" shapeId="0" xr:uid="{5E41E8CA-C151-4BFD-8A72-BD0D8D0B14CB}">
      <text>
        <r>
          <rPr>
            <sz val="12"/>
            <color indexed="81"/>
            <rFont val="Times New Roman"/>
            <family val="1"/>
          </rPr>
          <t xml:space="preserve">You are descended from creatures native to the Upper Planes. You share some of your ancestors’ natural resistance to disease, and you are resistant to the magic of evil foes.
</t>
        </r>
        <r>
          <rPr>
            <b/>
            <sz val="12"/>
            <color indexed="81"/>
            <rFont val="Times New Roman"/>
            <family val="1"/>
          </rPr>
          <t xml:space="preserve">Prerequisite: </t>
        </r>
        <r>
          <rPr>
            <sz val="12"/>
            <rFont val="Times New Roman"/>
          </rPr>
          <t xml:space="preserve">Nonevil alignment.
</t>
        </r>
        <r>
          <rPr>
            <b/>
            <sz val="12"/>
            <color indexed="81"/>
            <rFont val="Times New Roman"/>
            <family val="1"/>
          </rPr>
          <t xml:space="preserve">Benefit: </t>
        </r>
        <r>
          <rPr>
            <sz val="12"/>
            <rFont val="Times New Roman"/>
          </rPr>
          <t>You gain a +4 bonus on Fortitude saving throws against disease.
You also gain a +1 bonus on saving throws against spells or other effects created by evil creatures.
Planar Handbook 38</t>
        </r>
      </text>
    </comment>
    <comment ref="J4" authorId="0" shapeId="0" xr:uid="{FC489FA0-E510-48FB-9D5A-94DB9A782583}">
      <text>
        <r>
          <rPr>
            <sz val="12"/>
            <rFont val="Times New Roman"/>
          </rPr>
          <t xml:space="preserve">By maintaining an intimate relationship with a good-aligned fey (such as a nymph or dryad), you gain some of the characteristics of fey.
</t>
        </r>
        <r>
          <rPr>
            <b/>
            <sz val="12"/>
            <color indexed="81"/>
            <rFont val="Times New Roman"/>
            <family val="1"/>
          </rPr>
          <t xml:space="preserve">Benefit: </t>
        </r>
        <r>
          <rPr>
            <sz val="12"/>
            <rFont val="Times New Roman"/>
          </rPr>
          <t>Fey creatures regard you as though you were fey. You gain a +2 circumstance bonus on all Charisma-related checks, and a +1 bonus on all saving throws against spells and spell-like abilities. Starting with the level when you take this feat, you gain 1 extra skill point per level.
Book of Exalted Deeds 44</t>
        </r>
      </text>
    </comment>
    <comment ref="F5" authorId="0" shapeId="0" xr:uid="{00000000-0006-0000-0100-000001000000}">
      <text>
        <r>
          <rPr>
            <sz val="12"/>
            <color indexed="81"/>
            <rFont val="Times New Roman"/>
            <family val="1"/>
          </rPr>
          <t>Iron Will +2</t>
        </r>
      </text>
    </comment>
    <comment ref="J5" authorId="0" shapeId="0" xr:uid="{14BB2D2A-E036-42DF-BC62-554E7A11E73D}">
      <text>
        <r>
          <rPr>
            <sz val="12"/>
            <rFont val="Times New Roman"/>
          </rPr>
          <t xml:space="preserve">By maintaining an intimate relationship with a good-aligned fey (such as a nymph or dryad), you gain some of the characteristics of fey.
</t>
        </r>
        <r>
          <rPr>
            <b/>
            <sz val="12"/>
            <color indexed="81"/>
            <rFont val="Times New Roman"/>
            <family val="1"/>
          </rPr>
          <t xml:space="preserve">Benefit: </t>
        </r>
        <r>
          <rPr>
            <sz val="12"/>
            <rFont val="Times New Roman"/>
          </rPr>
          <t>Fey creatures regard you as though you were fey. You gain a +2 circumstance bonus on all Charisma-related checks, and a +1 bonus on all saving throws against spells and spell-like abilities. Starting with the level when you take this feat, you gain 1 extra skill point per level.
Book of Exalted Deeds 44</t>
        </r>
      </text>
    </comment>
    <comment ref="F15" authorId="0" shapeId="0" xr:uid="{00000000-0006-0000-0100-000002000000}">
      <text>
        <r>
          <rPr>
            <sz val="12"/>
            <color indexed="81"/>
            <rFont val="Times New Roman"/>
            <family val="1"/>
          </rPr>
          <t>Silverbrow +2</t>
        </r>
      </text>
    </comment>
    <comment ref="F26" authorId="0" shapeId="0" xr:uid="{B56441F2-2808-46AF-91F4-BED74F98B8A1}">
      <text>
        <r>
          <rPr>
            <sz val="12"/>
            <color indexed="81"/>
            <rFont val="Times New Roman"/>
            <family val="1"/>
          </rPr>
          <t>Half-elf +2
Alertness +2
Inattentive -4</t>
        </r>
      </text>
    </comment>
    <comment ref="F32" authorId="0" shapeId="0" xr:uid="{7813C743-3A14-4627-BE9F-D35BA6F891F0}">
      <text>
        <r>
          <rPr>
            <sz val="12"/>
            <color indexed="81"/>
            <rFont val="Times New Roman"/>
            <family val="1"/>
          </rPr>
          <t>Half-elf +2
Alertness +2</t>
        </r>
      </text>
    </comment>
    <comment ref="F36" authorId="0" shapeId="0" xr:uid="{D7B80ACF-877D-4B3D-B2E3-B68C68C9DAB1}">
      <text>
        <r>
          <rPr>
            <sz val="12"/>
            <color indexed="81"/>
            <rFont val="Times New Roman"/>
            <family val="1"/>
          </rPr>
          <t>Half-elf +2
Alertness +2
Inattentive -4
Blooded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6" authorId="0" shapeId="0" xr:uid="{00000000-0006-0000-0200-000002000000}">
      <text>
        <r>
          <rPr>
            <sz val="12"/>
            <color indexed="81"/>
            <rFont val="Times New Roman"/>
            <family val="1"/>
          </rPr>
          <t>Prism, lens, or monocle</t>
        </r>
      </text>
    </comment>
    <comment ref="D7" authorId="0" shapeId="0" xr:uid="{239A4B5C-E1E8-4D98-8442-BB3785C1CB36}">
      <text>
        <r>
          <rPr>
            <sz val="12"/>
            <color indexed="81"/>
            <rFont val="Times New Roman"/>
            <family val="1"/>
          </rPr>
          <t>Miniature cloak</t>
        </r>
      </text>
    </comment>
    <comment ref="D15" authorId="0" shapeId="0" xr:uid="{B64BDB3C-359D-404B-A75E-89C3AD67B56D}">
      <text>
        <r>
          <rPr>
            <sz val="12"/>
            <color indexed="81"/>
            <rFont val="Times New Roman"/>
            <family val="1"/>
          </rPr>
          <t>Powdered silver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M2" authorId="0" shapeId="0" xr:uid="{C3431CF2-2E90-4431-B898-C7F4E4A39419}">
      <text>
        <r>
          <rPr>
            <sz val="12"/>
            <color indexed="81"/>
            <rFont val="Times New Roman"/>
            <family val="1"/>
          </rPr>
          <t xml:space="preserve">You know what it means to fi ght for your life, and you understand the value of quick wits and quicker reactions when blades are bared and deadly spells are chanted.
</t>
        </r>
        <r>
          <rPr>
            <b/>
            <sz val="12"/>
            <color indexed="81"/>
            <rFont val="Times New Roman"/>
            <family val="1"/>
          </rPr>
          <t xml:space="preserve">Benefit: </t>
        </r>
        <r>
          <rPr>
            <sz val="12"/>
            <color indexed="81"/>
            <rFont val="Times New Roman"/>
            <family val="1"/>
          </rPr>
          <t xml:space="preserve">You get a +2 bonus on initiative checks and a +2 bonus on Spot checks. You cannot become shaken, and you ignore the effects of the shaken condition. However, you can still be frightened or panicked.
</t>
        </r>
        <r>
          <rPr>
            <b/>
            <sz val="12"/>
            <color indexed="81"/>
            <rFont val="Times New Roman"/>
            <family val="1"/>
          </rPr>
          <t xml:space="preserve">Special: </t>
        </r>
        <r>
          <rPr>
            <sz val="12"/>
            <color indexed="81"/>
            <rFont val="Times New Roman"/>
            <family val="1"/>
          </rPr>
          <t>You may select this feat only as a 1st-level character. You may have only one regional feat.
Player’s Guide to Faerûn 35</t>
        </r>
      </text>
    </comment>
    <comment ref="O2" authorId="0" shapeId="0" xr:uid="{00000000-0006-0000-0300-000002000000}">
      <text>
        <r>
          <rPr>
            <b/>
            <i/>
            <sz val="12"/>
            <color indexed="81"/>
            <rFont val="Times New Roman"/>
            <family val="1"/>
          </rPr>
          <t>ONLY WHEN FAMILIAR IS WITHIN ARM’S REACH</t>
        </r>
        <r>
          <rPr>
            <sz val="12"/>
            <color indexed="81"/>
            <rFont val="Times New Roman"/>
            <family val="1"/>
          </rPr>
          <t xml:space="preserve">
You have finely tuned senses.
</t>
        </r>
        <r>
          <rPr>
            <b/>
            <sz val="12"/>
            <color indexed="81"/>
            <rFont val="Times New Roman"/>
            <family val="1"/>
          </rPr>
          <t xml:space="preserve">Benefit:  </t>
        </r>
        <r>
          <rPr>
            <sz val="12"/>
            <color indexed="81"/>
            <rFont val="Times New Roman"/>
            <family val="1"/>
          </rPr>
          <t xml:space="preserve">You get a +2 bonus on all Listen checks and Spot checks.
</t>
        </r>
        <r>
          <rPr>
            <b/>
            <sz val="12"/>
            <color indexed="81"/>
            <rFont val="Times New Roman"/>
            <family val="1"/>
          </rPr>
          <t xml:space="preserve">Special:  </t>
        </r>
        <r>
          <rPr>
            <sz val="12"/>
            <color indexed="81"/>
            <rFont val="Times New Roman"/>
            <family val="1"/>
          </rPr>
          <t>The master of a familiar (see the Familiars sidebar, page 52) gains the benefit of the Alertness feat whenever the familiar is within arm’s reach.
PHB 89</t>
        </r>
      </text>
    </comment>
    <comment ref="M3" authorId="0" shapeId="0" xr:uid="{2DAAC735-554F-40BD-92AD-63E93A214BB1}">
      <text>
        <r>
          <rPr>
            <sz val="12"/>
            <rFont val="Times New Roman"/>
          </rPr>
          <t xml:space="preserve">By maintaining an intimate relationship with a good-aligned fey (such as a nymph or dryad), you gain some of the characteristics of fey.
</t>
        </r>
        <r>
          <rPr>
            <b/>
            <sz val="12"/>
            <color indexed="81"/>
            <rFont val="Times New Roman"/>
            <family val="1"/>
          </rPr>
          <t xml:space="preserve">Benefit: </t>
        </r>
        <r>
          <rPr>
            <sz val="12"/>
            <rFont val="Times New Roman"/>
          </rPr>
          <t>Fey creatures regard you as though you were fey. You gain a +2 circumstance bonus on all Charisma-related checks, and a +1 bonus on all saving throws against spells and spell-like abilities. Starting with the level when you take this feat, you gain 1 extra skill point per level.
Book of Exalted Deeds 44</t>
        </r>
      </text>
    </comment>
    <comment ref="O3" authorId="0" shapeId="0" xr:uid="{00000000-0006-0000-0300-000004000000}">
      <text>
        <r>
          <rPr>
            <sz val="12"/>
            <color indexed="81"/>
            <rFont val="Times New Roman"/>
            <family val="1"/>
          </rPr>
          <t>If the master is 3rd level or higher, a familiar can deliver touch spells for him. If the master and the familiar are in contact at the time the master casts a touch spell, he can designate his familiar as the “toucher.” The familiar can then deliver the touch spell just as the master could. As usual, if the master casts another spell before the touch is delivered, the touch spell dissipates.
PHB 53</t>
        </r>
      </text>
    </comment>
    <comment ref="M4" authorId="0" shapeId="0" xr:uid="{32C28431-7724-423A-9FF8-124E6DA2B149}">
      <text>
        <r>
          <rPr>
            <sz val="12"/>
            <color indexed="81"/>
            <rFont val="Times New Roman"/>
            <family val="1"/>
          </rPr>
          <t xml:space="preserve">The power of your sorcerous heritage shines through, allowing you to infuse the area around you with a menacing aura.
</t>
        </r>
        <r>
          <rPr>
            <b/>
            <sz val="12"/>
            <color indexed="81"/>
            <rFont val="Times New Roman"/>
            <family val="1"/>
          </rPr>
          <t xml:space="preserve">Prerequisites: </t>
        </r>
        <r>
          <rPr>
            <sz val="12"/>
            <color indexed="81"/>
            <rFont val="Times New Roman"/>
            <family val="1"/>
          </rPr>
          <t xml:space="preserve">Celestial Sorcerer Heritage, sorcerer level 1st.
</t>
        </r>
        <r>
          <rPr>
            <b/>
            <sz val="12"/>
            <color indexed="81"/>
            <rFont val="Times New Roman"/>
            <family val="1"/>
          </rPr>
          <t xml:space="preserve">Benefit: </t>
        </r>
        <r>
          <rPr>
            <sz val="12"/>
            <rFont val="Times New Roman"/>
          </rPr>
          <t>As a standard action, you can expend a spell slot to generate a righteous aura of menace that affects all hostile creatures in a 20-foot radius around you. All your opponents within this area must make a Will save (DC 10 + the level of the spell slot expended + your Cha modifier). On a failed save, a creature takes a –2 penalty on attack rolls, checks, and saves for 24 hours or until it successfully hits you. A creature that resists or breaks this effect cannot be affected by it again for 24 hours. This is a supernatural ability.
Player’s Handbook II</t>
        </r>
      </text>
    </comment>
    <comment ref="O4" authorId="0" shapeId="0" xr:uid="{00000000-0006-0000-0300-000005000000}">
      <text>
        <r>
          <rPr>
            <sz val="12"/>
            <color indexed="81"/>
            <rFont val="Times New Roman"/>
            <family val="1"/>
          </rPr>
          <t>When subjected to an attack that normally allows a Reflex saving throw for half damage, a familiar takes no damage if it makes a successful saving throw and half damage even if the saving throw fails.
PHB 53</t>
        </r>
      </text>
    </comment>
    <comment ref="M5" authorId="0" shapeId="0" xr:uid="{569045F4-2C32-4974-B3E9-00C69D2F7AFD}">
      <text>
        <r>
          <rPr>
            <sz val="12"/>
            <color indexed="81"/>
            <rFont val="Times New Roman"/>
            <family val="1"/>
          </rPr>
          <t xml:space="preserve">You are descended from creatures native to the Upper Planes. You share some of your ancestors’ natural resistance to disease, and you are resistant to the magic of evil foes.
</t>
        </r>
        <r>
          <rPr>
            <b/>
            <sz val="12"/>
            <color indexed="81"/>
            <rFont val="Times New Roman"/>
            <family val="1"/>
          </rPr>
          <t xml:space="preserve">Prerequisite: </t>
        </r>
        <r>
          <rPr>
            <sz val="12"/>
            <rFont val="Times New Roman"/>
          </rPr>
          <t xml:space="preserve">Nonevil alignment.
</t>
        </r>
        <r>
          <rPr>
            <b/>
            <sz val="12"/>
            <color indexed="81"/>
            <rFont val="Times New Roman"/>
            <family val="1"/>
          </rPr>
          <t xml:space="preserve">Benefit: </t>
        </r>
        <r>
          <rPr>
            <sz val="12"/>
            <rFont val="Times New Roman"/>
          </rPr>
          <t>You gain a +4 bonus on Fortitude saving throws against disease.
You also gain a +1 bonus on saving throws against spells or other effects created by evil creatures.
Planar Handbook 38</t>
        </r>
      </text>
    </comment>
    <comment ref="O5" authorId="0" shapeId="0" xr:uid="{00000000-0006-0000-0300-000006000000}">
      <text>
        <r>
          <rPr>
            <sz val="12"/>
            <color indexed="81"/>
            <rFont val="Times New Roman"/>
            <family val="1"/>
          </rPr>
          <t>If the master is 7th level or higher, a familiar can communicate with animals of approximately the same kind as itself (including dire varieties): bats with bats, rats with rodents, cats with felines, hawks and owls and ravens with birds, lizards and snakes with reptiles, toads with amphibians, weasels with similar creatures (weasels, minks, polecats, ermines, skunks, wolverines, and badgers).  Such communication is limited by the intelligence of the conversing creatures.
PHB 53</t>
        </r>
      </text>
    </comment>
    <comment ref="M6" authorId="0" shapeId="0" xr:uid="{D6A2F170-B561-40B2-AD54-74E8172F78B7}">
      <text>
        <r>
          <rPr>
            <sz val="12"/>
            <color indexed="81"/>
            <rFont val="Times New Roman"/>
            <family val="1"/>
          </rPr>
          <t xml:space="preserve">You have an exceptional gift for magic.
</t>
        </r>
        <r>
          <rPr>
            <b/>
            <sz val="12"/>
            <color indexed="81"/>
            <rFont val="Times New Roman"/>
            <family val="1"/>
          </rPr>
          <t xml:space="preserve">Benefit: </t>
        </r>
        <r>
          <rPr>
            <sz val="12"/>
            <color indexed="81"/>
            <rFont val="Times New Roman"/>
            <family val="1"/>
          </rPr>
          <t xml:space="preserve">For the purpose of determining bonus spells, treat the ability score that controls your spellcasting (Charisma for bards and sorcerers, Wisdom for divine spellcasters, or Intelligence for wizards) as 2 points higher than its actual value.
</t>
        </r>
        <r>
          <rPr>
            <b/>
            <sz val="12"/>
            <color indexed="81"/>
            <rFont val="Times New Roman"/>
            <family val="1"/>
          </rPr>
          <t xml:space="preserve">Special: </t>
        </r>
        <r>
          <rPr>
            <sz val="12"/>
            <color indexed="81"/>
            <rFont val="Times New Roman"/>
            <family val="1"/>
          </rPr>
          <t>You can gain Spellcasting Prodigy multiple times. Each time you take the feat, it applies to a different spellcasting ability score. You can take this feat even if you don’t have any levels in a spellcasting class yet.
You may select this feat only as a 1st-level character.
Player’s Guide to Faerûn 44</t>
        </r>
      </text>
    </comment>
    <comment ref="O6" authorId="0" shapeId="0" xr:uid="{00000000-0006-0000-0300-000007000000}">
      <text>
        <r>
          <rPr>
            <sz val="12"/>
            <color indexed="81"/>
            <rFont val="Times New Roman"/>
            <family val="1"/>
          </rPr>
          <t>If the master is 5th level or higher, a familiar and the master can communicate verbally as if they were using a common language.  Other creatures do not understand the communication without magical help.
PHB 53</t>
        </r>
      </text>
    </comment>
    <comment ref="O12" authorId="0" shapeId="0" xr:uid="{D028D0FD-9836-4866-999F-80BEF924D9E3}">
      <text>
        <r>
          <rPr>
            <sz val="12"/>
            <color indexed="81"/>
            <rFont val="Times New Roman"/>
            <family val="1"/>
          </rPr>
          <t xml:space="preserve">You are weaker in an attribute than you should be.
</t>
        </r>
        <r>
          <rPr>
            <b/>
            <sz val="12"/>
            <color indexed="81"/>
            <rFont val="Times New Roman"/>
            <family val="1"/>
          </rPr>
          <t xml:space="preserve">Effect: </t>
        </r>
        <r>
          <rPr>
            <sz val="12"/>
            <color indexed="81"/>
            <rFont val="Times New Roman"/>
            <family val="1"/>
          </rPr>
          <t xml:space="preserve">Reduce one of your ability scores by 2.
</t>
        </r>
        <r>
          <rPr>
            <b/>
            <sz val="12"/>
            <color indexed="81"/>
            <rFont val="Times New Roman"/>
            <family val="1"/>
          </rPr>
          <t xml:space="preserve">Special: </t>
        </r>
        <r>
          <rPr>
            <sz val="12"/>
            <color indexed="81"/>
            <rFont val="Times New Roman"/>
            <family val="1"/>
          </rPr>
          <t>You cannot take this flaw if the total of your ability modifiers is 8 or higher.
UA 91</t>
        </r>
      </text>
    </comment>
    <comment ref="O13" authorId="0" shapeId="0" xr:uid="{A9E67E07-C97A-4FB3-9D47-00ECAD76B49E}">
      <text>
        <r>
          <rPr>
            <sz val="12"/>
            <color indexed="81"/>
            <rFont val="Times New Roman"/>
            <family val="1"/>
          </rPr>
          <t xml:space="preserve">You are particularly unaware of your surroundings.
</t>
        </r>
        <r>
          <rPr>
            <b/>
            <sz val="12"/>
            <color indexed="81"/>
            <rFont val="Times New Roman"/>
            <family val="1"/>
          </rPr>
          <t xml:space="preserve">Effect: </t>
        </r>
        <r>
          <rPr>
            <sz val="12"/>
            <color indexed="81"/>
            <rFont val="Times New Roman"/>
            <family val="1"/>
          </rPr>
          <t>You take a –4 penalty on Listen checks and Spot checks.
UA 91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10" authorId="0" shapeId="0" xr:uid="{00000000-0006-0000-0400-000001000000}">
      <text>
        <r>
          <rPr>
            <sz val="12"/>
            <color indexed="81"/>
            <rFont val="Times New Roman"/>
            <family val="1"/>
          </rPr>
          <t>Balance, Climb, Escape Artist, Hide, Jump, Move Silently, Sleight of Hand, Tumble.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18" authorId="0" shapeId="0" xr:uid="{6F761994-2C2D-4DB3-ABBA-618A3FF05C27}">
      <text>
        <r>
          <rPr>
            <sz val="12"/>
            <color indexed="81"/>
            <rFont val="Times New Roman"/>
            <family val="1"/>
          </rPr>
          <t>A backpack of this sort appears to be well made, well used, and quite ordinary.  It is constructed of finely tanned leather, and the straps have brass hardware and buckles.  It has two side pouches, each of which appears large enough to hold about a quart of material.  In fact, each is like a bag of holding and can actually hold material of as much as 2 cubic feet in volume or 20 pounds in weight. The large central portion of the pack can contain up to 8 cubic feet or 80 pounds of material.  Even when so filled, the backpack always weighs only 5 pounds.
While such storage is useful enough, the pack has an even greater power in addition. When the wearer reaches into it for a specific item, that item is always on top.  Thus, no digging around and fumbling is ever necessary to find what a haversack contains.  Retrieving any specific item from a haversack is a move action, but it does not provoke the attacks of opportunity that retrieving a stored item usually does.
DMG 259</t>
        </r>
      </text>
    </comment>
    <comment ref="A23" authorId="0" shapeId="0" xr:uid="{C732D14D-FE09-483B-AD12-0E04AFBB5084}">
      <text>
        <r>
          <rPr>
            <b/>
            <sz val="12"/>
            <color indexed="81"/>
            <rFont val="Times New Roman"/>
            <family val="1"/>
          </rPr>
          <t xml:space="preserve">Price (Item Level): </t>
        </r>
        <r>
          <rPr>
            <sz val="12"/>
            <color indexed="81"/>
            <rFont val="Times New Roman"/>
            <family val="1"/>
          </rPr>
          <t xml:space="preserve">200 gp (2nd)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Standard (command)
</t>
        </r>
        <r>
          <rPr>
            <b/>
            <sz val="12"/>
            <color indexed="81"/>
            <rFont val="Times New Roman"/>
            <family val="1"/>
          </rPr>
          <t xml:space="preserve">Weight: </t>
        </r>
        <r>
          <rPr>
            <sz val="12"/>
            <color indexed="81"/>
            <rFont val="Times New Roman"/>
            <family val="1"/>
          </rPr>
          <t>—
This common-looking brown clay mug has persistent stains just under the rim.
Three times per day, when you recite the command word, this mug fi lls with 12 ounces of water, cheap ale, or watery wine (your choice).
MIC 160</t>
        </r>
      </text>
    </comment>
    <comment ref="A24" authorId="0" shapeId="0" xr:uid="{3DEAE247-599E-4334-924E-95C65425443C}">
      <text>
        <r>
          <rPr>
            <b/>
            <sz val="12"/>
            <color indexed="81"/>
            <rFont val="Times New Roman"/>
            <family val="1"/>
          </rPr>
          <t xml:space="preserve">Price (Item Level): </t>
        </r>
        <r>
          <rPr>
            <sz val="12"/>
            <color indexed="81"/>
            <rFont val="Times New Roman"/>
            <family val="1"/>
          </rPr>
          <t xml:space="preserve">350 gp (2nd)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conjuration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2 lb.
This nondescript, small leather pouch has a light blue silk drawstring.  This pouch contains enough trail rations to feed a Medium creature for one day. Every morning at sunrise, the pouch magically creates another day’s worth of rations.
MIC 160</t>
        </r>
      </text>
    </comment>
    <comment ref="A25" authorId="0" shapeId="0" xr:uid="{90EFA869-7AA2-41F1-9E89-5C7FCAD81EE8}">
      <text>
        <r>
          <rPr>
            <b/>
            <sz val="12"/>
            <color indexed="81"/>
            <rFont val="Times New Roman"/>
            <family val="1"/>
          </rPr>
          <t xml:space="preserve">Price (Item Level): </t>
        </r>
        <r>
          <rPr>
            <sz val="12"/>
            <color indexed="81"/>
            <rFont val="Times New Roman"/>
            <family val="1"/>
          </rPr>
          <t xml:space="preserve">500 gp (3rd)
</t>
        </r>
        <r>
          <rPr>
            <b/>
            <sz val="12"/>
            <color indexed="81"/>
            <rFont val="Times New Roman"/>
            <family val="1"/>
          </rPr>
          <t xml:space="preserve">Body Slot: </t>
        </r>
        <r>
          <rPr>
            <sz val="12"/>
            <color indexed="81"/>
            <rFont val="Times New Roman"/>
            <family val="1"/>
          </rPr>
          <t xml:space="preserve">—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enchantment
</t>
        </r>
        <r>
          <rPr>
            <b/>
            <sz val="12"/>
            <color indexed="81"/>
            <rFont val="Times New Roman"/>
            <family val="1"/>
          </rPr>
          <t xml:space="preserve">Activation: </t>
        </r>
        <r>
          <rPr>
            <sz val="12"/>
            <color indexed="81"/>
            <rFont val="Times New Roman"/>
            <family val="1"/>
          </rPr>
          <t xml:space="preserve">Full-round (manipulation); see text
</t>
        </r>
        <r>
          <rPr>
            <b/>
            <sz val="12"/>
            <color indexed="81"/>
            <rFont val="Times New Roman"/>
            <family val="1"/>
          </rPr>
          <t xml:space="preserve">Weight: </t>
        </r>
        <r>
          <rPr>
            <sz val="12"/>
            <color indexed="81"/>
            <rFont val="Times New Roman"/>
            <family val="1"/>
          </rPr>
          <t>6 lb.
This woolen sleeping bag is embroidered with stars and moons in silver and blue thread, and it smells of lavender.
A magic bedroll grants you a comfortable and peaceful night’s sleep. As long as you lie in it, you gain the benefit of an endure elements spell. After sleeping for 8 hours in the bedroll, you recover 1 hit point per character level, in addition to the hit points you recover normally. Getting into or out of a magic bedroll is a full-round action.
MIC 160</t>
        </r>
      </text>
    </comment>
  </commentList>
</comments>
</file>

<file path=xl/sharedStrings.xml><?xml version="1.0" encoding="utf-8"?>
<sst xmlns="http://schemas.openxmlformats.org/spreadsheetml/2006/main" count="451" uniqueCount="274">
  <si>
    <t>Properties</t>
  </si>
  <si>
    <t>Melee Weapon</t>
  </si>
  <si>
    <t>Dmg</t>
  </si>
  <si>
    <t>Qty.</t>
  </si>
  <si>
    <t>Ranged Weapon</t>
  </si>
  <si>
    <t>Rng.</t>
  </si>
  <si>
    <t>Concentration</t>
  </si>
  <si>
    <t>Handle Animal</t>
  </si>
  <si>
    <t>Move Silently</t>
  </si>
  <si>
    <t>Ride</t>
  </si>
  <si>
    <t>Search</t>
  </si>
  <si>
    <t>Swim</t>
  </si>
  <si>
    <t>Weapons and Armor</t>
  </si>
  <si>
    <t>Type</t>
  </si>
  <si>
    <t>Duration</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</si>
  <si>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</si>
  <si>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</si>
  <si>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</si>
  <si>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</si>
  <si>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</si>
  <si>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</si>
  <si>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</si>
  <si>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</si>
  <si>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</si>
  <si>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</si>
  <si>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</si>
  <si>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</si>
  <si>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</si>
  <si>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</si>
  <si>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</si>
  <si>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</si>
  <si>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</si>
  <si>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</si>
  <si>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</si>
  <si>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</si>
  <si>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</si>
  <si>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</si>
  <si>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</si>
  <si>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</si>
  <si>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</si>
  <si>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</si>
  <si>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</si>
  <si>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</si>
  <si>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</si>
  <si>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</si>
  <si>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</si>
  <si>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</si>
  <si>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</si>
  <si>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</si>
  <si>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</si>
  <si>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</si>
  <si>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</si>
  <si>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</si>
  <si>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</si>
  <si>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Range</t>
  </si>
  <si>
    <t>Fortitude</t>
  </si>
  <si>
    <t>Reflex</t>
  </si>
  <si>
    <t>Will</t>
  </si>
  <si>
    <t>Armor &amp; Shield</t>
  </si>
  <si>
    <t>Missiles</t>
  </si>
  <si>
    <t>Spell</t>
  </si>
  <si>
    <t>Languages</t>
  </si>
  <si>
    <t>Equipment Worn</t>
  </si>
  <si>
    <t>Item</t>
  </si>
  <si>
    <t>Mass</t>
  </si>
  <si>
    <t>Effects/</t>
  </si>
  <si>
    <t>Notes</t>
  </si>
  <si>
    <t>Equipment Carried</t>
  </si>
  <si>
    <t>Check</t>
  </si>
  <si>
    <t>Arcane</t>
  </si>
  <si>
    <t>Speed</t>
  </si>
  <si>
    <t>Knowledge:  Arcana</t>
  </si>
  <si>
    <t>Sleight of Hand</t>
  </si>
  <si>
    <t>Survival</t>
  </si>
  <si>
    <t>2</t>
  </si>
  <si>
    <t>Proficiencies</t>
  </si>
  <si>
    <t>Atk</t>
  </si>
  <si>
    <t>Feats</t>
  </si>
  <si>
    <t>1 SA</t>
  </si>
  <si>
    <t>V S</t>
  </si>
  <si>
    <t>Casting</t>
  </si>
  <si>
    <t xml:space="preserve">Components </t>
  </si>
  <si>
    <t>School</t>
  </si>
  <si>
    <t>Level</t>
  </si>
  <si>
    <t>Backpack</t>
  </si>
  <si>
    <t>0th</t>
  </si>
  <si>
    <t>1st</t>
  </si>
  <si>
    <t>2nd</t>
  </si>
  <si>
    <t>3rd</t>
  </si>
  <si>
    <t>4th</t>
  </si>
  <si>
    <t>5th</t>
  </si>
  <si>
    <t>6th</t>
  </si>
  <si>
    <t>7th</t>
  </si>
  <si>
    <t>8th</t>
  </si>
  <si>
    <t>9th</t>
  </si>
  <si>
    <t>Total Spells</t>
  </si>
  <si>
    <t>Charisma Bonus</t>
  </si>
  <si>
    <t>Base Spells</t>
  </si>
  <si>
    <t>Summon Familiar</t>
  </si>
  <si>
    <t>Cast?</t>
  </si>
  <si>
    <t>Spells per Day by Level</t>
  </si>
  <si>
    <t>Ranged Touch Attack</t>
  </si>
  <si>
    <t>varies</t>
  </si>
  <si>
    <t>Familiar Bonuses</t>
  </si>
  <si>
    <t>Alertness</t>
  </si>
  <si>
    <t>Improved Evasion</t>
  </si>
  <si>
    <t>Deliver Touch Spells</t>
  </si>
  <si>
    <t>Speak with Master</t>
  </si>
  <si>
    <t>Speak with Animals of Its Kind</t>
  </si>
  <si>
    <t>Roll</t>
  </si>
  <si>
    <t>Skill/Save</t>
  </si>
  <si>
    <t>Skills &amp; Saves</t>
  </si>
  <si>
    <t>n.a.</t>
  </si>
  <si>
    <t>30’</t>
  </si>
  <si>
    <t>Results</t>
  </si>
  <si>
    <t>Detect Magic</t>
  </si>
  <si>
    <t>1 min/lvl</t>
  </si>
  <si>
    <t>Spells Known:</t>
  </si>
  <si>
    <t>At Next Level:</t>
  </si>
  <si>
    <t>Class Features</t>
  </si>
  <si>
    <t>+ Mod</t>
  </si>
  <si>
    <t>AC +</t>
  </si>
  <si>
    <t>Reference</t>
  </si>
  <si>
    <t>Page</t>
  </si>
  <si>
    <t>PHB</t>
  </si>
  <si>
    <t>Simple Weapons</t>
  </si>
  <si>
    <t>Knowledge:  [type]</t>
  </si>
  <si>
    <t>Perform:  [type]</t>
  </si>
  <si>
    <t>Universal</t>
  </si>
  <si>
    <t>60’</t>
  </si>
  <si>
    <t>Flint &amp; Steel</t>
  </si>
  <si>
    <t>Soap</t>
  </si>
  <si>
    <t>Sorceress</t>
  </si>
  <si>
    <t>Spell DC</t>
  </si>
  <si>
    <t>Detect Poison</t>
  </si>
  <si>
    <t>Value</t>
  </si>
  <si>
    <t>Total Equity:</t>
  </si>
  <si>
    <t>Wealth Cap:</t>
  </si>
  <si>
    <t>Balance:</t>
  </si>
  <si>
    <t>Chaotic Good</t>
  </si>
  <si>
    <t>Ray of Frost</t>
  </si>
  <si>
    <t>Read Magic</t>
  </si>
  <si>
    <t>True Strike</t>
  </si>
  <si>
    <t>Divination</t>
  </si>
  <si>
    <t>25’ + 2½’/lvl</t>
  </si>
  <si>
    <t>Instant</t>
  </si>
  <si>
    <t>Touch</t>
  </si>
  <si>
    <t>Conjuration</t>
  </si>
  <si>
    <t>V S F</t>
  </si>
  <si>
    <t>Personal</t>
  </si>
  <si>
    <t>10 min/lvl</t>
  </si>
  <si>
    <t>Evocation</t>
  </si>
  <si>
    <t>100’ + 10’/lvl</t>
  </si>
  <si>
    <t>V F</t>
  </si>
  <si>
    <t>special</t>
  </si>
  <si>
    <t>Female</t>
  </si>
  <si>
    <t>Racial Abilities</t>
  </si>
  <si>
    <t>Effective Caster Level:</t>
  </si>
  <si>
    <t>Spells Known</t>
  </si>
  <si>
    <t>Scrolls and Potions</t>
  </si>
  <si>
    <t>CLev</t>
  </si>
  <si>
    <t>50 charges</t>
  </si>
  <si>
    <t>NPC</t>
  </si>
  <si>
    <t>Race</t>
  </si>
  <si>
    <t>Class</t>
  </si>
  <si>
    <t>Alignment</t>
  </si>
  <si>
    <t>Sex</t>
  </si>
  <si>
    <t>Attack Bonus</t>
  </si>
  <si>
    <t>Base Speed</t>
  </si>
  <si>
    <t>Initiative</t>
  </si>
  <si>
    <t>Actual Speed</t>
  </si>
  <si>
    <t>Strength</t>
  </si>
  <si>
    <t>Lb. Capacity</t>
  </si>
  <si>
    <t>Dexterity</t>
  </si>
  <si>
    <t>Lb. Carried</t>
  </si>
  <si>
    <t>Constitution</t>
  </si>
  <si>
    <t>Hit Points</t>
  </si>
  <si>
    <t>Intelligence</t>
  </si>
  <si>
    <t>Touch AC</t>
  </si>
  <si>
    <t>Wisdom</t>
  </si>
  <si>
    <t>FF AC</t>
  </si>
  <si>
    <t>Charisma</t>
  </si>
  <si>
    <t>Modified AC</t>
  </si>
  <si>
    <t>Amara</t>
  </si>
  <si>
    <t xml:space="preserve">Theren </t>
  </si>
  <si>
    <t>Half-Elf</t>
  </si>
  <si>
    <t>Age</t>
  </si>
  <si>
    <t>Region</t>
  </si>
  <si>
    <t>Deity</t>
  </si>
  <si>
    <t>Mielikki</t>
  </si>
  <si>
    <t>Height</t>
  </si>
  <si>
    <t>Weight</t>
  </si>
  <si>
    <t>5’ 5”</t>
  </si>
  <si>
    <t>105 lbs.</t>
  </si>
  <si>
    <t>Flaws</t>
  </si>
  <si>
    <t>Pathetic</t>
  </si>
  <si>
    <t>Inattentive</t>
  </si>
  <si>
    <t>Common, Elven, Gnomish</t>
  </si>
  <si>
    <t>Familiar</t>
  </si>
  <si>
    <t>Size</t>
  </si>
  <si>
    <t>Tiny</t>
  </si>
  <si>
    <t>Fort</t>
  </si>
  <si>
    <t>Ref</t>
  </si>
  <si>
    <t>Weasel</t>
  </si>
  <si>
    <t>Resistance</t>
  </si>
  <si>
    <t>Abjuration</t>
  </si>
  <si>
    <t>V S M/DF</t>
  </si>
  <si>
    <t>1 minute</t>
  </si>
  <si>
    <t>Magic Missile</t>
  </si>
  <si>
    <t>1 hr/lvl</t>
  </si>
  <si>
    <t>Mage Armor</t>
  </si>
  <si>
    <t xml:space="preserve"> 5/3 </t>
  </si>
  <si>
    <t xml:space="preserve"> 6/3/1 </t>
  </si>
  <si>
    <t>Sorceress 1</t>
  </si>
  <si>
    <t>Sorceress 2</t>
  </si>
  <si>
    <t>Sorceress 3</t>
  </si>
  <si>
    <t>Craft:  Leatherworking</t>
  </si>
  <si>
    <t>Profession:  Sailor</t>
  </si>
  <si>
    <t>CROSS-CLASS SKILL</t>
  </si>
  <si>
    <t>Courtier’s Outfit</t>
  </si>
  <si>
    <t>Explorer’s Outfit</t>
  </si>
  <si>
    <t>Hooded Lantern</t>
  </si>
  <si>
    <t>Low-Light Vision</t>
  </si>
  <si>
    <t>1st:  Nymph’s Kiss</t>
  </si>
  <si>
    <t>3rd:  Celestial Sorceress Aura</t>
  </si>
  <si>
    <t>F1: Celestial Heritage</t>
  </si>
  <si>
    <t>Nymph’s Kiss</t>
  </si>
  <si>
    <t>Protection from Evil</t>
  </si>
  <si>
    <t>Celestial Sorceress Heritage</t>
  </si>
  <si>
    <t>+2 on Cha-based checks</t>
  </si>
  <si>
    <t>+1 vs. spells &amp; spell-like abilities</t>
  </si>
  <si>
    <t>+1 vs. spells &amp; spell-like abilities; +4 vs. disease</t>
  </si>
  <si>
    <t>Heward’s Handy Haversack</t>
  </si>
  <si>
    <t>Gold Coins</t>
  </si>
  <si>
    <t>% Full:</t>
  </si>
  <si>
    <t>Light Crossbow</t>
  </si>
  <si>
    <t>Bolts</t>
  </si>
  <si>
    <t>Light Mace</t>
  </si>
  <si>
    <t>Dagger</t>
  </si>
  <si>
    <t>1d4</t>
  </si>
  <si>
    <t>19-20, x2</t>
  </si>
  <si>
    <t>Prcg/Slsh</t>
  </si>
  <si>
    <t>1d6</t>
  </si>
  <si>
    <t>x2</t>
  </si>
  <si>
    <t>Bludgeon</t>
  </si>
  <si>
    <t>1d8</t>
  </si>
  <si>
    <t>80’</t>
  </si>
  <si>
    <t>Ring of Protection +1</t>
  </si>
  <si>
    <t>-</t>
  </si>
  <si>
    <t>Cold Weather Outfit</t>
  </si>
  <si>
    <r>
      <t xml:space="preserve">Wand of </t>
    </r>
    <r>
      <rPr>
        <i/>
        <sz val="12"/>
        <rFont val="Times New Roman"/>
        <family val="1"/>
      </rPr>
      <t>Cure Light Wounds</t>
    </r>
  </si>
  <si>
    <t>Everfull Mug</t>
  </si>
  <si>
    <t>Everlasting Rations</t>
  </si>
  <si>
    <t>Magic Bedroll</t>
  </si>
  <si>
    <t>Tent</t>
  </si>
  <si>
    <t>Flask of Oil</t>
  </si>
  <si>
    <t>Spell Component Pouch</t>
  </si>
  <si>
    <t>Silk Rope, 100’</t>
  </si>
  <si>
    <t>Scroll Case</t>
  </si>
  <si>
    <t>Parchment</t>
  </si>
  <si>
    <t>Quill &amp; Ink</t>
  </si>
  <si>
    <t>Signal Whistle</t>
  </si>
  <si>
    <t>eight</t>
  </si>
  <si>
    <t>ten</t>
  </si>
  <si>
    <t>Silverymoon</t>
  </si>
  <si>
    <t>F2: Spellcasting Prodigy (Cha)</t>
  </si>
  <si>
    <t>R: Blooded</t>
  </si>
  <si>
    <t>20’</t>
  </si>
  <si>
    <t>AC</t>
  </si>
  <si>
    <t>14/12/14</t>
  </si>
  <si>
    <t>AB</t>
  </si>
  <si>
    <t>Neutral</t>
  </si>
  <si>
    <t>Alvin</t>
  </si>
  <si>
    <r>
      <t>33</t>
    </r>
    <r>
      <rPr>
        <sz val="13"/>
        <rFont val="Times New Roman"/>
        <family val="1"/>
      </rPr>
      <t>/</t>
    </r>
    <r>
      <rPr>
        <sz val="13"/>
        <color indexed="52"/>
        <rFont val="Times New Roman"/>
        <family val="1"/>
      </rPr>
      <t>66</t>
    </r>
    <r>
      <rPr>
        <sz val="13"/>
        <rFont val="Times New Roman"/>
        <family val="1"/>
      </rPr>
      <t>/</t>
    </r>
    <r>
      <rPr>
        <sz val="13"/>
        <color indexed="10"/>
        <rFont val="Times New Roman"/>
        <family val="1"/>
      </rPr>
      <t>100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</si>
</sst>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474]"/>
  </numFmts>
  <fonts count="73" x14ac:knownFonts="1">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sz val="13"/>
      <color indexed="22"/>
      <name val="Times New Roman"/>
      <family val="1"/>
    </font>
    <font>
      <u/>
      <sz val="12"/>
      <color indexed="12"/>
      <name val="Times New Roman"/>
      <family val="1"/>
    </font>
    <font>
      <sz val="12"/>
      <color indexed="81"/>
      <name val="Times New Roman"/>
      <family val="1"/>
    </font>
    <font>
      <i/>
      <sz val="18"/>
      <color indexed="53"/>
      <name val="Times New Roman"/>
      <family val="1"/>
    </font>
    <font>
      <sz val="13"/>
      <color indexed="20"/>
      <name val="Times New Roman"/>
      <family val="1"/>
    </font>
    <font>
      <i/>
      <sz val="18"/>
      <color indexed="20"/>
      <name val="Times New Roman"/>
      <family val="1"/>
    </font>
    <font>
      <i/>
      <sz val="12"/>
      <color indexed="13"/>
      <name val="Times New Roman"/>
      <family val="1"/>
    </font>
    <font>
      <i/>
      <sz val="22"/>
      <color theme="0"/>
      <name val="Times New Roman"/>
      <family val="1"/>
    </font>
    <font>
      <b/>
      <sz val="12"/>
      <color indexed="81"/>
      <name val="Times New Roman"/>
      <family val="1"/>
    </font>
    <font>
      <sz val="12"/>
      <name val="Times New Roman"/>
      <family val="1"/>
    </font>
    <font>
      <b/>
      <sz val="12"/>
      <color theme="0"/>
      <name val="Times New Roman"/>
      <family val="1"/>
    </font>
    <font>
      <i/>
      <sz val="18"/>
      <color rgb="FF7030A0"/>
      <name val="Times New Roman"/>
      <family val="1"/>
    </font>
    <font>
      <sz val="12"/>
      <color theme="0" tint="-0.499984740745262"/>
      <name val="Times New Roman"/>
      <family val="1"/>
    </font>
    <font>
      <b/>
      <sz val="12"/>
      <color theme="0" tint="-0.499984740745262"/>
      <name val="Times New Roman"/>
      <family val="1"/>
    </font>
    <font>
      <b/>
      <sz val="12"/>
      <color rgb="FFFFC000"/>
      <name val="Times New Roman"/>
      <family val="1"/>
    </font>
    <font>
      <b/>
      <sz val="12"/>
      <color rgb="FF7030A0"/>
      <name val="Times New Roman"/>
      <family val="1"/>
    </font>
    <font>
      <sz val="13"/>
      <color rgb="FF0000FF"/>
      <name val="Times New Roman"/>
      <family val="1"/>
    </font>
    <font>
      <sz val="12"/>
      <name val="Times New Roman"/>
      <family val="1"/>
      <charset val="1"/>
    </font>
    <font>
      <b/>
      <sz val="14"/>
      <color indexed="17"/>
      <name val="Times New Roman"/>
      <family val="1"/>
    </font>
    <font>
      <b/>
      <i/>
      <sz val="12"/>
      <color indexed="81"/>
      <name val="Times New Roman"/>
      <family val="1"/>
    </font>
    <font>
      <b/>
      <sz val="13"/>
      <color rgb="FF00CC00"/>
      <name val="Times New Roman"/>
      <family val="1"/>
    </font>
    <font>
      <b/>
      <sz val="13"/>
      <color rgb="FFFFC000"/>
      <name val="Times New Roman"/>
      <family val="1"/>
    </font>
    <font>
      <sz val="13"/>
      <color rgb="FFFFC000"/>
      <name val="Times New Roman"/>
      <family val="1"/>
    </font>
    <font>
      <sz val="12"/>
      <color rgb="FFFFC000"/>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2"/>
      <color rgb="FFFF9900"/>
      <name val="Times New Roman"/>
      <family val="1"/>
    </font>
    <font>
      <i/>
      <sz val="18"/>
      <color indexed="10"/>
      <name val="Times New Roman"/>
      <family val="1"/>
    </font>
    <font>
      <b/>
      <sz val="13"/>
      <color rgb="FF00B050"/>
      <name val="Times New Roman"/>
      <family val="1"/>
    </font>
    <font>
      <i/>
      <sz val="18"/>
      <color indexed="57"/>
      <name val="Times New Roman"/>
      <family val="1"/>
    </font>
    <font>
      <b/>
      <sz val="12"/>
      <color rgb="FF006600"/>
      <name val="Times New Roman"/>
      <family val="1"/>
    </font>
    <font>
      <sz val="12"/>
      <color theme="0"/>
      <name val="Times New Roman"/>
      <family val="1"/>
    </font>
    <font>
      <i/>
      <sz val="18"/>
      <color rgb="FFFFC000"/>
      <name val="Times New Roman"/>
      <family val="1"/>
    </font>
    <font>
      <i/>
      <sz val="20"/>
      <color rgb="FFFFC000"/>
      <name val="Times New Roman"/>
      <family val="1"/>
    </font>
    <font>
      <b/>
      <sz val="12"/>
      <color indexed="48"/>
      <name val="Times New Roman"/>
      <family val="1"/>
    </font>
    <font>
      <i/>
      <sz val="12"/>
      <color indexed="9"/>
      <name val="Times New Roman"/>
      <family val="1"/>
    </font>
    <font>
      <i/>
      <sz val="13"/>
      <name val="Times New Roman"/>
      <family val="1"/>
    </font>
    <font>
      <b/>
      <sz val="13"/>
      <color indexed="20"/>
      <name val="Times New Roman"/>
      <family val="1"/>
    </font>
    <font>
      <i/>
      <sz val="17"/>
      <name val="Times New Roman"/>
      <family val="1"/>
    </font>
    <font>
      <i/>
      <sz val="12"/>
      <name val="Times New Roman"/>
      <family val="1"/>
    </font>
  </fonts>
  <fills count="18">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17"/>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indexed="46"/>
        <bgColor indexed="64"/>
      </patternFill>
    </fill>
    <fill>
      <patternFill patternType="solid">
        <fgColor rgb="FFCCFFCC"/>
        <bgColor indexed="64"/>
      </patternFill>
    </fill>
    <fill>
      <patternFill patternType="solid">
        <fgColor theme="0" tint="-0.249977111117893"/>
        <bgColor indexed="64"/>
      </patternFill>
    </fill>
    <fill>
      <patternFill patternType="solid">
        <fgColor rgb="FF7030A0"/>
        <bgColor indexed="64"/>
      </patternFill>
    </fill>
    <fill>
      <patternFill patternType="solid">
        <fgColor rgb="FF00FF00"/>
        <bgColor indexed="64"/>
      </patternFill>
    </fill>
    <fill>
      <patternFill patternType="solid">
        <fgColor rgb="FFFF0000"/>
        <bgColor indexed="64"/>
      </patternFill>
    </fill>
    <fill>
      <patternFill patternType="solid">
        <fgColor rgb="FF9966FF"/>
        <bgColor indexed="64"/>
      </patternFill>
    </fill>
    <fill>
      <patternFill patternType="solid">
        <fgColor rgb="FFCCFFCC"/>
        <bgColor indexed="55"/>
      </patternFill>
    </fill>
    <fill>
      <patternFill patternType="solid">
        <fgColor indexed="10"/>
        <bgColor indexed="64"/>
      </patternFill>
    </fill>
  </fills>
  <borders count="143">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9"/>
      </top>
      <bottom style="thin">
        <color indexed="9"/>
      </bottom>
      <diagonal/>
    </border>
    <border>
      <left style="double">
        <color indexed="64"/>
      </left>
      <right style="thin">
        <color indexed="64"/>
      </right>
      <top style="thin">
        <color indexed="9"/>
      </top>
      <bottom style="thin">
        <color indexed="9"/>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bottom style="thin">
        <color indexed="9"/>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style="double">
        <color indexed="64"/>
      </right>
      <top style="double">
        <color indexed="64"/>
      </top>
      <bottom style="medium">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thin">
        <color indexed="64"/>
      </left>
      <right style="double">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hair">
        <color indexed="64"/>
      </top>
      <bottom style="double">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style="thick">
        <color rgb="FFFF0000"/>
      </bottom>
      <diagonal/>
    </border>
    <border>
      <left/>
      <right/>
      <top style="double">
        <color indexed="64"/>
      </top>
      <bottom style="thick">
        <color rgb="FFFF0000"/>
      </bottom>
      <diagonal/>
    </border>
    <border>
      <left/>
      <right style="double">
        <color indexed="64"/>
      </right>
      <top style="double">
        <color indexed="64"/>
      </top>
      <bottom style="thick">
        <color rgb="FFFF0000"/>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bottom style="thin">
        <color indexed="64"/>
      </bottom>
      <diagonal/>
    </border>
    <border>
      <left style="double">
        <color indexed="64"/>
      </left>
      <right/>
      <top/>
      <bottom style="thin">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double">
        <color indexed="64"/>
      </left>
      <right style="hair">
        <color indexed="64"/>
      </right>
      <top style="hair">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medium">
        <color indexed="64"/>
      </right>
      <top style="thin">
        <color indexed="64"/>
      </top>
      <bottom style="double">
        <color auto="1"/>
      </bottom>
      <diagonal/>
    </border>
    <border>
      <left style="medium">
        <color indexed="64"/>
      </left>
      <right style="medium">
        <color indexed="64"/>
      </right>
      <top style="thin">
        <color indexed="64"/>
      </top>
      <bottom style="double">
        <color indexed="64"/>
      </bottom>
      <diagonal/>
    </border>
    <border>
      <left style="medium">
        <color indexed="64"/>
      </left>
      <right style="double">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double">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double">
        <color indexed="64"/>
      </bottom>
      <diagonal/>
    </border>
    <border>
      <left style="double">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thin">
        <color indexed="64"/>
      </right>
      <top style="double">
        <color indexed="64"/>
      </top>
      <bottom style="thin">
        <color indexed="9"/>
      </bottom>
      <diagonal/>
    </border>
    <border>
      <left style="double">
        <color indexed="64"/>
      </left>
      <right style="medium">
        <color indexed="64"/>
      </right>
      <top style="double">
        <color indexed="64"/>
      </top>
      <bottom style="hair">
        <color indexed="64"/>
      </bottom>
      <diagonal/>
    </border>
    <border>
      <left style="double">
        <color indexed="64"/>
      </left>
      <right style="medium">
        <color indexed="64"/>
      </right>
      <top style="hair">
        <color indexed="64"/>
      </top>
      <bottom style="hair">
        <color indexed="64"/>
      </bottom>
      <diagonal/>
    </border>
    <border>
      <left style="double">
        <color indexed="64"/>
      </left>
      <right style="medium">
        <color indexed="64"/>
      </right>
      <top style="hair">
        <color indexed="64"/>
      </top>
      <bottom style="double">
        <color indexed="64"/>
      </bottom>
      <diagonal/>
    </border>
    <border>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style="medium">
        <color auto="1"/>
      </right>
      <top style="thin">
        <color indexed="64"/>
      </top>
      <bottom style="double">
        <color indexed="64"/>
      </bottom>
      <diagonal/>
    </border>
    <border>
      <left/>
      <right style="thin">
        <color auto="1"/>
      </right>
      <top style="double">
        <color auto="1"/>
      </top>
      <bottom style="thin">
        <color auto="1"/>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double">
        <color indexed="64"/>
      </left>
      <right style="hair">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right style="medium">
        <color auto="1"/>
      </right>
      <top style="double">
        <color auto="1"/>
      </top>
      <bottom style="thin">
        <color auto="1"/>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hair">
        <color indexed="64"/>
      </bottom>
      <diagonal/>
    </border>
    <border>
      <left style="double">
        <color indexed="64"/>
      </left>
      <right style="hair">
        <color indexed="64"/>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style="double">
        <color indexed="64"/>
      </right>
      <top style="hair">
        <color indexed="64"/>
      </top>
      <bottom/>
      <diagonal/>
    </border>
    <border>
      <left style="thin">
        <color indexed="64"/>
      </left>
      <right style="thin">
        <color indexed="64"/>
      </right>
      <top style="double">
        <color indexed="64"/>
      </top>
      <bottom style="medium">
        <color indexed="64"/>
      </bottom>
      <diagonal/>
    </border>
    <border>
      <left style="double">
        <color indexed="64"/>
      </left>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top style="double">
        <color indexed="64"/>
      </top>
      <bottom style="thick">
        <color indexed="16"/>
      </bottom>
      <diagonal/>
    </border>
    <border>
      <left/>
      <right/>
      <top style="double">
        <color indexed="64"/>
      </top>
      <bottom style="thick">
        <color indexed="16"/>
      </bottom>
      <diagonal/>
    </border>
    <border>
      <left/>
      <right style="double">
        <color indexed="64"/>
      </right>
      <top style="double">
        <color indexed="64"/>
      </top>
      <bottom style="thick">
        <color indexed="16"/>
      </bottom>
      <diagonal/>
    </border>
    <border>
      <left style="thin">
        <color auto="1"/>
      </left>
      <right style="thin">
        <color auto="1"/>
      </right>
      <top style="double">
        <color auto="1"/>
      </top>
      <bottom style="thin">
        <color auto="1"/>
      </bottom>
      <diagonal/>
    </border>
    <border>
      <left style="double">
        <color indexed="64"/>
      </left>
      <right style="thin">
        <color indexed="64"/>
      </right>
      <top style="double">
        <color indexed="64"/>
      </top>
      <bottom/>
      <diagonal/>
    </border>
    <border>
      <left/>
      <right/>
      <top style="double">
        <color indexed="64"/>
      </top>
      <bottom/>
      <diagonal/>
    </border>
    <border>
      <left style="thin">
        <color auto="1"/>
      </left>
      <right style="double">
        <color auto="1"/>
      </right>
      <top style="double">
        <color auto="1"/>
      </top>
      <bottom style="thin">
        <color auto="1"/>
      </bottom>
      <diagonal/>
    </border>
    <border>
      <left/>
      <right style="double">
        <color indexed="64"/>
      </right>
      <top style="double">
        <color indexed="64"/>
      </top>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9"/>
      </top>
      <bottom/>
      <diagonal/>
    </border>
    <border>
      <left style="double">
        <color indexed="64"/>
      </left>
      <right style="double">
        <color indexed="64"/>
      </right>
      <top/>
      <bottom/>
      <diagonal/>
    </border>
    <border>
      <left style="hair">
        <color indexed="64"/>
      </left>
      <right style="hair">
        <color indexed="64"/>
      </right>
      <top/>
      <bottom/>
      <diagonal/>
    </border>
  </borders>
  <cellStyleXfs count="8">
    <xf numFmtId="0" fontId="0" fillId="0" borderId="0"/>
    <xf numFmtId="0" fontId="33" fillId="0" borderId="0" applyNumberFormat="0" applyFill="0" applyBorder="0" applyAlignment="0" applyProtection="0">
      <alignment vertical="top"/>
      <protection locked="0"/>
    </xf>
    <xf numFmtId="9" fontId="1" fillId="0" borderId="0" applyFont="0" applyFill="0" applyBorder="0" applyAlignment="0" applyProtection="0"/>
    <xf numFmtId="9" fontId="41" fillId="0" borderId="0" applyFont="0" applyFill="0" applyBorder="0" applyAlignment="0" applyProtection="0"/>
    <xf numFmtId="0" fontId="1" fillId="0" borderId="0"/>
    <xf numFmtId="0" fontId="49" fillId="0" borderId="0"/>
    <xf numFmtId="0" fontId="1" fillId="0" borderId="0"/>
    <xf numFmtId="0" fontId="1" fillId="0" borderId="0"/>
  </cellStyleXfs>
  <cellXfs count="497">
    <xf numFmtId="0" fontId="0" fillId="0" borderId="0" xfId="0"/>
    <xf numFmtId="0" fontId="6" fillId="0" borderId="24" xfId="0" applyFont="1" applyBorder="1" applyAlignment="1">
      <alignment horizontal="center" vertical="center" wrapText="1"/>
    </xf>
    <xf numFmtId="0" fontId="6" fillId="0" borderId="24" xfId="0" applyFont="1" applyBorder="1" applyAlignment="1">
      <alignment horizontal="center" vertical="center" shrinkToFit="1"/>
    </xf>
    <xf numFmtId="9" fontId="6" fillId="0" borderId="25" xfId="2" applyFont="1" applyFill="1" applyBorder="1" applyAlignment="1">
      <alignment horizontal="center" vertical="center" shrinkToFit="1"/>
    </xf>
    <xf numFmtId="0" fontId="6" fillId="0" borderId="25" xfId="2" applyNumberFormat="1" applyFont="1" applyFill="1" applyBorder="1" applyAlignment="1">
      <alignment horizontal="center" vertical="center" shrinkToFit="1"/>
    </xf>
    <xf numFmtId="0" fontId="6" fillId="0" borderId="68" xfId="0" applyFont="1" applyBorder="1" applyAlignment="1">
      <alignment horizontal="center" vertical="center" shrinkToFit="1"/>
    </xf>
    <xf numFmtId="9" fontId="6" fillId="0" borderId="14" xfId="2" applyFont="1" applyFill="1" applyBorder="1" applyAlignment="1">
      <alignment horizontal="center" vertical="center" shrinkToFit="1"/>
    </xf>
    <xf numFmtId="0" fontId="1" fillId="0" borderId="14" xfId="3" applyNumberFormat="1" applyFont="1" applyFill="1" applyBorder="1" applyAlignment="1">
      <alignment horizontal="center" vertical="center" shrinkToFit="1"/>
    </xf>
    <xf numFmtId="0" fontId="6" fillId="0" borderId="68" xfId="0" applyFont="1" applyBorder="1" applyAlignment="1">
      <alignment horizontal="center" vertical="center" wrapText="1"/>
    </xf>
    <xf numFmtId="49" fontId="1" fillId="0" borderId="56" xfId="0" applyNumberFormat="1" applyFont="1" applyBorder="1" applyAlignment="1">
      <alignment horizontal="center" vertical="center"/>
    </xf>
    <xf numFmtId="0" fontId="11" fillId="4" borderId="85" xfId="0" applyFont="1" applyFill="1" applyBorder="1" applyAlignment="1">
      <alignment horizontal="centerContinuous" vertical="center"/>
    </xf>
    <xf numFmtId="0" fontId="11" fillId="4" borderId="36" xfId="0" applyFont="1" applyFill="1" applyBorder="1" applyAlignment="1">
      <alignment horizontal="center" vertical="center"/>
    </xf>
    <xf numFmtId="0" fontId="11" fillId="4" borderId="36" xfId="0" applyFont="1" applyFill="1" applyBorder="1" applyAlignment="1">
      <alignment horizontal="center" vertical="center" wrapText="1"/>
    </xf>
    <xf numFmtId="0" fontId="53" fillId="12" borderId="35" xfId="0" applyFont="1" applyFill="1" applyBorder="1" applyAlignment="1">
      <alignment horizontal="center" vertical="center" wrapText="1"/>
    </xf>
    <xf numFmtId="0" fontId="11" fillId="4" borderId="86" xfId="0" applyFont="1" applyFill="1" applyBorder="1" applyAlignment="1">
      <alignment horizontal="center" vertical="center"/>
    </xf>
    <xf numFmtId="0" fontId="3" fillId="0" borderId="0" xfId="0" applyFont="1" applyAlignment="1">
      <alignment vertical="center"/>
    </xf>
    <xf numFmtId="1" fontId="55" fillId="12" borderId="87" xfId="0" applyNumberFormat="1" applyFont="1" applyFill="1" applyBorder="1" applyAlignment="1">
      <alignment horizontal="center" vertical="center"/>
    </xf>
    <xf numFmtId="0" fontId="60" fillId="0" borderId="32" xfId="0" applyFont="1" applyBorder="1" applyAlignment="1">
      <alignment horizontal="centerContinuous" vertical="center" wrapText="1"/>
    </xf>
    <xf numFmtId="9" fontId="6" fillId="0" borderId="14" xfId="3" applyFont="1" applyFill="1" applyBorder="1" applyAlignment="1">
      <alignment horizontal="center" vertical="center" shrinkToFit="1"/>
    </xf>
    <xf numFmtId="0" fontId="6" fillId="0" borderId="14" xfId="3" applyNumberFormat="1" applyFont="1" applyFill="1" applyBorder="1" applyAlignment="1">
      <alignment horizontal="center" vertical="center" shrinkToFit="1"/>
    </xf>
    <xf numFmtId="9" fontId="6" fillId="0" borderId="24" xfId="2" applyFont="1" applyFill="1" applyBorder="1" applyAlignment="1">
      <alignment horizontal="center" vertical="center" shrinkToFit="1"/>
    </xf>
    <xf numFmtId="0" fontId="6" fillId="0" borderId="25" xfId="0" applyFont="1" applyBorder="1" applyAlignment="1">
      <alignment horizontal="center" vertical="center" shrinkToFit="1"/>
    </xf>
    <xf numFmtId="0" fontId="11" fillId="9" borderId="100" xfId="0" applyFont="1" applyFill="1" applyBorder="1" applyAlignment="1">
      <alignment horizontal="center" vertical="center" wrapText="1"/>
    </xf>
    <xf numFmtId="0" fontId="11" fillId="9" borderId="101" xfId="0" applyFont="1" applyFill="1" applyBorder="1" applyAlignment="1">
      <alignment horizontal="centerContinuous" vertical="center" wrapText="1"/>
    </xf>
    <xf numFmtId="0" fontId="6" fillId="0" borderId="26" xfId="0" applyFont="1" applyBorder="1" applyAlignment="1">
      <alignment horizontal="center" vertical="center" wrapText="1"/>
    </xf>
    <xf numFmtId="0" fontId="6" fillId="0" borderId="68" xfId="2" applyNumberFormat="1" applyFont="1" applyBorder="1" applyAlignment="1">
      <alignment horizontal="center" vertical="center" shrinkToFit="1"/>
    </xf>
    <xf numFmtId="0" fontId="6" fillId="0" borderId="55" xfId="0" applyFont="1" applyBorder="1" applyAlignment="1">
      <alignment horizontal="center" vertical="center" wrapText="1"/>
    </xf>
    <xf numFmtId="0" fontId="2" fillId="0" borderId="0" xfId="0" applyFont="1" applyAlignment="1">
      <alignment horizontal="centerContinuous" vertical="center"/>
    </xf>
    <xf numFmtId="164" fontId="2" fillId="0" borderId="0" xfId="0" applyNumberFormat="1" applyFont="1" applyAlignment="1">
      <alignment horizontal="centerContinuous" vertical="center"/>
    </xf>
    <xf numFmtId="0" fontId="4" fillId="0" borderId="0" xfId="0" applyFont="1" applyAlignment="1">
      <alignment vertical="center"/>
    </xf>
    <xf numFmtId="0" fontId="20" fillId="4" borderId="35" xfId="0" applyFont="1" applyFill="1" applyBorder="1" applyAlignment="1">
      <alignment horizontal="center" vertical="center"/>
    </xf>
    <xf numFmtId="0" fontId="20" fillId="4" borderId="36" xfId="0" applyFont="1" applyFill="1" applyBorder="1" applyAlignment="1">
      <alignment horizontal="center" vertical="center"/>
    </xf>
    <xf numFmtId="164" fontId="20" fillId="4" borderId="60" xfId="0" applyNumberFormat="1" applyFont="1" applyFill="1" applyBorder="1" applyAlignment="1">
      <alignment horizontal="center" vertical="center"/>
    </xf>
    <xf numFmtId="0" fontId="20" fillId="4" borderId="35" xfId="0" applyFont="1" applyFill="1" applyBorder="1" applyAlignment="1">
      <alignment horizontal="right" vertical="center"/>
    </xf>
    <xf numFmtId="0" fontId="20" fillId="4" borderId="37" xfId="0" applyFont="1" applyFill="1" applyBorder="1" applyAlignment="1">
      <alignment vertical="center"/>
    </xf>
    <xf numFmtId="0" fontId="4" fillId="0" borderId="0" xfId="0" applyFont="1" applyAlignment="1">
      <alignment horizontal="center" vertical="center"/>
    </xf>
    <xf numFmtId="0" fontId="1" fillId="0" borderId="42" xfId="0" applyFont="1" applyBorder="1" applyAlignment="1">
      <alignment horizontal="center" vertical="center" shrinkToFit="1"/>
    </xf>
    <xf numFmtId="0" fontId="4" fillId="0" borderId="44" xfId="0" applyFont="1" applyBorder="1" applyAlignment="1">
      <alignment horizontal="center" vertical="center" shrinkToFit="1"/>
    </xf>
    <xf numFmtId="164" fontId="4" fillId="0" borderId="43" xfId="0" applyNumberFormat="1" applyFont="1" applyBorder="1" applyAlignment="1">
      <alignment horizontal="center" vertical="center" shrinkToFit="1"/>
    </xf>
    <xf numFmtId="0" fontId="1" fillId="0" borderId="44" xfId="0" applyFont="1" applyBorder="1" applyAlignment="1">
      <alignment horizontal="left" vertical="center"/>
    </xf>
    <xf numFmtId="0" fontId="4" fillId="0" borderId="45" xfId="0" applyFont="1" applyBorder="1" applyAlignment="1">
      <alignment horizontal="left" vertical="center" shrinkToFit="1"/>
    </xf>
    <xf numFmtId="0" fontId="1" fillId="0" borderId="46" xfId="0" applyFont="1" applyBorder="1" applyAlignment="1">
      <alignment horizontal="center" vertical="center" shrinkToFit="1"/>
    </xf>
    <xf numFmtId="0" fontId="4" fillId="0" borderId="48" xfId="0" applyFont="1" applyBorder="1" applyAlignment="1">
      <alignment horizontal="center" vertical="center" shrinkToFit="1"/>
    </xf>
    <xf numFmtId="164" fontId="4" fillId="0" borderId="47" xfId="0" applyNumberFormat="1" applyFont="1" applyBorder="1" applyAlignment="1">
      <alignment horizontal="center" vertical="center" shrinkToFit="1"/>
    </xf>
    <xf numFmtId="0" fontId="1" fillId="0" borderId="48" xfId="0" quotePrefix="1" applyFont="1" applyBorder="1" applyAlignment="1">
      <alignment horizontal="left" vertical="center"/>
    </xf>
    <xf numFmtId="0" fontId="4" fillId="0" borderId="49" xfId="0" applyFont="1" applyBorder="1" applyAlignment="1">
      <alignment horizontal="left" vertical="center" shrinkToFit="1"/>
    </xf>
    <xf numFmtId="164" fontId="2" fillId="0" borderId="0" xfId="0" applyNumberFormat="1" applyFont="1" applyAlignment="1">
      <alignment horizontal="centerContinuous" vertical="center" shrinkToFit="1"/>
    </xf>
    <xf numFmtId="0" fontId="2" fillId="0" borderId="0" xfId="0" applyFont="1" applyAlignment="1">
      <alignment horizontal="centerContinuous" vertical="center" shrinkToFit="1"/>
    </xf>
    <xf numFmtId="164" fontId="20" fillId="4" borderId="36" xfId="0" applyNumberFormat="1" applyFont="1" applyFill="1" applyBorder="1" applyAlignment="1">
      <alignment horizontal="center" vertical="center"/>
    </xf>
    <xf numFmtId="0" fontId="1" fillId="0" borderId="38" xfId="0" applyFont="1" applyBorder="1" applyAlignment="1">
      <alignment horizontal="center" vertical="center" shrinkToFit="1"/>
    </xf>
    <xf numFmtId="0" fontId="4" fillId="0" borderId="52" xfId="0" applyFont="1" applyBorder="1" applyAlignment="1">
      <alignment horizontal="center" vertical="center" shrinkToFit="1"/>
    </xf>
    <xf numFmtId="164" fontId="1" fillId="0" borderId="52" xfId="0" applyNumberFormat="1" applyFont="1" applyBorder="1" applyAlignment="1">
      <alignment horizontal="center" vertical="center" shrinkToFit="1"/>
    </xf>
    <xf numFmtId="0" fontId="1" fillId="0" borderId="40" xfId="0" applyFont="1" applyBorder="1" applyAlignment="1">
      <alignment horizontal="left" vertical="center"/>
    </xf>
    <xf numFmtId="0" fontId="4" fillId="0" borderId="41" xfId="0" applyFont="1" applyBorder="1" applyAlignment="1">
      <alignment horizontal="left" vertical="center" shrinkToFit="1"/>
    </xf>
    <xf numFmtId="0" fontId="4" fillId="0" borderId="38" xfId="0" applyFont="1" applyBorder="1" applyAlignment="1">
      <alignment horizontal="center" vertical="center" shrinkToFit="1"/>
    </xf>
    <xf numFmtId="164" fontId="4" fillId="0" borderId="52" xfId="0" applyNumberFormat="1" applyFont="1" applyBorder="1" applyAlignment="1">
      <alignment horizontal="center" vertical="center" shrinkToFit="1"/>
    </xf>
    <xf numFmtId="0" fontId="4" fillId="0" borderId="40" xfId="0" applyFont="1" applyBorder="1" applyAlignment="1">
      <alignment horizontal="left" vertical="center"/>
    </xf>
    <xf numFmtId="0" fontId="4" fillId="0" borderId="47" xfId="0" applyFont="1" applyBorder="1" applyAlignment="1">
      <alignment horizontal="center" vertical="center" shrinkToFit="1"/>
    </xf>
    <xf numFmtId="0" fontId="1" fillId="0" borderId="48" xfId="0" applyFont="1" applyBorder="1" applyAlignment="1">
      <alignment horizontal="left" vertical="center"/>
    </xf>
    <xf numFmtId="0" fontId="3" fillId="0" borderId="0" xfId="0" applyFont="1" applyAlignment="1">
      <alignment horizontal="right" vertical="center"/>
    </xf>
    <xf numFmtId="164" fontId="4" fillId="0" borderId="0" xfId="0" applyNumberFormat="1" applyFont="1" applyAlignment="1">
      <alignment horizontal="center" vertical="center"/>
    </xf>
    <xf numFmtId="0" fontId="1" fillId="0" borderId="0" xfId="0" applyFont="1" applyAlignment="1">
      <alignment vertical="center"/>
    </xf>
    <xf numFmtId="0" fontId="20" fillId="14" borderId="16" xfId="0" applyFont="1" applyFill="1" applyBorder="1" applyAlignment="1">
      <alignment horizontal="center" vertical="center"/>
    </xf>
    <xf numFmtId="0" fontId="20" fillId="14" borderId="21" xfId="0" applyFont="1" applyFill="1" applyBorder="1" applyAlignment="1">
      <alignment horizontal="right" vertical="center"/>
    </xf>
    <xf numFmtId="0" fontId="20" fillId="14" borderId="20" xfId="0" quotePrefix="1" applyFont="1" applyFill="1" applyBorder="1" applyAlignment="1">
      <alignment vertical="center"/>
    </xf>
    <xf numFmtId="0" fontId="20" fillId="14" borderId="17" xfId="0" applyFont="1" applyFill="1" applyBorder="1" applyAlignment="1">
      <alignment horizontal="center" vertical="center"/>
    </xf>
    <xf numFmtId="49" fontId="20" fillId="14" borderId="17" xfId="0" applyNumberFormat="1" applyFont="1" applyFill="1" applyBorder="1" applyAlignment="1">
      <alignment horizontal="center" vertical="center"/>
    </xf>
    <xf numFmtId="0" fontId="20" fillId="14" borderId="21" xfId="0" applyFont="1" applyFill="1" applyBorder="1" applyAlignment="1">
      <alignment horizontal="center" vertical="center"/>
    </xf>
    <xf numFmtId="0" fontId="46" fillId="12" borderId="21" xfId="0" applyFont="1" applyFill="1" applyBorder="1" applyAlignment="1">
      <alignment horizontal="center" vertical="center"/>
    </xf>
    <xf numFmtId="0" fontId="20" fillId="14" borderId="18" xfId="0" applyFont="1" applyFill="1" applyBorder="1" applyAlignment="1">
      <alignment horizontal="center" vertical="center"/>
    </xf>
    <xf numFmtId="0" fontId="1" fillId="0" borderId="91" xfId="0" applyFont="1" applyBorder="1" applyAlignment="1">
      <alignment horizontal="center" vertical="center"/>
    </xf>
    <xf numFmtId="0" fontId="1" fillId="0" borderId="88" xfId="0" applyFont="1" applyBorder="1" applyAlignment="1">
      <alignment horizontal="right" vertical="center"/>
    </xf>
    <xf numFmtId="0" fontId="4" fillId="0" borderId="92" xfId="0" applyFont="1" applyBorder="1" applyAlignment="1">
      <alignment horizontal="center" vertical="center"/>
    </xf>
    <xf numFmtId="164" fontId="4" fillId="0" borderId="92" xfId="0" applyNumberFormat="1" applyFont="1" applyBorder="1" applyAlignment="1">
      <alignment horizontal="center" vertical="center"/>
    </xf>
    <xf numFmtId="164" fontId="4" fillId="0" borderId="88" xfId="0" applyNumberFormat="1" applyFont="1" applyBorder="1" applyAlignment="1">
      <alignment horizontal="center" vertical="center"/>
    </xf>
    <xf numFmtId="1" fontId="55" fillId="12" borderId="88" xfId="0" applyNumberFormat="1" applyFont="1" applyFill="1" applyBorder="1" applyAlignment="1">
      <alignment horizontal="center" vertical="center"/>
    </xf>
    <xf numFmtId="1" fontId="1" fillId="0" borderId="88" xfId="0" applyNumberFormat="1" applyFont="1" applyBorder="1" applyAlignment="1">
      <alignment horizontal="center" vertical="center"/>
    </xf>
    <xf numFmtId="0" fontId="1" fillId="0" borderId="93" xfId="0" quotePrefix="1" applyFont="1" applyBorder="1" applyAlignment="1">
      <alignment horizontal="center" vertical="center"/>
    </xf>
    <xf numFmtId="0" fontId="20" fillId="14" borderId="20" xfId="0" quotePrefix="1" applyFont="1" applyFill="1" applyBorder="1" applyAlignment="1">
      <alignment horizontal="left" vertical="center"/>
    </xf>
    <xf numFmtId="0" fontId="42" fillId="15" borderId="90" xfId="0" applyFont="1" applyFill="1" applyBorder="1" applyAlignment="1">
      <alignment horizontal="center" vertical="center"/>
    </xf>
    <xf numFmtId="49" fontId="1" fillId="0" borderId="92" xfId="0" applyNumberFormat="1" applyFont="1" applyBorder="1" applyAlignment="1">
      <alignment horizontal="center" vertical="center"/>
    </xf>
    <xf numFmtId="0" fontId="4" fillId="0" borderId="0" xfId="0" applyFont="1" applyAlignment="1">
      <alignment horizontal="centerContinuous" vertical="center"/>
    </xf>
    <xf numFmtId="0" fontId="20" fillId="14" borderId="21" xfId="0" applyFont="1" applyFill="1" applyBorder="1" applyAlignment="1">
      <alignment horizontal="centerContinuous" vertical="center"/>
    </xf>
    <xf numFmtId="0" fontId="20" fillId="14" borderId="64" xfId="0" applyFont="1" applyFill="1" applyBorder="1" applyAlignment="1">
      <alignment horizontal="centerContinuous" vertical="center"/>
    </xf>
    <xf numFmtId="0" fontId="20" fillId="14" borderId="65" xfId="0" applyFont="1" applyFill="1" applyBorder="1" applyAlignment="1">
      <alignment horizontal="centerContinuous" vertical="center"/>
    </xf>
    <xf numFmtId="0" fontId="17" fillId="0" borderId="0" xfId="0" applyFont="1" applyAlignment="1">
      <alignment horizontal="right" vertical="center"/>
    </xf>
    <xf numFmtId="0" fontId="20" fillId="14" borderId="19" xfId="0" applyFont="1" applyFill="1" applyBorder="1" applyAlignment="1">
      <alignment horizontal="centerContinuous" vertical="center"/>
    </xf>
    <xf numFmtId="0" fontId="20" fillId="14" borderId="20" xfId="0" applyFont="1" applyFill="1" applyBorder="1" applyAlignment="1">
      <alignment horizontal="centerContinuous" vertical="center"/>
    </xf>
    <xf numFmtId="0" fontId="20" fillId="14" borderId="84" xfId="0" applyFont="1" applyFill="1" applyBorder="1" applyAlignment="1">
      <alignment horizontal="center" vertical="center"/>
    </xf>
    <xf numFmtId="0" fontId="1" fillId="0" borderId="1" xfId="0" applyFont="1" applyBorder="1" applyAlignment="1">
      <alignment horizontal="centerContinuous" vertical="center"/>
    </xf>
    <xf numFmtId="0" fontId="1" fillId="0" borderId="0" xfId="0" applyFont="1" applyAlignment="1">
      <alignment horizontal="centerContinuous" vertical="center"/>
    </xf>
    <xf numFmtId="0" fontId="1" fillId="0" borderId="82" xfId="0" applyFont="1" applyBorder="1" applyAlignment="1">
      <alignment horizontal="centerContinuous" vertical="center"/>
    </xf>
    <xf numFmtId="0" fontId="1" fillId="0" borderId="2" xfId="0" applyFont="1" applyBorder="1" applyAlignment="1">
      <alignment horizontal="centerContinuous" vertical="center"/>
    </xf>
    <xf numFmtId="0" fontId="4" fillId="0" borderId="57" xfId="0" applyFont="1" applyBorder="1" applyAlignment="1">
      <alignment horizontal="centerContinuous" vertical="center"/>
    </xf>
    <xf numFmtId="0" fontId="4" fillId="0" borderId="58" xfId="0" applyFont="1" applyBorder="1" applyAlignment="1">
      <alignment horizontal="centerContinuous" vertical="center"/>
    </xf>
    <xf numFmtId="0" fontId="4" fillId="0" borderId="23" xfId="0" applyFont="1" applyBorder="1" applyAlignment="1">
      <alignment horizontal="centerContinuous" vertical="center"/>
    </xf>
    <xf numFmtId="164" fontId="4" fillId="0" borderId="10" xfId="0" applyNumberFormat="1" applyFont="1" applyBorder="1" applyAlignment="1">
      <alignment horizontal="center" vertical="center"/>
    </xf>
    <xf numFmtId="49" fontId="1" fillId="0" borderId="27" xfId="0" applyNumberFormat="1" applyFont="1" applyBorder="1" applyAlignment="1">
      <alignment horizontal="center" vertical="center"/>
    </xf>
    <xf numFmtId="164" fontId="4" fillId="0" borderId="66" xfId="0" applyNumberFormat="1" applyFont="1" applyBorder="1" applyAlignment="1">
      <alignment horizontal="centerContinuous" vertical="center"/>
    </xf>
    <xf numFmtId="0" fontId="4" fillId="0" borderId="67" xfId="0" applyFont="1" applyBorder="1" applyAlignment="1">
      <alignment horizontal="centerContinuous" vertical="center"/>
    </xf>
    <xf numFmtId="0" fontId="43" fillId="0" borderId="76" xfId="0" applyFont="1" applyBorder="1" applyAlignment="1">
      <alignment horizontal="centerContinuous" vertical="center"/>
    </xf>
    <xf numFmtId="0" fontId="1" fillId="0" borderId="77" xfId="0" applyFont="1" applyBorder="1" applyAlignment="1">
      <alignment horizontal="centerContinuous" vertical="center" wrapText="1"/>
    </xf>
    <xf numFmtId="0" fontId="1" fillId="0" borderId="78" xfId="0" applyFont="1" applyBorder="1" applyAlignment="1">
      <alignment horizontal="centerContinuous" vertical="center" wrapText="1"/>
    </xf>
    <xf numFmtId="0" fontId="35" fillId="0" borderId="32" xfId="0" applyFont="1" applyBorder="1" applyAlignment="1">
      <alignment horizontal="centerContinuous" vertical="center"/>
    </xf>
    <xf numFmtId="0" fontId="11" fillId="12" borderId="79" xfId="0" applyFont="1" applyFill="1" applyBorder="1" applyAlignment="1">
      <alignment horizontal="centerContinuous" vertical="center" wrapText="1"/>
    </xf>
    <xf numFmtId="0" fontId="11" fillId="12" borderId="80" xfId="0" applyFont="1" applyFill="1" applyBorder="1" applyAlignment="1">
      <alignment horizontal="center" vertical="center" wrapText="1"/>
    </xf>
    <xf numFmtId="0" fontId="11" fillId="12" borderId="80" xfId="0" applyFont="1" applyFill="1" applyBorder="1" applyAlignment="1">
      <alignment horizontal="centerContinuous" vertical="center" wrapText="1"/>
    </xf>
    <xf numFmtId="0" fontId="11" fillId="12" borderId="81" xfId="0" applyFont="1" applyFill="1" applyBorder="1" applyAlignment="1">
      <alignment horizontal="center" vertical="center" wrapText="1"/>
    </xf>
    <xf numFmtId="0" fontId="4" fillId="0" borderId="0" xfId="0" applyFont="1" applyAlignment="1">
      <alignment vertical="center" wrapText="1"/>
    </xf>
    <xf numFmtId="0" fontId="1" fillId="0" borderId="0" xfId="0" applyFont="1" applyAlignment="1">
      <alignment vertical="center" wrapText="1"/>
    </xf>
    <xf numFmtId="0" fontId="26" fillId="0" borderId="33" xfId="0" applyFont="1" applyBorder="1" applyAlignment="1">
      <alignment horizontal="center" vertical="center" shrinkToFit="1"/>
    </xf>
    <xf numFmtId="0" fontId="3" fillId="0" borderId="95" xfId="0" applyFont="1" applyBorder="1" applyAlignment="1">
      <alignment horizontal="right" vertical="center"/>
    </xf>
    <xf numFmtId="0" fontId="44" fillId="11" borderId="71" xfId="0" applyFont="1" applyFill="1" applyBorder="1" applyAlignment="1">
      <alignment horizontal="center" vertical="center" wrapText="1"/>
    </xf>
    <xf numFmtId="0" fontId="44" fillId="11" borderId="72" xfId="0" applyFont="1" applyFill="1" applyBorder="1" applyAlignment="1">
      <alignment horizontal="center" vertical="center" wrapText="1"/>
    </xf>
    <xf numFmtId="0" fontId="1" fillId="0" borderId="73" xfId="0" applyFont="1" applyBorder="1" applyAlignment="1">
      <alignment horizontal="center" vertical="center" wrapText="1"/>
    </xf>
    <xf numFmtId="0" fontId="1" fillId="0" borderId="39" xfId="0" applyFont="1" applyBorder="1" applyAlignment="1">
      <alignment horizontal="center" vertical="center" wrapText="1"/>
    </xf>
    <xf numFmtId="0" fontId="44" fillId="11" borderId="39" xfId="0" applyFont="1" applyFill="1" applyBorder="1" applyAlignment="1">
      <alignment horizontal="center" vertical="center" wrapText="1"/>
    </xf>
    <xf numFmtId="0" fontId="44" fillId="11" borderId="41" xfId="0" applyFont="1" applyFill="1" applyBorder="1" applyAlignment="1">
      <alignment horizontal="center" vertical="center" wrapText="1"/>
    </xf>
    <xf numFmtId="0" fontId="59" fillId="0" borderId="96" xfId="0" applyFont="1" applyBorder="1" applyAlignment="1">
      <alignment horizontal="right" vertical="center"/>
    </xf>
    <xf numFmtId="0" fontId="47" fillId="0" borderId="97" xfId="0" applyFont="1" applyBorder="1" applyAlignment="1">
      <alignment horizontal="right" vertical="center"/>
    </xf>
    <xf numFmtId="0" fontId="42" fillId="12" borderId="74" xfId="0" applyFont="1" applyFill="1" applyBorder="1" applyAlignment="1">
      <alignment horizontal="center" vertical="center" wrapText="1"/>
    </xf>
    <xf numFmtId="0" fontId="42" fillId="12" borderId="47" xfId="0" applyFont="1" applyFill="1" applyBorder="1" applyAlignment="1">
      <alignment horizontal="center" vertical="center" wrapText="1"/>
    </xf>
    <xf numFmtId="0" fontId="45" fillId="11" borderId="47" xfId="0" applyFont="1" applyFill="1" applyBorder="1" applyAlignment="1">
      <alignment horizontal="center" vertical="center" wrapText="1"/>
    </xf>
    <xf numFmtId="0" fontId="45" fillId="11" borderId="49" xfId="0" applyFont="1" applyFill="1" applyBorder="1" applyAlignment="1">
      <alignment horizontal="center" vertical="center" wrapText="1"/>
    </xf>
    <xf numFmtId="0" fontId="6" fillId="0" borderId="59" xfId="0" applyFont="1" applyBorder="1" applyAlignment="1">
      <alignment horizontal="centerContinuous" vertical="center"/>
    </xf>
    <xf numFmtId="0" fontId="3" fillId="0" borderId="0" xfId="0" applyFont="1" applyAlignment="1">
      <alignment horizontal="right" vertical="center" wrapText="1"/>
    </xf>
    <xf numFmtId="0" fontId="48" fillId="0" borderId="34" xfId="0" applyFont="1" applyBorder="1" applyAlignment="1">
      <alignment horizontal="centerContinuous" vertical="center"/>
    </xf>
    <xf numFmtId="0" fontId="37" fillId="0" borderId="22" xfId="0" applyFont="1" applyBorder="1" applyAlignment="1">
      <alignment horizontal="centerContinuous" vertical="center" wrapText="1"/>
    </xf>
    <xf numFmtId="0" fontId="14" fillId="0" borderId="0" xfId="0" applyFont="1" applyAlignment="1">
      <alignment horizontal="centerContinuous" vertical="center" wrapText="1"/>
    </xf>
    <xf numFmtId="0" fontId="11" fillId="9" borderId="85" xfId="0" applyFont="1" applyFill="1" applyBorder="1" applyAlignment="1">
      <alignment horizontal="centerContinuous" vertical="center" wrapText="1"/>
    </xf>
    <xf numFmtId="0" fontId="11" fillId="9" borderId="36" xfId="0" applyFont="1" applyFill="1" applyBorder="1" applyAlignment="1">
      <alignment horizontal="center" vertical="center" wrapText="1"/>
    </xf>
    <xf numFmtId="0" fontId="20" fillId="9" borderId="36" xfId="0" applyFont="1" applyFill="1" applyBorder="1" applyAlignment="1">
      <alignment horizontal="center" vertical="center" wrapText="1"/>
    </xf>
    <xf numFmtId="0" fontId="3" fillId="0" borderId="0" xfId="0" applyFont="1" applyAlignment="1">
      <alignment vertical="center" wrapText="1"/>
    </xf>
    <xf numFmtId="0" fontId="36" fillId="0" borderId="1" xfId="0" applyFont="1" applyBorder="1" applyAlignment="1">
      <alignment horizontal="center" vertical="center" shrinkToFit="1"/>
    </xf>
    <xf numFmtId="0" fontId="36" fillId="0" borderId="69" xfId="0" applyFont="1" applyBorder="1" applyAlignment="1">
      <alignment horizontal="center" vertical="center" shrinkToFit="1"/>
    </xf>
    <xf numFmtId="0" fontId="36" fillId="0" borderId="1" xfId="6" applyFont="1" applyBorder="1" applyAlignment="1">
      <alignment horizontal="center" vertical="center" shrinkToFit="1"/>
    </xf>
    <xf numFmtId="0" fontId="6" fillId="0" borderId="24" xfId="6"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24" fillId="0" borderId="22" xfId="0" applyFont="1" applyBorder="1" applyAlignment="1">
      <alignment horizontal="centerContinuous" vertical="center"/>
    </xf>
    <xf numFmtId="0" fontId="14" fillId="0" borderId="0" xfId="0" applyFont="1" applyAlignment="1">
      <alignment horizontal="centerContinuous" vertical="center"/>
    </xf>
    <xf numFmtId="0" fontId="56" fillId="0" borderId="1" xfId="0" applyFont="1" applyBorder="1" applyAlignment="1">
      <alignment vertical="center"/>
    </xf>
    <xf numFmtId="0" fontId="6" fillId="0" borderId="24" xfId="0" applyFont="1" applyBorder="1" applyAlignment="1">
      <alignment horizontal="center" vertical="center"/>
    </xf>
    <xf numFmtId="0" fontId="57" fillId="0" borderId="24" xfId="0" applyFont="1" applyBorder="1" applyAlignment="1">
      <alignment horizontal="center" vertical="center" wrapText="1"/>
    </xf>
    <xf numFmtId="0" fontId="6" fillId="0" borderId="26" xfId="0" applyFont="1" applyBorder="1" applyAlignment="1">
      <alignment horizontal="center" vertical="center"/>
    </xf>
    <xf numFmtId="0" fontId="58" fillId="0" borderId="1" xfId="0" applyFont="1" applyBorder="1" applyAlignment="1">
      <alignment vertical="center"/>
    </xf>
    <xf numFmtId="0" fontId="12" fillId="0" borderId="25" xfId="0" applyFont="1" applyBorder="1" applyAlignment="1">
      <alignment horizontal="center" vertical="center"/>
    </xf>
    <xf numFmtId="0" fontId="57" fillId="0" borderId="69" xfId="0" applyFont="1" applyBorder="1" applyAlignment="1">
      <alignment vertical="center"/>
    </xf>
    <xf numFmtId="0" fontId="6" fillId="0" borderId="68" xfId="0" applyFont="1" applyBorder="1" applyAlignment="1">
      <alignment horizontal="center" vertical="center"/>
    </xf>
    <xf numFmtId="0" fontId="53" fillId="0" borderId="68" xfId="0" applyFont="1" applyBorder="1" applyAlignment="1">
      <alignment horizontal="center" vertical="center" wrapText="1"/>
    </xf>
    <xf numFmtId="0" fontId="54" fillId="12" borderId="68" xfId="0" applyFont="1" applyFill="1" applyBorder="1" applyAlignment="1">
      <alignment horizontal="center" vertical="center"/>
    </xf>
    <xf numFmtId="0" fontId="50" fillId="0" borderId="1" xfId="0" applyFont="1" applyBorder="1" applyAlignment="1">
      <alignment vertical="center"/>
    </xf>
    <xf numFmtId="49" fontId="15" fillId="0" borderId="24" xfId="0" applyNumberFormat="1" applyFont="1" applyBorder="1" applyAlignment="1">
      <alignment horizontal="center" vertical="center"/>
    </xf>
    <xf numFmtId="0" fontId="15" fillId="0" borderId="25" xfId="0" applyFont="1" applyBorder="1" applyAlignment="1">
      <alignment horizontal="center" vertical="center"/>
    </xf>
    <xf numFmtId="0" fontId="6" fillId="0" borderId="25" xfId="0" applyFont="1" applyBorder="1" applyAlignment="1">
      <alignment horizontal="center" vertical="center"/>
    </xf>
    <xf numFmtId="49" fontId="6" fillId="0" borderId="25" xfId="0" applyNumberFormat="1" applyFont="1" applyBorder="1" applyAlignment="1">
      <alignment horizontal="center" vertical="center"/>
    </xf>
    <xf numFmtId="0" fontId="18" fillId="0" borderId="0" xfId="0" applyFont="1" applyAlignment="1">
      <alignment vertical="center"/>
    </xf>
    <xf numFmtId="0" fontId="12" fillId="0" borderId="1" xfId="0" applyFont="1" applyBorder="1" applyAlignment="1">
      <alignment vertical="center"/>
    </xf>
    <xf numFmtId="49" fontId="23" fillId="0" borderId="24" xfId="0" applyNumberFormat="1" applyFont="1" applyBorder="1" applyAlignment="1">
      <alignment horizontal="center" vertical="center"/>
    </xf>
    <xf numFmtId="0" fontId="23" fillId="0" borderId="25" xfId="0" applyFont="1" applyBorder="1" applyAlignment="1">
      <alignment horizontal="center" vertical="center"/>
    </xf>
    <xf numFmtId="0" fontId="31" fillId="0" borderId="0" xfId="0" applyFont="1" applyAlignment="1">
      <alignment vertical="center"/>
    </xf>
    <xf numFmtId="0" fontId="13" fillId="10" borderId="1" xfId="0" applyFont="1" applyFill="1" applyBorder="1" applyAlignment="1">
      <alignment vertical="center"/>
    </xf>
    <xf numFmtId="49" fontId="6" fillId="10" borderId="25" xfId="0" applyNumberFormat="1" applyFont="1" applyFill="1" applyBorder="1" applyAlignment="1">
      <alignment horizontal="center" vertical="center"/>
    </xf>
    <xf numFmtId="0" fontId="29" fillId="0" borderId="0" xfId="0" applyFont="1" applyAlignment="1">
      <alignment vertical="center"/>
    </xf>
    <xf numFmtId="0" fontId="7" fillId="0" borderId="1" xfId="0" applyFont="1" applyBorder="1" applyAlignment="1">
      <alignment vertical="center"/>
    </xf>
    <xf numFmtId="49" fontId="16" fillId="0" borderId="24" xfId="0" applyNumberFormat="1" applyFont="1" applyBorder="1" applyAlignment="1">
      <alignment horizontal="center" vertical="center"/>
    </xf>
    <xf numFmtId="0" fontId="16" fillId="0" borderId="25" xfId="0" applyFont="1" applyBorder="1" applyAlignment="1">
      <alignment horizontal="center" vertical="center"/>
    </xf>
    <xf numFmtId="0" fontId="28" fillId="0" borderId="0" xfId="0" applyFont="1" applyAlignment="1">
      <alignment vertical="center"/>
    </xf>
    <xf numFmtId="0" fontId="9" fillId="7" borderId="1" xfId="0" applyFont="1" applyFill="1" applyBorder="1" applyAlignment="1">
      <alignment vertical="center"/>
    </xf>
    <xf numFmtId="0" fontId="6" fillId="7" borderId="24" xfId="0" applyFont="1" applyFill="1" applyBorder="1" applyAlignment="1">
      <alignment horizontal="center" vertical="center"/>
    </xf>
    <xf numFmtId="49" fontId="26" fillId="7" borderId="24" xfId="0" applyNumberFormat="1" applyFont="1" applyFill="1" applyBorder="1" applyAlignment="1">
      <alignment horizontal="center" vertical="center"/>
    </xf>
    <xf numFmtId="0" fontId="26" fillId="7" borderId="25" xfId="0" applyFont="1" applyFill="1" applyBorder="1" applyAlignment="1">
      <alignment horizontal="center" vertical="center"/>
    </xf>
    <xf numFmtId="49" fontId="6" fillId="7" borderId="25" xfId="0" applyNumberFormat="1" applyFont="1" applyFill="1" applyBorder="1" applyAlignment="1">
      <alignment horizontal="center" vertical="center"/>
    </xf>
    <xf numFmtId="0" fontId="6" fillId="7" borderId="26" xfId="0" applyFont="1" applyFill="1" applyBorder="1" applyAlignment="1">
      <alignment horizontal="center" vertical="center"/>
    </xf>
    <xf numFmtId="0" fontId="10" fillId="5" borderId="1" xfId="0" applyFont="1" applyFill="1" applyBorder="1" applyAlignment="1">
      <alignment vertical="center"/>
    </xf>
    <xf numFmtId="0" fontId="6" fillId="5" borderId="24" xfId="0" applyFont="1" applyFill="1" applyBorder="1" applyAlignment="1">
      <alignment horizontal="center" vertical="center"/>
    </xf>
    <xf numFmtId="49" fontId="15" fillId="5" borderId="24" xfId="0" applyNumberFormat="1" applyFont="1" applyFill="1" applyBorder="1" applyAlignment="1">
      <alignment horizontal="center" vertical="center"/>
    </xf>
    <xf numFmtId="0" fontId="15" fillId="5" borderId="25" xfId="0" applyFont="1" applyFill="1" applyBorder="1" applyAlignment="1">
      <alignment horizontal="center" vertical="center"/>
    </xf>
    <xf numFmtId="49" fontId="6" fillId="5" borderId="25" xfId="0" applyNumberFormat="1" applyFont="1" applyFill="1" applyBorder="1" applyAlignment="1">
      <alignment horizontal="center" vertical="center"/>
    </xf>
    <xf numFmtId="0" fontId="32" fillId="5" borderId="25" xfId="0" applyFont="1" applyFill="1" applyBorder="1" applyAlignment="1">
      <alignment horizontal="center" vertical="center"/>
    </xf>
    <xf numFmtId="0" fontId="6" fillId="5" borderId="26" xfId="0" applyFont="1" applyFill="1" applyBorder="1" applyAlignment="1">
      <alignment horizontal="center" vertical="center"/>
    </xf>
    <xf numFmtId="0" fontId="30" fillId="0" borderId="0" xfId="0" applyFont="1" applyAlignment="1">
      <alignment vertical="center"/>
    </xf>
    <xf numFmtId="0" fontId="13" fillId="0" borderId="1" xfId="0" applyFont="1" applyBorder="1" applyAlignment="1">
      <alignment vertical="center"/>
    </xf>
    <xf numFmtId="49" fontId="22" fillId="0" borderId="24" xfId="0" applyNumberFormat="1" applyFont="1" applyBorder="1" applyAlignment="1">
      <alignment horizontal="center" vertical="center"/>
    </xf>
    <xf numFmtId="0" fontId="22" fillId="0" borderId="25" xfId="0" applyFont="1" applyBorder="1" applyAlignment="1">
      <alignment horizontal="center" vertical="center"/>
    </xf>
    <xf numFmtId="0" fontId="13" fillId="0" borderId="25" xfId="0" applyFont="1" applyBorder="1" applyAlignment="1">
      <alignment horizontal="center" vertical="center"/>
    </xf>
    <xf numFmtId="0" fontId="6" fillId="0" borderId="26" xfId="0" quotePrefix="1" applyFont="1" applyBorder="1" applyAlignment="1">
      <alignment horizontal="center" vertical="center"/>
    </xf>
    <xf numFmtId="0" fontId="10" fillId="6" borderId="1" xfId="0" applyFont="1" applyFill="1" applyBorder="1" applyAlignment="1">
      <alignment vertical="center"/>
    </xf>
    <xf numFmtId="0" fontId="6" fillId="6" borderId="24" xfId="0" applyFont="1" applyFill="1" applyBorder="1" applyAlignment="1">
      <alignment horizontal="center" vertical="center"/>
    </xf>
    <xf numFmtId="49" fontId="15" fillId="6" borderId="24" xfId="0" applyNumberFormat="1" applyFont="1" applyFill="1" applyBorder="1" applyAlignment="1">
      <alignment horizontal="center" vertical="center"/>
    </xf>
    <xf numFmtId="0" fontId="15" fillId="6" borderId="25" xfId="0" applyFont="1" applyFill="1" applyBorder="1" applyAlignment="1">
      <alignment horizontal="center" vertical="center"/>
    </xf>
    <xf numFmtId="49" fontId="6" fillId="6" borderId="25" xfId="0" applyNumberFormat="1" applyFont="1" applyFill="1" applyBorder="1" applyAlignment="1">
      <alignment horizontal="center" vertical="center"/>
    </xf>
    <xf numFmtId="0" fontId="6" fillId="6" borderId="26" xfId="0" applyFont="1" applyFill="1" applyBorder="1" applyAlignment="1">
      <alignment horizontal="center" vertical="center"/>
    </xf>
    <xf numFmtId="0" fontId="13" fillId="5" borderId="1" xfId="0" applyFont="1" applyFill="1" applyBorder="1" applyAlignment="1">
      <alignment vertical="center"/>
    </xf>
    <xf numFmtId="49" fontId="22" fillId="5" borderId="24" xfId="0" applyNumberFormat="1" applyFont="1" applyFill="1" applyBorder="1" applyAlignment="1">
      <alignment horizontal="center" vertical="center"/>
    </xf>
    <xf numFmtId="0" fontId="22" fillId="5" borderId="25" xfId="0" applyFont="1" applyFill="1" applyBorder="1" applyAlignment="1">
      <alignment horizontal="center" vertical="center"/>
    </xf>
    <xf numFmtId="0" fontId="21" fillId="0" borderId="1" xfId="0" applyFont="1" applyBorder="1" applyAlignment="1">
      <alignment vertical="center"/>
    </xf>
    <xf numFmtId="49" fontId="27" fillId="0" borderId="24" xfId="0" applyNumberFormat="1" applyFont="1" applyBorder="1" applyAlignment="1">
      <alignment horizontal="center" vertical="center"/>
    </xf>
    <xf numFmtId="0" fontId="27" fillId="0" borderId="25" xfId="0" applyFont="1" applyBorder="1" applyAlignment="1">
      <alignment horizontal="center" vertical="center"/>
    </xf>
    <xf numFmtId="0" fontId="10" fillId="7" borderId="1" xfId="0" applyFont="1" applyFill="1" applyBorder="1" applyAlignment="1">
      <alignment vertical="center"/>
    </xf>
    <xf numFmtId="49" fontId="15" fillId="7" borderId="24" xfId="0" applyNumberFormat="1" applyFont="1" applyFill="1" applyBorder="1" applyAlignment="1">
      <alignment horizontal="center" vertical="center"/>
    </xf>
    <xf numFmtId="0" fontId="15" fillId="7" borderId="25" xfId="0" applyFont="1" applyFill="1" applyBorder="1" applyAlignment="1">
      <alignment horizontal="center" vertical="center"/>
    </xf>
    <xf numFmtId="0" fontId="12" fillId="5" borderId="1" xfId="0" applyFont="1" applyFill="1" applyBorder="1" applyAlignment="1">
      <alignment vertical="center"/>
    </xf>
    <xf numFmtId="49" fontId="23" fillId="5" borderId="24" xfId="0" applyNumberFormat="1" applyFont="1" applyFill="1" applyBorder="1" applyAlignment="1">
      <alignment horizontal="center" vertical="center"/>
    </xf>
    <xf numFmtId="0" fontId="23" fillId="5" borderId="25" xfId="0" applyFont="1" applyFill="1" applyBorder="1" applyAlignment="1">
      <alignment horizontal="center" vertical="center"/>
    </xf>
    <xf numFmtId="0" fontId="10" fillId="0" borderId="1" xfId="0" applyFont="1" applyBorder="1" applyAlignment="1">
      <alignment vertical="center"/>
    </xf>
    <xf numFmtId="0" fontId="6" fillId="7" borderId="26" xfId="0" quotePrefix="1" applyFont="1" applyFill="1" applyBorder="1" applyAlignment="1">
      <alignment horizontal="center" vertical="center"/>
    </xf>
    <xf numFmtId="0" fontId="21" fillId="6" borderId="1" xfId="0" applyFont="1" applyFill="1" applyBorder="1" applyAlignment="1">
      <alignment vertical="center"/>
    </xf>
    <xf numFmtId="49" fontId="27" fillId="6" borderId="24" xfId="0" applyNumberFormat="1" applyFont="1" applyFill="1" applyBorder="1" applyAlignment="1">
      <alignment horizontal="center" vertical="center"/>
    </xf>
    <xf numFmtId="0" fontId="27" fillId="6" borderId="25" xfId="0" applyFont="1" applyFill="1" applyBorder="1" applyAlignment="1">
      <alignment horizontal="center" vertical="center"/>
    </xf>
    <xf numFmtId="0" fontId="12" fillId="2" borderId="1" xfId="0" applyFont="1" applyFill="1" applyBorder="1" applyAlignment="1">
      <alignment vertical="center"/>
    </xf>
    <xf numFmtId="0" fontId="6" fillId="2" borderId="24" xfId="0" applyFont="1" applyFill="1" applyBorder="1" applyAlignment="1">
      <alignment horizontal="center" vertical="center"/>
    </xf>
    <xf numFmtId="49" fontId="23" fillId="2" borderId="24" xfId="0" applyNumberFormat="1" applyFont="1" applyFill="1" applyBorder="1" applyAlignment="1">
      <alignment horizontal="center" vertical="center"/>
    </xf>
    <xf numFmtId="0" fontId="23" fillId="2" borderId="25" xfId="0" applyFont="1" applyFill="1" applyBorder="1" applyAlignment="1">
      <alignment horizontal="center" vertical="center"/>
    </xf>
    <xf numFmtId="0" fontId="6" fillId="2" borderId="26" xfId="0" applyFont="1" applyFill="1" applyBorder="1" applyAlignment="1">
      <alignment horizontal="center" vertical="center"/>
    </xf>
    <xf numFmtId="0" fontId="13" fillId="11" borderId="1" xfId="0" applyFont="1" applyFill="1" applyBorder="1" applyAlignment="1">
      <alignment vertical="center"/>
    </xf>
    <xf numFmtId="0" fontId="6" fillId="11" borderId="24" xfId="0" applyFont="1" applyFill="1" applyBorder="1" applyAlignment="1">
      <alignment horizontal="center" vertical="center"/>
    </xf>
    <xf numFmtId="49" fontId="22" fillId="11" borderId="24" xfId="0" applyNumberFormat="1" applyFont="1" applyFill="1" applyBorder="1" applyAlignment="1">
      <alignment horizontal="center" vertical="center"/>
    </xf>
    <xf numFmtId="0" fontId="22" fillId="11" borderId="25" xfId="0" applyFont="1" applyFill="1" applyBorder="1" applyAlignment="1">
      <alignment horizontal="center" vertical="center"/>
    </xf>
    <xf numFmtId="49" fontId="6" fillId="11" borderId="25" xfId="0" applyNumberFormat="1" applyFont="1" applyFill="1" applyBorder="1" applyAlignment="1">
      <alignment horizontal="center" vertical="center"/>
    </xf>
    <xf numFmtId="0" fontId="6" fillId="2" borderId="26" xfId="0" quotePrefix="1" applyFont="1" applyFill="1" applyBorder="1" applyAlignment="1">
      <alignment horizontal="center" vertical="center"/>
    </xf>
    <xf numFmtId="0" fontId="12" fillId="6" borderId="6" xfId="0" applyFont="1" applyFill="1" applyBorder="1" applyAlignment="1">
      <alignment vertical="center"/>
    </xf>
    <xf numFmtId="0" fontId="6" fillId="6" borderId="27" xfId="0" applyFont="1" applyFill="1" applyBorder="1" applyAlignment="1">
      <alignment horizontal="center" vertical="center"/>
    </xf>
    <xf numFmtId="49" fontId="23" fillId="6" borderId="27" xfId="0" applyNumberFormat="1" applyFont="1" applyFill="1" applyBorder="1" applyAlignment="1">
      <alignment horizontal="center" vertical="center"/>
    </xf>
    <xf numFmtId="0" fontId="23" fillId="6" borderId="28" xfId="0" applyFont="1" applyFill="1" applyBorder="1" applyAlignment="1">
      <alignment horizontal="center" vertical="center"/>
    </xf>
    <xf numFmtId="49" fontId="6" fillId="6" borderId="28" xfId="0" applyNumberFormat="1" applyFont="1" applyFill="1" applyBorder="1" applyAlignment="1">
      <alignment horizontal="center" vertical="center"/>
    </xf>
    <xf numFmtId="0" fontId="6" fillId="6" borderId="29" xfId="0" applyFont="1" applyFill="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left" vertical="center"/>
    </xf>
    <xf numFmtId="0" fontId="3" fillId="0" borderId="0" xfId="0" applyFont="1" applyAlignment="1">
      <alignment horizontal="left" vertical="center"/>
    </xf>
    <xf numFmtId="0" fontId="39" fillId="3" borderId="61" xfId="0" applyFont="1" applyFill="1" applyBorder="1" applyAlignment="1">
      <alignment horizontal="right" vertical="center"/>
    </xf>
    <xf numFmtId="0" fontId="39" fillId="3" borderId="62" xfId="0" applyFont="1" applyFill="1" applyBorder="1" applyAlignment="1">
      <alignment horizontal="left" vertical="center"/>
    </xf>
    <xf numFmtId="0" fontId="19" fillId="3" borderId="62" xfId="0" applyFont="1" applyFill="1" applyBorder="1" applyAlignment="1">
      <alignment horizontal="left" vertical="center"/>
    </xf>
    <xf numFmtId="0" fontId="3" fillId="3" borderId="62" xfId="0" applyFont="1" applyFill="1" applyBorder="1" applyAlignment="1">
      <alignment horizontal="centerContinuous" vertical="center"/>
    </xf>
    <xf numFmtId="0" fontId="4" fillId="3" borderId="62" xfId="0" applyFont="1" applyFill="1" applyBorder="1" applyAlignment="1">
      <alignment horizontal="centerContinuous" vertical="center"/>
    </xf>
    <xf numFmtId="0" fontId="38" fillId="3" borderId="63" xfId="1" applyFont="1" applyFill="1" applyBorder="1" applyAlignment="1" applyProtection="1">
      <alignment horizontal="right" vertical="center"/>
    </xf>
    <xf numFmtId="0" fontId="5" fillId="0" borderId="1" xfId="0" applyFont="1" applyBorder="1" applyAlignment="1">
      <alignment horizontal="right" vertical="center"/>
    </xf>
    <xf numFmtId="0" fontId="6" fillId="0" borderId="0" xfId="0" applyFont="1" applyAlignment="1">
      <alignment horizontal="centerContinuous" vertical="center"/>
    </xf>
    <xf numFmtId="0" fontId="5" fillId="0" borderId="0" xfId="0" applyFont="1" applyAlignment="1">
      <alignment horizontal="right" vertical="center"/>
    </xf>
    <xf numFmtId="0" fontId="6" fillId="0" borderId="0" xfId="0" applyFont="1" applyAlignment="1">
      <alignment horizontal="center" vertical="center"/>
    </xf>
    <xf numFmtId="0" fontId="6" fillId="0" borderId="2" xfId="0" applyFont="1" applyBorder="1" applyAlignment="1">
      <alignment horizontal="left" vertical="center"/>
    </xf>
    <xf numFmtId="0" fontId="5" fillId="2" borderId="94" xfId="0" applyFont="1" applyFill="1" applyBorder="1" applyAlignment="1">
      <alignment horizontal="right" vertical="center"/>
    </xf>
    <xf numFmtId="49" fontId="6" fillId="0" borderId="53" xfId="0" applyNumberFormat="1" applyFont="1" applyBorder="1" applyAlignment="1">
      <alignment horizontal="center" vertical="center"/>
    </xf>
    <xf numFmtId="0" fontId="6" fillId="0" borderId="0" xfId="0" applyFont="1" applyAlignment="1">
      <alignment horizontal="left" vertical="center"/>
    </xf>
    <xf numFmtId="0" fontId="7" fillId="3" borderId="13" xfId="0" applyFont="1" applyFill="1" applyBorder="1" applyAlignment="1">
      <alignment horizontal="right" vertical="center"/>
    </xf>
    <xf numFmtId="0" fontId="25" fillId="0" borderId="14" xfId="0" applyFont="1" applyBorder="1" applyAlignment="1">
      <alignment horizontal="center" vertical="center"/>
    </xf>
    <xf numFmtId="0" fontId="7" fillId="2" borderId="12" xfId="0" applyFont="1" applyFill="1" applyBorder="1" applyAlignment="1">
      <alignment horizontal="right" vertical="center"/>
    </xf>
    <xf numFmtId="0" fontId="12" fillId="3" borderId="5" xfId="0" applyFont="1" applyFill="1" applyBorder="1" applyAlignment="1">
      <alignment horizontal="right" vertical="center"/>
    </xf>
    <xf numFmtId="49" fontId="25" fillId="0" borderId="14" xfId="0" applyNumberFormat="1" applyFont="1" applyBorder="1" applyAlignment="1">
      <alignment horizontal="center" vertical="center"/>
    </xf>
    <xf numFmtId="0" fontId="7" fillId="2" borderId="4" xfId="0" applyFont="1" applyFill="1" applyBorder="1" applyAlignment="1">
      <alignment horizontal="right" vertical="center"/>
    </xf>
    <xf numFmtId="164" fontId="5" fillId="8" borderId="31" xfId="0" applyNumberFormat="1" applyFont="1" applyFill="1" applyBorder="1" applyAlignment="1">
      <alignment horizontal="center" vertical="center"/>
    </xf>
    <xf numFmtId="0" fontId="9" fillId="3" borderId="5" xfId="0" applyFont="1" applyFill="1" applyBorder="1" applyAlignment="1">
      <alignment horizontal="right" vertical="center"/>
    </xf>
    <xf numFmtId="49" fontId="25" fillId="0" borderId="3" xfId="0" applyNumberFormat="1" applyFont="1" applyBorder="1" applyAlignment="1">
      <alignment horizontal="center" vertical="center"/>
    </xf>
    <xf numFmtId="0" fontId="52" fillId="3" borderId="5" xfId="0" applyFont="1" applyFill="1" applyBorder="1" applyAlignment="1">
      <alignment horizontal="right" vertical="center"/>
    </xf>
    <xf numFmtId="0" fontId="10" fillId="2" borderId="4" xfId="0" applyFont="1" applyFill="1" applyBorder="1" applyAlignment="1">
      <alignment horizontal="right" vertical="center"/>
    </xf>
    <xf numFmtId="0" fontId="21" fillId="3" borderId="5" xfId="0" applyFont="1" applyFill="1" applyBorder="1" applyAlignment="1">
      <alignment horizontal="right" vertical="center"/>
    </xf>
    <xf numFmtId="0" fontId="13" fillId="3" borderId="15" xfId="0" applyFont="1" applyFill="1" applyBorder="1" applyAlignment="1">
      <alignment horizontal="right" vertical="center"/>
    </xf>
    <xf numFmtId="0" fontId="8" fillId="0" borderId="14" xfId="0" applyFont="1" applyBorder="1" applyAlignment="1">
      <alignment horizontal="center" vertical="center"/>
    </xf>
    <xf numFmtId="0" fontId="1" fillId="0" borderId="102" xfId="0" applyFont="1" applyBorder="1" applyAlignment="1">
      <alignment horizontal="centerContinuous" vertical="center"/>
    </xf>
    <xf numFmtId="0" fontId="5" fillId="2" borderId="9" xfId="0" applyFont="1" applyFill="1" applyBorder="1" applyAlignment="1">
      <alignment horizontal="right" vertical="center"/>
    </xf>
    <xf numFmtId="0" fontId="61" fillId="2" borderId="58" xfId="0" applyFont="1" applyFill="1" applyBorder="1" applyAlignment="1">
      <alignment horizontal="right" vertical="center"/>
    </xf>
    <xf numFmtId="0" fontId="6" fillId="0" borderId="11" xfId="0" applyFont="1" applyBorder="1" applyAlignment="1">
      <alignment horizontal="center" vertical="center"/>
    </xf>
    <xf numFmtId="0" fontId="5" fillId="2" borderId="103" xfId="0" applyFont="1" applyFill="1" applyBorder="1" applyAlignment="1">
      <alignment horizontal="right" vertical="center"/>
    </xf>
    <xf numFmtId="1" fontId="6" fillId="0" borderId="30" xfId="0" applyNumberFormat="1" applyFont="1" applyBorder="1" applyAlignment="1">
      <alignment horizontal="center" vertical="center"/>
    </xf>
    <xf numFmtId="0" fontId="10" fillId="11" borderId="1" xfId="0" applyFont="1" applyFill="1" applyBorder="1" applyAlignment="1">
      <alignment vertical="center"/>
    </xf>
    <xf numFmtId="49" fontId="15" fillId="11" borderId="24" xfId="0" applyNumberFormat="1" applyFont="1" applyFill="1" applyBorder="1" applyAlignment="1">
      <alignment horizontal="center" vertical="center"/>
    </xf>
    <xf numFmtId="0" fontId="15" fillId="11" borderId="25" xfId="0" applyFont="1" applyFill="1" applyBorder="1" applyAlignment="1">
      <alignment horizontal="center" vertical="center"/>
    </xf>
    <xf numFmtId="0" fontId="6" fillId="11" borderId="26" xfId="0" applyFont="1" applyFill="1" applyBorder="1" applyAlignment="1">
      <alignment horizontal="center" vertical="center"/>
    </xf>
    <xf numFmtId="1" fontId="6" fillId="0" borderId="23" xfId="0" applyNumberFormat="1" applyFont="1" applyBorder="1" applyAlignment="1">
      <alignment horizontal="centerContinuous" vertical="center"/>
    </xf>
    <xf numFmtId="0" fontId="62" fillId="0" borderId="32" xfId="0" applyFont="1" applyBorder="1" applyAlignment="1">
      <alignment horizontal="centerContinuous" vertical="center" wrapText="1"/>
    </xf>
    <xf numFmtId="1" fontId="6" fillId="0" borderId="25" xfId="0" applyNumberFormat="1" applyFont="1" applyBorder="1" applyAlignment="1">
      <alignment horizontal="center" vertical="center" wrapText="1"/>
    </xf>
    <xf numFmtId="1" fontId="6" fillId="0" borderId="14" xfId="0" applyNumberFormat="1" applyFont="1" applyBorder="1" applyAlignment="1">
      <alignment horizontal="center" vertical="center" wrapText="1"/>
    </xf>
    <xf numFmtId="1" fontId="6" fillId="0" borderId="104" xfId="0" applyNumberFormat="1" applyFont="1" applyBorder="1" applyAlignment="1">
      <alignment horizontal="center" vertical="center" wrapText="1"/>
    </xf>
    <xf numFmtId="1" fontId="6" fillId="0" borderId="105" xfId="0" applyNumberFormat="1" applyFont="1" applyBorder="1" applyAlignment="1">
      <alignment horizontal="center" vertical="center" wrapText="1"/>
    </xf>
    <xf numFmtId="49" fontId="6" fillId="0" borderId="0" xfId="0" applyNumberFormat="1" applyFont="1" applyAlignment="1">
      <alignment horizontal="center" vertical="center"/>
    </xf>
    <xf numFmtId="49" fontId="6" fillId="10" borderId="0" xfId="0" applyNumberFormat="1" applyFont="1" applyFill="1" applyAlignment="1">
      <alignment horizontal="center" vertical="center"/>
    </xf>
    <xf numFmtId="49" fontId="6" fillId="7" borderId="0" xfId="0" applyNumberFormat="1" applyFont="1" applyFill="1" applyAlignment="1">
      <alignment horizontal="center" vertical="center"/>
    </xf>
    <xf numFmtId="0" fontId="32" fillId="5" borderId="0" xfId="0" applyFont="1" applyFill="1" applyAlignment="1">
      <alignment horizontal="center" vertical="center"/>
    </xf>
    <xf numFmtId="49" fontId="6" fillId="6" borderId="0" xfId="0" applyNumberFormat="1" applyFont="1" applyFill="1" applyAlignment="1">
      <alignment horizontal="center" vertical="center"/>
    </xf>
    <xf numFmtId="49" fontId="6" fillId="11" borderId="0" xfId="0" applyNumberFormat="1" applyFont="1" applyFill="1" applyAlignment="1">
      <alignment horizontal="center" vertical="center"/>
    </xf>
    <xf numFmtId="49" fontId="6" fillId="6" borderId="7" xfId="0" applyNumberFormat="1" applyFont="1" applyFill="1" applyBorder="1" applyAlignment="1">
      <alignment horizontal="center" vertical="center"/>
    </xf>
    <xf numFmtId="0" fontId="54" fillId="12" borderId="106" xfId="0" applyFont="1" applyFill="1" applyBorder="1" applyAlignment="1">
      <alignment horizontal="center" vertical="center"/>
    </xf>
    <xf numFmtId="0" fontId="54" fillId="12" borderId="24" xfId="0" applyFont="1" applyFill="1" applyBorder="1" applyAlignment="1">
      <alignment horizontal="center" vertical="center"/>
    </xf>
    <xf numFmtId="49" fontId="54" fillId="12" borderId="24" xfId="0" applyNumberFormat="1" applyFont="1" applyFill="1" applyBorder="1" applyAlignment="1">
      <alignment horizontal="center" vertical="center"/>
    </xf>
    <xf numFmtId="49" fontId="54" fillId="12" borderId="27" xfId="0" applyNumberFormat="1" applyFont="1" applyFill="1" applyBorder="1" applyAlignment="1">
      <alignment horizontal="center" vertical="center"/>
    </xf>
    <xf numFmtId="0" fontId="1" fillId="0" borderId="92" xfId="0" applyFont="1" applyBorder="1" applyAlignment="1">
      <alignment horizontal="center" vertical="center"/>
    </xf>
    <xf numFmtId="164" fontId="1" fillId="0" borderId="43" xfId="0" applyNumberFormat="1" applyFont="1" applyBorder="1" applyAlignment="1">
      <alignment horizontal="center" vertical="center" shrinkToFit="1"/>
    </xf>
    <xf numFmtId="0" fontId="6" fillId="0" borderId="25" xfId="2" applyNumberFormat="1" applyFont="1" applyBorder="1" applyAlignment="1">
      <alignment horizontal="center" vertical="center" shrinkToFit="1"/>
    </xf>
    <xf numFmtId="0" fontId="1" fillId="0" borderId="107" xfId="0" applyFont="1" applyBorder="1" applyAlignment="1">
      <alignment horizontal="center" vertical="center"/>
    </xf>
    <xf numFmtId="0" fontId="4" fillId="0" borderId="50" xfId="0" applyFont="1" applyBorder="1" applyAlignment="1">
      <alignment horizontal="center" vertical="center"/>
    </xf>
    <xf numFmtId="0" fontId="1" fillId="0" borderId="50" xfId="0" applyFont="1" applyBorder="1" applyAlignment="1">
      <alignment horizontal="center" vertical="center"/>
    </xf>
    <xf numFmtId="164" fontId="4" fillId="0" borderId="50" xfId="0" applyNumberFormat="1" applyFont="1" applyBorder="1" applyAlignment="1">
      <alignment horizontal="center" vertical="center"/>
    </xf>
    <xf numFmtId="0" fontId="1" fillId="0" borderId="39" xfId="0" applyFont="1" applyBorder="1" applyAlignment="1">
      <alignment horizontal="center" vertical="center"/>
    </xf>
    <xf numFmtId="9" fontId="1" fillId="0" borderId="39" xfId="0" applyNumberFormat="1" applyFont="1" applyBorder="1" applyAlignment="1">
      <alignment horizontal="center" vertical="center"/>
    </xf>
    <xf numFmtId="164" fontId="1" fillId="0" borderId="39" xfId="0" applyNumberFormat="1" applyFont="1" applyBorder="1" applyAlignment="1">
      <alignment horizontal="center" vertical="center"/>
    </xf>
    <xf numFmtId="0" fontId="1" fillId="0" borderId="75" xfId="0" applyFont="1" applyBorder="1" applyAlignment="1">
      <alignment horizontal="center" vertical="center"/>
    </xf>
    <xf numFmtId="0" fontId="4" fillId="0" borderId="47" xfId="0" applyFont="1" applyBorder="1" applyAlignment="1">
      <alignment horizontal="center" vertical="center"/>
    </xf>
    <xf numFmtId="0" fontId="1" fillId="0" borderId="47" xfId="0" applyFont="1" applyBorder="1" applyAlignment="1">
      <alignment horizontal="center" vertical="center"/>
    </xf>
    <xf numFmtId="164" fontId="4" fillId="0" borderId="47" xfId="0" applyNumberFormat="1" applyFont="1" applyBorder="1" applyAlignment="1">
      <alignment horizontal="center" vertical="center"/>
    </xf>
    <xf numFmtId="164" fontId="4" fillId="0" borderId="51" xfId="0" applyNumberFormat="1" applyFont="1" applyBorder="1" applyAlignment="1">
      <alignment horizontal="centerContinuous" vertical="center"/>
    </xf>
    <xf numFmtId="164" fontId="4" fillId="0" borderId="108" xfId="0" applyNumberFormat="1" applyFont="1" applyBorder="1" applyAlignment="1">
      <alignment horizontal="centerContinuous" vertical="center"/>
    </xf>
    <xf numFmtId="0" fontId="4" fillId="0" borderId="109" xfId="0" quotePrefix="1" applyFont="1" applyBorder="1" applyAlignment="1">
      <alignment horizontal="centerContinuous" vertical="center"/>
    </xf>
    <xf numFmtId="164" fontId="4" fillId="0" borderId="48" xfId="0" applyNumberFormat="1" applyFont="1" applyBorder="1" applyAlignment="1">
      <alignment horizontal="centerContinuous" vertical="center"/>
    </xf>
    <xf numFmtId="164" fontId="4" fillId="0" borderId="112" xfId="0" applyNumberFormat="1" applyFont="1" applyBorder="1" applyAlignment="1">
      <alignment horizontal="centerContinuous" vertical="center"/>
    </xf>
    <xf numFmtId="0" fontId="4" fillId="0" borderId="113" xfId="0" applyFont="1" applyBorder="1" applyAlignment="1">
      <alignment horizontal="centerContinuous" vertical="center"/>
    </xf>
    <xf numFmtId="0" fontId="1" fillId="0" borderId="88" xfId="0" applyFont="1" applyBorder="1" applyAlignment="1">
      <alignment horizontal="centerContinuous" vertical="center"/>
    </xf>
    <xf numFmtId="49" fontId="1" fillId="0" borderId="99" xfId="2" applyNumberFormat="1" applyFont="1" applyFill="1" applyBorder="1" applyAlignment="1">
      <alignment horizontal="centerContinuous" vertical="center"/>
    </xf>
    <xf numFmtId="0" fontId="42" fillId="13" borderId="74" xfId="0" applyFont="1" applyFill="1" applyBorder="1" applyAlignment="1">
      <alignment horizontal="center" vertical="center" wrapText="1"/>
    </xf>
    <xf numFmtId="0" fontId="42" fillId="13" borderId="47" xfId="0" applyFont="1" applyFill="1" applyBorder="1" applyAlignment="1">
      <alignment horizontal="center" vertical="center" wrapText="1"/>
    </xf>
    <xf numFmtId="0" fontId="3" fillId="0" borderId="97" xfId="0" applyFont="1" applyBorder="1" applyAlignment="1">
      <alignment horizontal="right" vertical="center"/>
    </xf>
    <xf numFmtId="0" fontId="63" fillId="0" borderId="97" xfId="0" applyFont="1" applyBorder="1" applyAlignment="1">
      <alignment horizontal="right" vertical="center"/>
    </xf>
    <xf numFmtId="1" fontId="6" fillId="0" borderId="54" xfId="0" applyNumberFormat="1" applyFont="1" applyBorder="1" applyAlignment="1">
      <alignment horizontal="centerContinuous" vertical="center"/>
    </xf>
    <xf numFmtId="0" fontId="1" fillId="0" borderId="116" xfId="0" applyFont="1" applyBorder="1" applyAlignment="1">
      <alignment horizontal="centerContinuous" vertical="center"/>
    </xf>
    <xf numFmtId="0" fontId="36" fillId="0" borderId="6" xfId="0" applyFont="1" applyBorder="1" applyAlignment="1">
      <alignment horizontal="center" vertical="center" shrinkToFit="1"/>
    </xf>
    <xf numFmtId="0" fontId="6" fillId="0" borderId="27" xfId="0" applyFont="1" applyBorder="1" applyAlignment="1">
      <alignment horizontal="center" vertical="center" wrapText="1"/>
    </xf>
    <xf numFmtId="9" fontId="6" fillId="0" borderId="27" xfId="3" applyFont="1" applyFill="1" applyBorder="1" applyAlignment="1">
      <alignment horizontal="center" vertical="center" shrinkToFit="1"/>
    </xf>
    <xf numFmtId="9" fontId="6" fillId="0" borderId="28" xfId="3" applyFont="1" applyFill="1" applyBorder="1" applyAlignment="1">
      <alignment horizontal="center" vertical="center" shrinkToFit="1"/>
    </xf>
    <xf numFmtId="0" fontId="1" fillId="0" borderId="28" xfId="0" applyFont="1" applyBorder="1" applyAlignment="1">
      <alignment horizontal="center" vertical="center" wrapText="1"/>
    </xf>
    <xf numFmtId="0" fontId="1" fillId="0" borderId="28" xfId="3" applyNumberFormat="1" applyFont="1" applyFill="1" applyBorder="1" applyAlignment="1">
      <alignment horizontal="center" vertical="center" shrinkToFit="1"/>
    </xf>
    <xf numFmtId="0" fontId="6" fillId="0" borderId="28" xfId="3" applyNumberFormat="1" applyFont="1" applyFill="1" applyBorder="1" applyAlignment="1">
      <alignment horizontal="center" vertical="center" shrinkToFit="1"/>
    </xf>
    <xf numFmtId="0" fontId="6" fillId="0" borderId="29" xfId="0" applyFont="1" applyBorder="1" applyAlignment="1">
      <alignment horizontal="center" vertical="center" wrapText="1"/>
    </xf>
    <xf numFmtId="164" fontId="20" fillId="4" borderId="32" xfId="0" applyNumberFormat="1" applyFont="1" applyFill="1" applyBorder="1" applyAlignment="1">
      <alignment horizontal="center" vertical="center"/>
    </xf>
    <xf numFmtId="0" fontId="1" fillId="0" borderId="119" xfId="0" applyFont="1" applyBorder="1" applyAlignment="1">
      <alignment horizontal="center" vertical="center" shrinkToFit="1"/>
    </xf>
    <xf numFmtId="0" fontId="1" fillId="0" borderId="43" xfId="0" applyFont="1" applyBorder="1" applyAlignment="1">
      <alignment horizontal="center" vertical="center"/>
    </xf>
    <xf numFmtId="164" fontId="1" fillId="0" borderId="44" xfId="0" applyNumberFormat="1" applyFont="1" applyBorder="1" applyAlignment="1">
      <alignment horizontal="centerContinuous" vertical="center"/>
    </xf>
    <xf numFmtId="164" fontId="1" fillId="0" borderId="120" xfId="0" applyNumberFormat="1" applyFont="1" applyBorder="1" applyAlignment="1">
      <alignment horizontal="centerContinuous" vertical="center"/>
    </xf>
    <xf numFmtId="0" fontId="1" fillId="0" borderId="121" xfId="0" quotePrefix="1" applyFont="1" applyBorder="1" applyAlignment="1">
      <alignment horizontal="centerContinuous" vertical="center"/>
    </xf>
    <xf numFmtId="164" fontId="20" fillId="14" borderId="32" xfId="0" applyNumberFormat="1" applyFont="1" applyFill="1" applyBorder="1" applyAlignment="1">
      <alignment horizontal="center" vertical="center"/>
    </xf>
    <xf numFmtId="1" fontId="1" fillId="0" borderId="117" xfId="0" applyNumberFormat="1" applyFont="1" applyBorder="1" applyAlignment="1">
      <alignment horizontal="center" vertical="center" shrinkToFit="1"/>
    </xf>
    <xf numFmtId="1" fontId="1" fillId="0" borderId="59" xfId="0" applyNumberFormat="1" applyFont="1" applyBorder="1" applyAlignment="1">
      <alignment horizontal="center" vertical="center" shrinkToFit="1"/>
    </xf>
    <xf numFmtId="1" fontId="4" fillId="0" borderId="0" xfId="0" applyNumberFormat="1" applyFont="1" applyAlignment="1">
      <alignment vertical="center"/>
    </xf>
    <xf numFmtId="1" fontId="20" fillId="14" borderId="32" xfId="0" applyNumberFormat="1" applyFont="1" applyFill="1" applyBorder="1" applyAlignment="1">
      <alignment horizontal="center" vertical="center"/>
    </xf>
    <xf numFmtId="1" fontId="1" fillId="11" borderId="117" xfId="0" applyNumberFormat="1" applyFont="1" applyFill="1" applyBorder="1" applyAlignment="1">
      <alignment horizontal="center" vertical="center" shrinkToFit="1"/>
    </xf>
    <xf numFmtId="1" fontId="1" fillId="0" borderId="118" xfId="0" applyNumberFormat="1" applyFont="1" applyBorder="1" applyAlignment="1">
      <alignment horizontal="center" vertical="center" shrinkToFit="1"/>
    </xf>
    <xf numFmtId="0" fontId="64" fillId="15" borderId="89" xfId="0" applyFont="1" applyFill="1" applyBorder="1" applyAlignment="1">
      <alignment horizontal="center" vertical="center"/>
    </xf>
    <xf numFmtId="0" fontId="64" fillId="15" borderId="87" xfId="0" applyFont="1" applyFill="1" applyBorder="1" applyAlignment="1">
      <alignment horizontal="right" vertical="center"/>
    </xf>
    <xf numFmtId="49" fontId="64" fillId="15" borderId="98" xfId="0" applyNumberFormat="1" applyFont="1" applyFill="1" applyBorder="1" applyAlignment="1">
      <alignment horizontal="left" vertical="center"/>
    </xf>
    <xf numFmtId="49" fontId="64" fillId="15" borderId="83" xfId="0" applyNumberFormat="1" applyFont="1" applyFill="1" applyBorder="1" applyAlignment="1">
      <alignment horizontal="center" vertical="center"/>
    </xf>
    <xf numFmtId="0" fontId="64" fillId="15" borderId="83" xfId="0" applyFont="1" applyFill="1" applyBorder="1" applyAlignment="1">
      <alignment horizontal="center" vertical="center"/>
    </xf>
    <xf numFmtId="164" fontId="64" fillId="15" borderId="83" xfId="0" applyNumberFormat="1" applyFont="1" applyFill="1" applyBorder="1" applyAlignment="1">
      <alignment horizontal="center" vertical="center"/>
    </xf>
    <xf numFmtId="164" fontId="64" fillId="15" borderId="87" xfId="0" applyNumberFormat="1" applyFont="1" applyFill="1" applyBorder="1" applyAlignment="1">
      <alignment horizontal="center" vertical="center"/>
    </xf>
    <xf numFmtId="1" fontId="64" fillId="15" borderId="87" xfId="0" applyNumberFormat="1" applyFont="1" applyFill="1" applyBorder="1" applyAlignment="1">
      <alignment horizontal="center" vertical="center"/>
    </xf>
    <xf numFmtId="1" fontId="5" fillId="0" borderId="30" xfId="0" applyNumberFormat="1" applyFont="1" applyBorder="1" applyAlignment="1">
      <alignment horizontal="center" vertical="center"/>
    </xf>
    <xf numFmtId="49" fontId="4" fillId="0" borderId="0" xfId="0" applyNumberFormat="1" applyFont="1" applyAlignment="1">
      <alignment horizontal="center" vertical="center"/>
    </xf>
    <xf numFmtId="1" fontId="1" fillId="0" borderId="0" xfId="0" applyNumberFormat="1" applyFont="1" applyAlignment="1">
      <alignment horizontal="center" vertical="center"/>
    </xf>
    <xf numFmtId="1" fontId="42" fillId="12" borderId="74" xfId="0" applyNumberFormat="1" applyFont="1" applyFill="1" applyBorder="1" applyAlignment="1">
      <alignment horizontal="center" vertical="center" wrapText="1"/>
    </xf>
    <xf numFmtId="1" fontId="42" fillId="12" borderId="47" xfId="0" applyNumberFormat="1" applyFont="1" applyFill="1" applyBorder="1" applyAlignment="1">
      <alignment horizontal="center" vertical="center" wrapText="1"/>
    </xf>
    <xf numFmtId="1" fontId="42" fillId="11" borderId="47" xfId="0" applyNumberFormat="1" applyFont="1" applyFill="1" applyBorder="1" applyAlignment="1">
      <alignment horizontal="center" vertical="center" wrapText="1"/>
    </xf>
    <xf numFmtId="1" fontId="42" fillId="11" borderId="49" xfId="0" applyNumberFormat="1" applyFont="1" applyFill="1" applyBorder="1" applyAlignment="1">
      <alignment horizontal="center" vertical="center" wrapText="1"/>
    </xf>
    <xf numFmtId="0" fontId="6" fillId="16" borderId="24" xfId="0" applyFont="1" applyFill="1" applyBorder="1" applyAlignment="1">
      <alignment horizontal="center" vertical="center"/>
    </xf>
    <xf numFmtId="49" fontId="27" fillId="16" borderId="24" xfId="0" applyNumberFormat="1" applyFont="1" applyFill="1" applyBorder="1" applyAlignment="1">
      <alignment horizontal="center" vertical="center"/>
    </xf>
    <xf numFmtId="0" fontId="27" fillId="16" borderId="25" xfId="0" applyFont="1" applyFill="1" applyBorder="1" applyAlignment="1">
      <alignment horizontal="center" vertical="center"/>
    </xf>
    <xf numFmtId="49" fontId="6" fillId="16" borderId="25" xfId="0" applyNumberFormat="1" applyFont="1" applyFill="1" applyBorder="1" applyAlignment="1">
      <alignment horizontal="center" vertical="center"/>
    </xf>
    <xf numFmtId="0" fontId="6" fillId="16" borderId="26" xfId="0" applyFont="1" applyFill="1" applyBorder="1" applyAlignment="1">
      <alignment horizontal="center" vertical="center"/>
    </xf>
    <xf numFmtId="0" fontId="1" fillId="0" borderId="44" xfId="0" quotePrefix="1" applyFont="1" applyBorder="1" applyAlignment="1">
      <alignment horizontal="left" vertical="center"/>
    </xf>
    <xf numFmtId="0" fontId="65" fillId="0" borderId="32" xfId="0" applyFont="1" applyBorder="1" applyAlignment="1">
      <alignment horizontal="centerContinuous" vertical="center" wrapText="1"/>
    </xf>
    <xf numFmtId="0" fontId="6" fillId="0" borderId="118" xfId="0" applyFont="1" applyBorder="1" applyAlignment="1">
      <alignment horizontal="centerContinuous" vertical="center"/>
    </xf>
    <xf numFmtId="0" fontId="6" fillId="0" borderId="34" xfId="0" quotePrefix="1" applyFont="1" applyBorder="1" applyAlignment="1">
      <alignment horizontal="centerContinuous" vertical="center"/>
    </xf>
    <xf numFmtId="0" fontId="4" fillId="0" borderId="0" xfId="0" applyFont="1" applyAlignment="1">
      <alignment horizontal="center" vertical="center" wrapText="1"/>
    </xf>
    <xf numFmtId="0" fontId="1" fillId="0" borderId="70" xfId="0" applyFont="1" applyBorder="1" applyAlignment="1">
      <alignment horizontal="center" vertical="center" wrapText="1"/>
    </xf>
    <xf numFmtId="0" fontId="1" fillId="0" borderId="71" xfId="0" applyFont="1" applyBorder="1" applyAlignment="1">
      <alignment horizontal="center" vertical="center" wrapText="1"/>
    </xf>
    <xf numFmtId="0" fontId="48" fillId="0" borderId="33" xfId="0" applyFont="1" applyBorder="1" applyAlignment="1">
      <alignment horizontal="center" vertical="center" shrinkToFit="1"/>
    </xf>
    <xf numFmtId="0" fontId="10" fillId="10" borderId="1" xfId="0" applyFont="1" applyFill="1" applyBorder="1" applyAlignment="1">
      <alignment vertical="center"/>
    </xf>
    <xf numFmtId="0" fontId="6" fillId="10" borderId="24" xfId="0" applyFont="1" applyFill="1" applyBorder="1" applyAlignment="1">
      <alignment horizontal="center" vertical="center"/>
    </xf>
    <xf numFmtId="49" fontId="15" fillId="10" borderId="24" xfId="0" applyNumberFormat="1" applyFont="1" applyFill="1" applyBorder="1" applyAlignment="1">
      <alignment horizontal="center" vertical="center"/>
    </xf>
    <xf numFmtId="0" fontId="15" fillId="10" borderId="25" xfId="0" applyFont="1" applyFill="1" applyBorder="1" applyAlignment="1">
      <alignment horizontal="center" vertical="center"/>
    </xf>
    <xf numFmtId="0" fontId="6" fillId="10" borderId="26" xfId="0" applyFont="1" applyFill="1" applyBorder="1" applyAlignment="1">
      <alignment horizontal="center" vertical="center"/>
    </xf>
    <xf numFmtId="0" fontId="20" fillId="14" borderId="123" xfId="0" applyFont="1" applyFill="1" applyBorder="1" applyAlignment="1">
      <alignment horizontal="center" vertical="center"/>
    </xf>
    <xf numFmtId="0" fontId="1" fillId="0" borderId="124" xfId="0" applyFont="1" applyBorder="1" applyAlignment="1">
      <alignment horizontal="centerContinuous" vertical="center" shrinkToFit="1"/>
    </xf>
    <xf numFmtId="0" fontId="20" fillId="0" borderId="108" xfId="0" applyFont="1" applyBorder="1" applyAlignment="1">
      <alignment horizontal="centerContinuous" vertical="center"/>
    </xf>
    <xf numFmtId="0" fontId="20" fillId="0" borderId="125" xfId="0" applyFont="1" applyBorder="1" applyAlignment="1">
      <alignment horizontal="centerContinuous" vertical="center"/>
    </xf>
    <xf numFmtId="0" fontId="1" fillId="0" borderId="51" xfId="0" applyFont="1" applyBorder="1" applyAlignment="1">
      <alignment horizontal="center" vertical="center"/>
    </xf>
    <xf numFmtId="0" fontId="1" fillId="0" borderId="109" xfId="0" applyFont="1" applyBorder="1" applyAlignment="1">
      <alignment horizontal="centerContinuous" vertical="center"/>
    </xf>
    <xf numFmtId="0" fontId="1" fillId="0" borderId="38" xfId="0" applyFont="1" applyBorder="1" applyAlignment="1">
      <alignment horizontal="centerContinuous" vertical="center" shrinkToFit="1"/>
    </xf>
    <xf numFmtId="0" fontId="20" fillId="0" borderId="110" xfId="0" applyFont="1" applyBorder="1" applyAlignment="1">
      <alignment horizontal="centerContinuous" vertical="center"/>
    </xf>
    <xf numFmtId="0" fontId="20" fillId="0" borderId="73" xfId="0" applyFont="1" applyBorder="1" applyAlignment="1">
      <alignment horizontal="centerContinuous" vertical="center"/>
    </xf>
    <xf numFmtId="0" fontId="1" fillId="0" borderId="40" xfId="0" applyFont="1" applyBorder="1" applyAlignment="1">
      <alignment horizontal="center" vertical="center"/>
    </xf>
    <xf numFmtId="0" fontId="1" fillId="0" borderId="111" xfId="0" applyFont="1" applyBorder="1" applyAlignment="1">
      <alignment horizontal="centerContinuous" vertical="center"/>
    </xf>
    <xf numFmtId="1" fontId="1" fillId="0" borderId="122" xfId="0" applyNumberFormat="1" applyFont="1" applyBorder="1" applyAlignment="1">
      <alignment horizontal="center" vertical="center"/>
    </xf>
    <xf numFmtId="0" fontId="1" fillId="0" borderId="46" xfId="0" applyFont="1" applyBorder="1" applyAlignment="1">
      <alignment horizontal="centerContinuous" vertical="center" shrinkToFit="1"/>
    </xf>
    <xf numFmtId="0" fontId="1" fillId="0" borderId="112" xfId="0" applyFont="1" applyBorder="1" applyAlignment="1">
      <alignment horizontal="centerContinuous" vertical="center"/>
    </xf>
    <xf numFmtId="0" fontId="1" fillId="0" borderId="74" xfId="0" applyFont="1" applyBorder="1" applyAlignment="1">
      <alignment horizontal="centerContinuous" vertical="center"/>
    </xf>
    <xf numFmtId="49" fontId="1" fillId="0" borderId="48" xfId="0" applyNumberFormat="1" applyFont="1" applyBorder="1" applyAlignment="1">
      <alignment horizontal="center" vertical="center"/>
    </xf>
    <xf numFmtId="49" fontId="1" fillId="0" borderId="47" xfId="0" applyNumberFormat="1" applyFont="1" applyBorder="1" applyAlignment="1">
      <alignment horizontal="center" vertical="center"/>
    </xf>
    <xf numFmtId="0" fontId="1" fillId="0" borderId="113" xfId="0" applyFont="1" applyBorder="1" applyAlignment="1">
      <alignment horizontal="centerContinuous" vertical="center"/>
    </xf>
    <xf numFmtId="1" fontId="1" fillId="0" borderId="59" xfId="0" applyNumberFormat="1" applyFont="1" applyBorder="1" applyAlignment="1">
      <alignment horizontal="center" vertical="center"/>
    </xf>
    <xf numFmtId="1" fontId="1" fillId="0" borderId="33" xfId="0" applyNumberFormat="1" applyFont="1" applyBorder="1" applyAlignment="1">
      <alignment horizontal="center" vertical="center" shrinkToFit="1"/>
    </xf>
    <xf numFmtId="1" fontId="1" fillId="0" borderId="122" xfId="0" applyNumberFormat="1" applyFont="1" applyBorder="1" applyAlignment="1">
      <alignment horizontal="center" vertical="center" shrinkToFit="1"/>
    </xf>
    <xf numFmtId="0" fontId="1" fillId="0" borderId="0" xfId="0" applyFont="1" applyAlignment="1">
      <alignment horizontal="center" vertical="center"/>
    </xf>
    <xf numFmtId="0" fontId="43" fillId="0" borderId="32" xfId="0" applyFont="1" applyBorder="1" applyAlignment="1">
      <alignment horizontal="centerContinuous" vertical="center" wrapText="1"/>
    </xf>
    <xf numFmtId="0" fontId="48" fillId="0" borderId="59" xfId="0" quotePrefix="1" applyFont="1" applyBorder="1" applyAlignment="1">
      <alignment horizontal="centerContinuous" vertical="center" shrinkToFit="1"/>
    </xf>
    <xf numFmtId="0" fontId="6" fillId="0" borderId="3" xfId="0" quotePrefix="1" applyFont="1" applyBorder="1" applyAlignment="1">
      <alignment horizontal="center" vertical="center"/>
    </xf>
    <xf numFmtId="0" fontId="8" fillId="0" borderId="3" xfId="0" quotePrefix="1" applyFont="1" applyBorder="1" applyAlignment="1">
      <alignment horizontal="center" vertical="center"/>
    </xf>
    <xf numFmtId="0" fontId="66" fillId="3" borderId="126" xfId="0" applyFont="1" applyFill="1" applyBorder="1" applyAlignment="1">
      <alignment horizontal="right" vertical="center"/>
    </xf>
    <xf numFmtId="0" fontId="19" fillId="3" borderId="127" xfId="0" applyFont="1" applyFill="1" applyBorder="1" applyAlignment="1">
      <alignment horizontal="left" vertical="center"/>
    </xf>
    <xf numFmtId="0" fontId="67" fillId="3" borderId="127" xfId="0" applyFont="1" applyFill="1" applyBorder="1" applyAlignment="1">
      <alignment horizontal="centerContinuous" vertical="center"/>
    </xf>
    <xf numFmtId="0" fontId="1" fillId="3" borderId="127" xfId="0" applyFont="1" applyFill="1" applyBorder="1" applyAlignment="1">
      <alignment horizontal="left" vertical="center"/>
    </xf>
    <xf numFmtId="0" fontId="3" fillId="3" borderId="127" xfId="0" applyFont="1" applyFill="1" applyBorder="1" applyAlignment="1">
      <alignment horizontal="centerContinuous" vertical="center"/>
    </xf>
    <xf numFmtId="0" fontId="68" fillId="3" borderId="128" xfId="0" applyFont="1" applyFill="1" applyBorder="1" applyAlignment="1">
      <alignment horizontal="right" vertical="center"/>
    </xf>
    <xf numFmtId="0" fontId="69" fillId="0" borderId="0" xfId="0" applyFont="1" applyAlignment="1">
      <alignment horizontal="centerContinuous" vertical="center"/>
    </xf>
    <xf numFmtId="49" fontId="6" fillId="0" borderId="2" xfId="0" quotePrefix="1" applyNumberFormat="1" applyFont="1" applyBorder="1" applyAlignment="1">
      <alignment horizontal="center" vertical="center"/>
    </xf>
    <xf numFmtId="0" fontId="5" fillId="0" borderId="6" xfId="0" applyFont="1" applyBorder="1" applyAlignment="1">
      <alignment horizontal="right" vertical="center"/>
    </xf>
    <xf numFmtId="0" fontId="69" fillId="0" borderId="7" xfId="0" applyFont="1" applyBorder="1" applyAlignment="1">
      <alignment horizontal="centerContinuous" vertical="center"/>
    </xf>
    <xf numFmtId="0" fontId="6" fillId="0" borderId="7" xfId="0" applyFont="1" applyBorder="1" applyAlignment="1">
      <alignment horizontal="centerContinuous" vertical="center"/>
    </xf>
    <xf numFmtId="0" fontId="5" fillId="0" borderId="7" xfId="0" applyFont="1" applyBorder="1" applyAlignment="1">
      <alignment horizontal="righ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4" xfId="0" applyFont="1" applyBorder="1" applyAlignment="1">
      <alignment horizontal="center" vertical="center"/>
    </xf>
    <xf numFmtId="0" fontId="25" fillId="0" borderId="129" xfId="7" applyFont="1" applyBorder="1" applyAlignment="1">
      <alignment horizontal="center" vertical="center"/>
    </xf>
    <xf numFmtId="0" fontId="7" fillId="2" borderId="130" xfId="7" applyFont="1" applyFill="1" applyBorder="1" applyAlignment="1">
      <alignment horizontal="right" vertical="center"/>
    </xf>
    <xf numFmtId="1" fontId="6" fillId="0" borderId="131" xfId="7" applyNumberFormat="1" applyFont="1" applyBorder="1" applyAlignment="1">
      <alignment horizontal="center" vertical="center"/>
    </xf>
    <xf numFmtId="1" fontId="5" fillId="17" borderId="132" xfId="7" applyNumberFormat="1" applyFont="1" applyFill="1" applyBorder="1" applyAlignment="1">
      <alignment horizontal="center" vertical="center"/>
    </xf>
    <xf numFmtId="0" fontId="6" fillId="0" borderId="133" xfId="0" applyFont="1" applyBorder="1" applyAlignment="1">
      <alignment horizontal="center" vertical="center"/>
    </xf>
    <xf numFmtId="0" fontId="6" fillId="0" borderId="3" xfId="0" applyFont="1" applyBorder="1" applyAlignment="1">
      <alignment horizontal="center" vertical="center"/>
    </xf>
    <xf numFmtId="0" fontId="25" fillId="0" borderId="56" xfId="7" applyFont="1" applyBorder="1" applyAlignment="1">
      <alignment horizontal="center" vertical="center"/>
    </xf>
    <xf numFmtId="0" fontId="10" fillId="2" borderId="38" xfId="7" applyFont="1" applyFill="1" applyBorder="1" applyAlignment="1">
      <alignment horizontal="right" vertical="center"/>
    </xf>
    <xf numFmtId="0" fontId="6" fillId="0" borderId="134" xfId="7" quotePrefix="1" applyFont="1" applyBorder="1" applyAlignment="1">
      <alignment horizontal="center" vertical="center"/>
    </xf>
    <xf numFmtId="1" fontId="6" fillId="0" borderId="11" xfId="7" applyNumberFormat="1" applyFont="1" applyBorder="1" applyAlignment="1">
      <alignment horizontal="center" vertical="center"/>
    </xf>
    <xf numFmtId="0" fontId="6" fillId="0" borderId="2" xfId="0" applyFont="1" applyBorder="1" applyAlignment="1">
      <alignment horizontal="center" vertical="center"/>
    </xf>
    <xf numFmtId="0" fontId="7" fillId="2" borderId="38" xfId="7" applyFont="1" applyFill="1" applyBorder="1" applyAlignment="1">
      <alignment horizontal="right" vertical="center"/>
    </xf>
    <xf numFmtId="0" fontId="6" fillId="0" borderId="135" xfId="7" quotePrefix="1" applyFont="1" applyBorder="1" applyAlignment="1">
      <alignment horizontal="center" vertical="center"/>
    </xf>
    <xf numFmtId="0" fontId="7" fillId="0" borderId="1" xfId="7" applyFont="1" applyBorder="1" applyAlignment="1">
      <alignment horizontal="right" vertical="center"/>
    </xf>
    <xf numFmtId="0" fontId="10" fillId="3" borderId="5" xfId="0" applyFont="1" applyFill="1" applyBorder="1" applyAlignment="1">
      <alignment horizontal="right" vertical="center"/>
    </xf>
    <xf numFmtId="0" fontId="6" fillId="0" borderId="135" xfId="7" applyFont="1" applyBorder="1" applyAlignment="1">
      <alignment horizontal="center" vertical="center"/>
    </xf>
    <xf numFmtId="0" fontId="10" fillId="0" borderId="1" xfId="7" applyFont="1" applyBorder="1" applyAlignment="1">
      <alignment horizontal="right" vertical="center"/>
    </xf>
    <xf numFmtId="0" fontId="25" fillId="0" borderId="3" xfId="7" applyFont="1" applyBorder="1" applyAlignment="1">
      <alignment horizontal="center" vertical="center"/>
    </xf>
    <xf numFmtId="0" fontId="70" fillId="2" borderId="136" xfId="7" applyFont="1" applyFill="1" applyBorder="1" applyAlignment="1">
      <alignment horizontal="right" vertical="center"/>
    </xf>
    <xf numFmtId="0" fontId="6" fillId="0" borderId="23" xfId="0" applyFont="1" applyBorder="1" applyAlignment="1">
      <alignment horizontal="center" vertical="center"/>
    </xf>
    <xf numFmtId="0" fontId="25" fillId="0" borderId="23" xfId="7" applyFont="1" applyBorder="1" applyAlignment="1">
      <alignment horizontal="center" vertical="center"/>
    </xf>
    <xf numFmtId="0" fontId="9" fillId="2" borderId="15" xfId="7" applyFont="1" applyFill="1" applyBorder="1" applyAlignment="1">
      <alignment horizontal="right" vertical="center"/>
    </xf>
    <xf numFmtId="0" fontId="6" fillId="0" borderId="29" xfId="7" applyFont="1" applyBorder="1" applyAlignment="1">
      <alignment horizontal="center" vertical="center"/>
    </xf>
    <xf numFmtId="0" fontId="10" fillId="0" borderId="1" xfId="0" applyFont="1" applyBorder="1" applyAlignment="1">
      <alignment horizontal="right" vertical="center"/>
    </xf>
    <xf numFmtId="0" fontId="6" fillId="0" borderId="1"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1" fillId="0" borderId="0" xfId="0" applyFont="1" applyAlignment="1">
      <alignment horizontal="left" vertical="center"/>
    </xf>
    <xf numFmtId="165" fontId="1" fillId="0" borderId="0" xfId="0" applyNumberFormat="1" applyFont="1" applyAlignment="1">
      <alignment horizontal="center" vertical="center"/>
    </xf>
    <xf numFmtId="49" fontId="22" fillId="10" borderId="24" xfId="0" applyNumberFormat="1" applyFont="1" applyFill="1" applyBorder="1" applyAlignment="1">
      <alignment horizontal="center" vertical="center"/>
    </xf>
    <xf numFmtId="0" fontId="22" fillId="10" borderId="25" xfId="0" applyFont="1" applyFill="1" applyBorder="1" applyAlignment="1">
      <alignment horizontal="center" vertical="center"/>
    </xf>
    <xf numFmtId="0" fontId="21" fillId="10" borderId="1" xfId="0" applyFont="1" applyFill="1" applyBorder="1" applyAlignment="1">
      <alignment vertical="center"/>
    </xf>
    <xf numFmtId="49" fontId="27" fillId="10" borderId="24" xfId="0" applyNumberFormat="1" applyFont="1" applyFill="1" applyBorder="1" applyAlignment="1">
      <alignment horizontal="center" vertical="center"/>
    </xf>
    <xf numFmtId="0" fontId="27" fillId="10" borderId="25" xfId="0" applyFont="1" applyFill="1" applyBorder="1" applyAlignment="1">
      <alignment horizontal="center" vertical="center"/>
    </xf>
    <xf numFmtId="0" fontId="21" fillId="10" borderId="25" xfId="0" applyFont="1" applyFill="1" applyBorder="1" applyAlignment="1">
      <alignment horizontal="center" vertical="center"/>
    </xf>
    <xf numFmtId="0" fontId="5" fillId="10" borderId="24" xfId="0" applyFont="1" applyFill="1" applyBorder="1" applyAlignment="1">
      <alignment horizontal="center" vertical="center"/>
    </xf>
    <xf numFmtId="0" fontId="3" fillId="0" borderId="114" xfId="0" applyFont="1" applyBorder="1" applyAlignment="1">
      <alignment horizontal="right" vertical="center"/>
    </xf>
    <xf numFmtId="0" fontId="1" fillId="0" borderId="137" xfId="0" applyFont="1" applyBorder="1" applyAlignment="1">
      <alignment horizontal="left" vertical="center"/>
    </xf>
    <xf numFmtId="0" fontId="3" fillId="0" borderId="137" xfId="0" applyFont="1" applyBorder="1" applyAlignment="1">
      <alignment horizontal="right" vertical="center"/>
    </xf>
    <xf numFmtId="0" fontId="1" fillId="0" borderId="138" xfId="0" applyFont="1" applyBorder="1" applyAlignment="1">
      <alignment horizontal="left" vertical="center"/>
    </xf>
    <xf numFmtId="0" fontId="3" fillId="0" borderId="25" xfId="0" applyFont="1" applyBorder="1" applyAlignment="1">
      <alignment horizontal="right" vertical="center"/>
    </xf>
    <xf numFmtId="0" fontId="1" fillId="0" borderId="104" xfId="0" applyFont="1" applyBorder="1" applyAlignment="1">
      <alignment horizontal="left" vertical="center"/>
    </xf>
    <xf numFmtId="0" fontId="3" fillId="0" borderId="14" xfId="0" applyFont="1" applyBorder="1" applyAlignment="1">
      <alignment horizontal="right" vertical="center"/>
    </xf>
    <xf numFmtId="0" fontId="1" fillId="0" borderId="139" xfId="0" applyFont="1" applyBorder="1" applyAlignment="1">
      <alignment horizontal="left" vertical="center"/>
    </xf>
    <xf numFmtId="0" fontId="3" fillId="0" borderId="139" xfId="0" applyFont="1" applyBorder="1" applyAlignment="1">
      <alignment horizontal="right" vertical="center"/>
    </xf>
    <xf numFmtId="0" fontId="1" fillId="0" borderId="105" xfId="0" applyFont="1" applyBorder="1" applyAlignment="1">
      <alignment horizontal="left" vertical="center"/>
    </xf>
    <xf numFmtId="0" fontId="13" fillId="3" borderId="13" xfId="0" applyFont="1" applyFill="1" applyBorder="1" applyAlignment="1">
      <alignment horizontal="right" vertical="center"/>
    </xf>
    <xf numFmtId="0" fontId="6" fillId="0" borderId="114" xfId="0" quotePrefix="1" applyFont="1" applyBorder="1" applyAlignment="1">
      <alignment horizontal="center" vertical="center"/>
    </xf>
    <xf numFmtId="49" fontId="25" fillId="0" borderId="114" xfId="0" applyNumberFormat="1" applyFont="1" applyBorder="1" applyAlignment="1">
      <alignment horizontal="center" vertical="center"/>
    </xf>
    <xf numFmtId="0" fontId="10" fillId="2" borderId="140" xfId="0" applyFont="1" applyFill="1" applyBorder="1" applyAlignment="1">
      <alignment horizontal="right" vertical="center"/>
    </xf>
    <xf numFmtId="1" fontId="6" fillId="0" borderId="115" xfId="0" applyNumberFormat="1" applyFont="1" applyBorder="1" applyAlignment="1">
      <alignment horizontal="center" vertical="center"/>
    </xf>
    <xf numFmtId="0" fontId="4" fillId="0" borderId="137" xfId="0" applyFont="1" applyBorder="1" applyAlignment="1">
      <alignment horizontal="left" vertical="center"/>
    </xf>
    <xf numFmtId="0" fontId="4" fillId="0" borderId="138" xfId="0" applyFont="1" applyBorder="1" applyAlignment="1">
      <alignment horizontal="left" vertical="center"/>
    </xf>
    <xf numFmtId="0" fontId="4" fillId="0" borderId="104" xfId="0" applyFont="1" applyBorder="1" applyAlignment="1">
      <alignment horizontal="left" vertical="center"/>
    </xf>
    <xf numFmtId="0" fontId="4" fillId="0" borderId="139" xfId="0" applyFont="1" applyBorder="1" applyAlignment="1">
      <alignment horizontal="left" vertical="center"/>
    </xf>
    <xf numFmtId="0" fontId="4" fillId="0" borderId="105" xfId="0" applyFont="1" applyBorder="1" applyAlignment="1">
      <alignment horizontal="left" vertical="center"/>
    </xf>
    <xf numFmtId="0" fontId="6" fillId="10" borderId="25" xfId="0" applyFont="1" applyFill="1" applyBorder="1" applyAlignment="1">
      <alignment horizontal="center" vertical="center"/>
    </xf>
    <xf numFmtId="0" fontId="6" fillId="0" borderId="55" xfId="0" quotePrefix="1" applyFont="1" applyBorder="1" applyAlignment="1">
      <alignment horizontal="center" vertical="center"/>
    </xf>
    <xf numFmtId="0" fontId="1" fillId="0" borderId="0" xfId="0" applyFont="1" applyAlignment="1">
      <alignment horizontal="center" vertical="center" shrinkToFit="1"/>
    </xf>
    <xf numFmtId="0" fontId="71" fillId="0" borderId="0" xfId="0" applyFont="1" applyAlignment="1">
      <alignment vertical="center"/>
    </xf>
    <xf numFmtId="0" fontId="1" fillId="0" borderId="0" xfId="0" applyFont="1" applyAlignment="1">
      <alignment horizontal="left" vertical="center" shrinkToFit="1"/>
    </xf>
    <xf numFmtId="0" fontId="1" fillId="0" borderId="43" xfId="0" applyFont="1" applyBorder="1" applyAlignment="1">
      <alignment horizontal="left" vertical="center"/>
    </xf>
    <xf numFmtId="0" fontId="1" fillId="0" borderId="45" xfId="0" applyFont="1" applyBorder="1" applyAlignment="1">
      <alignment horizontal="left" vertical="center" shrinkToFit="1"/>
    </xf>
    <xf numFmtId="164" fontId="1" fillId="0" borderId="33" xfId="0" applyNumberFormat="1" applyFont="1" applyBorder="1" applyAlignment="1">
      <alignment horizontal="center" vertical="center" shrinkToFit="1"/>
    </xf>
    <xf numFmtId="0" fontId="20" fillId="4" borderId="21" xfId="0" applyFont="1" applyFill="1" applyBorder="1" applyAlignment="1">
      <alignment horizontal="center" vertical="center"/>
    </xf>
    <xf numFmtId="9" fontId="20" fillId="4" borderId="20" xfId="2" applyFont="1" applyFill="1" applyBorder="1" applyAlignment="1">
      <alignment horizontal="center" vertical="center"/>
    </xf>
    <xf numFmtId="165" fontId="1" fillId="0" borderId="0" xfId="0" applyNumberFormat="1" applyFont="1" applyAlignment="1">
      <alignment vertical="center"/>
    </xf>
    <xf numFmtId="164" fontId="1" fillId="0" borderId="50" xfId="0" applyNumberFormat="1" applyFont="1" applyBorder="1" applyAlignment="1">
      <alignment horizontal="center" vertical="center"/>
    </xf>
    <xf numFmtId="1" fontId="1" fillId="0" borderId="33" xfId="0" applyNumberFormat="1" applyFont="1" applyBorder="1" applyAlignment="1">
      <alignment horizontal="center" vertical="center"/>
    </xf>
    <xf numFmtId="0" fontId="1" fillId="0" borderId="13" xfId="0" applyFont="1" applyBorder="1" applyAlignment="1">
      <alignment horizontal="center" vertical="center"/>
    </xf>
    <xf numFmtId="0" fontId="1" fillId="0" borderId="25" xfId="0" applyFont="1" applyBorder="1" applyAlignment="1">
      <alignment horizontal="centerContinuous" vertical="center"/>
    </xf>
    <xf numFmtId="0" fontId="1" fillId="0" borderId="104" xfId="0" quotePrefix="1" applyFont="1" applyBorder="1" applyAlignment="1">
      <alignment horizontal="centerContinuous" vertical="center" wrapText="1"/>
    </xf>
    <xf numFmtId="49" fontId="1" fillId="0" borderId="24" xfId="2" applyNumberFormat="1" applyFont="1" applyFill="1" applyBorder="1" applyAlignment="1">
      <alignment horizontal="center" vertical="center"/>
    </xf>
    <xf numFmtId="0" fontId="1" fillId="0" borderId="24" xfId="0" applyFont="1" applyBorder="1" applyAlignment="1">
      <alignment horizontal="center" vertical="center" shrinkToFit="1"/>
    </xf>
    <xf numFmtId="164" fontId="4" fillId="0" borderId="24" xfId="0" applyNumberFormat="1" applyFont="1" applyBorder="1" applyAlignment="1">
      <alignment horizontal="center" vertical="center"/>
    </xf>
    <xf numFmtId="164" fontId="4" fillId="0" borderId="25" xfId="0" applyNumberFormat="1" applyFont="1" applyBorder="1" applyAlignment="1">
      <alignment horizontal="center" vertical="center"/>
    </xf>
    <xf numFmtId="1" fontId="55" fillId="12" borderId="25" xfId="0" applyNumberFormat="1" applyFont="1" applyFill="1" applyBorder="1" applyAlignment="1">
      <alignment horizontal="center" vertical="center"/>
    </xf>
    <xf numFmtId="1" fontId="1" fillId="0" borderId="25" xfId="0" applyNumberFormat="1" applyFont="1" applyBorder="1" applyAlignment="1">
      <alignment horizontal="center" vertical="center"/>
    </xf>
    <xf numFmtId="0" fontId="1" fillId="0" borderId="26" xfId="0" quotePrefix="1" applyFont="1" applyBorder="1" applyAlignment="1">
      <alignment horizontal="center" vertical="center"/>
    </xf>
    <xf numFmtId="1" fontId="1" fillId="0" borderId="141" xfId="0" applyNumberFormat="1" applyFont="1" applyBorder="1" applyAlignment="1">
      <alignment horizontal="center" vertical="center" shrinkToFit="1"/>
    </xf>
    <xf numFmtId="9" fontId="1" fillId="0" borderId="50" xfId="0" applyNumberFormat="1" applyFont="1" applyBorder="1" applyAlignment="1">
      <alignment horizontal="center" vertical="center"/>
    </xf>
    <xf numFmtId="0" fontId="4" fillId="0" borderId="142" xfId="0" applyFont="1" applyBorder="1" applyAlignment="1">
      <alignment horizontal="center" vertical="center" shrinkToFit="1"/>
    </xf>
    <xf numFmtId="164" fontId="4" fillId="0" borderId="142" xfId="0" applyNumberFormat="1" applyFont="1" applyBorder="1" applyAlignment="1">
      <alignment horizontal="center" vertical="center" shrinkToFit="1"/>
    </xf>
    <xf numFmtId="0" fontId="4" fillId="0" borderId="44" xfId="0" applyFont="1" applyBorder="1" applyAlignment="1">
      <alignment horizontal="left" vertical="center"/>
    </xf>
    <xf numFmtId="164" fontId="1" fillId="0" borderId="122" xfId="0" applyNumberFormat="1" applyFont="1" applyBorder="1" applyAlignment="1">
      <alignment horizontal="center" vertical="center" shrinkToFit="1"/>
    </xf>
    <xf numFmtId="1" fontId="1" fillId="0" borderId="117" xfId="0" applyNumberFormat="1" applyFont="1" applyBorder="1" applyAlignment="1">
      <alignment horizontal="center" vertical="center"/>
    </xf>
    <xf numFmtId="0" fontId="48" fillId="0" borderId="122" xfId="0" applyFont="1" applyBorder="1" applyAlignment="1">
      <alignment horizontal="center" vertical="center" shrinkToFit="1"/>
    </xf>
    <xf numFmtId="49" fontId="15" fillId="0" borderId="55" xfId="0" applyNumberFormat="1" applyFont="1" applyBorder="1" applyAlignment="1">
      <alignment horizontal="center" shrinkToFit="1"/>
    </xf>
  </cellXfs>
  <cellStyles count="8">
    <cellStyle name="Excel Built-in Normal" xfId="5" xr:uid="{00000000-0005-0000-0000-000000000000}"/>
    <cellStyle name="Hyperlink" xfId="1" builtinId="8"/>
    <cellStyle name="Normal" xfId="0" builtinId="0"/>
    <cellStyle name="Normal 2" xfId="4" xr:uid="{00000000-0005-0000-0000-000003000000}"/>
    <cellStyle name="Normal 2 2" xfId="6" xr:uid="{00000000-0005-0000-0000-000004000000}"/>
    <cellStyle name="Normal 4" xfId="7" xr:uid="{8AE378D2-C07C-42AC-8FD5-00CC97832857}"/>
    <cellStyle name="Percent" xfId="2" builtinId="5"/>
    <cellStyle name="Percent 2" xfId="3" xr:uid="{00000000-0005-0000-0000-000006000000}"/>
  </cellStyles>
  <dxfs count="10">
    <dxf>
      <font>
        <b/>
        <i val="0"/>
        <condense val="0"/>
        <extend val="0"/>
      </font>
      <fill>
        <patternFill>
          <bgColor indexed="51"/>
        </patternFill>
      </fill>
    </dxf>
    <dxf>
      <font>
        <b/>
        <i val="0"/>
        <condense val="0"/>
        <extend val="0"/>
      </font>
      <fill>
        <patternFill>
          <bgColor indexed="11"/>
        </patternFill>
      </fill>
    </dxf>
    <dxf>
      <font>
        <color rgb="FFFF0000"/>
      </font>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lor theme="1"/>
      </font>
      <fill>
        <patternFill>
          <bgColor rgb="FF66FF33"/>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9" defaultPivotStyle="PivotStyleLight16"/>
  <colors>
    <mruColors>
      <color rgb="FF0000FF"/>
      <color rgb="FFCCFFCC"/>
      <color rgb="FF00FFFF"/>
      <color rgb="FF66FF33"/>
      <color rgb="FF9966FF"/>
      <color rgb="FF006600"/>
      <color rgb="FF00FF00"/>
      <color rgb="FFFF9900"/>
      <color rgb="FF3333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38101</xdr:colOff>
      <xdr:row>1</xdr:row>
      <xdr:rowOff>38100</xdr:rowOff>
    </xdr:from>
    <xdr:to>
      <xdr:col>6</xdr:col>
      <xdr:colOff>1211581</xdr:colOff>
      <xdr:row>16</xdr:row>
      <xdr:rowOff>50800</xdr:rowOff>
    </xdr:to>
    <xdr:pic>
      <xdr:nvPicPr>
        <xdr:cNvPr id="2" name="Picture 1" descr="A person in a blue robe walking in a stone doorway&#10;&#10;Description automatically generated">
          <a:extLst>
            <a:ext uri="{FF2B5EF4-FFF2-40B4-BE49-F238E27FC236}">
              <a16:creationId xmlns:a16="http://schemas.microsoft.com/office/drawing/2014/main" id="{961AFEF0-89F5-7B81-29C3-6A2E8045BA4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63441" y="411480"/>
          <a:ext cx="2415540" cy="3220720"/>
        </a:xfrm>
        <a:prstGeom prst="rect">
          <a:avLst/>
        </a:prstGeom>
        <a:noFill/>
        <a:ln>
          <a:noFill/>
        </a:ln>
      </xdr:spPr>
    </xdr:pic>
    <xdr:clientData/>
  </xdr:twoCellAnchor>
  <xdr:twoCellAnchor>
    <xdr:from>
      <xdr:col>0</xdr:col>
      <xdr:colOff>57151</xdr:colOff>
      <xdr:row>14</xdr:row>
      <xdr:rowOff>66674</xdr:rowOff>
    </xdr:from>
    <xdr:to>
      <xdr:col>6</xdr:col>
      <xdr:colOff>1188721</xdr:colOff>
      <xdr:row>18</xdr:row>
      <xdr:rowOff>137160</xdr:rowOff>
    </xdr:to>
    <xdr:sp macro="" textlink="">
      <xdr:nvSpPr>
        <xdr:cNvPr id="1081" name="Text Box 57">
          <a:extLst>
            <a:ext uri="{FF2B5EF4-FFF2-40B4-BE49-F238E27FC236}">
              <a16:creationId xmlns:a16="http://schemas.microsoft.com/office/drawing/2014/main" id="{00000000-0008-0000-0000-000039040000}"/>
            </a:ext>
          </a:extLst>
        </xdr:cNvPr>
        <xdr:cNvSpPr txBox="1">
          <a:spLocks noChangeArrowheads="1"/>
        </xdr:cNvSpPr>
      </xdr:nvSpPr>
      <xdr:spPr bwMode="auto">
        <a:xfrm>
          <a:off x="57151" y="3259454"/>
          <a:ext cx="6998970" cy="870586"/>
        </a:xfrm>
        <a:prstGeom prst="rect">
          <a:avLst/>
        </a:prstGeom>
        <a:solidFill>
          <a:srgbClr val="CCFFFF"/>
        </a:solidFill>
        <a:ln w="38100" cmpd="dbl">
          <a:solidFill>
            <a:srgbClr val="00FF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a:cs typeface="Times New Roman"/>
            </a:rPr>
            <a:t>Current Status:  </a:t>
          </a:r>
          <a:endParaRPr lang="en-US" sz="1200" b="0" i="0" u="none" strike="noStrike" baseline="0">
            <a:solidFill>
              <a:srgbClr val="000000"/>
            </a:solidFill>
            <a:latin typeface="Times New Roman"/>
            <a:cs typeface="Times New Roman"/>
          </a:endParaRPr>
        </a:p>
      </xdr:txBody>
    </xdr:sp>
    <xdr:clientData/>
  </xdr:twoCellAnchor>
  <xdr:twoCellAnchor>
    <xdr:from>
      <xdr:col>0</xdr:col>
      <xdr:colOff>0</xdr:colOff>
      <xdr:row>19</xdr:row>
      <xdr:rowOff>0</xdr:rowOff>
    </xdr:from>
    <xdr:to>
      <xdr:col>6</xdr:col>
      <xdr:colOff>1211580</xdr:colOff>
      <xdr:row>49</xdr:row>
      <xdr:rowOff>152400</xdr:rowOff>
    </xdr:to>
    <xdr:sp macro="" textlink="">
      <xdr:nvSpPr>
        <xdr:cNvPr id="4" name="TextBox 3">
          <a:extLst>
            <a:ext uri="{FF2B5EF4-FFF2-40B4-BE49-F238E27FC236}">
              <a16:creationId xmlns:a16="http://schemas.microsoft.com/office/drawing/2014/main" id="{1458BD6D-BE58-4639-876D-9A7F9375587B}"/>
            </a:ext>
          </a:extLst>
        </xdr:cNvPr>
        <xdr:cNvSpPr txBox="1"/>
      </xdr:nvSpPr>
      <xdr:spPr>
        <a:xfrm>
          <a:off x="0" y="4587240"/>
          <a:ext cx="7078980" cy="609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100" b="1">
              <a:solidFill>
                <a:schemeClr val="dk1"/>
              </a:solidFill>
              <a:effectLst/>
              <a:latin typeface="+mn-lt"/>
              <a:ea typeface="+mn-ea"/>
              <a:cs typeface="+mn-cs"/>
            </a:rPr>
            <a:t>Appearance:  </a:t>
          </a:r>
          <a:r>
            <a:rPr lang="en-US" sz="1100">
              <a:solidFill>
                <a:schemeClr val="dk1"/>
              </a:solidFill>
              <a:effectLst/>
              <a:latin typeface="+mn-lt"/>
              <a:ea typeface="+mn-ea"/>
              <a:cs typeface="+mn-cs"/>
            </a:rPr>
            <a:t>Amara is average height for a half-elf and a bit on the thin side.  She had dark hair and blue eyes.  She walks with a smooth, confident stride.  She has a light complexion which makes her red lips a bit more pronounced.  Overall her appearance is enough to turn most men’s heads, and some women as well.</a:t>
          </a:r>
        </a:p>
        <a:p>
          <a:pPr algn="just"/>
          <a:endParaRPr lang="en-US" sz="1100">
            <a:solidFill>
              <a:schemeClr val="dk1"/>
            </a:solidFill>
            <a:effectLst/>
            <a:latin typeface="+mn-lt"/>
            <a:ea typeface="+mn-ea"/>
            <a:cs typeface="+mn-cs"/>
          </a:endParaRPr>
        </a:p>
        <a:p>
          <a:pPr algn="just"/>
          <a:r>
            <a:rPr lang="en-US" sz="1100" b="1">
              <a:solidFill>
                <a:schemeClr val="dk1"/>
              </a:solidFill>
              <a:effectLst/>
              <a:latin typeface="+mn-lt"/>
              <a:ea typeface="+mn-ea"/>
              <a:cs typeface="+mn-cs"/>
            </a:rPr>
            <a:t>History:  </a:t>
          </a:r>
          <a:r>
            <a:rPr lang="en-US" sz="1100">
              <a:solidFill>
                <a:schemeClr val="dk1"/>
              </a:solidFill>
              <a:effectLst/>
              <a:latin typeface="+mn-lt"/>
              <a:ea typeface="+mn-ea"/>
              <a:cs typeface="+mn-cs"/>
            </a:rPr>
            <a:t>Amara grew up in the city of Neverwinter, in the region known as the Sword Coast North.  She grew up with mixed race parents, her father being human and her mother an elf.  This was not unusual for Neverwinter which had a decent half-elf population.  More importantly, it was a warm, loving home with an atmosphere of encouragement.  Though Amara was intelligent and charming, her parents were concerned because she was not very strong and did not seem to be aware of her surroundings on many occasions.     </a:t>
          </a:r>
        </a:p>
        <a:p>
          <a:pPr algn="just"/>
          <a:r>
            <a:rPr lang="en-US" sz="1100">
              <a:solidFill>
                <a:schemeClr val="dk1"/>
              </a:solidFill>
              <a:effectLst/>
              <a:latin typeface="+mn-lt"/>
              <a:ea typeface="+mn-ea"/>
              <a:cs typeface="+mn-cs"/>
            </a:rPr>
            <a:t> </a:t>
          </a:r>
        </a:p>
        <a:p>
          <a:pPr algn="just"/>
          <a:r>
            <a:rPr lang="en-US" sz="1100">
              <a:solidFill>
                <a:schemeClr val="dk1"/>
              </a:solidFill>
              <a:effectLst/>
              <a:latin typeface="+mn-lt"/>
              <a:ea typeface="+mn-ea"/>
              <a:cs typeface="+mn-cs"/>
            </a:rPr>
            <a:t>Both of her parents were members of the city's militia as reserve members, called up for emergencies.  Besides being in the militia, her parents had regular jobs as well, which taught her a solid work ethic.  Her mother, Lyeecia Jophine-Theren, made clothing and adventuring gear.  She worked with both leather and cloth making everything from pants and jackets to shirts and backpacks.  Her father, Trevor, worked as a sailor on one of the many fishing boats in the city.  They both taught her a bit of what they did and Amara soaked up the knowledge eagerly.  </a:t>
          </a:r>
        </a:p>
        <a:p>
          <a:pPr algn="just"/>
          <a:r>
            <a:rPr lang="en-US" sz="1100">
              <a:solidFill>
                <a:schemeClr val="dk1"/>
              </a:solidFill>
              <a:effectLst/>
              <a:latin typeface="+mn-lt"/>
              <a:ea typeface="+mn-ea"/>
              <a:cs typeface="+mn-cs"/>
            </a:rPr>
            <a:t> </a:t>
          </a:r>
        </a:p>
        <a:p>
          <a:pPr algn="just"/>
          <a:r>
            <a:rPr lang="en-US" sz="1100">
              <a:solidFill>
                <a:schemeClr val="dk1"/>
              </a:solidFill>
              <a:effectLst/>
              <a:latin typeface="+mn-lt"/>
              <a:ea typeface="+mn-ea"/>
              <a:cs typeface="+mn-cs"/>
            </a:rPr>
            <a:t>Being members of the city militia, her parents knew that the world was not always a safe place and their daughters' inattentiveness gave them concern.  To that end they both taught her how to defend herself.  Lyeecia was a magic user as well as a fighter and was pleased when her daughter showed an aptitude for magic.  She was impressed when she saw how her daughter was able to cast a small number of spells without having to memorize them every day.  This led her to focus on the spells that interested her daughter the most as well as those that would be useful in a fight.  Meanwhile, Trevor taught her how to use a mace and a crossbow, weapons he was familiar and skilled with.  During this training, both parents made a point of specifying that these lessons were for her defense and the defense of others.  They were both happy to see that Amara took all of it to heart and followed the same moral compass as they had.  </a:t>
          </a:r>
        </a:p>
        <a:p>
          <a:pPr algn="just"/>
          <a:r>
            <a:rPr lang="en-US" sz="1100">
              <a:solidFill>
                <a:schemeClr val="dk1"/>
              </a:solidFill>
              <a:effectLst/>
              <a:latin typeface="+mn-lt"/>
              <a:ea typeface="+mn-ea"/>
              <a:cs typeface="+mn-cs"/>
            </a:rPr>
            <a:t> </a:t>
          </a:r>
        </a:p>
        <a:p>
          <a:pPr algn="just"/>
          <a:r>
            <a:rPr lang="en-US" sz="1100">
              <a:solidFill>
                <a:schemeClr val="dk1"/>
              </a:solidFill>
              <a:effectLst/>
              <a:latin typeface="+mn-lt"/>
              <a:ea typeface="+mn-ea"/>
              <a:cs typeface="+mn-cs"/>
            </a:rPr>
            <a:t>With much to do in the city, Amara liked to wander around when she wasn’t working or training.  She was never sure if she wanted to follow her mother or father, but eventually she decided she needed her own path.  She needed to go out into the world and explore.  She wanted to see what else was out there, what adventures awaited and see what path her life would take.  It was a tearful, but happy, farewell when Amara set out on her own journey, promising to one day return to see her parents again.</a:t>
          </a:r>
        </a:p>
        <a:p>
          <a:pPr algn="just"/>
          <a:r>
            <a:rPr lang="en-US" sz="1100">
              <a:solidFill>
                <a:schemeClr val="dk1"/>
              </a:solidFill>
              <a:effectLst/>
              <a:latin typeface="+mn-lt"/>
              <a:ea typeface="+mn-ea"/>
              <a:cs typeface="+mn-cs"/>
            </a:rPr>
            <a:t> </a:t>
          </a:r>
        </a:p>
        <a:p>
          <a:pPr algn="just"/>
          <a:r>
            <a:rPr lang="en-US" sz="1100" b="1">
              <a:solidFill>
                <a:schemeClr val="dk1"/>
              </a:solidFill>
              <a:effectLst/>
              <a:latin typeface="+mn-lt"/>
              <a:ea typeface="+mn-ea"/>
              <a:cs typeface="+mn-cs"/>
            </a:rPr>
            <a:t>Personality:  </a:t>
          </a:r>
          <a:r>
            <a:rPr lang="en-US" sz="1100">
              <a:solidFill>
                <a:schemeClr val="dk1"/>
              </a:solidFill>
              <a:effectLst/>
              <a:latin typeface="+mn-lt"/>
              <a:ea typeface="+mn-ea"/>
              <a:cs typeface="+mn-cs"/>
            </a:rPr>
            <a:t>Amara is confident in her abilities, sometimes too confident.  Her father taught her how to fight to defend herself and others while her mother taught her magic and patience, something she sometimes struggles with.  Amara hates bullies and anyone that takes advantage of those weaker or poorer than they are.  She will defend her friends fiercely, but if you cross her or go against her moral code, she will never forget it.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7162800" y="0"/>
          <a:ext cx="76200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6396" name="Rectangle 1">
          <a:extLst>
            <a:ext uri="{FF2B5EF4-FFF2-40B4-BE49-F238E27FC236}">
              <a16:creationId xmlns:a16="http://schemas.microsoft.com/office/drawing/2014/main" id="{00000000-0008-0000-0300-00000C400000}"/>
            </a:ext>
          </a:extLst>
        </xdr:cNvPr>
        <xdr:cNvSpPr>
          <a:spLocks noChangeArrowheads="1"/>
        </xdr:cNvSpPr>
      </xdr:nvSpPr>
      <xdr:spPr bwMode="auto">
        <a:xfrm>
          <a:off x="4867275" y="0"/>
          <a:ext cx="78105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400050</xdr:colOff>
      <xdr:row>1</xdr:row>
      <xdr:rowOff>123825</xdr:rowOff>
    </xdr:from>
    <xdr:to>
      <xdr:col>3</xdr:col>
      <xdr:colOff>600075</xdr:colOff>
      <xdr:row>2</xdr:row>
      <xdr:rowOff>66675</xdr:rowOff>
    </xdr:to>
    <xdr:sp macro="" textlink="">
      <xdr:nvSpPr>
        <xdr:cNvPr id="3078" name="Text Box 6" hidden="1">
          <a:extLst>
            <a:ext uri="{FF2B5EF4-FFF2-40B4-BE49-F238E27FC236}">
              <a16:creationId xmlns:a16="http://schemas.microsoft.com/office/drawing/2014/main" id="{00000000-0008-0000-04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9</xdr:row>
      <xdr:rowOff>9525</xdr:rowOff>
    </xdr:from>
    <xdr:to>
      <xdr:col>4</xdr:col>
      <xdr:colOff>723900</xdr:colOff>
      <xdr:row>12</xdr:row>
      <xdr:rowOff>0</xdr:rowOff>
    </xdr:to>
    <xdr:sp macro="" textlink="">
      <xdr:nvSpPr>
        <xdr:cNvPr id="2" name="Text Box 1">
          <a:extLst>
            <a:ext uri="{FF2B5EF4-FFF2-40B4-BE49-F238E27FC236}">
              <a16:creationId xmlns:a16="http://schemas.microsoft.com/office/drawing/2014/main" id="{8AB08547-C89C-477F-956B-6EFEED94F8FA}"/>
            </a:ext>
          </a:extLst>
        </xdr:cNvPr>
        <xdr:cNvSpPr txBox="1">
          <a:spLocks noChangeArrowheads="1"/>
        </xdr:cNvSpPr>
      </xdr:nvSpPr>
      <xdr:spPr bwMode="auto">
        <a:xfrm>
          <a:off x="0" y="2135505"/>
          <a:ext cx="3893820" cy="64579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a:cs typeface="Times New Roman"/>
            </a:rPr>
            <a:t>Skills:</a:t>
          </a:r>
          <a:r>
            <a:rPr lang="en-US" sz="1200" b="0" i="0" u="none" strike="noStrike" baseline="0">
              <a:solidFill>
                <a:srgbClr val="000000"/>
              </a:solidFill>
              <a:latin typeface="Times New Roman"/>
              <a:cs typeface="Times New Roman"/>
            </a:rPr>
            <a:t>  Balance 10, Climb 10, Hide 11, Move Silently 8, Spot 3.</a:t>
          </a:r>
        </a:p>
        <a:p>
          <a:pPr algn="just" rtl="0">
            <a:defRPr sz="1000"/>
          </a:pPr>
          <a:r>
            <a:rPr lang="en-US" sz="1200" b="1" i="0" u="none" strike="noStrike" baseline="0">
              <a:solidFill>
                <a:srgbClr val="000000"/>
              </a:solidFill>
              <a:latin typeface="Times New Roman"/>
              <a:cs typeface="Times New Roman"/>
            </a:rPr>
            <a:t>Attack:  </a:t>
          </a:r>
          <a:r>
            <a:rPr lang="en-US" sz="1200" b="0" i="0" u="none" strike="noStrike" baseline="0">
              <a:solidFill>
                <a:srgbClr val="000000"/>
              </a:solidFill>
              <a:latin typeface="Times New Roman"/>
              <a:cs typeface="Times New Roman"/>
            </a:rPr>
            <a:t>Bite +4 melee (1d3-4); Attach.</a:t>
          </a:r>
        </a:p>
      </xdr:txBody>
    </xdr:sp>
    <xdr:clientData/>
  </xdr:twoCellAnchor>
  <xdr:twoCellAnchor>
    <xdr:from>
      <xdr:col>5</xdr:col>
      <xdr:colOff>9525</xdr:colOff>
      <xdr:row>5</xdr:row>
      <xdr:rowOff>9525</xdr:rowOff>
    </xdr:from>
    <xdr:to>
      <xdr:col>6</xdr:col>
      <xdr:colOff>1333500</xdr:colOff>
      <xdr:row>11</xdr:row>
      <xdr:rowOff>209550</xdr:rowOff>
    </xdr:to>
    <xdr:sp macro="" textlink="">
      <xdr:nvSpPr>
        <xdr:cNvPr id="3" name="Text Box 2">
          <a:extLst>
            <a:ext uri="{FF2B5EF4-FFF2-40B4-BE49-F238E27FC236}">
              <a16:creationId xmlns:a16="http://schemas.microsoft.com/office/drawing/2014/main" id="{D622F935-1CEA-481F-9A0F-738E6C857B9A}"/>
            </a:ext>
          </a:extLst>
        </xdr:cNvPr>
        <xdr:cNvSpPr txBox="1">
          <a:spLocks noChangeArrowheads="1"/>
        </xdr:cNvSpPr>
      </xdr:nvSpPr>
      <xdr:spPr bwMode="auto">
        <a:xfrm>
          <a:off x="3910965" y="1266825"/>
          <a:ext cx="1735455" cy="150304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pitchFamily="18" charset="0"/>
              <a:cs typeface="Times New Roman" pitchFamily="18" charset="0"/>
            </a:rPr>
            <a:t>Feats and Qualities:  </a:t>
          </a:r>
          <a:r>
            <a:rPr lang="en-US" sz="1200" b="0" i="0" u="none" strike="noStrike" baseline="0">
              <a:solidFill>
                <a:srgbClr val="000000"/>
              </a:solidFill>
              <a:latin typeface="Times New Roman" pitchFamily="18" charset="0"/>
              <a:cs typeface="Times New Roman" pitchFamily="18" charset="0"/>
            </a:rPr>
            <a:t>Low Light Vision, Scent, Weapon Finesse.</a:t>
          </a:r>
        </a:p>
        <a:p>
          <a:pPr algn="just" rtl="0">
            <a:defRPr sz="1000"/>
          </a:pPr>
          <a:r>
            <a:rPr lang="en-US" sz="1200" b="1" i="0" u="none" strike="noStrike" baseline="0">
              <a:solidFill>
                <a:srgbClr val="000000"/>
              </a:solidFill>
              <a:latin typeface="Times New Roman" pitchFamily="18" charset="0"/>
              <a:cs typeface="Times New Roman" pitchFamily="18" charset="0"/>
            </a:rPr>
            <a:t>Tricks:  </a:t>
          </a:r>
          <a:r>
            <a:rPr lang="en-US" sz="1200" b="0" i="0" u="none" strike="noStrike" baseline="0">
              <a:solidFill>
                <a:srgbClr val="000000"/>
              </a:solidFill>
              <a:latin typeface="Times New Roman" pitchFamily="18" charset="0"/>
              <a:cs typeface="Times New Roman" pitchFamily="18" charset="0"/>
            </a:rPr>
            <a:t>Attack, come, defend, down, fetch, heel, seek, stay.</a:t>
          </a:r>
        </a:p>
        <a:p>
          <a:pPr algn="just" rtl="0">
            <a:defRPr sz="1000"/>
          </a:pPr>
          <a:endParaRPr lang="en-US" sz="1200" b="1" i="0" u="none" strike="noStrike" baseline="0">
            <a:solidFill>
              <a:sysClr val="windowText" lastClr="000000"/>
            </a:solidFill>
            <a:latin typeface="Times New Roman" pitchFamily="18" charset="0"/>
            <a:cs typeface="Times New Roman" pitchFamily="18" charset="0"/>
          </a:endParaRPr>
        </a:p>
        <a:p>
          <a:pPr algn="just" rtl="0">
            <a:defRPr sz="1000"/>
          </a:pPr>
          <a:r>
            <a:rPr lang="en-US" sz="1200" b="1" i="0" u="none" strike="noStrike" baseline="0">
              <a:solidFill>
                <a:sysClr val="windowText" lastClr="000000"/>
              </a:solidFill>
              <a:latin typeface="Times New Roman" pitchFamily="18" charset="0"/>
              <a:cs typeface="Times New Roman" pitchFamily="18" charset="0"/>
            </a:rPr>
            <a:t>Equipment:  </a:t>
          </a:r>
          <a:r>
            <a:rPr lang="en-US" sz="1200" b="0" i="0" u="none" strike="noStrike" baseline="0">
              <a:solidFill>
                <a:sysClr val="windowText" lastClr="000000"/>
              </a:solidFill>
              <a:latin typeface="Times New Roman" pitchFamily="18" charset="0"/>
              <a:cs typeface="Times New Roman" pitchFamily="18" charset="0"/>
            </a:rPr>
            <a:t>Collar</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oe_hawkstone@yahoo.de?subject=D&amp;D%20Aren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0"/>
  <sheetViews>
    <sheetView showGridLines="0" tabSelected="1" zoomScaleNormal="100" workbookViewId="0"/>
  </sheetViews>
  <sheetFormatPr defaultColWidth="13" defaultRowHeight="15.6" x14ac:dyDescent="0.3"/>
  <cols>
    <col min="1" max="1" width="13.69921875" style="59" bestFit="1" customWidth="1"/>
    <col min="2" max="2" width="11" style="228" customWidth="1"/>
    <col min="3" max="3" width="5.69921875" style="228" customWidth="1"/>
    <col min="4" max="4" width="13.69921875" style="59" bestFit="1" customWidth="1"/>
    <col min="5" max="5" width="11.19921875" style="228" bestFit="1" customWidth="1"/>
    <col min="6" max="6" width="16.296875" style="59" customWidth="1"/>
    <col min="7" max="7" width="16.296875" style="228" customWidth="1"/>
    <col min="8" max="16384" width="13" style="29"/>
  </cols>
  <sheetData>
    <row r="1" spans="1:7" ht="29.4" thickTop="1" thickBot="1" x14ac:dyDescent="0.35">
      <c r="A1" s="230" t="s">
        <v>183</v>
      </c>
      <c r="B1" s="231" t="s">
        <v>184</v>
      </c>
      <c r="C1" s="232"/>
      <c r="D1" s="233"/>
      <c r="E1" s="234"/>
      <c r="F1" s="233"/>
      <c r="G1" s="235" t="s">
        <v>162</v>
      </c>
    </row>
    <row r="2" spans="1:7" ht="17.399999999999999" thickTop="1" x14ac:dyDescent="0.3">
      <c r="A2" s="236" t="s">
        <v>163</v>
      </c>
      <c r="B2" s="237" t="s">
        <v>185</v>
      </c>
      <c r="C2" s="237"/>
      <c r="D2" s="238" t="s">
        <v>186</v>
      </c>
      <c r="E2" s="239">
        <v>25</v>
      </c>
      <c r="F2" s="238"/>
      <c r="G2" s="240"/>
    </row>
    <row r="3" spans="1:7" ht="16.8" x14ac:dyDescent="0.3">
      <c r="A3" s="236" t="s">
        <v>164</v>
      </c>
      <c r="B3" s="237" t="s">
        <v>132</v>
      </c>
      <c r="C3" s="237"/>
      <c r="D3" s="238" t="s">
        <v>83</v>
      </c>
      <c r="E3" s="239">
        <v>3</v>
      </c>
      <c r="F3" s="238"/>
      <c r="G3" s="240"/>
    </row>
    <row r="4" spans="1:7" ht="16.8" x14ac:dyDescent="0.3">
      <c r="A4" s="236" t="s">
        <v>187</v>
      </c>
      <c r="B4" s="237" t="s">
        <v>264</v>
      </c>
      <c r="C4" s="237"/>
      <c r="D4" s="238" t="s">
        <v>166</v>
      </c>
      <c r="E4" s="239" t="s">
        <v>155</v>
      </c>
      <c r="F4" s="238"/>
      <c r="G4" s="240"/>
    </row>
    <row r="5" spans="1:7" ht="16.8" x14ac:dyDescent="0.3">
      <c r="A5" s="236" t="s">
        <v>188</v>
      </c>
      <c r="B5" s="237" t="s">
        <v>189</v>
      </c>
      <c r="C5" s="237"/>
      <c r="D5" s="238" t="s">
        <v>190</v>
      </c>
      <c r="E5" s="239" t="s">
        <v>192</v>
      </c>
      <c r="F5" s="238"/>
      <c r="G5" s="240"/>
    </row>
    <row r="6" spans="1:7" ht="17.399999999999999" thickBot="1" x14ac:dyDescent="0.35">
      <c r="A6" s="236" t="s">
        <v>165</v>
      </c>
      <c r="B6" s="237" t="s">
        <v>139</v>
      </c>
      <c r="C6" s="237"/>
      <c r="D6" s="238" t="s">
        <v>191</v>
      </c>
      <c r="E6" s="239" t="s">
        <v>193</v>
      </c>
      <c r="F6" s="238"/>
      <c r="G6" s="240"/>
    </row>
    <row r="7" spans="1:7" ht="17.399999999999999" thickTop="1" x14ac:dyDescent="0.3">
      <c r="A7" s="241" t="s">
        <v>167</v>
      </c>
      <c r="B7" s="311">
        <f>1</f>
        <v>1</v>
      </c>
      <c r="C7" s="312"/>
      <c r="D7" s="262" t="s">
        <v>168</v>
      </c>
      <c r="E7" s="242" t="s">
        <v>113</v>
      </c>
      <c r="F7" s="238"/>
      <c r="G7" s="240"/>
    </row>
    <row r="8" spans="1:7" ht="17.399999999999999" thickBot="1" x14ac:dyDescent="0.35">
      <c r="A8" s="259" t="s">
        <v>169</v>
      </c>
      <c r="B8" s="268">
        <f>C10+2</f>
        <v>3</v>
      </c>
      <c r="C8" s="258"/>
      <c r="D8" s="260" t="s">
        <v>170</v>
      </c>
      <c r="E8" s="261" t="s">
        <v>113</v>
      </c>
      <c r="F8" s="243"/>
      <c r="G8" s="240"/>
    </row>
    <row r="9" spans="1:7" ht="17.399999999999999" thickTop="1" x14ac:dyDescent="0.3">
      <c r="A9" s="244" t="s">
        <v>171</v>
      </c>
      <c r="B9" s="257">
        <f>12-2</f>
        <v>10</v>
      </c>
      <c r="C9" s="245" t="str">
        <f t="shared" ref="C9:C14" si="0">IF(B9&gt;9.9,CONCATENATE("+",ROUNDDOWN((B9-10)/2,0)),ROUNDUP((B9-10)/2,0))</f>
        <v>+0</v>
      </c>
      <c r="D9" s="246" t="s">
        <v>172</v>
      </c>
      <c r="E9" s="496" t="s">
        <v>273</v>
      </c>
      <c r="F9" s="243"/>
      <c r="G9" s="240"/>
    </row>
    <row r="10" spans="1:7" ht="16.8" x14ac:dyDescent="0.3">
      <c r="A10" s="247" t="s">
        <v>173</v>
      </c>
      <c r="B10" s="391">
        <f>13</f>
        <v>13</v>
      </c>
      <c r="C10" s="248" t="str">
        <f t="shared" si="0"/>
        <v>+1</v>
      </c>
      <c r="D10" s="249" t="s">
        <v>174</v>
      </c>
      <c r="E10" s="250">
        <f>SUM(Martial!G3:G17)+SUM(Equipment!C3:C17)</f>
        <v>16.25</v>
      </c>
      <c r="F10" s="243"/>
      <c r="G10" s="240"/>
    </row>
    <row r="11" spans="1:7" ht="16.8" x14ac:dyDescent="0.3">
      <c r="A11" s="251" t="s">
        <v>175</v>
      </c>
      <c r="B11" s="392">
        <f>10</f>
        <v>10</v>
      </c>
      <c r="C11" s="252" t="str">
        <f t="shared" si="0"/>
        <v>+0</v>
      </c>
      <c r="D11" s="249" t="s">
        <v>176</v>
      </c>
      <c r="E11" s="342">
        <f>ROUNDUP(((E3*4)*0.75)+((E3)*C11),0)</f>
        <v>9</v>
      </c>
      <c r="F11" s="243"/>
      <c r="G11" s="240"/>
    </row>
    <row r="12" spans="1:7" ht="16.8" x14ac:dyDescent="0.3">
      <c r="A12" s="253" t="s">
        <v>177</v>
      </c>
      <c r="B12" s="392">
        <f>12</f>
        <v>12</v>
      </c>
      <c r="C12" s="248" t="str">
        <f t="shared" si="0"/>
        <v>+1</v>
      </c>
      <c r="D12" s="254" t="s">
        <v>178</v>
      </c>
      <c r="E12" s="263">
        <f>10+C10-1</f>
        <v>10</v>
      </c>
      <c r="F12" s="236"/>
      <c r="G12" s="240"/>
    </row>
    <row r="13" spans="1:7" ht="16.8" x14ac:dyDescent="0.3">
      <c r="A13" s="255" t="s">
        <v>179</v>
      </c>
      <c r="B13" s="391">
        <f>10</f>
        <v>10</v>
      </c>
      <c r="C13" s="248" t="str">
        <f t="shared" si="0"/>
        <v>+0</v>
      </c>
      <c r="D13" s="254" t="s">
        <v>180</v>
      </c>
      <c r="E13" s="263">
        <f>E14-C10</f>
        <v>10</v>
      </c>
      <c r="F13" s="243"/>
      <c r="G13" s="240"/>
    </row>
    <row r="14" spans="1:7" ht="16.8" x14ac:dyDescent="0.3">
      <c r="A14" s="455" t="s">
        <v>181</v>
      </c>
      <c r="B14" s="456">
        <f>16</f>
        <v>16</v>
      </c>
      <c r="C14" s="457" t="str">
        <f t="shared" si="0"/>
        <v>+3</v>
      </c>
      <c r="D14" s="458" t="s">
        <v>182</v>
      </c>
      <c r="E14" s="459">
        <f>E12+SUM(Martial!B11:B13)</f>
        <v>11</v>
      </c>
      <c r="F14" s="243"/>
      <c r="G14" s="240"/>
    </row>
    <row r="15" spans="1:7" x14ac:dyDescent="0.3">
      <c r="A15" s="445"/>
      <c r="B15" s="460"/>
      <c r="C15" s="460"/>
      <c r="D15" s="447"/>
      <c r="E15" s="460"/>
      <c r="F15" s="447"/>
      <c r="G15" s="461"/>
    </row>
    <row r="16" spans="1:7" x14ac:dyDescent="0.3">
      <c r="A16" s="449"/>
      <c r="G16" s="462"/>
    </row>
    <row r="17" spans="1:7" x14ac:dyDescent="0.3">
      <c r="A17" s="449"/>
      <c r="G17" s="462"/>
    </row>
    <row r="18" spans="1:7" x14ac:dyDescent="0.3">
      <c r="A18" s="449"/>
      <c r="G18" s="462"/>
    </row>
    <row r="19" spans="1:7" x14ac:dyDescent="0.3">
      <c r="A19" s="451"/>
      <c r="B19" s="463"/>
      <c r="C19" s="463"/>
      <c r="D19" s="453"/>
      <c r="E19" s="463"/>
      <c r="F19" s="453"/>
      <c r="G19" s="464"/>
    </row>
    <row r="20" spans="1:7" x14ac:dyDescent="0.3">
      <c r="A20" s="445"/>
      <c r="B20" s="446"/>
      <c r="C20" s="446"/>
      <c r="D20" s="447"/>
      <c r="E20" s="446"/>
      <c r="F20" s="447"/>
      <c r="G20" s="448"/>
    </row>
    <row r="21" spans="1:7" x14ac:dyDescent="0.3">
      <c r="A21" s="449"/>
      <c r="B21" s="436"/>
      <c r="C21" s="436"/>
      <c r="E21" s="436"/>
      <c r="G21" s="450"/>
    </row>
    <row r="22" spans="1:7" x14ac:dyDescent="0.3">
      <c r="A22" s="449"/>
      <c r="B22" s="436"/>
      <c r="C22" s="436"/>
      <c r="E22" s="436"/>
      <c r="G22" s="450"/>
    </row>
    <row r="23" spans="1:7" x14ac:dyDescent="0.3">
      <c r="A23" s="449"/>
      <c r="B23" s="436"/>
      <c r="C23" s="436"/>
      <c r="E23" s="436"/>
      <c r="G23" s="450"/>
    </row>
    <row r="24" spans="1:7" x14ac:dyDescent="0.3">
      <c r="A24" s="449"/>
      <c r="B24" s="436"/>
      <c r="C24" s="436"/>
      <c r="E24" s="436"/>
      <c r="G24" s="450"/>
    </row>
    <row r="25" spans="1:7" x14ac:dyDescent="0.3">
      <c r="A25" s="449"/>
      <c r="B25" s="436"/>
      <c r="C25" s="436"/>
      <c r="E25" s="436"/>
      <c r="G25" s="450"/>
    </row>
    <row r="26" spans="1:7" x14ac:dyDescent="0.3">
      <c r="A26" s="449"/>
      <c r="B26" s="436"/>
      <c r="C26" s="436"/>
      <c r="E26" s="436"/>
      <c r="G26" s="450"/>
    </row>
    <row r="27" spans="1:7" x14ac:dyDescent="0.3">
      <c r="A27" s="449"/>
      <c r="B27" s="436"/>
      <c r="C27" s="436"/>
      <c r="E27" s="436"/>
      <c r="G27" s="450"/>
    </row>
    <row r="28" spans="1:7" x14ac:dyDescent="0.3">
      <c r="A28" s="449"/>
      <c r="B28" s="436"/>
      <c r="C28" s="436"/>
      <c r="E28" s="436"/>
      <c r="G28" s="450"/>
    </row>
    <row r="29" spans="1:7" x14ac:dyDescent="0.3">
      <c r="A29" s="449"/>
      <c r="B29" s="436"/>
      <c r="C29" s="436"/>
      <c r="E29" s="436"/>
      <c r="G29" s="450"/>
    </row>
    <row r="30" spans="1:7" x14ac:dyDescent="0.3">
      <c r="A30" s="449"/>
      <c r="B30" s="436"/>
      <c r="C30" s="436"/>
      <c r="E30" s="436"/>
      <c r="G30" s="450"/>
    </row>
    <row r="31" spans="1:7" x14ac:dyDescent="0.3">
      <c r="A31" s="449"/>
      <c r="B31" s="436"/>
      <c r="C31" s="436"/>
      <c r="E31" s="436"/>
      <c r="G31" s="450"/>
    </row>
    <row r="32" spans="1:7" x14ac:dyDescent="0.3">
      <c r="A32" s="449"/>
      <c r="B32" s="436"/>
      <c r="C32" s="436"/>
      <c r="E32" s="436"/>
      <c r="G32" s="450"/>
    </row>
    <row r="33" spans="1:7" x14ac:dyDescent="0.3">
      <c r="A33" s="449"/>
      <c r="B33" s="436"/>
      <c r="C33" s="436"/>
      <c r="E33" s="436"/>
      <c r="G33" s="450"/>
    </row>
    <row r="34" spans="1:7" x14ac:dyDescent="0.3">
      <c r="A34" s="449"/>
      <c r="B34" s="436"/>
      <c r="C34" s="436"/>
      <c r="E34" s="436"/>
      <c r="G34" s="450"/>
    </row>
    <row r="35" spans="1:7" x14ac:dyDescent="0.3">
      <c r="A35" s="449"/>
      <c r="B35" s="436"/>
      <c r="C35" s="436"/>
      <c r="E35" s="436"/>
      <c r="G35" s="450"/>
    </row>
    <row r="36" spans="1:7" x14ac:dyDescent="0.3">
      <c r="A36" s="449"/>
      <c r="B36" s="436"/>
      <c r="C36" s="436"/>
      <c r="E36" s="436"/>
      <c r="G36" s="450"/>
    </row>
    <row r="37" spans="1:7" x14ac:dyDescent="0.3">
      <c r="A37" s="449"/>
      <c r="B37" s="436"/>
      <c r="C37" s="436"/>
      <c r="E37" s="436"/>
      <c r="G37" s="450"/>
    </row>
    <row r="38" spans="1:7" x14ac:dyDescent="0.3">
      <c r="A38" s="449"/>
      <c r="B38" s="436"/>
      <c r="C38" s="436"/>
      <c r="E38" s="436"/>
      <c r="G38" s="450"/>
    </row>
    <row r="39" spans="1:7" x14ac:dyDescent="0.3">
      <c r="A39" s="449"/>
      <c r="B39" s="436"/>
      <c r="C39" s="436"/>
      <c r="E39" s="436"/>
      <c r="G39" s="450"/>
    </row>
    <row r="40" spans="1:7" x14ac:dyDescent="0.3">
      <c r="A40" s="449"/>
      <c r="B40" s="436"/>
      <c r="C40" s="436"/>
      <c r="E40" s="436"/>
      <c r="G40" s="450"/>
    </row>
    <row r="41" spans="1:7" x14ac:dyDescent="0.3">
      <c r="A41" s="449"/>
      <c r="B41" s="436"/>
      <c r="C41" s="436"/>
      <c r="E41" s="436"/>
      <c r="G41" s="450"/>
    </row>
    <row r="42" spans="1:7" x14ac:dyDescent="0.3">
      <c r="A42" s="449"/>
      <c r="B42" s="436"/>
      <c r="C42" s="436"/>
      <c r="E42" s="436"/>
      <c r="G42" s="450"/>
    </row>
    <row r="43" spans="1:7" x14ac:dyDescent="0.3">
      <c r="A43" s="449"/>
      <c r="B43" s="436"/>
      <c r="C43" s="436"/>
      <c r="E43" s="436"/>
      <c r="G43" s="450"/>
    </row>
    <row r="44" spans="1:7" x14ac:dyDescent="0.3">
      <c r="A44" s="449"/>
      <c r="B44" s="436"/>
      <c r="C44" s="436"/>
      <c r="E44" s="436"/>
      <c r="G44" s="450"/>
    </row>
    <row r="45" spans="1:7" x14ac:dyDescent="0.3">
      <c r="A45" s="449"/>
      <c r="B45" s="436"/>
      <c r="C45" s="436"/>
      <c r="E45" s="436"/>
      <c r="G45" s="450"/>
    </row>
    <row r="46" spans="1:7" x14ac:dyDescent="0.3">
      <c r="A46" s="449"/>
      <c r="B46" s="436"/>
      <c r="C46" s="436"/>
      <c r="E46" s="436"/>
      <c r="G46" s="450"/>
    </row>
    <row r="47" spans="1:7" x14ac:dyDescent="0.3">
      <c r="A47" s="449"/>
      <c r="B47" s="436"/>
      <c r="C47" s="436"/>
      <c r="E47" s="436"/>
      <c r="G47" s="450"/>
    </row>
    <row r="48" spans="1:7" x14ac:dyDescent="0.3">
      <c r="A48" s="449"/>
      <c r="B48" s="436"/>
      <c r="C48" s="436"/>
      <c r="E48" s="436"/>
      <c r="G48" s="450"/>
    </row>
    <row r="49" spans="1:7" x14ac:dyDescent="0.3">
      <c r="A49" s="449"/>
      <c r="B49" s="436"/>
      <c r="C49" s="436"/>
      <c r="E49" s="436"/>
      <c r="G49" s="450"/>
    </row>
    <row r="50" spans="1:7" x14ac:dyDescent="0.3">
      <c r="A50" s="451"/>
      <c r="B50" s="452"/>
      <c r="C50" s="452"/>
      <c r="D50" s="453"/>
      <c r="E50" s="452"/>
      <c r="F50" s="453"/>
      <c r="G50" s="454"/>
    </row>
  </sheetData>
  <phoneticPr fontId="0" type="noConversion"/>
  <conditionalFormatting sqref="E10">
    <cfRule type="cellIs" dxfId="9" priority="4" stopIfTrue="1" operator="greaterThan">
      <formula>66</formula>
    </cfRule>
    <cfRule type="cellIs" dxfId="8" priority="5" stopIfTrue="1" operator="between">
      <formula>33</formula>
      <formula>66</formula>
    </cfRule>
  </conditionalFormatting>
  <hyperlinks>
    <hyperlink ref="G1" r:id="rId1" display="Played by Joe Hawkstone" xr:uid="{00000000-0004-0000-0000-000000000000}"/>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1"/>
  <sheetViews>
    <sheetView showGridLines="0" zoomScaleNormal="100" workbookViewId="0"/>
  </sheetViews>
  <sheetFormatPr defaultColWidth="13" defaultRowHeight="15.6" x14ac:dyDescent="0.3"/>
  <cols>
    <col min="1" max="1" width="26.8984375" style="59" bestFit="1" customWidth="1"/>
    <col min="2" max="2" width="5.8984375" style="59" bestFit="1" customWidth="1"/>
    <col min="3" max="3" width="7.59765625" style="228" hidden="1" customWidth="1"/>
    <col min="4" max="4" width="5.8984375" style="228" hidden="1" customWidth="1"/>
    <col min="5" max="5" width="9.8984375" style="228" bestFit="1" customWidth="1"/>
    <col min="6" max="6" width="7" style="228" customWidth="1"/>
    <col min="7" max="7" width="6" style="228" bestFit="1" customWidth="1"/>
    <col min="8" max="8" width="5.19921875" style="228" bestFit="1" customWidth="1"/>
    <col min="9" max="9" width="6.8984375" style="228" bestFit="1" customWidth="1"/>
    <col min="10" max="10" width="45.296875" style="59" bestFit="1" customWidth="1"/>
    <col min="11" max="16384" width="13" style="29"/>
  </cols>
  <sheetData>
    <row r="1" spans="1:10" ht="23.4" thickBot="1" x14ac:dyDescent="0.35">
      <c r="A1" s="139" t="s">
        <v>111</v>
      </c>
      <c r="B1" s="140"/>
      <c r="C1" s="140"/>
      <c r="D1" s="140"/>
      <c r="E1" s="140"/>
      <c r="F1" s="140"/>
      <c r="G1" s="140"/>
      <c r="H1" s="140"/>
      <c r="I1" s="140"/>
      <c r="J1" s="140"/>
    </row>
    <row r="2" spans="1:10" s="15" customFormat="1" ht="34.200000000000003" thickBot="1" x14ac:dyDescent="0.35">
      <c r="A2" s="10" t="s">
        <v>110</v>
      </c>
      <c r="B2" s="11" t="s">
        <v>18</v>
      </c>
      <c r="C2" s="11" t="s">
        <v>25</v>
      </c>
      <c r="D2" s="11" t="s">
        <v>17</v>
      </c>
      <c r="E2" s="12" t="s">
        <v>50</v>
      </c>
      <c r="F2" s="12" t="s">
        <v>26</v>
      </c>
      <c r="G2" s="12" t="s">
        <v>52</v>
      </c>
      <c r="H2" s="13" t="s">
        <v>109</v>
      </c>
      <c r="I2" s="12" t="s">
        <v>68</v>
      </c>
      <c r="J2" s="14" t="s">
        <v>114</v>
      </c>
    </row>
    <row r="3" spans="1:10" s="15" customFormat="1" ht="16.8" x14ac:dyDescent="0.3">
      <c r="A3" s="141" t="s">
        <v>55</v>
      </c>
      <c r="B3" s="142">
        <f>1</f>
        <v>1</v>
      </c>
      <c r="C3" s="142" t="s">
        <v>20</v>
      </c>
      <c r="D3" s="142" t="str">
        <f>IF(C3="Str",'Personal File'!$C$9,IF(C3="Dex",'Personal File'!$C$10,IF(C3="Con",'Personal File'!$C$11,IF(C3="Int",'Personal File'!$C$12,IF(C3="Wis",'Personal File'!$C$13,IF(C3="Cha",'Personal File'!$C$14))))))</f>
        <v>+0</v>
      </c>
      <c r="E3" s="143" t="str">
        <f>CONCATENATE(C3," (",D3,")")</f>
        <v>Con (+0)</v>
      </c>
      <c r="F3" s="1">
        <v>0</v>
      </c>
      <c r="G3" s="270">
        <f t="shared" ref="G3:G41" si="0">B3+D3+F3</f>
        <v>1</v>
      </c>
      <c r="H3" s="281">
        <f ca="1">RANDBETWEEN(1,20)</f>
        <v>20</v>
      </c>
      <c r="I3" s="272">
        <f t="shared" ref="I3:I41" ca="1" si="1">SUM(G3:H3)</f>
        <v>21</v>
      </c>
      <c r="J3" s="186" t="s">
        <v>231</v>
      </c>
    </row>
    <row r="4" spans="1:10" s="15" customFormat="1" ht="16.8" x14ac:dyDescent="0.3">
      <c r="A4" s="145" t="s">
        <v>56</v>
      </c>
      <c r="B4" s="142">
        <f>1</f>
        <v>1</v>
      </c>
      <c r="C4" s="142" t="s">
        <v>23</v>
      </c>
      <c r="D4" s="142" t="str">
        <f>IF(C4="Str",'Personal File'!$C$9,IF(C4="Dex",'Personal File'!$C$10,IF(C4="Con",'Personal File'!$C$11,IF(C4="Int",'Personal File'!$C$12,IF(C4="Wis",'Personal File'!$C$13,IF(C4="Cha",'Personal File'!$C$14))))))</f>
        <v>+1</v>
      </c>
      <c r="E4" s="146" t="str">
        <f t="shared" ref="E4:E5" si="2">CONCATENATE(C4," (",D4,")")</f>
        <v>Dex (+1)</v>
      </c>
      <c r="F4" s="1">
        <v>0</v>
      </c>
      <c r="G4" s="270">
        <f t="shared" si="0"/>
        <v>2</v>
      </c>
      <c r="H4" s="282">
        <f t="shared" ref="H4:H5" ca="1" si="3">RANDBETWEEN(1,20)</f>
        <v>16</v>
      </c>
      <c r="I4" s="272">
        <f t="shared" ca="1" si="1"/>
        <v>18</v>
      </c>
      <c r="J4" s="186" t="s">
        <v>230</v>
      </c>
    </row>
    <row r="5" spans="1:10" s="15" customFormat="1" ht="16.8" x14ac:dyDescent="0.3">
      <c r="A5" s="147" t="s">
        <v>57</v>
      </c>
      <c r="B5" s="148">
        <f>3</f>
        <v>3</v>
      </c>
      <c r="C5" s="148" t="s">
        <v>22</v>
      </c>
      <c r="D5" s="148" t="str">
        <f>IF(C5="Str",'Personal File'!$C$9,IF(C5="Dex",'Personal File'!$C$10,IF(C5="Con",'Personal File'!$C$11,IF(C5="Int",'Personal File'!$C$12,IF(C5="Wis",'Personal File'!$C$13,IF(C5="Cha",'Personal File'!$C$14))))))</f>
        <v>+0</v>
      </c>
      <c r="E5" s="149" t="str">
        <f t="shared" si="2"/>
        <v>Wis (+0)</v>
      </c>
      <c r="F5" s="8">
        <v>2</v>
      </c>
      <c r="G5" s="271">
        <f t="shared" si="0"/>
        <v>5</v>
      </c>
      <c r="H5" s="150">
        <f t="shared" ca="1" si="3"/>
        <v>4</v>
      </c>
      <c r="I5" s="273">
        <f t="shared" ca="1" si="1"/>
        <v>9</v>
      </c>
      <c r="J5" s="466" t="s">
        <v>230</v>
      </c>
    </row>
    <row r="6" spans="1:10" s="156" customFormat="1" ht="17.399999999999999" x14ac:dyDescent="0.3">
      <c r="A6" s="151" t="s">
        <v>27</v>
      </c>
      <c r="B6" s="142">
        <v>0</v>
      </c>
      <c r="C6" s="152" t="s">
        <v>21</v>
      </c>
      <c r="D6" s="153" t="str">
        <f>IF(C6="Str",'Personal File'!$C$9,IF(C6="Dex",'Personal File'!$C$10,IF(C6="Con",'Personal File'!$C$11,IF(C6="Int",'Personal File'!$C$12,IF(C6="Wis",'Personal File'!$C$13,IF(C6="Cha",'Personal File'!$C$14))))))</f>
        <v>+1</v>
      </c>
      <c r="E6" s="153" t="str">
        <f t="shared" ref="E6:E41" si="4">CONCATENATE(C6," (",D6,")")</f>
        <v>Int (+1)</v>
      </c>
      <c r="F6" s="154" t="s">
        <v>51</v>
      </c>
      <c r="G6" s="155">
        <f t="shared" si="0"/>
        <v>1</v>
      </c>
      <c r="H6" s="283">
        <f ca="1">RANDBETWEEN(1,20)</f>
        <v>16</v>
      </c>
      <c r="I6" s="274">
        <f t="shared" ca="1" si="1"/>
        <v>17</v>
      </c>
      <c r="J6" s="144"/>
    </row>
    <row r="7" spans="1:10" s="160" customFormat="1" ht="16.8" x14ac:dyDescent="0.3">
      <c r="A7" s="157" t="s">
        <v>28</v>
      </c>
      <c r="B7" s="142">
        <v>0</v>
      </c>
      <c r="C7" s="158" t="s">
        <v>23</v>
      </c>
      <c r="D7" s="159" t="str">
        <f>IF(C7="Str",'Personal File'!$C$9,IF(C7="Dex",'Personal File'!$C$10,IF(C7="Con",'Personal File'!$C$11,IF(C7="Int",'Personal File'!$C$12,IF(C7="Wis",'Personal File'!$C$13,IF(C7="Cha",'Personal File'!$C$14))))))</f>
        <v>+1</v>
      </c>
      <c r="E7" s="159" t="str">
        <f t="shared" si="4"/>
        <v>Dex (+1)</v>
      </c>
      <c r="F7" s="154" t="s">
        <v>51</v>
      </c>
      <c r="G7" s="155">
        <f t="shared" si="0"/>
        <v>1</v>
      </c>
      <c r="H7" s="283">
        <f ca="1">RANDBETWEEN(1,20)</f>
        <v>11</v>
      </c>
      <c r="I7" s="274">
        <f t="shared" ca="1" si="1"/>
        <v>12</v>
      </c>
      <c r="J7" s="144"/>
    </row>
    <row r="8" spans="1:10" s="163" customFormat="1" ht="16.8" x14ac:dyDescent="0.3">
      <c r="A8" s="182" t="s">
        <v>29</v>
      </c>
      <c r="B8" s="142">
        <v>0</v>
      </c>
      <c r="C8" s="183" t="s">
        <v>19</v>
      </c>
      <c r="D8" s="184" t="str">
        <f>IF(C8="Str",'Personal File'!$C$9,IF(C8="Dex",'Personal File'!$C$10,IF(C8="Con",'Personal File'!$C$11,IF(C8="Int",'Personal File'!$C$12,IF(C8="Wis",'Personal File'!$C$13,IF(C8="Cha",'Personal File'!$C$14))))))</f>
        <v>+3</v>
      </c>
      <c r="E8" s="185" t="str">
        <f t="shared" si="4"/>
        <v>Cha (+3)</v>
      </c>
      <c r="F8" s="155" t="s">
        <v>51</v>
      </c>
      <c r="G8" s="155">
        <f t="shared" si="0"/>
        <v>3</v>
      </c>
      <c r="H8" s="283">
        <f t="shared" ref="H8:H40" ca="1" si="5">RANDBETWEEN(1,20)</f>
        <v>18</v>
      </c>
      <c r="I8" s="274">
        <f t="shared" ca="1" si="1"/>
        <v>21</v>
      </c>
      <c r="J8" s="186" t="s">
        <v>229</v>
      </c>
    </row>
    <row r="9" spans="1:10" s="167" customFormat="1" ht="16.8" x14ac:dyDescent="0.3">
      <c r="A9" s="164" t="s">
        <v>30</v>
      </c>
      <c r="B9" s="142">
        <v>0</v>
      </c>
      <c r="C9" s="165" t="s">
        <v>24</v>
      </c>
      <c r="D9" s="166" t="str">
        <f>IF(C9="Str",'Personal File'!$C$9,IF(C9="Dex",'Personal File'!$C$10,IF(C9="Con",'Personal File'!$C$11,IF(C9="Int",'Personal File'!$C$12,IF(C9="Wis",'Personal File'!$C$13,IF(C9="Cha",'Personal File'!$C$14))))))</f>
        <v>+0</v>
      </c>
      <c r="E9" s="166" t="str">
        <f t="shared" si="4"/>
        <v>Str (+0)</v>
      </c>
      <c r="F9" s="154" t="s">
        <v>51</v>
      </c>
      <c r="G9" s="155">
        <f t="shared" si="0"/>
        <v>0</v>
      </c>
      <c r="H9" s="283">
        <f t="shared" ca="1" si="5"/>
        <v>17</v>
      </c>
      <c r="I9" s="274">
        <f t="shared" ca="1" si="1"/>
        <v>17</v>
      </c>
      <c r="J9" s="144"/>
    </row>
    <row r="10" spans="1:10" s="167" customFormat="1" ht="16.8" x14ac:dyDescent="0.3">
      <c r="A10" s="168" t="s">
        <v>6</v>
      </c>
      <c r="B10" s="169">
        <v>6</v>
      </c>
      <c r="C10" s="170" t="s">
        <v>20</v>
      </c>
      <c r="D10" s="171" t="str">
        <f>IF(C10="Str",'Personal File'!$C$9,IF(C10="Dex",'Personal File'!$C$10,IF(C10="Con",'Personal File'!$C$11,IF(C10="Int",'Personal File'!$C$12,IF(C10="Wis",'Personal File'!$C$13,IF(C10="Cha",'Personal File'!$C$14))))))</f>
        <v>+0</v>
      </c>
      <c r="E10" s="171" t="str">
        <f t="shared" si="4"/>
        <v>Con (+0)</v>
      </c>
      <c r="F10" s="162" t="s">
        <v>51</v>
      </c>
      <c r="G10" s="172">
        <f t="shared" si="0"/>
        <v>6</v>
      </c>
      <c r="H10" s="283">
        <f t="shared" ca="1" si="5"/>
        <v>1</v>
      </c>
      <c r="I10" s="276">
        <f t="shared" ca="1" si="1"/>
        <v>7</v>
      </c>
      <c r="J10" s="173"/>
    </row>
    <row r="11" spans="1:10" s="156" customFormat="1" ht="16.8" x14ac:dyDescent="0.3">
      <c r="A11" s="362" t="s">
        <v>216</v>
      </c>
      <c r="B11" s="363">
        <v>1</v>
      </c>
      <c r="C11" s="364" t="s">
        <v>21</v>
      </c>
      <c r="D11" s="365" t="str">
        <f>IF(C11="Str",'Personal File'!$C$9,IF(C11="Dex",'Personal File'!$C$10,IF(C11="Con",'Personal File'!$C$11,IF(C11="Int",'Personal File'!$C$12,IF(C11="Wis",'Personal File'!$C$13,IF(C11="Cha",'Personal File'!$C$14))))))</f>
        <v>+1</v>
      </c>
      <c r="E11" s="365" t="str">
        <f t="shared" si="4"/>
        <v>Int (+1)</v>
      </c>
      <c r="F11" s="162" t="s">
        <v>51</v>
      </c>
      <c r="G11" s="162">
        <f t="shared" si="0"/>
        <v>2</v>
      </c>
      <c r="H11" s="283">
        <f t="shared" ca="1" si="5"/>
        <v>2</v>
      </c>
      <c r="I11" s="275">
        <f t="shared" ca="1" si="1"/>
        <v>4</v>
      </c>
      <c r="J11" s="366"/>
    </row>
    <row r="12" spans="1:10" s="181" customFormat="1" ht="16.8" x14ac:dyDescent="0.3">
      <c r="A12" s="174" t="s">
        <v>31</v>
      </c>
      <c r="B12" s="175">
        <v>0</v>
      </c>
      <c r="C12" s="176" t="s">
        <v>21</v>
      </c>
      <c r="D12" s="177" t="str">
        <f>IF(C12="Str",'Personal File'!$C$9,IF(C12="Dex",'Personal File'!$C$10,IF(C12="Con",'Personal File'!$C$11,IF(C12="Int",'Personal File'!$C$12,IF(C12="Wis",'Personal File'!$C$13,IF(C12="Cha",'Personal File'!$C$14))))))</f>
        <v>+1</v>
      </c>
      <c r="E12" s="177" t="str">
        <f t="shared" si="4"/>
        <v>Int (+1)</v>
      </c>
      <c r="F12" s="178" t="s">
        <v>51</v>
      </c>
      <c r="G12" s="179">
        <f t="shared" si="0"/>
        <v>1</v>
      </c>
      <c r="H12" s="283">
        <f t="shared" ca="1" si="5"/>
        <v>7</v>
      </c>
      <c r="I12" s="277">
        <f t="shared" ca="1" si="1"/>
        <v>8</v>
      </c>
      <c r="J12" s="180"/>
    </row>
    <row r="13" spans="1:10" s="160" customFormat="1" ht="16.8" x14ac:dyDescent="0.3">
      <c r="A13" s="182" t="s">
        <v>32</v>
      </c>
      <c r="B13" s="142">
        <v>0</v>
      </c>
      <c r="C13" s="183" t="s">
        <v>19</v>
      </c>
      <c r="D13" s="184" t="str">
        <f>IF(C13="Str",'Personal File'!$C$9,IF(C13="Dex",'Personal File'!$C$10,IF(C13="Con",'Personal File'!$C$11,IF(C13="Int",'Personal File'!$C$12,IF(C13="Wis",'Personal File'!$C$13,IF(C13="Cha",'Personal File'!$C$14))))))</f>
        <v>+3</v>
      </c>
      <c r="E13" s="185" t="str">
        <f t="shared" si="4"/>
        <v>Cha (+3)</v>
      </c>
      <c r="F13" s="155" t="s">
        <v>51</v>
      </c>
      <c r="G13" s="155">
        <f t="shared" si="0"/>
        <v>3</v>
      </c>
      <c r="H13" s="283">
        <f t="shared" ca="1" si="5"/>
        <v>16</v>
      </c>
      <c r="I13" s="274">
        <f t="shared" ca="1" si="1"/>
        <v>19</v>
      </c>
      <c r="J13" s="186" t="s">
        <v>229</v>
      </c>
    </row>
    <row r="14" spans="1:10" s="160" customFormat="1" ht="16.8" x14ac:dyDescent="0.3">
      <c r="A14" s="174" t="s">
        <v>33</v>
      </c>
      <c r="B14" s="175">
        <v>0</v>
      </c>
      <c r="C14" s="176" t="s">
        <v>21</v>
      </c>
      <c r="D14" s="177" t="str">
        <f>IF(C14="Str",'Personal File'!$C$9,IF(C14="Dex",'Personal File'!$C$10,IF(C14="Con",'Personal File'!$C$11,IF(C14="Int",'Personal File'!$C$12,IF(C14="Wis",'Personal File'!$C$13,IF(C14="Cha",'Personal File'!$C$14))))))</f>
        <v>+1</v>
      </c>
      <c r="E14" s="177" t="str">
        <f t="shared" si="4"/>
        <v>Int (+1)</v>
      </c>
      <c r="F14" s="178" t="s">
        <v>51</v>
      </c>
      <c r="G14" s="179">
        <f t="shared" si="0"/>
        <v>1</v>
      </c>
      <c r="H14" s="283">
        <f t="shared" ca="1" si="5"/>
        <v>19</v>
      </c>
      <c r="I14" s="277">
        <f t="shared" ca="1" si="1"/>
        <v>20</v>
      </c>
      <c r="J14" s="180"/>
    </row>
    <row r="15" spans="1:10" s="160" customFormat="1" ht="16.8" x14ac:dyDescent="0.3">
      <c r="A15" s="182" t="s">
        <v>34</v>
      </c>
      <c r="B15" s="142">
        <v>0</v>
      </c>
      <c r="C15" s="183" t="s">
        <v>19</v>
      </c>
      <c r="D15" s="184" t="str">
        <f>IF(C15="Str",'Personal File'!$C$9,IF(C15="Dex",'Personal File'!$C$10,IF(C15="Con",'Personal File'!$C$11,IF(C15="Int",'Personal File'!$C$12,IF(C15="Wis",'Personal File'!$C$13,IF(C15="Cha",'Personal File'!$C$14))))))</f>
        <v>+3</v>
      </c>
      <c r="E15" s="185" t="str">
        <f t="shared" si="4"/>
        <v>Cha (+3)</v>
      </c>
      <c r="F15" s="154">
        <v>2</v>
      </c>
      <c r="G15" s="155">
        <f t="shared" si="0"/>
        <v>5</v>
      </c>
      <c r="H15" s="283">
        <f t="shared" ca="1" si="5"/>
        <v>17</v>
      </c>
      <c r="I15" s="274">
        <f t="shared" ca="1" si="1"/>
        <v>22</v>
      </c>
      <c r="J15" s="186" t="s">
        <v>229</v>
      </c>
    </row>
    <row r="16" spans="1:10" s="160" customFormat="1" ht="16.8" x14ac:dyDescent="0.3">
      <c r="A16" s="157" t="s">
        <v>35</v>
      </c>
      <c r="B16" s="142">
        <v>0</v>
      </c>
      <c r="C16" s="158" t="s">
        <v>23</v>
      </c>
      <c r="D16" s="159" t="str">
        <f>IF(C16="Str",'Personal File'!$C$9,IF(C16="Dex",'Personal File'!$C$10,IF(C16="Con",'Personal File'!$C$11,IF(C16="Int",'Personal File'!$C$12,IF(C16="Wis",'Personal File'!$C$13,IF(C16="Cha",'Personal File'!$C$14))))))</f>
        <v>+1</v>
      </c>
      <c r="E16" s="146" t="str">
        <f t="shared" si="4"/>
        <v>Dex (+1)</v>
      </c>
      <c r="F16" s="154" t="s">
        <v>51</v>
      </c>
      <c r="G16" s="155">
        <f t="shared" si="0"/>
        <v>1</v>
      </c>
      <c r="H16" s="283">
        <f t="shared" ca="1" si="5"/>
        <v>1</v>
      </c>
      <c r="I16" s="274">
        <f t="shared" ca="1" si="1"/>
        <v>2</v>
      </c>
      <c r="J16" s="144"/>
    </row>
    <row r="17" spans="1:10" s="160" customFormat="1" ht="16.8" x14ac:dyDescent="0.3">
      <c r="A17" s="187" t="s">
        <v>36</v>
      </c>
      <c r="B17" s="188">
        <v>0</v>
      </c>
      <c r="C17" s="189" t="s">
        <v>21</v>
      </c>
      <c r="D17" s="190" t="str">
        <f>IF(C17="Str",'Personal File'!$C$9,IF(C17="Dex",'Personal File'!$C$10,IF(C17="Con",'Personal File'!$C$11,IF(C17="Int",'Personal File'!$C$12,IF(C17="Wis",'Personal File'!$C$13,IF(C17="Cha",'Personal File'!$C$14))))))</f>
        <v>+1</v>
      </c>
      <c r="E17" s="190" t="str">
        <f t="shared" si="4"/>
        <v>Int (+1)</v>
      </c>
      <c r="F17" s="191" t="s">
        <v>51</v>
      </c>
      <c r="G17" s="191">
        <f t="shared" si="0"/>
        <v>1</v>
      </c>
      <c r="H17" s="283">
        <f t="shared" ca="1" si="5"/>
        <v>7</v>
      </c>
      <c r="I17" s="278">
        <f t="shared" ca="1" si="1"/>
        <v>8</v>
      </c>
      <c r="J17" s="192"/>
    </row>
    <row r="18" spans="1:10" s="160" customFormat="1" ht="16.8" x14ac:dyDescent="0.3">
      <c r="A18" s="182" t="s">
        <v>37</v>
      </c>
      <c r="B18" s="142">
        <v>0</v>
      </c>
      <c r="C18" s="183" t="s">
        <v>19</v>
      </c>
      <c r="D18" s="184" t="str">
        <f>IF(C18="Str",'Personal File'!$C$9,IF(C18="Dex",'Personal File'!$C$10,IF(C18="Con",'Personal File'!$C$11,IF(C18="Int",'Personal File'!$C$12,IF(C18="Wis",'Personal File'!$C$13,IF(C18="Cha",'Personal File'!$C$14))))))</f>
        <v>+3</v>
      </c>
      <c r="E18" s="185" t="str">
        <f t="shared" si="4"/>
        <v>Cha (+3)</v>
      </c>
      <c r="F18" s="155" t="s">
        <v>51</v>
      </c>
      <c r="G18" s="155">
        <f t="shared" si="0"/>
        <v>3</v>
      </c>
      <c r="H18" s="283">
        <f t="shared" ca="1" si="5"/>
        <v>19</v>
      </c>
      <c r="I18" s="274">
        <f t="shared" ca="1" si="1"/>
        <v>22</v>
      </c>
      <c r="J18" s="186" t="s">
        <v>229</v>
      </c>
    </row>
    <row r="19" spans="1:10" s="160" customFormat="1" ht="16.8" x14ac:dyDescent="0.3">
      <c r="A19" s="193" t="s">
        <v>7</v>
      </c>
      <c r="B19" s="175">
        <v>0</v>
      </c>
      <c r="C19" s="194" t="s">
        <v>19</v>
      </c>
      <c r="D19" s="195" t="str">
        <f>IF(C19="Str",'Personal File'!$C$9,IF(C19="Dex",'Personal File'!$C$10,IF(C19="Con",'Personal File'!$C$11,IF(C19="Int",'Personal File'!$C$12,IF(C19="Wis",'Personal File'!$C$13,IF(C19="Cha",'Personal File'!$C$14))))))</f>
        <v>+3</v>
      </c>
      <c r="E19" s="195" t="str">
        <f t="shared" si="4"/>
        <v>Cha (+3)</v>
      </c>
      <c r="F19" s="178" t="s">
        <v>51</v>
      </c>
      <c r="G19" s="179">
        <f t="shared" si="0"/>
        <v>3</v>
      </c>
      <c r="H19" s="283">
        <f t="shared" ca="1" si="5"/>
        <v>14</v>
      </c>
      <c r="I19" s="277">
        <f t="shared" ca="1" si="1"/>
        <v>17</v>
      </c>
      <c r="J19" s="180" t="s">
        <v>229</v>
      </c>
    </row>
    <row r="20" spans="1:10" s="160" customFormat="1" ht="16.8" x14ac:dyDescent="0.3">
      <c r="A20" s="196" t="s">
        <v>38</v>
      </c>
      <c r="B20" s="142">
        <v>0</v>
      </c>
      <c r="C20" s="197" t="s">
        <v>22</v>
      </c>
      <c r="D20" s="198" t="str">
        <f>IF(C20="Str",'Personal File'!$C$9,IF(C20="Dex",'Personal File'!$C$10,IF(C20="Con",'Personal File'!$C$11,IF(C20="Int",'Personal File'!$C$12,IF(C20="Wis",'Personal File'!$C$13,IF(C20="Cha",'Personal File'!$C$14))))))</f>
        <v>+0</v>
      </c>
      <c r="E20" s="198" t="str">
        <f t="shared" si="4"/>
        <v>Wis (+0)</v>
      </c>
      <c r="F20" s="155" t="s">
        <v>51</v>
      </c>
      <c r="G20" s="155">
        <f t="shared" si="0"/>
        <v>0</v>
      </c>
      <c r="H20" s="283">
        <f t="shared" ca="1" si="5"/>
        <v>15</v>
      </c>
      <c r="I20" s="274">
        <f t="shared" ca="1" si="1"/>
        <v>15</v>
      </c>
      <c r="J20" s="144"/>
    </row>
    <row r="21" spans="1:10" s="160" customFormat="1" ht="16.8" x14ac:dyDescent="0.3">
      <c r="A21" s="157" t="s">
        <v>39</v>
      </c>
      <c r="B21" s="142">
        <v>0</v>
      </c>
      <c r="C21" s="158" t="s">
        <v>23</v>
      </c>
      <c r="D21" s="159" t="str">
        <f>IF(C21="Str",'Personal File'!$C$9,IF(C21="Dex",'Personal File'!$C$10,IF(C21="Con",'Personal File'!$C$11,IF(C21="Int",'Personal File'!$C$12,IF(C21="Wis",'Personal File'!$C$13,IF(C21="Cha",'Personal File'!$C$14))))))</f>
        <v>+1</v>
      </c>
      <c r="E21" s="159" t="str">
        <f t="shared" si="4"/>
        <v>Dex (+1)</v>
      </c>
      <c r="F21" s="154" t="s">
        <v>51</v>
      </c>
      <c r="G21" s="155">
        <f t="shared" si="0"/>
        <v>1</v>
      </c>
      <c r="H21" s="283">
        <f t="shared" ca="1" si="5"/>
        <v>2</v>
      </c>
      <c r="I21" s="274">
        <f t="shared" ca="1" si="1"/>
        <v>3</v>
      </c>
      <c r="J21" s="186"/>
    </row>
    <row r="22" spans="1:10" s="160" customFormat="1" ht="16.8" x14ac:dyDescent="0.3">
      <c r="A22" s="161" t="s">
        <v>40</v>
      </c>
      <c r="B22" s="363">
        <v>1</v>
      </c>
      <c r="C22" s="438" t="s">
        <v>19</v>
      </c>
      <c r="D22" s="439" t="str">
        <f>IF(C22="Str",'Personal File'!$C$9,IF(C22="Dex",'Personal File'!$C$10,IF(C22="Con",'Personal File'!$C$11,IF(C22="Int",'Personal File'!$C$12,IF(C22="Wis",'Personal File'!$C$13,IF(C22="Cha",'Personal File'!$C$14))))))</f>
        <v>+3</v>
      </c>
      <c r="E22" s="439" t="str">
        <f t="shared" si="4"/>
        <v>Cha (+3)</v>
      </c>
      <c r="F22" s="162" t="s">
        <v>51</v>
      </c>
      <c r="G22" s="162">
        <f t="shared" si="0"/>
        <v>4</v>
      </c>
      <c r="H22" s="283">
        <f t="shared" ca="1" si="5"/>
        <v>7</v>
      </c>
      <c r="I22" s="275">
        <f t="shared" ca="1" si="1"/>
        <v>11</v>
      </c>
      <c r="J22" s="366" t="s">
        <v>229</v>
      </c>
    </row>
    <row r="23" spans="1:10" s="160" customFormat="1" ht="16.8" x14ac:dyDescent="0.3">
      <c r="A23" s="164" t="s">
        <v>41</v>
      </c>
      <c r="B23" s="142">
        <v>0</v>
      </c>
      <c r="C23" s="165" t="s">
        <v>24</v>
      </c>
      <c r="D23" s="166" t="str">
        <f>IF(C23="Str",'Personal File'!$C$9,IF(C23="Dex",'Personal File'!$C$10,IF(C23="Con",'Personal File'!$C$11,IF(C23="Int",'Personal File'!$C$12,IF(C23="Wis",'Personal File'!$C$13,IF(C23="Cha",'Personal File'!$C$14))))))</f>
        <v>+0</v>
      </c>
      <c r="E23" s="166" t="str">
        <f t="shared" si="4"/>
        <v>Str (+0)</v>
      </c>
      <c r="F23" s="154" t="s">
        <v>51</v>
      </c>
      <c r="G23" s="155">
        <f t="shared" si="0"/>
        <v>0</v>
      </c>
      <c r="H23" s="283">
        <f t="shared" ca="1" si="5"/>
        <v>15</v>
      </c>
      <c r="I23" s="274">
        <f t="shared" ca="1" si="1"/>
        <v>15</v>
      </c>
      <c r="J23" s="144"/>
    </row>
    <row r="24" spans="1:10" s="160" customFormat="1" ht="16.8" x14ac:dyDescent="0.3">
      <c r="A24" s="199" t="s">
        <v>71</v>
      </c>
      <c r="B24" s="169">
        <v>4</v>
      </c>
      <c r="C24" s="200" t="s">
        <v>21</v>
      </c>
      <c r="D24" s="201" t="str">
        <f>IF(C24="Str",'Personal File'!$C$9,IF(C24="Dex",'Personal File'!$C$10,IF(C24="Con",'Personal File'!$C$11,IF(C24="Int",'Personal File'!$C$12,IF(C24="Wis",'Personal File'!$C$13,IF(C24="Cha",'Personal File'!$C$14))))))</f>
        <v>+1</v>
      </c>
      <c r="E24" s="201" t="str">
        <f t="shared" si="4"/>
        <v>Int (+1)</v>
      </c>
      <c r="F24" s="162" t="s">
        <v>51</v>
      </c>
      <c r="G24" s="172">
        <f t="shared" si="0"/>
        <v>5</v>
      </c>
      <c r="H24" s="283">
        <f t="shared" ca="1" si="5"/>
        <v>5</v>
      </c>
      <c r="I24" s="276">
        <f t="shared" ca="1" si="1"/>
        <v>10</v>
      </c>
      <c r="J24" s="173"/>
    </row>
    <row r="25" spans="1:10" s="160" customFormat="1" ht="16.8" x14ac:dyDescent="0.3">
      <c r="A25" s="264" t="s">
        <v>126</v>
      </c>
      <c r="B25" s="216">
        <v>0</v>
      </c>
      <c r="C25" s="265" t="s">
        <v>21</v>
      </c>
      <c r="D25" s="266" t="str">
        <f>IF(C25="Str",'Personal File'!$C$9,IF(C25="Dex",'Personal File'!$C$10,IF(C25="Con",'Personal File'!$C$11,IF(C25="Int",'Personal File'!$C$12,IF(C25="Wis",'Personal File'!$C$13,IF(C25="Cha",'Personal File'!$C$14))))))</f>
        <v>+1</v>
      </c>
      <c r="E25" s="266" t="str">
        <f t="shared" ref="E25" si="6">CONCATENATE(C25," (",D25,")")</f>
        <v>Int (+1)</v>
      </c>
      <c r="F25" s="178" t="s">
        <v>51</v>
      </c>
      <c r="G25" s="219">
        <f t="shared" si="0"/>
        <v>1</v>
      </c>
      <c r="H25" s="283">
        <f t="shared" ca="1" si="5"/>
        <v>11</v>
      </c>
      <c r="I25" s="279">
        <f t="shared" ca="1" si="1"/>
        <v>12</v>
      </c>
      <c r="J25" s="267"/>
    </row>
    <row r="26" spans="1:10" s="160" customFormat="1" ht="16.8" x14ac:dyDescent="0.3">
      <c r="A26" s="440" t="s">
        <v>42</v>
      </c>
      <c r="B26" s="444">
        <v>1</v>
      </c>
      <c r="C26" s="441" t="s">
        <v>22</v>
      </c>
      <c r="D26" s="442" t="str">
        <f>IF(C26="Str",'Personal File'!$C$9,IF(C26="Dex",'Personal File'!$C$10,IF(C26="Con",'Personal File'!$C$11,IF(C26="Int",'Personal File'!$C$12,IF(C26="Wis",'Personal File'!$C$13,IF(C26="Cha",'Personal File'!$C$14))))))</f>
        <v>+0</v>
      </c>
      <c r="E26" s="443" t="str">
        <f t="shared" si="4"/>
        <v>Wis (+0)</v>
      </c>
      <c r="F26" s="465">
        <f>2+2-4</f>
        <v>0</v>
      </c>
      <c r="G26" s="162">
        <f t="shared" si="0"/>
        <v>1</v>
      </c>
      <c r="H26" s="283">
        <f t="shared" ca="1" si="5"/>
        <v>17</v>
      </c>
      <c r="I26" s="275">
        <f t="shared" ca="1" si="1"/>
        <v>18</v>
      </c>
      <c r="J26" s="366" t="s">
        <v>218</v>
      </c>
    </row>
    <row r="27" spans="1:10" s="160" customFormat="1" ht="16.8" x14ac:dyDescent="0.3">
      <c r="A27" s="157" t="s">
        <v>8</v>
      </c>
      <c r="B27" s="142">
        <v>0</v>
      </c>
      <c r="C27" s="158" t="s">
        <v>23</v>
      </c>
      <c r="D27" s="159" t="str">
        <f>IF(C27="Str",'Personal File'!$C$9,IF(C27="Dex",'Personal File'!$C$10,IF(C27="Con",'Personal File'!$C$11,IF(C27="Int",'Personal File'!$C$12,IF(C27="Wis",'Personal File'!$C$13,IF(C27="Cha",'Personal File'!$C$14))))))</f>
        <v>+1</v>
      </c>
      <c r="E27" s="159" t="str">
        <f t="shared" si="4"/>
        <v>Dex (+1)</v>
      </c>
      <c r="F27" s="154" t="s">
        <v>51</v>
      </c>
      <c r="G27" s="155">
        <f t="shared" si="0"/>
        <v>1</v>
      </c>
      <c r="H27" s="283">
        <f t="shared" ca="1" si="5"/>
        <v>3</v>
      </c>
      <c r="I27" s="274">
        <f t="shared" ca="1" si="1"/>
        <v>4</v>
      </c>
      <c r="J27" s="186"/>
    </row>
    <row r="28" spans="1:10" s="160" customFormat="1" ht="16.8" x14ac:dyDescent="0.3">
      <c r="A28" s="202" t="s">
        <v>43</v>
      </c>
      <c r="B28" s="175">
        <v>0</v>
      </c>
      <c r="C28" s="203" t="s">
        <v>23</v>
      </c>
      <c r="D28" s="204" t="str">
        <f>IF(C28="Str",'Personal File'!$C$9,IF(C28="Dex",'Personal File'!$C$10,IF(C28="Con",'Personal File'!$C$11,IF(C28="Int",'Personal File'!$C$12,IF(C28="Wis",'Personal File'!$C$13,IF(C28="Cha",'Personal File'!$C$14))))))</f>
        <v>+1</v>
      </c>
      <c r="E28" s="204" t="str">
        <f t="shared" si="4"/>
        <v>Dex (+1)</v>
      </c>
      <c r="F28" s="178" t="s">
        <v>51</v>
      </c>
      <c r="G28" s="179">
        <f t="shared" si="0"/>
        <v>1</v>
      </c>
      <c r="H28" s="283">
        <f t="shared" ca="1" si="5"/>
        <v>7</v>
      </c>
      <c r="I28" s="277">
        <f t="shared" ca="1" si="1"/>
        <v>8</v>
      </c>
      <c r="J28" s="180"/>
    </row>
    <row r="29" spans="1:10" ht="16.8" x14ac:dyDescent="0.3">
      <c r="A29" s="182" t="s">
        <v>127</v>
      </c>
      <c r="B29" s="142">
        <v>0</v>
      </c>
      <c r="C29" s="183" t="s">
        <v>19</v>
      </c>
      <c r="D29" s="184" t="str">
        <f>IF(C29="Str",'Personal File'!$C$9,IF(C29="Dex",'Personal File'!$C$10,IF(C29="Con",'Personal File'!$C$11,IF(C29="Int",'Personal File'!$C$12,IF(C29="Wis",'Personal File'!$C$13,IF(C29="Cha",'Personal File'!$C$14))))))</f>
        <v>+3</v>
      </c>
      <c r="E29" s="184" t="str">
        <f t="shared" si="4"/>
        <v>Cha (+3)</v>
      </c>
      <c r="F29" s="155" t="s">
        <v>51</v>
      </c>
      <c r="G29" s="155">
        <f t="shared" si="0"/>
        <v>3</v>
      </c>
      <c r="H29" s="283">
        <f t="shared" ca="1" si="5"/>
        <v>7</v>
      </c>
      <c r="I29" s="274">
        <f t="shared" ca="1" si="1"/>
        <v>10</v>
      </c>
      <c r="J29" s="144" t="s">
        <v>229</v>
      </c>
    </row>
    <row r="30" spans="1:10" ht="16.8" x14ac:dyDescent="0.3">
      <c r="A30" s="161" t="s">
        <v>217</v>
      </c>
      <c r="B30" s="349">
        <v>1</v>
      </c>
      <c r="C30" s="350" t="s">
        <v>22</v>
      </c>
      <c r="D30" s="351" t="str">
        <f>IF(C30="Str",'Personal File'!$C$9,IF(C30="Dex",'Personal File'!$C$10,IF(C30="Con",'Personal File'!$C$11,IF(C30="Int",'Personal File'!$C$12,IF(C30="Wis",'Personal File'!$C$13,IF(C30="Cha",'Personal File'!$C$14))))))</f>
        <v>+0</v>
      </c>
      <c r="E30" s="351" t="str">
        <f t="shared" si="4"/>
        <v>Wis (+0)</v>
      </c>
      <c r="F30" s="352" t="s">
        <v>51</v>
      </c>
      <c r="G30" s="162">
        <f t="shared" si="0"/>
        <v>1</v>
      </c>
      <c r="H30" s="283">
        <f t="shared" ca="1" si="5"/>
        <v>20</v>
      </c>
      <c r="I30" s="275">
        <f t="shared" ca="1" si="1"/>
        <v>21</v>
      </c>
      <c r="J30" s="353"/>
    </row>
    <row r="31" spans="1:10" ht="16.8" x14ac:dyDescent="0.3">
      <c r="A31" s="157" t="s">
        <v>9</v>
      </c>
      <c r="B31" s="142">
        <v>0</v>
      </c>
      <c r="C31" s="158" t="s">
        <v>23</v>
      </c>
      <c r="D31" s="159" t="str">
        <f>IF(C31="Str",'Personal File'!$C$9,IF(C31="Dex",'Personal File'!$C$10,IF(C31="Con",'Personal File'!$C$11,IF(C31="Int",'Personal File'!$C$12,IF(C31="Wis",'Personal File'!$C$13,IF(C31="Cha",'Personal File'!$C$14))))))</f>
        <v>+1</v>
      </c>
      <c r="E31" s="146" t="str">
        <f t="shared" si="4"/>
        <v>Dex (+1)</v>
      </c>
      <c r="F31" s="155" t="s">
        <v>51</v>
      </c>
      <c r="G31" s="155">
        <f t="shared" si="0"/>
        <v>1</v>
      </c>
      <c r="H31" s="283">
        <f t="shared" ca="1" si="5"/>
        <v>3</v>
      </c>
      <c r="I31" s="274">
        <f t="shared" ca="1" si="1"/>
        <v>4</v>
      </c>
      <c r="J31" s="144"/>
    </row>
    <row r="32" spans="1:10" ht="16.8" x14ac:dyDescent="0.3">
      <c r="A32" s="205" t="s">
        <v>10</v>
      </c>
      <c r="B32" s="142">
        <v>0</v>
      </c>
      <c r="C32" s="152" t="s">
        <v>21</v>
      </c>
      <c r="D32" s="153" t="str">
        <f>IF(C32="Str",'Personal File'!$C$9,IF(C32="Dex",'Personal File'!$C$10,IF(C32="Con",'Personal File'!$C$11,IF(C32="Int",'Personal File'!$C$12,IF(C32="Wis",'Personal File'!$C$13,IF(C32="Cha",'Personal File'!$C$14))))))</f>
        <v>+1</v>
      </c>
      <c r="E32" s="153" t="str">
        <f t="shared" si="4"/>
        <v>Int (+1)</v>
      </c>
      <c r="F32" s="154">
        <f>2+2</f>
        <v>4</v>
      </c>
      <c r="G32" s="155">
        <f t="shared" si="0"/>
        <v>5</v>
      </c>
      <c r="H32" s="283">
        <f t="shared" ca="1" si="5"/>
        <v>5</v>
      </c>
      <c r="I32" s="274">
        <f t="shared" ca="1" si="1"/>
        <v>10</v>
      </c>
      <c r="J32" s="186"/>
    </row>
    <row r="33" spans="1:10" ht="16.8" x14ac:dyDescent="0.3">
      <c r="A33" s="196" t="s">
        <v>44</v>
      </c>
      <c r="B33" s="142">
        <v>0</v>
      </c>
      <c r="C33" s="197" t="s">
        <v>22</v>
      </c>
      <c r="D33" s="198" t="str">
        <f>IF(C33="Str",'Personal File'!$C$9,IF(C33="Dex",'Personal File'!$C$10,IF(C33="Con",'Personal File'!$C$11,IF(C33="Int",'Personal File'!$C$12,IF(C33="Wis",'Personal File'!$C$13,IF(C33="Cha",'Personal File'!$C$14))))))</f>
        <v>+0</v>
      </c>
      <c r="E33" s="198" t="str">
        <f t="shared" si="4"/>
        <v>Wis (+0)</v>
      </c>
      <c r="F33" s="155" t="s">
        <v>51</v>
      </c>
      <c r="G33" s="155">
        <f t="shared" si="0"/>
        <v>0</v>
      </c>
      <c r="H33" s="283">
        <f t="shared" ca="1" si="5"/>
        <v>8</v>
      </c>
      <c r="I33" s="274">
        <f t="shared" ca="1" si="1"/>
        <v>8</v>
      </c>
      <c r="J33" s="144"/>
    </row>
    <row r="34" spans="1:10" ht="16.8" x14ac:dyDescent="0.3">
      <c r="A34" s="202" t="s">
        <v>72</v>
      </c>
      <c r="B34" s="175">
        <v>0</v>
      </c>
      <c r="C34" s="203" t="s">
        <v>23</v>
      </c>
      <c r="D34" s="204" t="str">
        <f>IF(C34="Str",'Personal File'!$C$9,IF(C34="Dex",'Personal File'!$C$10,IF(C34="Con",'Personal File'!$C$11,IF(C34="Int",'Personal File'!$C$12,IF(C34="Wis",'Personal File'!$C$13,IF(C34="Cha",'Personal File'!$C$14))))))</f>
        <v>+1</v>
      </c>
      <c r="E34" s="204" t="str">
        <f t="shared" si="4"/>
        <v>Dex (+1)</v>
      </c>
      <c r="F34" s="178" t="s">
        <v>51</v>
      </c>
      <c r="G34" s="179">
        <f t="shared" si="0"/>
        <v>1</v>
      </c>
      <c r="H34" s="283">
        <f t="shared" ca="1" si="5"/>
        <v>2</v>
      </c>
      <c r="I34" s="277">
        <f t="shared" ca="1" si="1"/>
        <v>3</v>
      </c>
      <c r="J34" s="180"/>
    </row>
    <row r="35" spans="1:10" ht="16.8" x14ac:dyDescent="0.3">
      <c r="A35" s="199" t="s">
        <v>45</v>
      </c>
      <c r="B35" s="169">
        <v>4</v>
      </c>
      <c r="C35" s="200" t="s">
        <v>21</v>
      </c>
      <c r="D35" s="201" t="str">
        <f>IF(C35="Str",'Personal File'!$C$9,IF(C35="Dex",'Personal File'!$C$10,IF(C35="Con",'Personal File'!$C$11,IF(C35="Int",'Personal File'!$C$12,IF(C35="Wis",'Personal File'!$C$13,IF(C35="Cha",'Personal File'!$C$14))))))</f>
        <v>+1</v>
      </c>
      <c r="E35" s="201" t="str">
        <f t="shared" si="4"/>
        <v>Int (+1)</v>
      </c>
      <c r="F35" s="162" t="s">
        <v>51</v>
      </c>
      <c r="G35" s="172">
        <f t="shared" si="0"/>
        <v>5</v>
      </c>
      <c r="H35" s="283">
        <f t="shared" ca="1" si="5"/>
        <v>17</v>
      </c>
      <c r="I35" s="276">
        <f t="shared" ca="1" si="1"/>
        <v>22</v>
      </c>
      <c r="J35" s="206"/>
    </row>
    <row r="36" spans="1:10" ht="16.8" x14ac:dyDescent="0.3">
      <c r="A36" s="440" t="s">
        <v>46</v>
      </c>
      <c r="B36" s="444">
        <v>1</v>
      </c>
      <c r="C36" s="441" t="s">
        <v>22</v>
      </c>
      <c r="D36" s="442" t="str">
        <f>IF(C36="Str",'Personal File'!$C$9,IF(C36="Dex",'Personal File'!$C$10,IF(C36="Con",'Personal File'!$C$11,IF(C36="Int",'Personal File'!$C$12,IF(C36="Wis",'Personal File'!$C$13,IF(C36="Cha",'Personal File'!$C$14))))))</f>
        <v>+0</v>
      </c>
      <c r="E36" s="442" t="str">
        <f t="shared" si="4"/>
        <v>Wis (+0)</v>
      </c>
      <c r="F36" s="465">
        <f>2+2-4+2</f>
        <v>2</v>
      </c>
      <c r="G36" s="162">
        <f t="shared" si="0"/>
        <v>3</v>
      </c>
      <c r="H36" s="283">
        <f t="shared" ca="1" si="5"/>
        <v>4</v>
      </c>
      <c r="I36" s="275">
        <f t="shared" ca="1" si="1"/>
        <v>7</v>
      </c>
      <c r="J36" s="366" t="s">
        <v>218</v>
      </c>
    </row>
    <row r="37" spans="1:10" ht="16.8" x14ac:dyDescent="0.3">
      <c r="A37" s="207" t="s">
        <v>73</v>
      </c>
      <c r="B37" s="188">
        <v>0</v>
      </c>
      <c r="C37" s="208" t="s">
        <v>22</v>
      </c>
      <c r="D37" s="209" t="str">
        <f>IF(C37="Str",'Personal File'!$C$9,IF(C37="Dex",'Personal File'!$C$10,IF(C37="Con",'Personal File'!$C$11,IF(C37="Int",'Personal File'!$C$12,IF(C37="Wis",'Personal File'!$C$13,IF(C37="Cha",'Personal File'!$C$14))))))</f>
        <v>+0</v>
      </c>
      <c r="E37" s="209" t="str">
        <f t="shared" si="4"/>
        <v>Wis (+0)</v>
      </c>
      <c r="F37" s="191" t="s">
        <v>51</v>
      </c>
      <c r="G37" s="191">
        <f t="shared" si="0"/>
        <v>0</v>
      </c>
      <c r="H37" s="283">
        <f t="shared" ca="1" si="5"/>
        <v>8</v>
      </c>
      <c r="I37" s="278">
        <f t="shared" ca="1" si="1"/>
        <v>8</v>
      </c>
      <c r="J37" s="192"/>
    </row>
    <row r="38" spans="1:10" ht="16.8" x14ac:dyDescent="0.3">
      <c r="A38" s="164" t="s">
        <v>11</v>
      </c>
      <c r="B38" s="142">
        <v>0</v>
      </c>
      <c r="C38" s="165" t="s">
        <v>24</v>
      </c>
      <c r="D38" s="166" t="str">
        <f>IF(C38="Str",'Personal File'!$C$9,IF(C38="Dex",'Personal File'!$C$10,IF(C38="Con",'Personal File'!$C$11,IF(C38="Int",'Personal File'!$C$12,IF(C38="Wis",'Personal File'!$C$13,IF(C38="Cha",'Personal File'!$C$14))))))</f>
        <v>+0</v>
      </c>
      <c r="E38" s="166" t="str">
        <f t="shared" si="4"/>
        <v>Str (+0)</v>
      </c>
      <c r="F38" s="155" t="s">
        <v>51</v>
      </c>
      <c r="G38" s="155">
        <f t="shared" si="0"/>
        <v>0</v>
      </c>
      <c r="H38" s="283">
        <f t="shared" ca="1" si="5"/>
        <v>9</v>
      </c>
      <c r="I38" s="274">
        <f t="shared" ca="1" si="1"/>
        <v>9</v>
      </c>
      <c r="J38" s="144"/>
    </row>
    <row r="39" spans="1:10" ht="16.8" x14ac:dyDescent="0.3">
      <c r="A39" s="210" t="s">
        <v>47</v>
      </c>
      <c r="B39" s="211">
        <v>0</v>
      </c>
      <c r="C39" s="212" t="s">
        <v>23</v>
      </c>
      <c r="D39" s="213" t="str">
        <f>IF(C39="Str",'Personal File'!$C$9,IF(C39="Dex",'Personal File'!$C$10,IF(C39="Con",'Personal File'!$C$11,IF(C39="Int",'Personal File'!$C$12,IF(C39="Wis",'Personal File'!$C$13,IF(C39="Cha",'Personal File'!$C$14))))))</f>
        <v>+1</v>
      </c>
      <c r="E39" s="213" t="str">
        <f t="shared" si="4"/>
        <v>Dex (+1)</v>
      </c>
      <c r="F39" s="178" t="s">
        <v>51</v>
      </c>
      <c r="G39" s="179">
        <f t="shared" si="0"/>
        <v>1</v>
      </c>
      <c r="H39" s="283">
        <f t="shared" ca="1" si="5"/>
        <v>15</v>
      </c>
      <c r="I39" s="277">
        <f t="shared" ca="1" si="1"/>
        <v>16</v>
      </c>
      <c r="J39" s="214"/>
    </row>
    <row r="40" spans="1:10" ht="16.8" x14ac:dyDescent="0.3">
      <c r="A40" s="215" t="s">
        <v>48</v>
      </c>
      <c r="B40" s="216">
        <v>0</v>
      </c>
      <c r="C40" s="217" t="s">
        <v>19</v>
      </c>
      <c r="D40" s="218" t="str">
        <f>IF(C40="Str",'Personal File'!$C$9,IF(C40="Dex",'Personal File'!$C$10,IF(C40="Con",'Personal File'!$C$11,IF(C40="Int",'Personal File'!$C$12,IF(C40="Wis",'Personal File'!$C$13,IF(C40="Cha",'Personal File'!$C$14))))))</f>
        <v>+3</v>
      </c>
      <c r="E40" s="218" t="str">
        <f t="shared" si="4"/>
        <v>Cha (+3)</v>
      </c>
      <c r="F40" s="178" t="s">
        <v>51</v>
      </c>
      <c r="G40" s="179">
        <f t="shared" si="0"/>
        <v>3</v>
      </c>
      <c r="H40" s="283">
        <f t="shared" ca="1" si="5"/>
        <v>18</v>
      </c>
      <c r="I40" s="277">
        <f t="shared" ca="1" si="1"/>
        <v>21</v>
      </c>
      <c r="J40" s="220" t="s">
        <v>229</v>
      </c>
    </row>
    <row r="41" spans="1:10" ht="17.399999999999999" thickBot="1" x14ac:dyDescent="0.35">
      <c r="A41" s="221" t="s">
        <v>49</v>
      </c>
      <c r="B41" s="222">
        <v>0</v>
      </c>
      <c r="C41" s="223" t="s">
        <v>23</v>
      </c>
      <c r="D41" s="224" t="str">
        <f>IF(C41="Str",'Personal File'!$C$9,IF(C41="Dex",'Personal File'!$C$10,IF(C41="Con",'Personal File'!$C$11,IF(C41="Int",'Personal File'!$C$12,IF(C41="Wis",'Personal File'!$C$13,IF(C41="Cha",'Personal File'!$C$14))))))</f>
        <v>+1</v>
      </c>
      <c r="E41" s="224" t="str">
        <f t="shared" si="4"/>
        <v>Dex (+1)</v>
      </c>
      <c r="F41" s="225" t="s">
        <v>51</v>
      </c>
      <c r="G41" s="225">
        <f t="shared" si="0"/>
        <v>1</v>
      </c>
      <c r="H41" s="284">
        <f t="shared" ref="H41" ca="1" si="7">RANDBETWEEN(1,20)</f>
        <v>10</v>
      </c>
      <c r="I41" s="280">
        <f t="shared" ca="1" si="1"/>
        <v>11</v>
      </c>
      <c r="J41" s="226"/>
    </row>
    <row r="42" spans="1:10" ht="16.2" thickTop="1" x14ac:dyDescent="0.3">
      <c r="B42" s="227">
        <f>SUM(B6:B41)+B26+B36</f>
        <v>21</v>
      </c>
      <c r="E42" s="35">
        <f>SUM(E43:E51)</f>
        <v>21</v>
      </c>
    </row>
    <row r="43" spans="1:10" x14ac:dyDescent="0.3">
      <c r="B43" s="227"/>
      <c r="E43" s="388">
        <f>'Personal File'!E3</f>
        <v>3</v>
      </c>
      <c r="F43" s="229" t="s">
        <v>226</v>
      </c>
    </row>
    <row r="44" spans="1:10" x14ac:dyDescent="0.3">
      <c r="B44" s="227"/>
      <c r="E44" s="343">
        <f>4*(2+'Personal File'!$C$12)</f>
        <v>12</v>
      </c>
      <c r="F44" s="229" t="s">
        <v>213</v>
      </c>
    </row>
    <row r="45" spans="1:10" x14ac:dyDescent="0.3">
      <c r="E45" s="344">
        <f>2+'Personal File'!$C$12</f>
        <v>3</v>
      </c>
      <c r="F45" s="229" t="s">
        <v>214</v>
      </c>
    </row>
    <row r="46" spans="1:10" x14ac:dyDescent="0.3">
      <c r="E46" s="344">
        <f>2+'Personal File'!$C$12</f>
        <v>3</v>
      </c>
      <c r="F46" s="229" t="s">
        <v>215</v>
      </c>
    </row>
    <row r="47" spans="1:10" x14ac:dyDescent="0.3">
      <c r="E47" s="344"/>
      <c r="F47" s="229"/>
    </row>
    <row r="48" spans="1:10" x14ac:dyDescent="0.3">
      <c r="E48" s="344"/>
      <c r="F48" s="229"/>
    </row>
    <row r="49" spans="5:6" x14ac:dyDescent="0.3">
      <c r="E49" s="344"/>
      <c r="F49" s="229"/>
    </row>
    <row r="50" spans="5:6" x14ac:dyDescent="0.3">
      <c r="E50" s="344"/>
      <c r="F50" s="229"/>
    </row>
    <row r="51" spans="5:6" x14ac:dyDescent="0.3">
      <c r="E51" s="344"/>
      <c r="F51" s="229"/>
    </row>
  </sheetData>
  <phoneticPr fontId="0" type="noConversion"/>
  <conditionalFormatting sqref="H3:H41">
    <cfRule type="cellIs" dxfId="7" priority="1" operator="equal">
      <formula>20</formula>
    </cfRule>
  </conditionalFormatting>
  <printOptions gridLinesSet="0"/>
  <pageMargins left="0.62" right="0.33" top="0.5" bottom="0.63" header="0.5" footer="0.5"/>
  <pageSetup orientation="portrait" horizontalDpi="120" verticalDpi="144"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6"/>
  <sheetViews>
    <sheetView showGridLines="0" workbookViewId="0">
      <pane ySplit="2" topLeftCell="A3" activePane="bottomLeft" state="frozen"/>
      <selection pane="bottomLeft" activeCell="A3" sqref="A3"/>
    </sheetView>
  </sheetViews>
  <sheetFormatPr defaultColWidth="13" defaultRowHeight="15.6" x14ac:dyDescent="0.3"/>
  <cols>
    <col min="1" max="1" width="18.8984375" style="125" bestFit="1" customWidth="1"/>
    <col min="2" max="2" width="7" style="125" customWidth="1"/>
    <col min="3" max="4" width="11.19921875" style="138" bestFit="1" customWidth="1"/>
    <col min="5" max="5" width="7.19921875" style="138" bestFit="1" customWidth="1"/>
    <col min="6" max="6" width="13" style="138" bestFit="1" customWidth="1"/>
    <col min="7" max="7" width="9.796875" style="138" bestFit="1" customWidth="1"/>
    <col min="8" max="8" width="10.19921875" style="125" bestFit="1" customWidth="1"/>
    <col min="9" max="9" width="5.5" style="61" bestFit="1" customWidth="1"/>
    <col min="10" max="16384" width="13" style="109"/>
  </cols>
  <sheetData>
    <row r="1" spans="1:9" ht="23.4" thickBot="1" x14ac:dyDescent="0.35">
      <c r="A1" s="127" t="s">
        <v>158</v>
      </c>
      <c r="B1" s="128"/>
      <c r="C1" s="128"/>
      <c r="D1" s="128"/>
      <c r="E1" s="128"/>
      <c r="F1" s="128"/>
      <c r="G1" s="128"/>
      <c r="H1" s="128"/>
    </row>
    <row r="2" spans="1:9" s="132" customFormat="1" ht="31.8" thickBot="1" x14ac:dyDescent="0.35">
      <c r="A2" s="129" t="s">
        <v>60</v>
      </c>
      <c r="B2" s="130" t="s">
        <v>83</v>
      </c>
      <c r="C2" s="130" t="s">
        <v>82</v>
      </c>
      <c r="D2" s="131" t="s">
        <v>81</v>
      </c>
      <c r="E2" s="131" t="s">
        <v>80</v>
      </c>
      <c r="F2" s="130" t="s">
        <v>54</v>
      </c>
      <c r="G2" s="130" t="s">
        <v>14</v>
      </c>
      <c r="H2" s="22" t="s">
        <v>122</v>
      </c>
      <c r="I2" s="23" t="s">
        <v>123</v>
      </c>
    </row>
    <row r="3" spans="1:9" ht="16.8" x14ac:dyDescent="0.3">
      <c r="A3" s="133" t="s">
        <v>115</v>
      </c>
      <c r="B3" s="1">
        <v>0</v>
      </c>
      <c r="C3" s="2" t="s">
        <v>128</v>
      </c>
      <c r="D3" s="3" t="s">
        <v>79</v>
      </c>
      <c r="E3" s="4" t="s">
        <v>78</v>
      </c>
      <c r="F3" s="4" t="s">
        <v>129</v>
      </c>
      <c r="G3" s="4" t="s">
        <v>116</v>
      </c>
      <c r="H3" s="4" t="s">
        <v>124</v>
      </c>
      <c r="I3" s="24">
        <v>219</v>
      </c>
    </row>
    <row r="4" spans="1:9" ht="16.8" x14ac:dyDescent="0.3">
      <c r="A4" s="133" t="s">
        <v>134</v>
      </c>
      <c r="B4" s="1">
        <v>0</v>
      </c>
      <c r="C4" s="20" t="s">
        <v>143</v>
      </c>
      <c r="D4" s="3" t="s">
        <v>79</v>
      </c>
      <c r="E4" s="21" t="s">
        <v>78</v>
      </c>
      <c r="F4" s="4" t="s">
        <v>144</v>
      </c>
      <c r="G4" s="4" t="s">
        <v>145</v>
      </c>
      <c r="H4" s="4" t="s">
        <v>124</v>
      </c>
      <c r="I4" s="24">
        <v>219</v>
      </c>
    </row>
    <row r="5" spans="1:9" ht="16.8" x14ac:dyDescent="0.3">
      <c r="A5" s="133" t="s">
        <v>140</v>
      </c>
      <c r="B5" s="1">
        <v>0</v>
      </c>
      <c r="C5" s="2" t="s">
        <v>147</v>
      </c>
      <c r="D5" s="3" t="s">
        <v>79</v>
      </c>
      <c r="E5" s="21" t="s">
        <v>78</v>
      </c>
      <c r="F5" s="4" t="s">
        <v>144</v>
      </c>
      <c r="G5" s="4" t="s">
        <v>145</v>
      </c>
      <c r="H5" s="4" t="s">
        <v>124</v>
      </c>
      <c r="I5" s="24">
        <v>269</v>
      </c>
    </row>
    <row r="6" spans="1:9" ht="16.8" x14ac:dyDescent="0.3">
      <c r="A6" s="133" t="s">
        <v>141</v>
      </c>
      <c r="B6" s="1">
        <v>0</v>
      </c>
      <c r="C6" s="20" t="s">
        <v>128</v>
      </c>
      <c r="D6" s="3" t="s">
        <v>148</v>
      </c>
      <c r="E6" s="21" t="s">
        <v>78</v>
      </c>
      <c r="F6" s="4" t="s">
        <v>149</v>
      </c>
      <c r="G6" s="4" t="s">
        <v>150</v>
      </c>
      <c r="H6" s="4" t="s">
        <v>124</v>
      </c>
      <c r="I6" s="24">
        <v>269</v>
      </c>
    </row>
    <row r="7" spans="1:9" ht="16.8" x14ac:dyDescent="0.3">
      <c r="A7" s="134" t="s">
        <v>204</v>
      </c>
      <c r="B7" s="8">
        <v>0</v>
      </c>
      <c r="C7" s="5" t="s">
        <v>205</v>
      </c>
      <c r="D7" s="6" t="s">
        <v>206</v>
      </c>
      <c r="E7" s="18" t="s">
        <v>78</v>
      </c>
      <c r="F7" s="7" t="s">
        <v>146</v>
      </c>
      <c r="G7" s="19" t="s">
        <v>207</v>
      </c>
      <c r="H7" s="25" t="s">
        <v>124</v>
      </c>
      <c r="I7" s="26">
        <v>272</v>
      </c>
    </row>
    <row r="8" spans="1:9" ht="16.8" x14ac:dyDescent="0.3">
      <c r="A8" s="135" t="s">
        <v>210</v>
      </c>
      <c r="B8" s="136">
        <v>1</v>
      </c>
      <c r="C8" s="20" t="s">
        <v>147</v>
      </c>
      <c r="D8" s="3" t="s">
        <v>148</v>
      </c>
      <c r="E8" s="4" t="s">
        <v>78</v>
      </c>
      <c r="F8" s="4" t="s">
        <v>146</v>
      </c>
      <c r="G8" s="287" t="s">
        <v>209</v>
      </c>
      <c r="H8" s="287" t="s">
        <v>124</v>
      </c>
      <c r="I8" s="24">
        <v>249</v>
      </c>
    </row>
    <row r="9" spans="1:9" ht="16.8" x14ac:dyDescent="0.3">
      <c r="A9" s="135" t="s">
        <v>208</v>
      </c>
      <c r="B9" s="136">
        <v>1</v>
      </c>
      <c r="C9" s="20" t="s">
        <v>151</v>
      </c>
      <c r="D9" s="3" t="s">
        <v>79</v>
      </c>
      <c r="E9" s="4" t="s">
        <v>78</v>
      </c>
      <c r="F9" s="4" t="s">
        <v>152</v>
      </c>
      <c r="G9" s="287" t="s">
        <v>145</v>
      </c>
      <c r="H9" s="287" t="s">
        <v>124</v>
      </c>
      <c r="I9" s="24">
        <v>251</v>
      </c>
    </row>
    <row r="10" spans="1:9" ht="17.399999999999999" thickBot="1" x14ac:dyDescent="0.35">
      <c r="A10" s="313" t="s">
        <v>142</v>
      </c>
      <c r="B10" s="314">
        <v>1</v>
      </c>
      <c r="C10" s="315" t="s">
        <v>143</v>
      </c>
      <c r="D10" s="316" t="s">
        <v>153</v>
      </c>
      <c r="E10" s="317" t="s">
        <v>78</v>
      </c>
      <c r="F10" s="318" t="s">
        <v>149</v>
      </c>
      <c r="G10" s="319" t="s">
        <v>154</v>
      </c>
      <c r="H10" s="319" t="s">
        <v>124</v>
      </c>
      <c r="I10" s="320">
        <v>296</v>
      </c>
    </row>
    <row r="11" spans="1:9" ht="16.2" thickTop="1" x14ac:dyDescent="0.3">
      <c r="A11" s="15"/>
      <c r="B11" s="59" t="s">
        <v>117</v>
      </c>
      <c r="C11" s="137" t="s">
        <v>211</v>
      </c>
      <c r="D11" s="109"/>
      <c r="E11" s="109"/>
      <c r="F11" s="109"/>
      <c r="G11" s="109"/>
      <c r="H11" s="109"/>
    </row>
    <row r="12" spans="1:9" x14ac:dyDescent="0.3">
      <c r="A12" s="15"/>
      <c r="B12" s="59" t="s">
        <v>118</v>
      </c>
      <c r="C12" s="137" t="s">
        <v>212</v>
      </c>
      <c r="D12" s="109"/>
      <c r="E12" s="109"/>
      <c r="F12" s="109"/>
      <c r="G12" s="109"/>
      <c r="H12" s="109"/>
    </row>
    <row r="13" spans="1:9" ht="23.4" thickBot="1" x14ac:dyDescent="0.35">
      <c r="A13" s="127" t="s">
        <v>228</v>
      </c>
      <c r="B13" s="128"/>
      <c r="C13" s="128"/>
      <c r="D13" s="128"/>
      <c r="E13" s="128"/>
      <c r="F13" s="128"/>
      <c r="G13" s="128"/>
      <c r="H13" s="128"/>
    </row>
    <row r="14" spans="1:9" ht="31.8" thickBot="1" x14ac:dyDescent="0.35">
      <c r="A14" s="129" t="s">
        <v>60</v>
      </c>
      <c r="B14" s="130" t="s">
        <v>83</v>
      </c>
      <c r="C14" s="130" t="s">
        <v>82</v>
      </c>
      <c r="D14" s="131" t="s">
        <v>81</v>
      </c>
      <c r="E14" s="131" t="s">
        <v>80</v>
      </c>
      <c r="F14" s="130" t="s">
        <v>54</v>
      </c>
      <c r="G14" s="130" t="s">
        <v>14</v>
      </c>
      <c r="H14" s="22" t="s">
        <v>122</v>
      </c>
      <c r="I14" s="23" t="s">
        <v>123</v>
      </c>
    </row>
    <row r="15" spans="1:9" ht="17.399999999999999" thickBot="1" x14ac:dyDescent="0.35">
      <c r="A15" s="313" t="s">
        <v>227</v>
      </c>
      <c r="B15" s="314">
        <v>1</v>
      </c>
      <c r="C15" s="315" t="s">
        <v>205</v>
      </c>
      <c r="D15" s="316" t="s">
        <v>206</v>
      </c>
      <c r="E15" s="317" t="s">
        <v>78</v>
      </c>
      <c r="F15" s="318" t="s">
        <v>146</v>
      </c>
      <c r="G15" s="319" t="s">
        <v>116</v>
      </c>
      <c r="H15" s="319" t="s">
        <v>124</v>
      </c>
      <c r="I15" s="320">
        <v>266</v>
      </c>
    </row>
    <row r="16" spans="1:9" ht="16.2" thickTop="1" x14ac:dyDescent="0.3"/>
  </sheetData>
  <sortState xmlns:xlrd2="http://schemas.microsoft.com/office/spreadsheetml/2017/richdata2" ref="A3:I10">
    <sortCondition ref="B3:B10"/>
    <sortCondition ref="A3:A10"/>
  </sortState>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6"/>
  <sheetViews>
    <sheetView showGridLines="0" workbookViewId="0"/>
  </sheetViews>
  <sheetFormatPr defaultColWidth="13" defaultRowHeight="15.6" x14ac:dyDescent="0.3"/>
  <cols>
    <col min="1" max="1" width="16.8984375" style="59" customWidth="1"/>
    <col min="2" max="2" width="4.19921875" style="125" bestFit="1" customWidth="1"/>
    <col min="3" max="3" width="3.8984375" style="125" bestFit="1" customWidth="1"/>
    <col min="4" max="4" width="4.5" style="125" customWidth="1"/>
    <col min="5" max="5" width="4.5" style="125" bestFit="1" customWidth="1"/>
    <col min="6" max="11" width="4.19921875" style="125" bestFit="1" customWidth="1"/>
    <col min="12" max="12" width="1.5" style="108" customWidth="1"/>
    <col min="13" max="13" width="30" style="108" bestFit="1" customWidth="1"/>
    <col min="14" max="14" width="1.5" style="108" customWidth="1"/>
    <col min="15" max="15" width="30.8984375" style="108" bestFit="1" customWidth="1"/>
    <col min="16" max="16384" width="13" style="108"/>
  </cols>
  <sheetData>
    <row r="1" spans="1:15" s="29" customFormat="1" ht="24" thickTop="1" thickBot="1" x14ac:dyDescent="0.35">
      <c r="A1" s="61"/>
      <c r="B1" s="100" t="s">
        <v>100</v>
      </c>
      <c r="C1" s="101"/>
      <c r="D1" s="101"/>
      <c r="E1" s="101"/>
      <c r="F1" s="101"/>
      <c r="G1" s="101"/>
      <c r="H1" s="101"/>
      <c r="I1" s="101"/>
      <c r="J1" s="101"/>
      <c r="K1" s="102"/>
      <c r="M1" s="103" t="s">
        <v>77</v>
      </c>
      <c r="O1" s="103" t="s">
        <v>103</v>
      </c>
    </row>
    <row r="2" spans="1:15" s="109" customFormat="1" ht="17.399999999999999" thickBot="1" x14ac:dyDescent="0.35">
      <c r="A2" s="61"/>
      <c r="B2" s="104" t="s">
        <v>85</v>
      </c>
      <c r="C2" s="105" t="s">
        <v>86</v>
      </c>
      <c r="D2" s="105" t="s">
        <v>87</v>
      </c>
      <c r="E2" s="105" t="s">
        <v>88</v>
      </c>
      <c r="F2" s="106" t="s">
        <v>89</v>
      </c>
      <c r="G2" s="105" t="s">
        <v>90</v>
      </c>
      <c r="H2" s="105" t="s">
        <v>91</v>
      </c>
      <c r="I2" s="105" t="s">
        <v>92</v>
      </c>
      <c r="J2" s="106" t="s">
        <v>93</v>
      </c>
      <c r="K2" s="107" t="s">
        <v>94</v>
      </c>
      <c r="M2" s="361" t="s">
        <v>266</v>
      </c>
      <c r="O2" s="110" t="s">
        <v>104</v>
      </c>
    </row>
    <row r="3" spans="1:15" ht="17.399999999999999" thickTop="1" x14ac:dyDescent="0.3">
      <c r="A3" s="111" t="s">
        <v>97</v>
      </c>
      <c r="B3" s="359">
        <v>6</v>
      </c>
      <c r="C3" s="360">
        <v>5</v>
      </c>
      <c r="D3" s="112">
        <v>0</v>
      </c>
      <c r="E3" s="112">
        <v>0</v>
      </c>
      <c r="F3" s="112">
        <v>0</v>
      </c>
      <c r="G3" s="112">
        <v>0</v>
      </c>
      <c r="H3" s="112">
        <v>0</v>
      </c>
      <c r="I3" s="112">
        <v>0</v>
      </c>
      <c r="J3" s="112">
        <v>0</v>
      </c>
      <c r="K3" s="113">
        <v>0</v>
      </c>
      <c r="M3" s="361" t="s">
        <v>223</v>
      </c>
      <c r="O3" s="110" t="s">
        <v>106</v>
      </c>
    </row>
    <row r="4" spans="1:15" ht="16.8" x14ac:dyDescent="0.3">
      <c r="A4" s="118" t="s">
        <v>96</v>
      </c>
      <c r="B4" s="114">
        <v>0</v>
      </c>
      <c r="C4" s="115">
        <v>1</v>
      </c>
      <c r="D4" s="116">
        <v>0</v>
      </c>
      <c r="E4" s="116">
        <v>0</v>
      </c>
      <c r="F4" s="116">
        <v>0</v>
      </c>
      <c r="G4" s="116">
        <v>0</v>
      </c>
      <c r="H4" s="116">
        <v>0</v>
      </c>
      <c r="I4" s="116">
        <v>0</v>
      </c>
      <c r="J4" s="116">
        <v>0</v>
      </c>
      <c r="K4" s="117">
        <v>0</v>
      </c>
      <c r="M4" s="361" t="s">
        <v>224</v>
      </c>
      <c r="O4" s="110" t="s">
        <v>105</v>
      </c>
    </row>
    <row r="5" spans="1:15" ht="17.399999999999999" thickBot="1" x14ac:dyDescent="0.35">
      <c r="A5" s="119" t="s">
        <v>95</v>
      </c>
      <c r="B5" s="120">
        <f>SUM(B3:B4)</f>
        <v>6</v>
      </c>
      <c r="C5" s="121">
        <f>SUM(C3:C4)</f>
        <v>6</v>
      </c>
      <c r="D5" s="122">
        <f t="shared" ref="D5:F5" si="0">SUM(D3:D4)</f>
        <v>0</v>
      </c>
      <c r="E5" s="122">
        <f t="shared" si="0"/>
        <v>0</v>
      </c>
      <c r="F5" s="122">
        <f t="shared" si="0"/>
        <v>0</v>
      </c>
      <c r="G5" s="122">
        <f>SUM(G3:G4)</f>
        <v>0</v>
      </c>
      <c r="H5" s="122">
        <f>SUM(H3:H4)</f>
        <v>0</v>
      </c>
      <c r="I5" s="122">
        <f>SUM(I3:I4)</f>
        <v>0</v>
      </c>
      <c r="J5" s="122">
        <f>SUM(J3:J4)</f>
        <v>0</v>
      </c>
      <c r="K5" s="123">
        <f>SUM(K3:K4)</f>
        <v>0</v>
      </c>
      <c r="M5" s="495" t="s">
        <v>225</v>
      </c>
      <c r="O5" s="110" t="s">
        <v>108</v>
      </c>
    </row>
    <row r="6" spans="1:15" ht="18" thickTop="1" thickBot="1" x14ac:dyDescent="0.35">
      <c r="A6" s="309" t="s">
        <v>133</v>
      </c>
      <c r="B6" s="345">
        <f>10+LEFT(B2,1)+'Personal File'!$C$14</f>
        <v>13</v>
      </c>
      <c r="C6" s="346">
        <f>10+LEFT(C2,1)+'Personal File'!$C$14</f>
        <v>14</v>
      </c>
      <c r="D6" s="347">
        <f>10+LEFT(D2,1)+'Personal File'!$C$14</f>
        <v>15</v>
      </c>
      <c r="E6" s="347">
        <f>10+LEFT(E2,1)+'Personal File'!$C$14</f>
        <v>16</v>
      </c>
      <c r="F6" s="347">
        <f>10+LEFT(F2,1)+'Personal File'!$C$14</f>
        <v>17</v>
      </c>
      <c r="G6" s="347">
        <f>10+LEFT(G2,1)+'Personal File'!$C$14</f>
        <v>18</v>
      </c>
      <c r="H6" s="347">
        <f>10+LEFT(H2,1)+'Personal File'!$C$14</f>
        <v>19</v>
      </c>
      <c r="I6" s="347">
        <f>10+LEFT(I2,1)+'Personal File'!$C$14</f>
        <v>20</v>
      </c>
      <c r="J6" s="347">
        <f>10+LEFT(J2,1)+'Personal File'!$C$14</f>
        <v>21</v>
      </c>
      <c r="K6" s="348">
        <f>10+LEFT(K2,1)+'Personal File'!$C$14</f>
        <v>22</v>
      </c>
      <c r="M6" s="390" t="s">
        <v>265</v>
      </c>
      <c r="O6" s="126" t="s">
        <v>107</v>
      </c>
    </row>
    <row r="7" spans="1:15" ht="16.8" thickTop="1" thickBot="1" x14ac:dyDescent="0.35">
      <c r="A7" s="310" t="s">
        <v>99</v>
      </c>
      <c r="B7" s="307">
        <v>0</v>
      </c>
      <c r="C7" s="308">
        <v>0</v>
      </c>
      <c r="D7" s="122">
        <v>0</v>
      </c>
      <c r="E7" s="122">
        <v>0</v>
      </c>
      <c r="F7" s="122">
        <v>0</v>
      </c>
      <c r="G7" s="122">
        <v>0</v>
      </c>
      <c r="H7" s="122">
        <v>0</v>
      </c>
      <c r="I7" s="122">
        <v>0</v>
      </c>
      <c r="J7" s="122">
        <v>0</v>
      </c>
      <c r="K7" s="123">
        <v>0</v>
      </c>
      <c r="M7" s="109"/>
      <c r="O7" s="29"/>
    </row>
    <row r="8" spans="1:15" ht="24" thickTop="1" thickBot="1" x14ac:dyDescent="0.35">
      <c r="A8" s="15"/>
      <c r="B8" s="59" t="s">
        <v>157</v>
      </c>
      <c r="C8" s="358">
        <f>'Personal File'!E3</f>
        <v>3</v>
      </c>
      <c r="D8" s="108"/>
      <c r="E8" s="108"/>
      <c r="F8" s="108"/>
      <c r="G8" s="108"/>
      <c r="H8" s="108"/>
      <c r="I8" s="108"/>
      <c r="J8" s="108"/>
      <c r="K8" s="108"/>
      <c r="M8" s="269" t="s">
        <v>61</v>
      </c>
      <c r="O8" s="103" t="s">
        <v>119</v>
      </c>
    </row>
    <row r="9" spans="1:15" ht="17.399999999999999" thickBot="1" x14ac:dyDescent="0.35">
      <c r="A9" s="29"/>
      <c r="C9" s="108"/>
      <c r="D9" s="108"/>
      <c r="E9" s="108"/>
      <c r="F9" s="108"/>
      <c r="G9" s="108"/>
      <c r="H9" s="108"/>
      <c r="I9" s="108"/>
      <c r="J9" s="108"/>
      <c r="K9" s="108"/>
      <c r="M9" s="124" t="s">
        <v>197</v>
      </c>
      <c r="O9" s="126" t="s">
        <v>98</v>
      </c>
    </row>
    <row r="10" spans="1:15" ht="16.8" thickTop="1" thickBot="1" x14ac:dyDescent="0.35">
      <c r="I10" s="108"/>
      <c r="J10" s="108"/>
      <c r="K10" s="108"/>
    </row>
    <row r="11" spans="1:15" ht="24" thickTop="1" thickBot="1" x14ac:dyDescent="0.35">
      <c r="M11" s="355" t="s">
        <v>156</v>
      </c>
      <c r="O11" s="389" t="s">
        <v>194</v>
      </c>
    </row>
    <row r="12" spans="1:15" ht="17.399999999999999" thickBot="1" x14ac:dyDescent="0.35">
      <c r="L12" s="125"/>
      <c r="M12" s="357" t="s">
        <v>222</v>
      </c>
      <c r="O12" s="356" t="s">
        <v>195</v>
      </c>
    </row>
    <row r="13" spans="1:15" ht="18" thickTop="1" thickBot="1" x14ac:dyDescent="0.35">
      <c r="K13" s="388"/>
      <c r="O13" s="357" t="s">
        <v>196</v>
      </c>
    </row>
    <row r="14" spans="1:15" ht="24" thickTop="1" thickBot="1" x14ac:dyDescent="0.35">
      <c r="M14" s="17" t="s">
        <v>75</v>
      </c>
    </row>
    <row r="15" spans="1:15" ht="17.399999999999999" thickBot="1" x14ac:dyDescent="0.35">
      <c r="M15" s="124" t="s">
        <v>125</v>
      </c>
    </row>
    <row r="16" spans="1:15" ht="16.2" thickTop="1" x14ac:dyDescent="0.3"/>
  </sheetData>
  <sortState xmlns:xlrd2="http://schemas.microsoft.com/office/spreadsheetml/2017/richdata2" ref="M2:M6">
    <sortCondition ref="M2:M6"/>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3"/>
  <sheetViews>
    <sheetView showGridLines="0" workbookViewId="0"/>
  </sheetViews>
  <sheetFormatPr defaultColWidth="13" defaultRowHeight="15.6" x14ac:dyDescent="0.3"/>
  <cols>
    <col min="1" max="1" width="20.09765625" style="35" bestFit="1" customWidth="1"/>
    <col min="2" max="2" width="7.09765625" style="35" bestFit="1" customWidth="1"/>
    <col min="3" max="3" width="6.5" style="35" bestFit="1" customWidth="1"/>
    <col min="4" max="4" width="8.19921875" style="35" customWidth="1"/>
    <col min="5" max="5" width="8.3984375" style="35" customWidth="1"/>
    <col min="6" max="6" width="8.3984375" style="35" bestFit="1" customWidth="1"/>
    <col min="7" max="10" width="5.59765625" style="35" customWidth="1"/>
    <col min="11" max="11" width="26.59765625" style="35" customWidth="1"/>
    <col min="12" max="12" width="2.8984375" style="29" customWidth="1"/>
    <col min="13" max="13" width="5.69921875" style="29" bestFit="1" customWidth="1"/>
    <col min="14" max="16384" width="13" style="29"/>
  </cols>
  <sheetData>
    <row r="1" spans="1:13" ht="23.4" thickBot="1" x14ac:dyDescent="0.35">
      <c r="A1" s="27" t="s">
        <v>12</v>
      </c>
      <c r="B1" s="27"/>
      <c r="C1" s="27"/>
      <c r="D1" s="27"/>
      <c r="E1" s="27"/>
      <c r="F1" s="27"/>
      <c r="G1" s="27"/>
      <c r="H1" s="27"/>
      <c r="I1" s="27"/>
      <c r="J1" s="27"/>
      <c r="K1" s="27"/>
    </row>
    <row r="2" spans="1:13" ht="16.8" thickTop="1" thickBot="1" x14ac:dyDescent="0.35">
      <c r="A2" s="62" t="s">
        <v>1</v>
      </c>
      <c r="B2" s="63" t="s">
        <v>2</v>
      </c>
      <c r="C2" s="64" t="s">
        <v>120</v>
      </c>
      <c r="D2" s="65" t="s">
        <v>15</v>
      </c>
      <c r="E2" s="66" t="s">
        <v>53</v>
      </c>
      <c r="F2" s="65" t="s">
        <v>13</v>
      </c>
      <c r="G2" s="65" t="s">
        <v>16</v>
      </c>
      <c r="H2" s="67" t="s">
        <v>76</v>
      </c>
      <c r="I2" s="68" t="s">
        <v>109</v>
      </c>
      <c r="J2" s="67" t="s">
        <v>68</v>
      </c>
      <c r="K2" s="69" t="s">
        <v>0</v>
      </c>
      <c r="M2" s="327" t="s">
        <v>135</v>
      </c>
    </row>
    <row r="3" spans="1:13" x14ac:dyDescent="0.3">
      <c r="A3" s="478" t="s">
        <v>237</v>
      </c>
      <c r="B3" s="479" t="s">
        <v>242</v>
      </c>
      <c r="C3" s="480">
        <v>0</v>
      </c>
      <c r="D3" s="481" t="s">
        <v>51</v>
      </c>
      <c r="E3" s="481" t="s">
        <v>243</v>
      </c>
      <c r="F3" s="482" t="s">
        <v>244</v>
      </c>
      <c r="G3" s="483">
        <v>4</v>
      </c>
      <c r="H3" s="484" t="str">
        <f>CONCATENATE("+",RIGHT('Personal File'!$B$7)+('Personal File'!$C$9)+D3)</f>
        <v>+1</v>
      </c>
      <c r="I3" s="485">
        <f ca="1">RANDBETWEEN(1,20)</f>
        <v>6</v>
      </c>
      <c r="J3" s="486">
        <f ca="1">I3+H3</f>
        <v>7</v>
      </c>
      <c r="K3" s="487"/>
      <c r="M3" s="488">
        <v>5</v>
      </c>
    </row>
    <row r="4" spans="1:13" ht="16.2" thickBot="1" x14ac:dyDescent="0.35">
      <c r="A4" s="70" t="s">
        <v>238</v>
      </c>
      <c r="B4" s="305" t="s">
        <v>239</v>
      </c>
      <c r="C4" s="306">
        <v>0</v>
      </c>
      <c r="D4" s="72">
        <v>0</v>
      </c>
      <c r="E4" s="285" t="s">
        <v>240</v>
      </c>
      <c r="F4" s="285" t="s">
        <v>241</v>
      </c>
      <c r="G4" s="73">
        <v>1</v>
      </c>
      <c r="H4" s="74" t="str">
        <f>CONCATENATE("+",RIGHT('Personal File'!$B$7)+('Personal File'!$C$9)+D4)</f>
        <v>+1</v>
      </c>
      <c r="I4" s="75">
        <f ca="1">RANDBETWEEN(1,20)</f>
        <v>3</v>
      </c>
      <c r="J4" s="76">
        <f ca="1">I4+H4</f>
        <v>4</v>
      </c>
      <c r="K4" s="77"/>
      <c r="M4" s="329">
        <v>2</v>
      </c>
    </row>
    <row r="5" spans="1:13" ht="6" customHeight="1" thickTop="1" thickBot="1" x14ac:dyDescent="0.35">
      <c r="M5" s="330"/>
    </row>
    <row r="6" spans="1:13" ht="16.8" thickTop="1" thickBot="1" x14ac:dyDescent="0.35">
      <c r="A6" s="62" t="s">
        <v>4</v>
      </c>
      <c r="B6" s="63" t="s">
        <v>2</v>
      </c>
      <c r="C6" s="78" t="s">
        <v>120</v>
      </c>
      <c r="D6" s="65" t="s">
        <v>15</v>
      </c>
      <c r="E6" s="66" t="s">
        <v>53</v>
      </c>
      <c r="F6" s="65" t="s">
        <v>5</v>
      </c>
      <c r="G6" s="65" t="s">
        <v>16</v>
      </c>
      <c r="H6" s="67" t="s">
        <v>76</v>
      </c>
      <c r="I6" s="68" t="s">
        <v>109</v>
      </c>
      <c r="J6" s="67" t="s">
        <v>68</v>
      </c>
      <c r="K6" s="69" t="s">
        <v>0</v>
      </c>
      <c r="M6" s="331" t="s">
        <v>135</v>
      </c>
    </row>
    <row r="7" spans="1:13" x14ac:dyDescent="0.3">
      <c r="A7" s="334" t="s">
        <v>101</v>
      </c>
      <c r="B7" s="335" t="s">
        <v>102</v>
      </c>
      <c r="C7" s="336"/>
      <c r="D7" s="337" t="s">
        <v>74</v>
      </c>
      <c r="E7" s="338" t="s">
        <v>112</v>
      </c>
      <c r="F7" s="337" t="s">
        <v>102</v>
      </c>
      <c r="G7" s="339">
        <v>0</v>
      </c>
      <c r="H7" s="340" t="str">
        <f>CONCATENATE("+",RIGHT('Personal File'!$B$7)+('Personal File'!$C$10)+D7)</f>
        <v>+4</v>
      </c>
      <c r="I7" s="16">
        <f t="shared" ref="I7" ca="1" si="0">RANDBETWEEN(1,20)</f>
        <v>2</v>
      </c>
      <c r="J7" s="341">
        <f ca="1">I7+H7</f>
        <v>6</v>
      </c>
      <c r="K7" s="79"/>
      <c r="M7" s="332"/>
    </row>
    <row r="8" spans="1:13" ht="16.2" thickBot="1" x14ac:dyDescent="0.35">
      <c r="A8" s="70" t="s">
        <v>235</v>
      </c>
      <c r="B8" s="71" t="s">
        <v>245</v>
      </c>
      <c r="C8" s="306" t="s">
        <v>51</v>
      </c>
      <c r="D8" s="80" t="s">
        <v>51</v>
      </c>
      <c r="E8" s="285" t="s">
        <v>240</v>
      </c>
      <c r="F8" s="80" t="s">
        <v>246</v>
      </c>
      <c r="G8" s="73">
        <v>4</v>
      </c>
      <c r="H8" s="74" t="str">
        <f>CONCATENATE("+",RIGHT('Personal File'!$B$7)+('Personal File'!$C$10)+D8)</f>
        <v>+2</v>
      </c>
      <c r="I8" s="75">
        <f ca="1">RANDBETWEEN(1,20)</f>
        <v>8</v>
      </c>
      <c r="J8" s="76">
        <f ca="1">I8+H8</f>
        <v>10</v>
      </c>
      <c r="K8" s="77"/>
      <c r="M8" s="329">
        <v>35</v>
      </c>
    </row>
    <row r="9" spans="1:13" ht="6" customHeight="1" thickTop="1" thickBot="1" x14ac:dyDescent="0.35">
      <c r="D9" s="81"/>
      <c r="E9" s="81"/>
      <c r="G9" s="60"/>
      <c r="H9" s="60"/>
      <c r="I9" s="60"/>
      <c r="J9" s="60"/>
      <c r="M9" s="330"/>
    </row>
    <row r="10" spans="1:13" ht="16.8" thickTop="1" thickBot="1" x14ac:dyDescent="0.35">
      <c r="A10" s="62" t="s">
        <v>58</v>
      </c>
      <c r="B10" s="65" t="s">
        <v>121</v>
      </c>
      <c r="C10" s="65" t="s">
        <v>23</v>
      </c>
      <c r="D10" s="65" t="s">
        <v>68</v>
      </c>
      <c r="E10" s="65" t="s">
        <v>69</v>
      </c>
      <c r="F10" s="65" t="s">
        <v>70</v>
      </c>
      <c r="G10" s="65" t="s">
        <v>16</v>
      </c>
      <c r="H10" s="82" t="s">
        <v>0</v>
      </c>
      <c r="I10" s="83"/>
      <c r="J10" s="83"/>
      <c r="K10" s="84"/>
      <c r="M10" s="331" t="s">
        <v>135</v>
      </c>
    </row>
    <row r="11" spans="1:13" x14ac:dyDescent="0.3">
      <c r="A11" s="288" t="s">
        <v>247</v>
      </c>
      <c r="B11" s="289">
        <v>1</v>
      </c>
      <c r="C11" s="290" t="s">
        <v>248</v>
      </c>
      <c r="D11" s="290" t="s">
        <v>248</v>
      </c>
      <c r="E11" s="489" t="s">
        <v>248</v>
      </c>
      <c r="F11" s="290" t="s">
        <v>248</v>
      </c>
      <c r="G11" s="291">
        <v>0</v>
      </c>
      <c r="H11" s="299"/>
      <c r="I11" s="300"/>
      <c r="J11" s="300"/>
      <c r="K11" s="301"/>
      <c r="M11" s="328">
        <v>2000</v>
      </c>
    </row>
    <row r="12" spans="1:13" x14ac:dyDescent="0.3">
      <c r="A12" s="322"/>
      <c r="B12" s="323"/>
      <c r="C12" s="292"/>
      <c r="D12" s="292"/>
      <c r="E12" s="293"/>
      <c r="F12" s="292"/>
      <c r="G12" s="294"/>
      <c r="H12" s="324"/>
      <c r="I12" s="325"/>
      <c r="J12" s="325"/>
      <c r="K12" s="326"/>
      <c r="M12" s="333"/>
    </row>
    <row r="13" spans="1:13" ht="16.2" thickBot="1" x14ac:dyDescent="0.35">
      <c r="A13" s="295"/>
      <c r="B13" s="296"/>
      <c r="C13" s="297"/>
      <c r="D13" s="297"/>
      <c r="E13" s="297"/>
      <c r="F13" s="297"/>
      <c r="G13" s="298"/>
      <c r="H13" s="302"/>
      <c r="I13" s="303"/>
      <c r="J13" s="303"/>
      <c r="K13" s="304"/>
      <c r="M13" s="329"/>
    </row>
    <row r="14" spans="1:13" ht="6.75" customHeight="1" thickTop="1" thickBot="1" x14ac:dyDescent="0.35">
      <c r="M14" s="330"/>
    </row>
    <row r="15" spans="1:13" ht="16.8" thickTop="1" thickBot="1" x14ac:dyDescent="0.35">
      <c r="A15" s="85"/>
      <c r="B15" s="60"/>
      <c r="D15" s="86" t="s">
        <v>59</v>
      </c>
      <c r="E15" s="87"/>
      <c r="F15" s="82" t="s">
        <v>3</v>
      </c>
      <c r="G15" s="65" t="s">
        <v>16</v>
      </c>
      <c r="H15" s="88" t="s">
        <v>76</v>
      </c>
      <c r="I15" s="83"/>
      <c r="J15" s="83"/>
      <c r="K15" s="84"/>
      <c r="M15" s="331" t="s">
        <v>135</v>
      </c>
    </row>
    <row r="16" spans="1:13" x14ac:dyDescent="0.3">
      <c r="A16" s="85"/>
      <c r="B16" s="60"/>
      <c r="D16" s="89" t="s">
        <v>236</v>
      </c>
      <c r="E16" s="90"/>
      <c r="F16" s="91">
        <v>30</v>
      </c>
      <c r="G16" s="476">
        <f t="shared" ref="G16" si="1">F16/10</f>
        <v>3</v>
      </c>
      <c r="H16" s="9" t="s">
        <v>51</v>
      </c>
      <c r="I16" s="90"/>
      <c r="J16" s="90"/>
      <c r="K16" s="92"/>
      <c r="M16" s="477">
        <f>F16/20</f>
        <v>1.5</v>
      </c>
    </row>
    <row r="17" spans="1:13" ht="16.2" thickBot="1" x14ac:dyDescent="0.35">
      <c r="A17" s="29"/>
      <c r="B17" s="60"/>
      <c r="D17" s="93"/>
      <c r="E17" s="94"/>
      <c r="F17" s="95"/>
      <c r="G17" s="96"/>
      <c r="H17" s="97"/>
      <c r="I17" s="98"/>
      <c r="J17" s="98"/>
      <c r="K17" s="99"/>
      <c r="M17" s="329"/>
    </row>
    <row r="18" spans="1:13" ht="16.8" thickTop="1" thickBot="1" x14ac:dyDescent="0.35">
      <c r="A18" s="29"/>
      <c r="B18" s="29"/>
      <c r="C18" s="29"/>
      <c r="D18" s="29"/>
      <c r="E18" s="29"/>
      <c r="F18" s="29"/>
      <c r="G18" s="29"/>
      <c r="H18" s="29"/>
      <c r="I18" s="29"/>
      <c r="J18" s="29"/>
      <c r="K18" s="29"/>
    </row>
    <row r="19" spans="1:13" ht="16.8" thickTop="1" thickBot="1" x14ac:dyDescent="0.35">
      <c r="D19" s="86" t="s">
        <v>159</v>
      </c>
      <c r="E19" s="83"/>
      <c r="F19" s="83"/>
      <c r="G19" s="83"/>
      <c r="H19" s="367" t="s">
        <v>3</v>
      </c>
      <c r="I19" s="367" t="s">
        <v>83</v>
      </c>
      <c r="J19" s="367" t="s">
        <v>160</v>
      </c>
      <c r="K19" s="84" t="s">
        <v>66</v>
      </c>
      <c r="L19" s="61"/>
      <c r="M19" s="331" t="s">
        <v>135</v>
      </c>
    </row>
    <row r="20" spans="1:13" x14ac:dyDescent="0.3">
      <c r="D20" s="368" t="s">
        <v>250</v>
      </c>
      <c r="E20" s="369"/>
      <c r="F20" s="369"/>
      <c r="G20" s="370"/>
      <c r="H20" s="371">
        <v>1</v>
      </c>
      <c r="I20" s="290">
        <v>1</v>
      </c>
      <c r="J20" s="290">
        <v>1</v>
      </c>
      <c r="K20" s="372" t="s">
        <v>161</v>
      </c>
      <c r="L20" s="61"/>
      <c r="M20" s="494">
        <f>750*J20*I20</f>
        <v>750</v>
      </c>
    </row>
    <row r="21" spans="1:13" x14ac:dyDescent="0.3">
      <c r="D21" s="373"/>
      <c r="E21" s="374"/>
      <c r="F21" s="374"/>
      <c r="G21" s="375"/>
      <c r="H21" s="376"/>
      <c r="I21" s="292"/>
      <c r="J21" s="292"/>
      <c r="K21" s="377"/>
      <c r="L21" s="61"/>
      <c r="M21" s="378"/>
    </row>
    <row r="22" spans="1:13" ht="16.2" thickBot="1" x14ac:dyDescent="0.35">
      <c r="D22" s="379"/>
      <c r="E22" s="380"/>
      <c r="F22" s="380"/>
      <c r="G22" s="381"/>
      <c r="H22" s="382"/>
      <c r="I22" s="383"/>
      <c r="J22" s="383"/>
      <c r="K22" s="384"/>
      <c r="L22" s="61"/>
      <c r="M22" s="385"/>
    </row>
    <row r="23" spans="1:13" ht="16.2" thickTop="1" x14ac:dyDescent="0.3"/>
  </sheetData>
  <phoneticPr fontId="0" type="noConversion"/>
  <conditionalFormatting sqref="I3:I4">
    <cfRule type="cellIs" dxfId="6" priority="13" operator="equal">
      <formula>20</formula>
    </cfRule>
    <cfRule type="cellIs" dxfId="5" priority="14" operator="equal">
      <formula>1</formula>
    </cfRule>
  </conditionalFormatting>
  <conditionalFormatting sqref="I7:I8">
    <cfRule type="cellIs" dxfId="4" priority="9" operator="equal">
      <formula>20</formula>
    </cfRule>
    <cfRule type="cellIs" dxfId="3" priority="10"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8"/>
  <sheetViews>
    <sheetView showGridLines="0" workbookViewId="0"/>
  </sheetViews>
  <sheetFormatPr defaultColWidth="13" defaultRowHeight="15.6" x14ac:dyDescent="0.3"/>
  <cols>
    <col min="1" max="1" width="20" style="35" bestFit="1" customWidth="1"/>
    <col min="2" max="2" width="4.8984375" style="35" bestFit="1" customWidth="1"/>
    <col min="3" max="3" width="5.59765625" style="60" bestFit="1" customWidth="1"/>
    <col min="4" max="5" width="19.3984375" style="29" customWidth="1"/>
    <col min="6" max="6" width="3.19921875" style="29" customWidth="1"/>
    <col min="7" max="7" width="7.296875" style="29" bestFit="1" customWidth="1"/>
    <col min="8" max="16384" width="13" style="29"/>
  </cols>
  <sheetData>
    <row r="1" spans="1:8" ht="23.4" thickBot="1" x14ac:dyDescent="0.35">
      <c r="A1" s="27" t="s">
        <v>62</v>
      </c>
      <c r="B1" s="27"/>
      <c r="C1" s="28"/>
      <c r="D1" s="27"/>
      <c r="E1" s="27"/>
    </row>
    <row r="2" spans="1:8" s="35" customFormat="1" ht="16.8" thickTop="1" thickBot="1" x14ac:dyDescent="0.35">
      <c r="A2" s="30" t="s">
        <v>63</v>
      </c>
      <c r="B2" s="31" t="s">
        <v>3</v>
      </c>
      <c r="C2" s="32" t="s">
        <v>64</v>
      </c>
      <c r="D2" s="33" t="s">
        <v>65</v>
      </c>
      <c r="E2" s="34" t="s">
        <v>66</v>
      </c>
      <c r="G2" s="321" t="s">
        <v>135</v>
      </c>
    </row>
    <row r="3" spans="1:8" x14ac:dyDescent="0.3">
      <c r="A3" s="36" t="s">
        <v>220</v>
      </c>
      <c r="B3" s="50">
        <v>1</v>
      </c>
      <c r="C3" s="286" t="s">
        <v>262</v>
      </c>
      <c r="D3" s="39"/>
      <c r="E3" s="40"/>
      <c r="G3" s="328" t="s">
        <v>263</v>
      </c>
    </row>
    <row r="4" spans="1:8" x14ac:dyDescent="0.3">
      <c r="A4" s="49" t="s">
        <v>84</v>
      </c>
      <c r="B4" s="50">
        <v>1</v>
      </c>
      <c r="C4" s="38">
        <v>2</v>
      </c>
      <c r="D4" s="39"/>
      <c r="E4" s="40"/>
      <c r="G4" s="333">
        <v>2</v>
      </c>
    </row>
    <row r="5" spans="1:8" x14ac:dyDescent="0.3">
      <c r="A5" s="36" t="s">
        <v>256</v>
      </c>
      <c r="B5" s="37">
        <v>1</v>
      </c>
      <c r="C5" s="38">
        <v>2</v>
      </c>
      <c r="D5" s="354"/>
      <c r="E5" s="40"/>
      <c r="G5" s="387">
        <v>5</v>
      </c>
    </row>
    <row r="6" spans="1:8" x14ac:dyDescent="0.3">
      <c r="A6" s="36"/>
      <c r="B6" s="37"/>
      <c r="C6" s="38"/>
      <c r="D6" s="39"/>
      <c r="E6" s="40"/>
      <c r="G6" s="387"/>
    </row>
    <row r="7" spans="1:8" x14ac:dyDescent="0.3">
      <c r="A7" s="36"/>
      <c r="B7" s="37"/>
      <c r="C7" s="38"/>
      <c r="D7" s="39"/>
      <c r="E7" s="40"/>
      <c r="G7" s="387"/>
    </row>
    <row r="8" spans="1:8" ht="16.2" thickBot="1" x14ac:dyDescent="0.35">
      <c r="A8" s="41"/>
      <c r="B8" s="42"/>
      <c r="C8" s="43"/>
      <c r="D8" s="44"/>
      <c r="E8" s="45"/>
      <c r="G8" s="329"/>
    </row>
    <row r="9" spans="1:8" ht="24" thickTop="1" thickBot="1" x14ac:dyDescent="0.35">
      <c r="A9" s="27" t="s">
        <v>67</v>
      </c>
      <c r="B9" s="27"/>
      <c r="C9" s="46"/>
      <c r="D9" s="27"/>
      <c r="E9" s="47"/>
    </row>
    <row r="10" spans="1:8" ht="16.8" thickTop="1" thickBot="1" x14ac:dyDescent="0.35">
      <c r="A10" s="30" t="s">
        <v>63</v>
      </c>
      <c r="B10" s="30" t="s">
        <v>3</v>
      </c>
      <c r="C10" s="48" t="s">
        <v>64</v>
      </c>
      <c r="D10" s="33" t="s">
        <v>65</v>
      </c>
      <c r="E10" s="34" t="s">
        <v>66</v>
      </c>
      <c r="G10" s="321" t="s">
        <v>135</v>
      </c>
    </row>
    <row r="11" spans="1:8" x14ac:dyDescent="0.3">
      <c r="A11" s="49" t="s">
        <v>233</v>
      </c>
      <c r="B11" s="50">
        <v>25</v>
      </c>
      <c r="C11" s="51">
        <f>B11/100</f>
        <v>0.25</v>
      </c>
      <c r="D11" s="52"/>
      <c r="E11" s="53"/>
      <c r="G11" s="328">
        <f>B11</f>
        <v>25</v>
      </c>
      <c r="H11" s="61"/>
    </row>
    <row r="12" spans="1:8" x14ac:dyDescent="0.3">
      <c r="A12" s="49"/>
      <c r="B12" s="50"/>
      <c r="C12" s="55"/>
      <c r="D12" s="52"/>
      <c r="E12" s="53"/>
      <c r="G12" s="472"/>
    </row>
    <row r="13" spans="1:8" x14ac:dyDescent="0.3">
      <c r="A13" s="49"/>
      <c r="B13" s="50"/>
      <c r="C13" s="55"/>
      <c r="D13" s="52"/>
      <c r="E13" s="53"/>
      <c r="G13" s="472"/>
    </row>
    <row r="14" spans="1:8" x14ac:dyDescent="0.3">
      <c r="A14" s="49"/>
      <c r="B14" s="50"/>
      <c r="C14" s="55"/>
      <c r="D14" s="52"/>
      <c r="E14" s="53"/>
      <c r="G14" s="386"/>
    </row>
    <row r="15" spans="1:8" x14ac:dyDescent="0.3">
      <c r="A15" s="54"/>
      <c r="B15" s="50"/>
      <c r="C15" s="55"/>
      <c r="D15" s="56"/>
      <c r="E15" s="53"/>
      <c r="G15" s="386"/>
    </row>
    <row r="16" spans="1:8" x14ac:dyDescent="0.3">
      <c r="A16" s="36"/>
      <c r="B16" s="490"/>
      <c r="C16" s="491"/>
      <c r="D16" s="492"/>
      <c r="E16" s="40"/>
      <c r="G16" s="493"/>
    </row>
    <row r="17" spans="1:7" ht="16.2" thickBot="1" x14ac:dyDescent="0.35">
      <c r="A17" s="41"/>
      <c r="B17" s="57"/>
      <c r="C17" s="43"/>
      <c r="D17" s="58"/>
      <c r="E17" s="45"/>
      <c r="G17" s="329"/>
    </row>
    <row r="18" spans="1:7" ht="22.8" thickTop="1" thickBot="1" x14ac:dyDescent="0.35">
      <c r="A18" s="467"/>
      <c r="B18" s="467"/>
      <c r="C18" s="467"/>
      <c r="D18" s="468" t="s">
        <v>232</v>
      </c>
      <c r="E18" s="469"/>
      <c r="F18" s="388"/>
      <c r="G18" s="388">
        <v>2000</v>
      </c>
    </row>
    <row r="19" spans="1:7" ht="16.8" thickTop="1" thickBot="1" x14ac:dyDescent="0.35">
      <c r="A19" s="30" t="s">
        <v>63</v>
      </c>
      <c r="B19" s="30" t="s">
        <v>3</v>
      </c>
      <c r="C19" s="48" t="s">
        <v>16</v>
      </c>
      <c r="D19" s="33" t="s">
        <v>65</v>
      </c>
      <c r="E19" s="34" t="s">
        <v>66</v>
      </c>
      <c r="F19" s="61"/>
      <c r="G19" s="321" t="s">
        <v>135</v>
      </c>
    </row>
    <row r="20" spans="1:7" x14ac:dyDescent="0.3">
      <c r="A20" s="322" t="s">
        <v>249</v>
      </c>
      <c r="B20" s="50">
        <v>1</v>
      </c>
      <c r="C20" s="55">
        <v>7</v>
      </c>
      <c r="D20" s="470"/>
      <c r="E20" s="471"/>
      <c r="F20" s="61"/>
      <c r="G20" s="328">
        <v>8</v>
      </c>
    </row>
    <row r="21" spans="1:7" x14ac:dyDescent="0.3">
      <c r="A21" s="322" t="s">
        <v>219</v>
      </c>
      <c r="B21" s="50">
        <v>1</v>
      </c>
      <c r="C21" s="55">
        <v>6</v>
      </c>
      <c r="D21" s="470"/>
      <c r="E21" s="471"/>
      <c r="F21" s="61"/>
      <c r="G21" s="386">
        <v>30</v>
      </c>
    </row>
    <row r="22" spans="1:7" x14ac:dyDescent="0.3">
      <c r="A22" s="49" t="s">
        <v>257</v>
      </c>
      <c r="B22" s="37">
        <v>1</v>
      </c>
      <c r="C22" s="38">
        <f>B22*2</f>
        <v>2</v>
      </c>
      <c r="D22" s="354"/>
      <c r="E22" s="40"/>
      <c r="G22" s="386">
        <f>C22*10</f>
        <v>20</v>
      </c>
    </row>
    <row r="23" spans="1:7" x14ac:dyDescent="0.3">
      <c r="A23" s="49" t="s">
        <v>251</v>
      </c>
      <c r="B23" s="50">
        <v>1</v>
      </c>
      <c r="C23" s="55">
        <v>0</v>
      </c>
      <c r="D23" s="52"/>
      <c r="E23" s="53"/>
      <c r="G23" s="333">
        <v>200</v>
      </c>
    </row>
    <row r="24" spans="1:7" x14ac:dyDescent="0.3">
      <c r="A24" s="49" t="s">
        <v>252</v>
      </c>
      <c r="B24" s="50">
        <v>1</v>
      </c>
      <c r="C24" s="55">
        <v>2</v>
      </c>
      <c r="D24" s="52"/>
      <c r="E24" s="53"/>
      <c r="G24" s="386">
        <v>350</v>
      </c>
    </row>
    <row r="25" spans="1:7" x14ac:dyDescent="0.3">
      <c r="A25" s="49" t="s">
        <v>253</v>
      </c>
      <c r="B25" s="50">
        <v>1</v>
      </c>
      <c r="C25" s="55">
        <v>6</v>
      </c>
      <c r="D25" s="52"/>
      <c r="E25" s="53"/>
      <c r="G25" s="386">
        <v>500</v>
      </c>
    </row>
    <row r="26" spans="1:7" x14ac:dyDescent="0.3">
      <c r="A26" s="49" t="s">
        <v>130</v>
      </c>
      <c r="B26" s="50">
        <v>1</v>
      </c>
      <c r="C26" s="55">
        <v>0</v>
      </c>
      <c r="D26" s="52"/>
      <c r="E26" s="53"/>
      <c r="G26" s="386">
        <v>0</v>
      </c>
    </row>
    <row r="27" spans="1:7" x14ac:dyDescent="0.3">
      <c r="A27" s="49" t="s">
        <v>221</v>
      </c>
      <c r="B27" s="50">
        <v>1</v>
      </c>
      <c r="C27" s="55">
        <v>2</v>
      </c>
      <c r="D27" s="52"/>
      <c r="E27" s="53"/>
      <c r="G27" s="386">
        <v>7</v>
      </c>
    </row>
    <row r="28" spans="1:7" x14ac:dyDescent="0.3">
      <c r="A28" s="49" t="s">
        <v>131</v>
      </c>
      <c r="B28" s="50">
        <v>1</v>
      </c>
      <c r="C28" s="55">
        <v>1</v>
      </c>
      <c r="D28" s="52"/>
      <c r="E28" s="53"/>
      <c r="G28" s="386">
        <v>0</v>
      </c>
    </row>
    <row r="29" spans="1:7" x14ac:dyDescent="0.3">
      <c r="A29" s="49" t="s">
        <v>255</v>
      </c>
      <c r="B29" s="50">
        <v>5</v>
      </c>
      <c r="C29" s="55">
        <f>B29</f>
        <v>5</v>
      </c>
      <c r="D29" s="52"/>
      <c r="E29" s="53"/>
      <c r="G29" s="472">
        <f>B29/10</f>
        <v>0.5</v>
      </c>
    </row>
    <row r="30" spans="1:7" x14ac:dyDescent="0.3">
      <c r="A30" s="49" t="s">
        <v>261</v>
      </c>
      <c r="B30" s="50">
        <v>1</v>
      </c>
      <c r="C30" s="55">
        <v>0</v>
      </c>
      <c r="D30" s="52"/>
      <c r="E30" s="53"/>
      <c r="G30" s="472">
        <v>0.8</v>
      </c>
    </row>
    <row r="31" spans="1:7" x14ac:dyDescent="0.3">
      <c r="A31" s="49" t="s">
        <v>260</v>
      </c>
      <c r="B31" s="50">
        <v>1</v>
      </c>
      <c r="C31" s="55">
        <v>0</v>
      </c>
      <c r="D31" s="52"/>
      <c r="E31" s="53"/>
      <c r="G31" s="386">
        <f>B31*8</f>
        <v>8</v>
      </c>
    </row>
    <row r="32" spans="1:7" x14ac:dyDescent="0.3">
      <c r="A32" s="54" t="s">
        <v>259</v>
      </c>
      <c r="B32" s="50">
        <v>20</v>
      </c>
      <c r="C32" s="55">
        <v>0</v>
      </c>
      <c r="D32" s="56"/>
      <c r="E32" s="53"/>
      <c r="G32" s="386">
        <f>B32/5</f>
        <v>4</v>
      </c>
    </row>
    <row r="33" spans="1:7" x14ac:dyDescent="0.3">
      <c r="A33" s="36" t="s">
        <v>258</v>
      </c>
      <c r="B33" s="490">
        <v>1</v>
      </c>
      <c r="C33" s="491">
        <v>1</v>
      </c>
      <c r="D33" s="492"/>
      <c r="E33" s="40"/>
      <c r="G33" s="493">
        <v>0.5</v>
      </c>
    </row>
    <row r="34" spans="1:7" ht="16.2" thickBot="1" x14ac:dyDescent="0.35">
      <c r="A34" s="41" t="s">
        <v>254</v>
      </c>
      <c r="B34" s="57">
        <v>1</v>
      </c>
      <c r="C34" s="43">
        <v>20</v>
      </c>
      <c r="D34" s="58"/>
      <c r="E34" s="45"/>
      <c r="G34" s="329">
        <v>10</v>
      </c>
    </row>
    <row r="35" spans="1:7" ht="16.8" thickTop="1" thickBot="1" x14ac:dyDescent="0.35">
      <c r="A35" s="473" t="s">
        <v>234</v>
      </c>
      <c r="B35" s="474">
        <f>(C35-5)/120</f>
        <v>0.43333333333333335</v>
      </c>
      <c r="C35" s="48">
        <f>SUM(C20:C34,5)</f>
        <v>57</v>
      </c>
      <c r="D35" s="61"/>
      <c r="E35" s="61"/>
      <c r="F35" s="61"/>
      <c r="G35" s="475"/>
    </row>
    <row r="36" spans="1:7" x14ac:dyDescent="0.3">
      <c r="A36" s="29"/>
      <c r="B36" s="29"/>
      <c r="E36" s="59" t="s">
        <v>136</v>
      </c>
      <c r="G36" s="437">
        <f>SUM(G3:G17,Martial!M3:M22)</f>
        <v>2825.5</v>
      </c>
    </row>
    <row r="37" spans="1:7" s="35" customFormat="1" x14ac:dyDescent="0.3">
      <c r="C37" s="60"/>
      <c r="D37" s="29"/>
      <c r="E37" s="59" t="s">
        <v>137</v>
      </c>
      <c r="G37" s="437">
        <v>5400</v>
      </c>
    </row>
    <row r="38" spans="1:7" x14ac:dyDescent="0.3">
      <c r="E38" s="59" t="s">
        <v>138</v>
      </c>
      <c r="G38" s="437">
        <f>G37-G36</f>
        <v>2574.5</v>
      </c>
    </row>
  </sheetData>
  <phoneticPr fontId="0" type="noConversion"/>
  <conditionalFormatting sqref="G36:G38">
    <cfRule type="cellIs" dxfId="2" priority="1" operator="lessThan">
      <formula>0</formula>
    </cfRule>
  </conditionalFormatting>
  <printOptions gridLinesSet="0"/>
  <pageMargins left="0.62" right="0.33" top="0.5" bottom="0.63" header="0.5" footer="0.5"/>
  <pageSetup orientation="portrait" horizontalDpi="120" verticalDpi="144"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F1FFF-322E-41AE-B4C2-F4CA4ED10B58}">
  <dimension ref="A1:G13"/>
  <sheetViews>
    <sheetView showGridLines="0" workbookViewId="0"/>
  </sheetViews>
  <sheetFormatPr defaultColWidth="13" defaultRowHeight="15.6" x14ac:dyDescent="0.3"/>
  <cols>
    <col min="1" max="1" width="13.296875" style="59" bestFit="1" customWidth="1"/>
    <col min="2" max="2" width="3.09765625" style="436" bestFit="1" customWidth="1"/>
    <col min="3" max="3" width="4.59765625" style="436" customWidth="1"/>
    <col min="4" max="4" width="13.69921875" style="59" bestFit="1" customWidth="1"/>
    <col min="5" max="5" width="9.59765625" style="436" bestFit="1" customWidth="1"/>
    <col min="6" max="6" width="9.5" style="59" bestFit="1" customWidth="1"/>
    <col min="7" max="7" width="13.3984375" style="436" bestFit="1" customWidth="1"/>
    <col min="8" max="16384" width="13" style="61"/>
  </cols>
  <sheetData>
    <row r="1" spans="1:7" ht="29.4" thickTop="1" thickBot="1" x14ac:dyDescent="0.35">
      <c r="A1" s="393" t="s">
        <v>272</v>
      </c>
      <c r="B1" s="394"/>
      <c r="C1" s="394"/>
      <c r="D1" s="395"/>
      <c r="E1" s="396"/>
      <c r="F1" s="397"/>
      <c r="G1" s="398" t="s">
        <v>198</v>
      </c>
    </row>
    <row r="2" spans="1:7" ht="17.399999999999999" thickTop="1" x14ac:dyDescent="0.3">
      <c r="A2" s="236" t="s">
        <v>163</v>
      </c>
      <c r="B2" s="399" t="s">
        <v>203</v>
      </c>
      <c r="C2" s="399"/>
      <c r="D2" s="238" t="s">
        <v>166</v>
      </c>
      <c r="E2" s="239" t="s">
        <v>155</v>
      </c>
      <c r="F2" s="238" t="s">
        <v>169</v>
      </c>
      <c r="G2" s="400"/>
    </row>
    <row r="3" spans="1:7" ht="17.399999999999999" thickBot="1" x14ac:dyDescent="0.35">
      <c r="A3" s="401" t="s">
        <v>165</v>
      </c>
      <c r="B3" s="402" t="s">
        <v>271</v>
      </c>
      <c r="C3" s="403"/>
      <c r="D3" s="404" t="s">
        <v>199</v>
      </c>
      <c r="E3" s="405" t="s">
        <v>200</v>
      </c>
      <c r="F3" s="404" t="s">
        <v>70</v>
      </c>
      <c r="G3" s="406" t="s">
        <v>267</v>
      </c>
    </row>
    <row r="4" spans="1:7" ht="17.399999999999999" thickTop="1" x14ac:dyDescent="0.3">
      <c r="A4" s="244" t="s">
        <v>171</v>
      </c>
      <c r="B4" s="407">
        <v>3</v>
      </c>
      <c r="C4" s="408">
        <f t="shared" ref="C4:C9" si="0">IF(B4&gt;9.9,CONCATENATE("+",ROUNDDOWN((B4-10)/2,0)),ROUNDUP((B4-10)/2,0))</f>
        <v>-4</v>
      </c>
      <c r="D4" s="409" t="s">
        <v>176</v>
      </c>
      <c r="E4" s="410">
        <v>2</v>
      </c>
      <c r="F4" s="411">
        <f>E4</f>
        <v>2</v>
      </c>
      <c r="G4" s="412"/>
    </row>
    <row r="5" spans="1:7" ht="17.399999999999999" thickBot="1" x14ac:dyDescent="0.35">
      <c r="A5" s="247" t="s">
        <v>173</v>
      </c>
      <c r="B5" s="413">
        <v>15</v>
      </c>
      <c r="C5" s="414" t="str">
        <f t="shared" si="0"/>
        <v>+2</v>
      </c>
      <c r="D5" s="415" t="s">
        <v>268</v>
      </c>
      <c r="E5" s="416" t="s">
        <v>269</v>
      </c>
      <c r="F5" s="417"/>
      <c r="G5" s="418"/>
    </row>
    <row r="6" spans="1:7" ht="17.399999999999999" thickTop="1" x14ac:dyDescent="0.3">
      <c r="A6" s="251" t="s">
        <v>175</v>
      </c>
      <c r="B6" s="413">
        <v>10</v>
      </c>
      <c r="C6" s="414" t="str">
        <f t="shared" si="0"/>
        <v>+0</v>
      </c>
      <c r="D6" s="419" t="s">
        <v>270</v>
      </c>
      <c r="E6" s="420">
        <v>4</v>
      </c>
      <c r="F6" s="421"/>
      <c r="G6" s="418"/>
    </row>
    <row r="7" spans="1:7" ht="16.8" x14ac:dyDescent="0.3">
      <c r="A7" s="422" t="s">
        <v>177</v>
      </c>
      <c r="B7" s="413">
        <v>7</v>
      </c>
      <c r="C7" s="414">
        <f t="shared" si="0"/>
        <v>-2</v>
      </c>
      <c r="D7" s="419" t="s">
        <v>201</v>
      </c>
      <c r="E7" s="423">
        <v>2</v>
      </c>
      <c r="F7" s="424"/>
      <c r="G7" s="418"/>
    </row>
    <row r="8" spans="1:7" ht="16.8" x14ac:dyDescent="0.3">
      <c r="A8" s="255" t="s">
        <v>179</v>
      </c>
      <c r="B8" s="413">
        <v>12</v>
      </c>
      <c r="C8" s="425" t="str">
        <f t="shared" si="0"/>
        <v>+1</v>
      </c>
      <c r="D8" s="426" t="s">
        <v>202</v>
      </c>
      <c r="E8" s="423">
        <v>4</v>
      </c>
      <c r="F8" s="424"/>
      <c r="G8" s="418"/>
    </row>
    <row r="9" spans="1:7" ht="17.399999999999999" thickBot="1" x14ac:dyDescent="0.35">
      <c r="A9" s="256" t="s">
        <v>181</v>
      </c>
      <c r="B9" s="427">
        <v>5</v>
      </c>
      <c r="C9" s="428">
        <f t="shared" si="0"/>
        <v>-3</v>
      </c>
      <c r="D9" s="429" t="s">
        <v>57</v>
      </c>
      <c r="E9" s="430">
        <v>1</v>
      </c>
      <c r="F9" s="424"/>
      <c r="G9" s="418"/>
    </row>
    <row r="10" spans="1:7" ht="17.399999999999999" thickTop="1" x14ac:dyDescent="0.3">
      <c r="A10" s="236"/>
      <c r="B10" s="243"/>
      <c r="C10" s="243"/>
      <c r="D10" s="243"/>
      <c r="E10" s="240"/>
      <c r="F10" s="431"/>
      <c r="G10" s="418"/>
    </row>
    <row r="11" spans="1:7" ht="16.8" x14ac:dyDescent="0.3">
      <c r="A11" s="432"/>
      <c r="B11" s="243"/>
      <c r="C11" s="243"/>
      <c r="D11" s="243"/>
      <c r="E11" s="240"/>
      <c r="F11" s="243"/>
      <c r="G11" s="240"/>
    </row>
    <row r="12" spans="1:7" ht="17.399999999999999" thickBot="1" x14ac:dyDescent="0.35">
      <c r="A12" s="433"/>
      <c r="B12" s="434"/>
      <c r="C12" s="434"/>
      <c r="D12" s="434"/>
      <c r="E12" s="435"/>
      <c r="F12" s="434"/>
      <c r="G12" s="435"/>
    </row>
    <row r="13" spans="1:7" ht="16.2" thickTop="1" x14ac:dyDescent="0.3"/>
  </sheetData>
  <conditionalFormatting sqref="F4">
    <cfRule type="cellIs" dxfId="1" priority="1" stopIfTrue="1" operator="greaterThan">
      <formula>$E$4/2</formula>
    </cfRule>
    <cfRule type="cellIs" dxfId="0" priority="2" stopIfTrue="1" operator="between">
      <formula>$E$4/3</formula>
      <formula>$E$4/2</formula>
    </cfRule>
  </conditionalFormatting>
  <printOptions gridLinesSet="0"/>
  <pageMargins left="0.62" right="0.33" top="0.5" bottom="0.63" header="0.5" footer="0.5"/>
  <pageSetup orientation="portrait" horizontalDpi="120" verticalDpi="14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Personal File</vt:lpstr>
      <vt:lpstr>Skills</vt:lpstr>
      <vt:lpstr>Spells</vt:lpstr>
      <vt:lpstr>Feats</vt:lpstr>
      <vt:lpstr>Martial</vt:lpstr>
      <vt:lpstr>Equipment</vt:lpstr>
      <vt:lpstr>Familiar</vt:lpstr>
      <vt:lpstr>Familiar!Print_Area</vt:lpstr>
      <vt:lpstr>'Personal File'!Print_Area</vt:lpstr>
      <vt:lpstr>Skills!Print_Area</vt:lpstr>
      <vt:lpstr>Spells!Print_Area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Strongholds of Faerûn Character Sheet</dc:title>
  <dc:creator>© Alexis A. Álvarez 2007</dc:creator>
  <cp:lastModifiedBy>Alexis Álvarez</cp:lastModifiedBy>
  <cp:lastPrinted>2008-08-09T03:47:23Z</cp:lastPrinted>
  <dcterms:created xsi:type="dcterms:W3CDTF">2000-10-24T15:39:59Z</dcterms:created>
  <dcterms:modified xsi:type="dcterms:W3CDTF">2023-10-15T16:28:06Z</dcterms:modified>
</cp:coreProperties>
</file>