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A\Juegos\HSC\PCs\"/>
    </mc:Choice>
  </mc:AlternateContent>
  <xr:revisionPtr revIDLastSave="0" documentId="13_ncr:1_{0ABC9C3E-1E86-41AA-83B4-56444D655618}"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oradin" sheetId="22" r:id="rId3"/>
    <sheet name="Spells" sheetId="21"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Moradin!$A$1:$I$33</definedName>
    <definedName name="_xlnm.Print_Area" localSheetId="0">'Personal File'!$A$1:$H$14</definedName>
    <definedName name="_xlnm.Print_Area" localSheetId="1">Skills!$A$1:$K$30</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6" l="1"/>
  <c r="G18" i="19"/>
  <c r="T18" i="21"/>
  <c r="T17" i="21"/>
  <c r="T16" i="21"/>
  <c r="T15" i="21"/>
  <c r="T14" i="21"/>
  <c r="T13" i="21"/>
  <c r="T12" i="21"/>
  <c r="T11" i="21"/>
  <c r="T10" i="21"/>
  <c r="T9" i="21"/>
  <c r="T8" i="21"/>
  <c r="T7" i="21"/>
  <c r="T6" i="21"/>
  <c r="T5" i="21"/>
  <c r="T4" i="21"/>
  <c r="T3" i="21"/>
  <c r="D15" i="21"/>
  <c r="M23" i="6"/>
  <c r="D13" i="21"/>
  <c r="D16" i="21"/>
  <c r="K7" i="21"/>
  <c r="E49" i="15" l="1"/>
  <c r="D14" i="21" l="1"/>
  <c r="D11" i="21"/>
  <c r="D12" i="21"/>
  <c r="D10" i="21"/>
  <c r="D9" i="21"/>
  <c r="D8" i="21"/>
  <c r="D7" i="21"/>
  <c r="D6" i="21"/>
  <c r="D5" i="21"/>
  <c r="D4" i="21"/>
  <c r="B5" i="15"/>
  <c r="B3" i="15"/>
  <c r="E50" i="15"/>
  <c r="I4" i="6"/>
  <c r="J4" i="6" s="1"/>
  <c r="H4" i="6"/>
  <c r="B9" i="4"/>
  <c r="I6" i="6" l="1"/>
  <c r="H6" i="6"/>
  <c r="C6" i="6" l="1"/>
  <c r="J6" i="6" l="1"/>
  <c r="I5" i="6"/>
  <c r="G9" i="19"/>
  <c r="C9" i="19"/>
  <c r="G16" i="19"/>
  <c r="G8" i="19" l="1"/>
  <c r="B14" i="4" l="1"/>
  <c r="B13" i="4"/>
  <c r="B12" i="4"/>
  <c r="B11" i="4"/>
  <c r="I13" i="21"/>
  <c r="I11" i="21"/>
  <c r="I10" i="21"/>
  <c r="I22" i="21"/>
  <c r="I20" i="21"/>
  <c r="I19" i="21"/>
  <c r="D3" i="21" l="1"/>
  <c r="I7" i="21"/>
  <c r="D17" i="21"/>
  <c r="D18" i="21"/>
  <c r="B21" i="21"/>
  <c r="B20" i="21"/>
  <c r="J7" i="21"/>
  <c r="H7" i="21"/>
  <c r="B4" i="15" l="1"/>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I10" i="6" l="1"/>
  <c r="I11" i="6"/>
  <c r="H8" i="15"/>
  <c r="C18" i="19" l="1"/>
  <c r="I3" i="6" l="1"/>
  <c r="I7" i="6" l="1"/>
  <c r="E10" i="4" l="1"/>
  <c r="G21" i="19" l="1"/>
  <c r="H3" i="15"/>
  <c r="H4" i="15"/>
  <c r="B45" i="15" l="1"/>
  <c r="H5" i="15" l="1"/>
  <c r="C14" i="4" l="1"/>
  <c r="C13" i="4"/>
  <c r="C12" i="4"/>
  <c r="C11" i="4"/>
  <c r="E11" i="4" s="1"/>
  <c r="C10" i="4"/>
  <c r="C9" i="4"/>
  <c r="B8" i="4" l="1"/>
  <c r="C4" i="6"/>
  <c r="C3" i="6"/>
  <c r="H5" i="6"/>
  <c r="J5" i="6" s="1"/>
  <c r="H3" i="6"/>
  <c r="I24" i="21"/>
  <c r="I15" i="21"/>
  <c r="I21" i="21"/>
  <c r="I12" i="21"/>
  <c r="I14" i="21"/>
  <c r="I23" i="21"/>
  <c r="E48" i="15"/>
  <c r="E47" i="15"/>
  <c r="E46" i="15"/>
  <c r="D26" i="15"/>
  <c r="D25" i="15"/>
  <c r="E12" i="4"/>
  <c r="E14" i="4" s="1"/>
  <c r="E13" i="4" s="1"/>
  <c r="H11" i="6"/>
  <c r="J11" i="6" s="1"/>
  <c r="H10" i="6"/>
  <c r="J10" i="6" s="1"/>
  <c r="D24" i="15"/>
  <c r="G24" i="15" s="1"/>
  <c r="I24" i="15" s="1"/>
  <c r="D27" i="15"/>
  <c r="H7" i="6"/>
  <c r="J7" i="6" s="1"/>
  <c r="D3" i="15"/>
  <c r="G3" i="15" s="1"/>
  <c r="I3" i="15" s="1"/>
  <c r="D4" i="15"/>
  <c r="D5" i="15"/>
  <c r="H44" i="15"/>
  <c r="H6" i="15"/>
  <c r="E45" i="15" l="1"/>
  <c r="E25" i="15"/>
  <c r="G25" i="15"/>
  <c r="I25" i="15" s="1"/>
  <c r="G26" i="15"/>
  <c r="I26" i="15" s="1"/>
  <c r="E26" i="15"/>
  <c r="E24" i="15"/>
  <c r="G27" i="15"/>
  <c r="I27" i="15" s="1"/>
  <c r="E27" i="15"/>
  <c r="J3" i="6"/>
  <c r="E3" i="15"/>
  <c r="E4" i="15"/>
  <c r="G4" i="15"/>
  <c r="I4" i="15" s="1"/>
  <c r="E5" i="15"/>
  <c r="G5" i="15"/>
  <c r="I5" i="15" s="1"/>
  <c r="D32" i="15" l="1"/>
  <c r="E32" i="15" l="1"/>
  <c r="G32" i="15"/>
  <c r="I32" i="15" s="1"/>
  <c r="D38" i="15"/>
  <c r="D19" i="15"/>
  <c r="D40" i="15"/>
  <c r="D37" i="15"/>
  <c r="D42" i="15"/>
  <c r="D39" i="15"/>
  <c r="D41" i="15"/>
  <c r="D34" i="15"/>
  <c r="D43" i="15"/>
  <c r="D30" i="15"/>
  <c r="D36" i="15"/>
  <c r="D14" i="15"/>
  <c r="D12" i="15"/>
  <c r="D44" i="15"/>
  <c r="D35" i="15"/>
  <c r="D33" i="15"/>
  <c r="D31" i="15"/>
  <c r="D29" i="15"/>
  <c r="D28"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8" i="15"/>
  <c r="G28" i="15"/>
  <c r="I28" i="15" s="1"/>
  <c r="E31" i="15"/>
  <c r="G31" i="15"/>
  <c r="I31" i="15" s="1"/>
  <c r="E35" i="15"/>
  <c r="G35" i="15"/>
  <c r="I35" i="15" s="1"/>
  <c r="E12" i="15"/>
  <c r="G12" i="15"/>
  <c r="I12" i="15" s="1"/>
  <c r="E36" i="15"/>
  <c r="G36" i="15"/>
  <c r="I36" i="15" s="1"/>
  <c r="E43" i="15"/>
  <c r="G43" i="15"/>
  <c r="I43" i="15" s="1"/>
  <c r="E41" i="15"/>
  <c r="G41" i="15"/>
  <c r="I41" i="15" s="1"/>
  <c r="E42" i="15"/>
  <c r="G42" i="15"/>
  <c r="I42" i="15" s="1"/>
  <c r="E40" i="15"/>
  <c r="G40" i="15"/>
  <c r="I40" i="15" s="1"/>
  <c r="E38" i="15"/>
  <c r="G38" i="15"/>
  <c r="I38"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9" i="15"/>
  <c r="G29" i="15"/>
  <c r="I29" i="15" s="1"/>
  <c r="E33" i="15"/>
  <c r="G33" i="15"/>
  <c r="I33" i="15" s="1"/>
  <c r="E44" i="15"/>
  <c r="G44" i="15"/>
  <c r="I44" i="15" s="1"/>
  <c r="E14" i="15"/>
  <c r="G14" i="15"/>
  <c r="I14" i="15" s="1"/>
  <c r="E30" i="15"/>
  <c r="G30" i="15"/>
  <c r="I30" i="15" s="1"/>
  <c r="E34" i="15"/>
  <c r="G34" i="15"/>
  <c r="I34" i="15" s="1"/>
  <c r="E39" i="15"/>
  <c r="G39" i="15"/>
  <c r="I39" i="15" s="1"/>
  <c r="E37" i="15"/>
  <c r="G37" i="15"/>
  <c r="I37" i="15" s="1"/>
  <c r="E19" i="15"/>
  <c r="G19" i="15"/>
  <c r="I1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bless +1
shaken -2</t>
        </r>
      </text>
    </comment>
    <comment ref="C8" authorId="0" shapeId="0" xr:uid="{675C0F7F-C00E-4A7F-93C0-5675C4099170}">
      <text>
        <r>
          <rPr>
            <sz val="12"/>
            <color indexed="81"/>
            <rFont val="Times New Roman"/>
            <family val="1"/>
          </rPr>
          <t>Blooded +2
Improved Initiative +4</t>
        </r>
      </text>
    </comment>
    <comment ref="B9" authorId="0" shapeId="0" xr:uid="{5D757654-B832-4D5C-A81F-EF22110A71B2}">
      <text>
        <r>
          <rPr>
            <sz val="12"/>
            <color indexed="81"/>
            <rFont val="Times New Roman"/>
            <family val="1"/>
          </rPr>
          <t>Poison -2</t>
        </r>
      </text>
    </comment>
    <comment ref="E9" authorId="0" shapeId="0" xr:uid="{92AD3B73-9DB9-4F11-86EF-5D0EBCA4CF0C}">
      <text>
        <r>
          <rPr>
            <sz val="12"/>
            <color indexed="81"/>
            <rFont val="Times New Roman"/>
            <family val="1"/>
          </rPr>
          <t>See PHB 162</t>
        </r>
      </text>
    </comment>
    <comment ref="E11" authorId="0" shapeId="0" xr:uid="{00000000-0006-0000-0000-000008000000}">
      <text>
        <r>
          <rPr>
            <sz val="12"/>
            <color indexed="81"/>
            <rFont val="Times New Roman"/>
            <family val="1"/>
          </rPr>
          <t>[(5 * 8 Cleric) * 75%] + (5 * 1 Con)</t>
        </r>
      </text>
    </comment>
    <comment ref="E12" authorId="0" shapeId="0" xr:uid="{00000000-0006-0000-0000-000009000000}">
      <text>
        <r>
          <rPr>
            <sz val="12"/>
            <color indexed="81"/>
            <rFont val="Times New Roman"/>
            <family val="1"/>
          </rPr>
          <t xml:space="preserve">+3 if skirmishing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E14" authorId="0" shapeId="0" xr:uid="{00000000-0006-0000-0000-00000B000000}">
      <text>
        <r>
          <rPr>
            <sz val="12"/>
            <color indexed="81"/>
            <rFont val="Times New Roman"/>
            <family val="1"/>
          </rPr>
          <t>+3 if skirmishing
Uncanny Dodge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9" authorId="0" shapeId="0" xr:uid="{E11FD761-AC38-4F52-8510-3C450D375B75}">
      <text>
        <r>
          <rPr>
            <sz val="12"/>
            <color indexed="81"/>
            <rFont val="Times New Roman"/>
            <family val="1"/>
          </rPr>
          <t>Blooded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376D6CE7-B513-423B-A340-C7BAECF7470E}">
      <text>
        <r>
          <rPr>
            <sz val="12"/>
            <color indexed="81"/>
            <rFont val="Times New Roman"/>
            <family val="1"/>
          </rPr>
          <t>Phosphorescent moss</t>
        </r>
      </text>
    </comment>
    <comment ref="E11" authorId="0" shapeId="0" xr:uid="{CA8C70D8-255D-4D0D-951C-97C6E50A65EA}">
      <text>
        <r>
          <rPr>
            <sz val="12"/>
            <color indexed="81"/>
            <rFont val="Times New Roman"/>
            <family val="1"/>
          </rPr>
          <t>Copper wire</t>
        </r>
      </text>
    </comment>
    <comment ref="E13" authorId="0" shapeId="0" xr:uid="{B9158583-9561-4C1E-85AC-2F47ABAC5187}">
      <text>
        <r>
          <rPr>
            <sz val="12"/>
            <color indexed="81"/>
            <rFont val="Times New Roman"/>
            <family val="1"/>
          </rPr>
          <t>Prism, lens, or monocle</t>
        </r>
      </text>
    </comment>
    <comment ref="E14" authorId="0" shapeId="0" xr:uid="{2F59BB81-23E5-442A-B0E6-2285ADBE80AE}">
      <text>
        <r>
          <rPr>
            <sz val="12"/>
            <color indexed="81"/>
            <rFont val="Times New Roman"/>
            <family val="1"/>
          </rPr>
          <t>Miniature cloak</t>
        </r>
      </text>
    </comment>
    <comment ref="E19" authorId="0" shapeId="0" xr:uid="{9F10177A-DB13-4C0B-8D71-49E4E6C98084}">
      <text>
        <r>
          <rPr>
            <sz val="12"/>
            <color indexed="81"/>
            <rFont val="Times New Roman"/>
            <family val="1"/>
          </rPr>
          <t>Pure Water</t>
        </r>
      </text>
    </comment>
    <comment ref="E21" authorId="0" shapeId="0" xr:uid="{F42A8C14-16D0-49E6-B63B-7E5BAB7ABB3B}">
      <text>
        <r>
          <rPr>
            <sz val="12"/>
            <color indexed="81"/>
            <rFont val="Times New Roman"/>
            <family val="1"/>
          </rPr>
          <t>holy water, holy symbol, 100 XP</t>
        </r>
      </text>
    </comment>
    <comment ref="E23" authorId="0" shapeId="0" xr:uid="{A8817952-41C2-4757-B763-982239E02357}">
      <text>
        <r>
          <rPr>
            <sz val="12"/>
            <color indexed="81"/>
            <rFont val="Times New Roman"/>
            <family val="1"/>
          </rPr>
          <t>Soot &amp; Salt</t>
        </r>
      </text>
    </comment>
    <comment ref="E26" authorId="0" shapeId="0" xr:uid="{A084B954-DDC4-41E6-9DD4-E7A050CB4C50}">
      <text>
        <r>
          <rPr>
            <sz val="12"/>
            <color indexed="81"/>
            <rFont val="Times New Roman"/>
            <family val="1"/>
          </rPr>
          <t>Bacteria culture</t>
        </r>
      </text>
    </comment>
    <comment ref="E30" authorId="0" shapeId="0" xr:uid="{93B330D1-1B0F-4E74-A4EF-C700DA77A88F}">
      <text>
        <r>
          <rPr>
            <sz val="12"/>
            <color indexed="81"/>
            <rFont val="Times New Roman"/>
            <family val="1"/>
          </rPr>
          <t>Earth from grave</t>
        </r>
      </text>
    </comment>
    <comment ref="E34" authorId="0" shapeId="0" xr:uid="{3215FDE9-B97D-4ED4-B619-4A283CDAC3F0}">
      <text>
        <r>
          <rPr>
            <sz val="12"/>
            <color indexed="81"/>
            <rFont val="Times New Roman"/>
            <family val="1"/>
          </rPr>
          <t>powdered black gemstone</t>
        </r>
      </text>
    </comment>
    <comment ref="E43" authorId="0" shapeId="0" xr:uid="{43562415-0D3B-477C-88B3-89C222EF0124}">
      <text>
        <r>
          <rPr>
            <sz val="12"/>
            <color indexed="81"/>
            <rFont val="Times New Roman"/>
            <family val="1"/>
          </rPr>
          <t>vial with the diluted poison from four separate venomous creatures</t>
        </r>
      </text>
    </comment>
    <comment ref="E45" authorId="0" shapeId="0" xr:uid="{5D0DCB0B-869C-4A4C-82FB-8F64A99A2029}">
      <text>
        <r>
          <rPr>
            <sz val="12"/>
            <color indexed="81"/>
            <rFont val="Times New Roman"/>
            <family val="1"/>
          </rPr>
          <t>Pinch of dirt</t>
        </r>
      </text>
    </comment>
    <comment ref="E47" authorId="0" shapeId="0" xr:uid="{59C69B5B-D883-4174-941C-753C33EA0C52}">
      <text>
        <r>
          <rPr>
            <sz val="12"/>
            <color indexed="81"/>
            <rFont val="Times New Roman"/>
            <family val="1"/>
          </rPr>
          <t>Imbued weapon</t>
        </r>
      </text>
    </comment>
    <comment ref="E52" authorId="0" shapeId="0" xr:uid="{79308100-F028-421F-B7D5-B82F15831C3D}">
      <text>
        <r>
          <rPr>
            <sz val="12"/>
            <color indexed="81"/>
            <rFont val="Times New Roman"/>
            <family val="1"/>
          </rPr>
          <t>Powdered silver</t>
        </r>
      </text>
    </comment>
    <comment ref="E56" authorId="0" shapeId="0" xr:uid="{9AC82205-F651-4712-A83E-CE6C017A2236}">
      <text>
        <r>
          <rPr>
            <sz val="12"/>
            <color indexed="81"/>
            <rFont val="Times New Roman"/>
            <family val="1"/>
          </rPr>
          <t>Parchment w/ holy text</t>
        </r>
      </text>
    </comment>
    <comment ref="E58" authorId="0" shapeId="0" xr:uid="{5038B7B7-9970-4D31-8B6D-A4019C6A9D42}">
      <text>
        <r>
          <rPr>
            <sz val="12"/>
            <rFont val="Times New Roman"/>
            <family val="1"/>
          </rPr>
          <t>Bag and candle</t>
        </r>
      </text>
    </comment>
    <comment ref="E59" authorId="0" shapeId="0" xr:uid="{E477BB34-B895-4165-BCF5-19B726BE216B}">
      <text/>
    </comment>
    <comment ref="E60" authorId="0" shapeId="0" xr:uid="{B2AC0C11-C053-463B-B8B2-3FF6CDD46009}">
      <text>
        <r>
          <rPr>
            <sz val="12"/>
            <color indexed="81"/>
            <rFont val="Times New Roman"/>
            <family val="1"/>
          </rPr>
          <t>drop of bile</t>
        </r>
      </text>
    </comment>
    <comment ref="E66" authorId="0" shapeId="0" xr:uid="{60BE285C-5CF0-406F-AA5F-3C2858FFE658}">
      <text>
        <r>
          <rPr>
            <sz val="12"/>
            <color indexed="81"/>
            <rFont val="Times New Roman"/>
            <family val="1"/>
          </rPr>
          <t>Crystal lens</t>
        </r>
      </text>
    </comment>
    <comment ref="E67" authorId="0" shapeId="0" xr:uid="{9517705A-0D2E-4425-AE47-3429E30C20DF}">
      <text>
        <r>
          <rPr>
            <sz val="12"/>
            <color indexed="81"/>
            <rFont val="Times New Roman"/>
            <family val="1"/>
          </rPr>
          <t>25 gp of sticks and bones</t>
        </r>
      </text>
    </comment>
    <comment ref="E76" authorId="0" shapeId="0" xr:uid="{E43E2EDD-91A3-4230-AE8D-E624199C09A0}">
      <text>
        <r>
          <rPr>
            <sz val="12"/>
            <color indexed="81"/>
            <rFont val="Times New Roman"/>
            <family val="1"/>
          </rPr>
          <t>Small thorn</t>
        </r>
      </text>
    </comment>
    <comment ref="E77" authorId="0" shapeId="0" xr:uid="{99D47BD4-133B-499B-BC86-0995405F43D0}">
      <text>
        <r>
          <rPr>
            <sz val="12"/>
            <color indexed="81"/>
            <rFont val="Times New Roman"/>
            <family val="1"/>
          </rPr>
          <t>Bull-shit or bull-hair</t>
        </r>
      </text>
    </comment>
    <comment ref="E79" authorId="0" shapeId="0" xr:uid="{53414F25-F8D8-4593-946C-581FCC89A5C5}">
      <text>
        <r>
          <rPr>
            <sz val="12"/>
            <color indexed="81"/>
            <rFont val="Times New Roman"/>
            <family val="1"/>
          </rPr>
          <t>Pinch of cat fur</t>
        </r>
      </text>
    </comment>
    <comment ref="E83" authorId="0" shapeId="0" xr:uid="{847E4959-B04C-4042-8608-BA843657F981}">
      <text>
        <r>
          <rPr>
            <sz val="12"/>
            <color indexed="81"/>
            <rFont val="Times New Roman"/>
            <family val="1"/>
          </rPr>
          <t>Holy water, silver dust.</t>
        </r>
      </text>
    </comment>
    <comment ref="E85" authorId="0" shapeId="0" xr:uid="{B84408AD-E806-46E1-861C-A9D9506CB778}">
      <text/>
    </comment>
    <comment ref="E89" authorId="0" shapeId="0" xr:uid="{9D108547-CAC0-406E-9177-5BD57F9D56B4}">
      <text/>
    </comment>
    <comment ref="E94" authorId="0" shapeId="0" xr:uid="{2B238E09-1126-43AC-A861-C286A3AF3E1F}">
      <text>
        <r>
          <rPr>
            <sz val="12"/>
            <color indexed="81"/>
            <rFont val="Times New Roman"/>
            <family val="1"/>
          </rPr>
          <t>Eagle feathers or droppings</t>
        </r>
      </text>
    </comment>
    <comment ref="E98" authorId="0" shapeId="0" xr:uid="{920F5908-39F3-4449-ACEF-130B9DB8A2E6}">
      <text>
        <r>
          <rPr>
            <sz val="12"/>
            <color indexed="81"/>
            <rFont val="Times New Roman"/>
            <family val="1"/>
          </rPr>
          <t>Snake scales</t>
        </r>
      </text>
    </comment>
    <comment ref="E101" authorId="0" shapeId="0" xr:uid="{BF83DE86-5094-4EAD-A446-58D8DB23FB42}">
      <text>
        <r>
          <rPr>
            <sz val="12"/>
            <color indexed="81"/>
            <rFont val="Times New Roman"/>
            <family val="1"/>
          </rPr>
          <t>Salt, copper pieces</t>
        </r>
      </text>
    </comment>
    <comment ref="E102" authorId="0" shapeId="0" xr:uid="{F3634163-01C3-46B4-9C3C-F294ED106C14}">
      <text>
        <r>
          <rPr>
            <sz val="12"/>
            <color indexed="81"/>
            <rFont val="Times New Roman"/>
            <family val="1"/>
          </rPr>
          <t>small mint leaf</t>
        </r>
      </text>
    </comment>
    <comment ref="E103" authorId="0" shapeId="0" xr:uid="{7AA62561-FF7D-4784-8350-62C8F6B59977}">
      <text>
        <r>
          <rPr>
            <sz val="12"/>
            <color indexed="81"/>
            <rFont val="Times New Roman"/>
            <family val="1"/>
          </rPr>
          <t>Iron or holy symbol</t>
        </r>
      </text>
    </comment>
    <comment ref="E106" authorId="0" shapeId="0" xr:uid="{3CC0E37A-310E-4692-9FD5-B2765FB77BA6}">
      <text>
        <r>
          <rPr>
            <sz val="12"/>
            <color indexed="81"/>
            <rFont val="Times New Roman"/>
            <family val="1"/>
          </rPr>
          <t>A tiny iron statuette of a devil or imp, plus either a drop of the intended victim’s blood or one personal article belonging to the intended victim.</t>
        </r>
      </text>
    </comment>
    <comment ref="E114" authorId="0" shapeId="0" xr:uid="{E493687F-D58B-4C14-882D-461011895A95}">
      <text>
        <r>
          <rPr>
            <sz val="12"/>
            <color indexed="81"/>
            <rFont val="Times New Roman"/>
            <family val="1"/>
          </rPr>
          <t>Feathers or pinch of owl droppings</t>
        </r>
      </text>
    </comment>
    <comment ref="E115" authorId="0" shapeId="0" xr:uid="{4E201911-B5FB-41B2-AE8A-9ED932B2E790}">
      <text>
        <r>
          <rPr>
            <sz val="12"/>
            <color indexed="81"/>
            <rFont val="Times New Roman"/>
            <family val="1"/>
          </rPr>
          <t>Silver wire knot</t>
        </r>
      </text>
    </comment>
    <comment ref="E120" authorId="0" shapeId="0" xr:uid="{8216F8B0-D9C0-4632-A84C-692B988DD9F4}">
      <text/>
    </comment>
    <comment ref="E121" authorId="0" shapeId="0" xr:uid="{41563643-1292-4A3B-96D2-D9D5233EBDEB}">
      <text>
        <r>
          <rPr>
            <sz val="12"/>
            <color indexed="81"/>
            <rFont val="Times New Roman"/>
            <family val="1"/>
          </rPr>
          <t>25 gp of sticks and bones</t>
        </r>
      </text>
    </comment>
    <comment ref="E125" authorId="0" shapeId="0" xr:uid="{213394FA-4F12-4BE8-93C8-77F90E7AE6C8}">
      <text>
        <r>
          <rPr>
            <sz val="12"/>
            <color indexed="81"/>
            <rFont val="Times New Roman"/>
            <family val="1"/>
          </rPr>
          <t>Musical Instrument</t>
        </r>
      </text>
    </comment>
    <comment ref="E130" authorId="0" shapeId="0" xr:uid="{66DF68F5-23BB-4939-9ED0-0307D3FD7AB5}">
      <text>
        <r>
          <rPr>
            <sz val="12"/>
            <rFont val="Times New Roman"/>
            <family val="1"/>
          </rPr>
          <t>Bag and candle</t>
        </r>
      </text>
    </comment>
    <comment ref="E131" authorId="0" shapeId="0" xr:uid="{D6924C23-F5FC-4EEF-AFD7-E9FFA70F799C}">
      <text/>
    </comment>
    <comment ref="E136" authorId="0" shapeId="0" xr:uid="{6F8E2926-66EC-4593-8424-436BC5973831}">
      <text/>
    </comment>
    <comment ref="E137" authorId="0" shapeId="0" xr:uid="{C2A1CC85-1A1C-4CB2-AD45-A9BCFC2D52A1}">
      <text>
        <r>
          <rPr>
            <sz val="12"/>
            <color indexed="81"/>
            <rFont val="Times New Roman"/>
            <family val="1"/>
          </rPr>
          <t>vial of water</t>
        </r>
      </text>
    </comment>
    <comment ref="E138" authorId="0" shapeId="0" xr:uid="{6161945C-2623-4CB0-88C9-356B58A63687}">
      <text>
        <r>
          <rPr>
            <sz val="12"/>
            <color indexed="81"/>
            <rFont val="Times New Roman"/>
            <family val="1"/>
          </rPr>
          <t>Stone earth from home plane</t>
        </r>
      </text>
    </comment>
    <comment ref="E140" authorId="0" shapeId="0" xr:uid="{70E8E59B-9A50-4AF0-B1A0-821D68F07F6E}">
      <text>
        <r>
          <rPr>
            <sz val="12"/>
            <color indexed="81"/>
            <rFont val="Times New Roman"/>
            <family val="1"/>
          </rPr>
          <t>ruby dust &amp; blood</t>
        </r>
      </text>
    </comment>
    <comment ref="E147" authorId="0" shapeId="0" xr:uid="{B70C52E3-40DB-42EA-9AA6-227AB090DF74}">
      <text>
        <r>
          <rPr>
            <sz val="12"/>
            <color indexed="81"/>
            <rFont val="Times New Roman"/>
            <family val="1"/>
          </rPr>
          <t>Small horn (hearing) or glass eye (seeing)</t>
        </r>
      </text>
    </comment>
    <comment ref="E150" authorId="0" shapeId="0" xr:uid="{0597A54F-CB78-4E96-BF0C-537D990234E1}">
      <text>
        <r>
          <rPr>
            <sz val="12"/>
            <color indexed="81"/>
            <rFont val="Times New Roman"/>
            <family val="1"/>
          </rPr>
          <t>Phosphorous, sulfur, or other combustible powder</t>
        </r>
      </text>
    </comment>
    <comment ref="E157" authorId="0" shapeId="0" xr:uid="{A1414117-C652-4FA5-BDBA-7A640C07F7F8}">
      <text>
        <r>
          <rPr>
            <sz val="12"/>
            <color indexed="81"/>
            <rFont val="Times New Roman"/>
            <family val="1"/>
          </rPr>
          <t>magic potion</t>
        </r>
      </text>
    </comment>
    <comment ref="E158" authorId="0" shapeId="0" xr:uid="{99663DF9-C32B-43CF-B965-E2648E5948D1}">
      <text>
        <r>
          <rPr>
            <sz val="12"/>
            <color indexed="81"/>
            <rFont val="Times New Roman"/>
            <family val="1"/>
          </rPr>
          <t>phosphorous</t>
        </r>
      </text>
    </comment>
    <comment ref="E161" authorId="0" shapeId="0" xr:uid="{27CC46E0-4B64-4A90-9B35-58684B8A5342}">
      <text>
        <r>
          <rPr>
            <sz val="12"/>
            <color indexed="81"/>
            <rFont val="Times New Roman"/>
            <family val="1"/>
          </rPr>
          <t>Dumathoin symbol</t>
        </r>
      </text>
    </comment>
    <comment ref="E168" authorId="0" shapeId="0" xr:uid="{A592B70A-3469-4A2F-A4DE-6BCB9B7C955F}">
      <text>
        <r>
          <rPr>
            <sz val="12"/>
            <color indexed="81"/>
            <rFont val="Times New Roman"/>
            <family val="1"/>
          </rPr>
          <t>pebble found in a node</t>
        </r>
      </text>
    </comment>
    <comment ref="E169" authorId="0" shapeId="0" xr:uid="{203A2D81-2B3A-4C01-9074-1499744118F6}">
      <text>
        <r>
          <rPr>
            <sz val="12"/>
            <color indexed="81"/>
            <rFont val="Times New Roman"/>
            <family val="1"/>
          </rPr>
          <t>Holy symbol</t>
        </r>
      </text>
    </comment>
    <comment ref="E170" authorId="0" shapeId="0" xr:uid="{C9E728E3-034E-4171-AB60-72BF79D282F9}">
      <text>
        <r>
          <rPr>
            <sz val="12"/>
            <color indexed="81"/>
            <rFont val="Times New Roman"/>
            <family val="1"/>
          </rPr>
          <t>Metal object with which to outline circle</t>
        </r>
      </text>
    </comment>
    <comment ref="E174" authorId="0" shapeId="0" xr:uid="{8DAF399A-EA30-4F09-B292-C8F54E5D5AD7}">
      <text>
        <r>
          <rPr>
            <sz val="12"/>
            <color indexed="81"/>
            <rFont val="Times New Roman"/>
            <family val="1"/>
          </rPr>
          <t>Chameleon skin</t>
        </r>
      </text>
    </comment>
    <comment ref="E183" authorId="0" shapeId="0" xr:uid="{BAB54429-F267-4A1F-8F54-6A98A8DCF9AF}">
      <text>
        <r>
          <rPr>
            <sz val="12"/>
            <color indexed="81"/>
            <rFont val="Times New Roman"/>
            <family val="1"/>
          </rPr>
          <t>small dagger</t>
        </r>
      </text>
    </comment>
    <comment ref="E188" authorId="0" shapeId="0" xr:uid="{F7CAFC87-A9A4-4BAF-B752-7F0DE139B727}">
      <text/>
    </comment>
    <comment ref="E190" authorId="0" shapeId="0" xr:uid="{95ADDE54-B7C6-4CBD-AF13-E132F9250312}">
      <text>
        <r>
          <rPr>
            <sz val="12"/>
            <rFont val="Times New Roman"/>
            <family val="1"/>
          </rPr>
          <t>Bag and candle</t>
        </r>
      </text>
    </comment>
    <comment ref="E191" authorId="0" shapeId="0" xr:uid="{947C4E47-DD78-498E-94B9-144FDAF3821C}">
      <text>
        <r>
          <rPr>
            <sz val="12"/>
            <color indexed="81"/>
            <rFont val="Times New Roman"/>
            <family val="1"/>
          </rPr>
          <t>A tiny bag, a small (not lit) candle, and a carved bone from any humanoid.</t>
        </r>
      </text>
    </comment>
    <comment ref="E195" authorId="0" shapeId="0" xr:uid="{CDD5E2EF-C778-4175-87FA-D491A2A19657}">
      <text/>
    </comment>
    <comment ref="E196" authorId="0" shapeId="0" xr:uid="{567BCF66-D770-4BD1-9BEC-6FACACF0CB98}">
      <text/>
    </comment>
    <comment ref="E197" authorId="0" shapeId="0" xr:uid="{E21F8B9B-8C76-484D-9D48-5349F40105AE}">
      <text/>
    </comment>
    <comment ref="E203" authorId="0" shapeId="0" xr:uid="{39A7111A-4F9D-4853-BC16-E5D36E7FA2B9}">
      <text>
        <r>
          <rPr>
            <sz val="12"/>
            <color indexed="81"/>
            <rFont val="Times New Roman"/>
            <family val="1"/>
          </rPr>
          <t>Flawless, 250-GP gemstone</t>
        </r>
      </text>
    </comment>
    <comment ref="E204" authorId="0" shapeId="0" xr:uid="{E603BF9A-2317-48D1-B626-740DDAFFC485}">
      <text>
        <r>
          <rPr>
            <sz val="12"/>
            <color indexed="81"/>
            <rFont val="Times New Roman"/>
            <family val="1"/>
          </rPr>
          <t>bird of prey talon</t>
        </r>
      </text>
    </comment>
    <comment ref="E211" authorId="0" shapeId="0" xr:uid="{841A8F27-0BC8-4F95-9C4B-60BCC111600F}">
      <text/>
    </comment>
    <comment ref="E217" authorId="0" shapeId="0" xr:uid="{E7ACD3F7-DFFD-473E-B9B4-96C175D68D16}">
      <text>
        <r>
          <rPr>
            <sz val="12"/>
            <color indexed="81"/>
            <rFont val="Times New Roman"/>
            <family val="1"/>
          </rPr>
          <t>Item distasteful to target</t>
        </r>
      </text>
    </comment>
    <comment ref="E218" authorId="0" shapeId="0" xr:uid="{8B817A0E-7F0E-4D04-981C-8B4B23063B31}">
      <text>
        <r>
          <rPr>
            <sz val="12"/>
            <color indexed="81"/>
            <rFont val="Times New Roman"/>
            <family val="1"/>
          </rPr>
          <t>Herbal inhalant applied under nostrils, smoked, or imbibed</t>
        </r>
      </text>
    </comment>
    <comment ref="E224" authorId="0" shapeId="0" xr:uid="{3DEF0183-CEE4-470C-BC3A-D059258CD8EC}">
      <text/>
    </comment>
    <comment ref="E232" authorId="0" shapeId="0" xr:uid="{96D69582-DF4E-43FF-9EA5-4C96B37D1F2F}">
      <text>
        <r>
          <rPr>
            <sz val="12"/>
            <color indexed="81"/>
            <rFont val="Times New Roman"/>
            <family val="1"/>
          </rPr>
          <t>Item distasteful to target</t>
        </r>
      </text>
    </comment>
    <comment ref="E235" authorId="0" shapeId="0" xr:uid="{805B051F-BA7F-40A1-99D9-3606B1C2BFDE}">
      <text>
        <r>
          <rPr>
            <sz val="12"/>
            <color indexed="81"/>
            <rFont val="Times New Roman"/>
            <family val="1"/>
          </rPr>
          <t>Charcoal</t>
        </r>
      </text>
    </comment>
    <comment ref="E241" authorId="0" shapeId="0" xr:uid="{D0322189-D634-4BE4-B545-6759ECFF5788}">
      <text/>
    </comment>
    <comment ref="E242" authorId="0" shapeId="0" xr:uid="{A53FE6DD-57F4-416F-87AA-3424FDEF7F71}">
      <text>
        <r>
          <rPr>
            <sz val="12"/>
            <color indexed="81"/>
            <rFont val="Times New Roman"/>
            <family val="1"/>
          </rPr>
          <t>dandelion fluff and herbs</t>
        </r>
      </text>
    </comment>
    <comment ref="E243" authorId="0" shapeId="0" xr:uid="{6DBCBC5C-CAA8-47CA-80B4-043EC4F5C9B4}">
      <text>
        <r>
          <rPr>
            <sz val="12"/>
            <color indexed="81"/>
            <rFont val="Times New Roman"/>
            <family val="1"/>
          </rPr>
          <t>Vial of holy water</t>
        </r>
      </text>
    </comment>
    <comment ref="E246" authorId="0" shapeId="0" xr:uid="{FA3984AF-D29C-49C3-82E3-1F63A87B9081}">
      <text/>
    </comment>
    <comment ref="E247" authorId="0" shapeId="0" xr:uid="{7278626C-35FF-4715-B10A-723AF6564E5A}">
      <text>
        <r>
          <rPr>
            <sz val="12"/>
            <color indexed="81"/>
            <rFont val="Times New Roman"/>
            <family val="1"/>
          </rPr>
          <t>Parchment w/ holy text</t>
        </r>
      </text>
    </comment>
    <comment ref="E255" authorId="0" shapeId="0" xr:uid="{F3EA3B9B-6CEF-45BA-AEBD-BAB9E7CEE660}">
      <text>
        <r>
          <rPr>
            <sz val="12"/>
            <rFont val="Times New Roman"/>
            <family val="1"/>
          </rPr>
          <t>Bag and candle</t>
        </r>
      </text>
    </comment>
    <comment ref="E256" authorId="0" shapeId="0" xr:uid="{307993BB-D038-40CF-9B9A-C39A984B5D4E}">
      <text>
        <r>
          <rPr>
            <sz val="12"/>
            <color indexed="81"/>
            <rFont val="Times New Roman"/>
            <family val="1"/>
          </rPr>
          <t>A tiny bag, a small (not lit) candle, and a carved bone from any humanoid.</t>
        </r>
      </text>
    </comment>
    <comment ref="E257" authorId="0" shapeId="0" xr:uid="{227094C4-1AC8-4FB6-A597-A94084981412}">
      <text>
        <r>
          <rPr>
            <sz val="12"/>
            <color indexed="81"/>
            <rFont val="Times New Roman"/>
            <family val="1"/>
          </rPr>
          <t>flask of wine and loaf of bread</t>
        </r>
      </text>
    </comment>
    <comment ref="E259" authorId="0" shapeId="0" xr:uid="{5AB5AE6C-987A-4F96-AE55-2356B751FE55}">
      <text/>
    </comment>
    <comment ref="E261" authorId="0" shapeId="0" xr:uid="{BCEFFB9D-172C-4290-898D-A0455D101C1A}">
      <text>
        <r>
          <rPr>
            <sz val="12"/>
            <color indexed="81"/>
            <rFont val="Times New Roman"/>
            <family val="1"/>
          </rPr>
          <t>25 GPs' worth of powdered silver</t>
        </r>
      </text>
    </comment>
    <comment ref="E262" authorId="0" shapeId="0" xr:uid="{D4E01AFF-DCFA-45BC-ADC1-B48855A61A6E}">
      <text>
        <r>
          <rPr>
            <sz val="12"/>
            <color indexed="81"/>
            <rFont val="Times New Roman"/>
            <family val="1"/>
          </rPr>
          <t>handful of sand</t>
        </r>
      </text>
    </comment>
    <comment ref="E370" authorId="0" shapeId="0" xr:uid="{DF522D3B-568B-4D87-8DC9-0BFC65FE18AC}">
      <text>
        <r>
          <rPr>
            <sz val="12"/>
            <color indexed="81"/>
            <rFont val="Times New Roman"/>
            <family val="1"/>
          </rPr>
          <t>granite &amp; 250 GPs' worth of diamond dust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A249FAA8-D6EF-48F6-9075-337408BE02DE}">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A3" authorId="0" shapeId="0" xr:uid="{F953B34B-8D5C-4D7E-9FB7-A0CF3C522928}">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A4" authorId="0" shapeId="0" xr:uid="{BC2FE38F-1FDE-46E1-AF70-0C0D357C662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C4" authorId="0" shapeId="0" xr:uid="{126C3A5F-1A72-406F-AC7F-F32AF93F3002}">
      <text>
        <r>
          <rPr>
            <b/>
            <sz val="12"/>
            <color indexed="81"/>
            <rFont val="Times New Roman"/>
            <family val="1"/>
          </rPr>
          <t xml:space="preserve">1 Magic Stone: </t>
        </r>
        <r>
          <rPr>
            <sz val="12"/>
            <color indexed="81"/>
            <rFont val="Times New Roman"/>
            <family val="1"/>
          </rPr>
          <t xml:space="preserve">Three stones become +1 projectiles, 1d6 +1 damage.
</t>
        </r>
        <r>
          <rPr>
            <b/>
            <sz val="12"/>
            <color indexed="81"/>
            <rFont val="Times New Roman"/>
            <family val="1"/>
          </rPr>
          <t xml:space="preserve">2 Soften Earth and Stone: </t>
        </r>
        <r>
          <rPr>
            <sz val="12"/>
            <color indexed="81"/>
            <rFont val="Times New Roman"/>
            <family val="1"/>
          </rPr>
          <t xml:space="preserve">Turns stone to clay or dirt to sand or mud.
</t>
        </r>
        <r>
          <rPr>
            <b/>
            <sz val="12"/>
            <color indexed="81"/>
            <rFont val="Times New Roman"/>
            <family val="1"/>
          </rPr>
          <t xml:space="preserve">3 Stone Shape: </t>
        </r>
        <r>
          <rPr>
            <sz val="12"/>
            <color indexed="81"/>
            <rFont val="Times New Roman"/>
            <family val="1"/>
          </rPr>
          <t xml:space="preserve">Sculpts stone into any shape.
</t>
        </r>
        <r>
          <rPr>
            <b/>
            <sz val="12"/>
            <color indexed="81"/>
            <rFont val="Times New Roman"/>
            <family val="1"/>
          </rPr>
          <t xml:space="preserve">4 Spike Stones: </t>
        </r>
        <r>
          <rPr>
            <sz val="12"/>
            <color indexed="81"/>
            <rFont val="Times New Roman"/>
            <family val="1"/>
          </rPr>
          <t xml:space="preserve">Creatures in area take 1d8 damage, may be lowed.
</t>
        </r>
        <r>
          <rPr>
            <b/>
            <sz val="12"/>
            <color indexed="81"/>
            <rFont val="Times New Roman"/>
            <family val="1"/>
          </rPr>
          <t xml:space="preserve">5 Wall of Stone: </t>
        </r>
        <r>
          <rPr>
            <sz val="12"/>
            <color indexed="81"/>
            <rFont val="Times New Roman"/>
            <family val="1"/>
          </rPr>
          <t xml:space="preserve">Creates a stone wall that can be shaped.
</t>
        </r>
        <r>
          <rPr>
            <b/>
            <sz val="12"/>
            <color indexed="81"/>
            <rFont val="Times New Roman"/>
            <family val="1"/>
          </rPr>
          <t xml:space="preserve">6 Stoneskin: </t>
        </r>
        <r>
          <rPr>
            <sz val="12"/>
            <color indexed="81"/>
            <rFont val="Times New Roman"/>
            <family val="1"/>
          </rPr>
          <t xml:space="preserve">Ignore 10 points of damage per attack.
</t>
        </r>
        <r>
          <rPr>
            <b/>
            <sz val="12"/>
            <color indexed="81"/>
            <rFont val="Times New Roman"/>
            <family val="1"/>
          </rPr>
          <t xml:space="preserve">7 Earthquake: </t>
        </r>
        <r>
          <rPr>
            <sz val="12"/>
            <color indexed="81"/>
            <rFont val="Times New Roman"/>
            <family val="1"/>
          </rPr>
          <t xml:space="preserve">Intense tremor shakes 5-ft./level radius.
</t>
        </r>
        <r>
          <rPr>
            <b/>
            <sz val="12"/>
            <color indexed="81"/>
            <rFont val="Times New Roman"/>
            <family val="1"/>
          </rPr>
          <t xml:space="preserve">8 Iron Body: </t>
        </r>
        <r>
          <rPr>
            <sz val="12"/>
            <color indexed="81"/>
            <rFont val="Times New Roman"/>
            <family val="1"/>
          </rPr>
          <t xml:space="preserve">Your body becomes living iron.
</t>
        </r>
        <r>
          <rPr>
            <b/>
            <sz val="12"/>
            <color indexed="81"/>
            <rFont val="Times New Roman"/>
            <family val="1"/>
          </rPr>
          <t xml:space="preserve">9 Elemental Swarm*: </t>
        </r>
        <r>
          <rPr>
            <sz val="12"/>
            <color indexed="81"/>
            <rFont val="Times New Roman"/>
            <family val="1"/>
          </rPr>
          <t>Summons multiple elementals.</t>
        </r>
      </text>
    </comment>
    <comment ref="A5" authorId="0" shapeId="0" xr:uid="{2EA5DC63-4922-4084-8EF5-24FFC5085C6E}">
      <text>
        <r>
          <rPr>
            <sz val="12"/>
            <color indexed="81"/>
            <rFont val="Times New Roman"/>
            <family val="1"/>
          </rPr>
          <t xml:space="preserve">You are trained at using your combat skill for defense as well as offense.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When you use the attack action or the full attack action in melee, you can take a penalty of as much as –5 on your attack roll and add the same number (+5 or less) as a dodge bonus to your Armor Class. This number may not exceed your base attack bonus.  The changes to attack rolls and Armor Class last until your next action.
</t>
        </r>
        <r>
          <rPr>
            <b/>
            <sz val="12"/>
            <color indexed="81"/>
            <rFont val="Times New Roman"/>
            <family val="1"/>
          </rPr>
          <t xml:space="preserve">Normal: </t>
        </r>
        <r>
          <rPr>
            <sz val="12"/>
            <color indexed="81"/>
            <rFont val="Times New Roman"/>
            <family val="1"/>
          </rPr>
          <t xml:space="preserve">A character without the Combat Expertise feat can fight defensively while using the attack or full attack action to take a –4 penalty on attack rolls and gain a +2 dodge bonus to Armor Class.
</t>
        </r>
        <r>
          <rPr>
            <b/>
            <sz val="12"/>
            <color indexed="81"/>
            <rFont val="Times New Roman"/>
            <family val="1"/>
          </rPr>
          <t xml:space="preserve">Special: </t>
        </r>
        <r>
          <rPr>
            <sz val="12"/>
            <color indexed="81"/>
            <rFont val="Times New Roman"/>
            <family val="1"/>
          </rPr>
          <t>A fighter may select Combat Expertise as one of his fighter bonus feats (see page 38).
PHB 92</t>
        </r>
      </text>
    </comment>
    <comment ref="C6" authorId="0" shapeId="0" xr:uid="{9915E2C8-8C6B-4D38-8B7B-98E6D6B8280A}">
      <text>
        <r>
          <rPr>
            <b/>
            <sz val="12"/>
            <color indexed="81"/>
            <rFont val="Times New Roman"/>
            <family val="1"/>
          </rPr>
          <t xml:space="preserve">1 Sanctuary: </t>
        </r>
        <r>
          <rPr>
            <sz val="12"/>
            <color indexed="81"/>
            <rFont val="Times New Roman"/>
            <family val="1"/>
          </rPr>
          <t xml:space="preserve">Opponents can’t attack you, and you can’t attack.
</t>
        </r>
        <r>
          <rPr>
            <b/>
            <sz val="12"/>
            <color indexed="81"/>
            <rFont val="Times New Roman"/>
            <family val="1"/>
          </rPr>
          <t xml:space="preserve">2 Shield Other: </t>
        </r>
        <r>
          <rPr>
            <sz val="12"/>
            <color indexed="81"/>
            <rFont val="Times New Roman"/>
            <family val="1"/>
          </rPr>
          <t xml:space="preserve">You take half of subject’s damage.
</t>
        </r>
        <r>
          <rPr>
            <b/>
            <sz val="12"/>
            <color indexed="81"/>
            <rFont val="Times New Roman"/>
            <family val="1"/>
          </rPr>
          <t xml:space="preserve">3 Protection from Energy: </t>
        </r>
        <r>
          <rPr>
            <sz val="12"/>
            <color indexed="81"/>
            <rFont val="Times New Roman"/>
            <family val="1"/>
          </rPr>
          <t xml:space="preserve">Absorb 12 points/level of damage from one kind of energy.
</t>
        </r>
        <r>
          <rPr>
            <b/>
            <sz val="12"/>
            <color indexed="81"/>
            <rFont val="Times New Roman"/>
            <family val="1"/>
          </rPr>
          <t xml:space="preserve">4 Spell Immunity: </t>
        </r>
        <r>
          <rPr>
            <sz val="12"/>
            <color indexed="81"/>
            <rFont val="Times New Roman"/>
            <family val="1"/>
          </rPr>
          <t xml:space="preserve">Subject is immune to one spell per four levels.
</t>
        </r>
        <r>
          <rPr>
            <b/>
            <sz val="12"/>
            <color indexed="81"/>
            <rFont val="Times New Roman"/>
            <family val="1"/>
          </rPr>
          <t xml:space="preserve">5 Spell Resistance: </t>
        </r>
        <r>
          <rPr>
            <sz val="12"/>
            <color indexed="81"/>
            <rFont val="Times New Roman"/>
            <family val="1"/>
          </rPr>
          <t xml:space="preserve">Subject gains SR 12 + level.
</t>
        </r>
        <r>
          <rPr>
            <b/>
            <sz val="12"/>
            <color indexed="81"/>
            <rFont val="Times New Roman"/>
            <family val="1"/>
          </rPr>
          <t xml:space="preserve">6 Antimagic Field: </t>
        </r>
        <r>
          <rPr>
            <sz val="12"/>
            <color indexed="81"/>
            <rFont val="Times New Roman"/>
            <family val="1"/>
          </rPr>
          <t xml:space="preserve">Negates magic within 10 ft.
</t>
        </r>
        <r>
          <rPr>
            <b/>
            <sz val="12"/>
            <color indexed="81"/>
            <rFont val="Times New Roman"/>
            <family val="1"/>
          </rPr>
          <t xml:space="preserve">7 Repulsion: </t>
        </r>
        <r>
          <rPr>
            <sz val="12"/>
            <color indexed="81"/>
            <rFont val="Times New Roman"/>
            <family val="1"/>
          </rPr>
          <t xml:space="preserve">Creatures can’t approach you.
</t>
        </r>
        <r>
          <rPr>
            <b/>
            <sz val="12"/>
            <color indexed="81"/>
            <rFont val="Times New Roman"/>
            <family val="1"/>
          </rPr>
          <t xml:space="preserve">8 Mind Blank: </t>
        </r>
        <r>
          <rPr>
            <sz val="12"/>
            <color indexed="81"/>
            <rFont val="Times New Roman"/>
            <family val="1"/>
          </rPr>
          <t xml:space="preserve">Subject is immune to mental/emotional magic and scrying.
</t>
        </r>
        <r>
          <rPr>
            <b/>
            <sz val="12"/>
            <color indexed="81"/>
            <rFont val="Times New Roman"/>
            <family val="1"/>
          </rPr>
          <t xml:space="preserve">9 Prismatic Sphere: </t>
        </r>
        <r>
          <rPr>
            <sz val="12"/>
            <color indexed="81"/>
            <rFont val="Times New Roman"/>
            <family val="1"/>
          </rPr>
          <t>As prismatic wall, but surrounds on all sides.</t>
        </r>
      </text>
    </comment>
    <comment ref="A8" authorId="0" shapeId="0" xr:uid="{FB3E6404-E48A-4636-9A9F-E96404365D1E}">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CCEAB61D-E443-411C-B302-79FDB6DD2E71}">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 ref="D11" authorId="0" shapeId="0" xr:uid="{C1006C19-808B-405C-A93E-480AB5057124}">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 ref="D13" authorId="0" shapeId="0" xr:uid="{00000000-0006-0000-0300-00000C000000}">
      <text>
        <r>
          <rPr>
            <sz val="12"/>
            <color indexed="81"/>
            <rFont val="Times New Roman"/>
            <family val="1"/>
          </rPr>
          <t>Balance, Climb, Escape Artist, Hide, Jump, Move Silently, Sleight of Hand, Tumble.</t>
        </r>
      </text>
    </comment>
    <comment ref="A15" authorId="0" shapeId="0" xr:uid="{104663D7-00D2-483A-B3FA-26022CAC197C}">
      <text>
        <r>
          <rPr>
            <b/>
            <sz val="12"/>
            <color indexed="81"/>
            <rFont val="Times New Roman"/>
            <family val="1"/>
          </rPr>
          <t xml:space="preserve">Price (Item Level): </t>
        </r>
        <r>
          <rPr>
            <sz val="12"/>
            <color indexed="81"/>
            <rFont val="Times New Roman"/>
            <family val="1"/>
          </rPr>
          <t xml:space="preserve">4,165 gp (9th)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evocation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5 lb.
This buckler is set with numerous polished green stones: one at its center, and the rest in concentric rings around it. The center stone is the smallest, with larger stones in each ring toward the buckler’s edge.
By speaking the command word, you can transform this +1 buckler into a 5-foot-by-5-foot vertical wall of force. The wall persists for 1 minute or until you speak a second command word to return the buckler to its normal condition. The wall of force ability functions three times per day.
MIC 16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5" authorId="0" shapeId="0" xr:uid="{00000000-0006-0000-0400-000005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Full-round (manipulation); see text
Weight: 6 lb.This woolen sleeping bag is embroidered with stars and moons in silver and blue thread, and it smells of lavender.
A magic bedroll grants you a comfortable and peaceful night’s sleep. As long as you lie in it, you gain the benefi t of an endure elements spell. After sleeping for 8 hours in the bedroll, you recover 1 hit point per character level, in addition to the hit points you recover normally. Getting into or out of a magic bedroll is a full-round action.
MIC 163</t>
        </r>
      </text>
    </comment>
    <comment ref="A16" authorId="0" shapeId="0" xr:uid="{00000000-0006-0000-0400-00000600000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 ref="A19" authorId="0" shapeId="0" xr:uid="{4C68FEB7-8488-43EB-896F-D3FEB82E3B79}">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nondescript, small leather pouch has a light blue silk drawstring.
This pouch contains enough trail rations to feed a Medium creature for one day.
Every morning at sunrise, the pouch magically creates another day’s worth of rations.
MIC 160</t>
        </r>
      </text>
    </comment>
  </commentList>
</comments>
</file>

<file path=xl/sharedStrings.xml><?xml version="1.0" encoding="utf-8"?>
<sst xmlns="http://schemas.openxmlformats.org/spreadsheetml/2006/main" count="3146" uniqueCount="743">
  <si>
    <t>Level</t>
  </si>
  <si>
    <t>Melee Weapon</t>
  </si>
  <si>
    <t>Qty.</t>
  </si>
  <si>
    <t>Ranged Weapon</t>
  </si>
  <si>
    <t>Dmg.</t>
  </si>
  <si>
    <t>Rng.</t>
  </si>
  <si>
    <t>Skills</t>
  </si>
  <si>
    <t>Hit Points: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</si>
  <si>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</si>
  <si>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</si>
  <si>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</si>
  <si>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</si>
  <si>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</si>
  <si>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</si>
  <si>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</si>
  <si>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</si>
  <si>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</si>
  <si>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</si>
  <si>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</si>
  <si>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</si>
  <si>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</si>
  <si>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</si>
  <si>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</si>
  <si>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</si>
  <si>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</si>
  <si>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</si>
  <si>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</si>
  <si>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</si>
  <si>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</si>
  <si>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</si>
  <si>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</si>
  <si>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</si>
  <si>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</si>
  <si>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</si>
  <si>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</si>
  <si>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</si>
  <si>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</si>
  <si>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</si>
  <si>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</si>
  <si>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</si>
  <si>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</si>
  <si>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</si>
  <si>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</si>
  <si>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</si>
  <si>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</si>
  <si>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</si>
  <si>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</si>
  <si>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</si>
  <si>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</si>
  <si>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</si>
  <si>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</si>
  <si>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</si>
  <si>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</si>
  <si>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</si>
  <si>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</si>
  <si>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</si>
  <si>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</si>
  <si>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</si>
  <si>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</si>
  <si>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</si>
  <si>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</si>
  <si>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</si>
  <si>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Lb. Capacity:</t>
  </si>
  <si>
    <t>Lb. Carried:</t>
  </si>
  <si>
    <t>Languages</t>
  </si>
  <si>
    <t>Equipment Worn</t>
  </si>
  <si>
    <t>Item</t>
  </si>
  <si>
    <t>Effects/</t>
  </si>
  <si>
    <t>Notes</t>
  </si>
  <si>
    <t>Check</t>
  </si>
  <si>
    <t>Arcane</t>
  </si>
  <si>
    <t>Speed</t>
  </si>
  <si>
    <t>Sleight of Hand</t>
  </si>
  <si>
    <t>Survival</t>
  </si>
  <si>
    <t>Class Features</t>
  </si>
  <si>
    <t>Touch AC:</t>
  </si>
  <si>
    <t>Weapon Proficiencies</t>
  </si>
  <si>
    <t>Atk</t>
  </si>
  <si>
    <t>Feats</t>
  </si>
  <si>
    <t>1d6</t>
  </si>
  <si>
    <t>Roll</t>
  </si>
  <si>
    <t>Skill/Save</t>
  </si>
  <si>
    <t>FF AC:</t>
  </si>
  <si>
    <t>Male</t>
  </si>
  <si>
    <t>Perform:  [type]</t>
  </si>
  <si>
    <t>Scrolls and Potions</t>
  </si>
  <si>
    <t>CLev</t>
  </si>
  <si>
    <t>1</t>
  </si>
  <si>
    <t>Value</t>
  </si>
  <si>
    <t>Equity on this page:</t>
  </si>
  <si>
    <t>Total Equity:</t>
  </si>
  <si>
    <t>Backpack</t>
  </si>
  <si>
    <t>Pouch Belt</t>
  </si>
  <si>
    <t>-</t>
  </si>
  <si>
    <t>Opposed Grapple</t>
  </si>
  <si>
    <t>+1 within 30’</t>
  </si>
  <si>
    <t>Gold Pieces</t>
  </si>
  <si>
    <t>2</t>
  </si>
  <si>
    <t>40’</t>
  </si>
  <si>
    <t>AC:</t>
  </si>
  <si>
    <t>Thrown Weapon</t>
  </si>
  <si>
    <t>varies</t>
  </si>
  <si>
    <t>10’</t>
  </si>
  <si>
    <t>Magic Bedroll</t>
  </si>
  <si>
    <t>Played by Ed</t>
  </si>
  <si>
    <t>Region</t>
  </si>
  <si>
    <t>Deity</t>
  </si>
  <si>
    <t>Race</t>
  </si>
  <si>
    <t>Class</t>
  </si>
  <si>
    <t>Alignment</t>
  </si>
  <si>
    <t>Attack Bonus</t>
  </si>
  <si>
    <t>Initiative</t>
  </si>
  <si>
    <t>Strength</t>
  </si>
  <si>
    <t>Dexterity</t>
  </si>
  <si>
    <t>Constitution</t>
  </si>
  <si>
    <t>Intelligence</t>
  </si>
  <si>
    <t>Wisdom</t>
  </si>
  <si>
    <t>Charisma</t>
  </si>
  <si>
    <t>Sex</t>
  </si>
  <si>
    <t>Base Speed</t>
  </si>
  <si>
    <t>30’</t>
  </si>
  <si>
    <t>Actual Speed</t>
  </si>
  <si>
    <t>Height</t>
  </si>
  <si>
    <t>Weight</t>
  </si>
  <si>
    <t>Age</t>
  </si>
  <si>
    <t>Lawful Good</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</si>
  <si>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</si>
  <si>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Regional:  Blooded</t>
  </si>
  <si>
    <t>x3</t>
  </si>
  <si>
    <t>60’</t>
  </si>
  <si>
    <t>Traveler’s Outfit</t>
  </si>
  <si>
    <t>Flint &amp; Steel</t>
  </si>
  <si>
    <t>Silk Rope, 50’</t>
  </si>
  <si>
    <t>Cold Weather Outfit</t>
  </si>
  <si>
    <t>five</t>
  </si>
  <si>
    <t>Baldoor</t>
  </si>
  <si>
    <t>Boulderbender</t>
  </si>
  <si>
    <t>5’ 0”</t>
  </si>
  <si>
    <t>180 lbs.</t>
  </si>
  <si>
    <t>Dwarf</t>
  </si>
  <si>
    <t>Cleric</t>
  </si>
  <si>
    <t>Vassa</t>
  </si>
  <si>
    <t>Common, Dwarf, Celestial</t>
  </si>
  <si>
    <t>1st:  Improved Initiative</t>
  </si>
  <si>
    <t>3rd:  Dodge</t>
  </si>
  <si>
    <t>Craft:  Weaponsmith</t>
  </si>
  <si>
    <t>Knowledge:  Arcana</t>
  </si>
  <si>
    <t>Knowledge:  History</t>
  </si>
  <si>
    <t>Knowledge:  Planes</t>
  </si>
  <si>
    <t>Knowledge:  Religion</t>
  </si>
  <si>
    <t>Profession:  Brewer</t>
  </si>
  <si>
    <t>cleric 1</t>
  </si>
  <si>
    <t>cleric 2</t>
  </si>
  <si>
    <t>cleric 3</t>
  </si>
  <si>
    <t>Speak Language:  [type]</t>
  </si>
  <si>
    <t>Everlasting Rations</t>
  </si>
  <si>
    <t>Priestly Robes</t>
  </si>
  <si>
    <t>Formal Outfit</t>
  </si>
  <si>
    <t>Mirror, Small, Metal</t>
  </si>
  <si>
    <t>Healer’s Kit</t>
  </si>
  <si>
    <t>MW Artisan’s Tools</t>
  </si>
  <si>
    <t>MW Warhammer</t>
  </si>
  <si>
    <t>Studded Leather Armor</t>
  </si>
  <si>
    <t>Racial Abilities</t>
  </si>
  <si>
    <t>+1 vs. orcs</t>
  </si>
  <si>
    <t>Stability</t>
  </si>
  <si>
    <t>Stonecunning</t>
  </si>
  <si>
    <t>Darkvision 60’</t>
  </si>
  <si>
    <t>+4 vs. Giants</t>
  </si>
  <si>
    <t>+2 to Save vs. Poison &amp; Spells</t>
  </si>
  <si>
    <t>Turn Undead</t>
  </si>
  <si>
    <t>Domain Powers</t>
  </si>
  <si>
    <t>Shields (not tower)</t>
  </si>
  <si>
    <t>All Armor</t>
  </si>
  <si>
    <t>Simple Weapons</t>
  </si>
  <si>
    <t>Daily Spells</t>
  </si>
  <si>
    <t>Spells per Day</t>
  </si>
  <si>
    <t>Spell</t>
  </si>
  <si>
    <t>Heal?</t>
  </si>
  <si>
    <t>DC</t>
  </si>
  <si>
    <t>Cast?</t>
  </si>
  <si>
    <t>Spell Level</t>
  </si>
  <si>
    <t>Detect Magic</t>
  </si>
  <si>
    <t>q</t>
  </si>
  <si>
    <t>0th</t>
  </si>
  <si>
    <t>1st</t>
  </si>
  <si>
    <t>2nd</t>
  </si>
  <si>
    <t>3rd</t>
  </si>
  <si>
    <t>4th</t>
  </si>
  <si>
    <t>5th</t>
  </si>
  <si>
    <t>6th</t>
  </si>
  <si>
    <t>7th</t>
  </si>
  <si>
    <t>Detect Poison</t>
  </si>
  <si>
    <t>Cleric Spells</t>
  </si>
  <si>
    <t>Mending</t>
  </si>
  <si>
    <t>Wisdom Bonus</t>
  </si>
  <si>
    <t>Message</t>
  </si>
  <si>
    <t>Domain Spell</t>
  </si>
  <si>
    <t>Total Divine</t>
  </si>
  <si>
    <t>Read Magic</t>
  </si>
  <si>
    <t>Divine Favor</t>
  </si>
  <si>
    <t>Turning Undead</t>
  </si>
  <si>
    <t>Magic Weapon</t>
  </si>
  <si>
    <t>Max HD Turned</t>
  </si>
  <si>
    <t>1d20 Roll</t>
  </si>
  <si>
    <t>Sanctuary</t>
  </si>
  <si>
    <t>Turn Check</t>
  </si>
  <si>
    <t>Shield of Faith</t>
  </si>
  <si>
    <t>2d6 Roll</t>
  </si>
  <si>
    <t>Summon Monster I</t>
  </si>
  <si>
    <t>Turn Dmg.</t>
  </si>
  <si>
    <t>Remove Fear</t>
  </si>
  <si>
    <t>Turns/Day</t>
  </si>
  <si>
    <t>Aid</t>
  </si>
  <si>
    <t>Turns Used</t>
  </si>
  <si>
    <t>Bull’s Strength</t>
  </si>
  <si>
    <t>Restoration, Lesser</t>
  </si>
  <si>
    <t>Effective Caster Level:</t>
  </si>
  <si>
    <t>Effective Turning Level:</t>
  </si>
  <si>
    <t>Make Whole</t>
  </si>
  <si>
    <t>Owl’s Wisdom</t>
  </si>
  <si>
    <t>Gentle Repose</t>
  </si>
  <si>
    <t>Dispel Magic</t>
  </si>
  <si>
    <t>Summon Monster III</t>
  </si>
  <si>
    <t>Create Food &amp; Water</t>
  </si>
  <si>
    <t>Remove Disease</t>
  </si>
  <si>
    <t>Divine Power</t>
  </si>
  <si>
    <t>Spell Immunity</t>
  </si>
  <si>
    <t>Shield of Faith, Mass</t>
  </si>
  <si>
    <t>Holy Smite</t>
  </si>
  <si>
    <t>True Seeing</t>
  </si>
  <si>
    <t>Dispel Evil</t>
  </si>
  <si>
    <t>Command, Greater</t>
  </si>
  <si>
    <t>Flame Strike</t>
  </si>
  <si>
    <t>Dispel Magic, Greater</t>
  </si>
  <si>
    <t>Spiritual Guardian</t>
  </si>
  <si>
    <t>Undeath to Death</t>
  </si>
  <si>
    <t>Energy Immunity</t>
  </si>
  <si>
    <t>Book of Exalted Deeds, p. 107</t>
  </si>
  <si>
    <t>Complete Divine, p. 181</t>
  </si>
  <si>
    <t>Domain</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</si>
  <si>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</si>
  <si>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</si>
  <si>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</si>
  <si>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</si>
  <si>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</si>
  <si>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</si>
  <si>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</si>
  <si>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</si>
  <si>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</si>
  <si>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</si>
  <si>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</si>
  <si>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</si>
  <si>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</si>
  <si>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</si>
  <si>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</si>
  <si>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</si>
  <si>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</si>
  <si>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</si>
  <si>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</si>
  <si>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Touch</t>
  </si>
  <si>
    <t>Universal</t>
  </si>
  <si>
    <t>1 min/lvl</t>
  </si>
  <si>
    <t>Divination</t>
  </si>
  <si>
    <t>Guidance</t>
  </si>
  <si>
    <t>1 minute</t>
  </si>
  <si>
    <t>Necromancy</t>
  </si>
  <si>
    <t>Light</t>
  </si>
  <si>
    <t>Evocation</t>
  </si>
  <si>
    <t>V M/DF</t>
  </si>
  <si>
    <t>V S F</t>
  </si>
  <si>
    <t>100’ + 10’/lvl</t>
  </si>
  <si>
    <t>V S DF</t>
  </si>
  <si>
    <t>10 minutes</t>
  </si>
  <si>
    <t>24 hours</t>
  </si>
  <si>
    <t>Book of Vile Darkness</t>
  </si>
  <si>
    <t>Purify Food &amp; Drink</t>
  </si>
  <si>
    <t>Personal</t>
  </si>
  <si>
    <t>Resistance</t>
  </si>
  <si>
    <t>Abjuration</t>
  </si>
  <si>
    <t>V S M/DF</t>
  </si>
  <si>
    <t>1 round</t>
  </si>
  <si>
    <t>Summon Holy Symbol</t>
  </si>
  <si>
    <t>0’</t>
  </si>
  <si>
    <t>1 rnd/lvl</t>
  </si>
  <si>
    <t>Complete Champion</t>
  </si>
  <si>
    <t>Virtue</t>
  </si>
  <si>
    <t>Bane</t>
  </si>
  <si>
    <t>Enchantment</t>
  </si>
  <si>
    <t>50’</t>
  </si>
  <si>
    <t>Swift</t>
  </si>
  <si>
    <t>PHB II</t>
  </si>
  <si>
    <t>Bless</t>
  </si>
  <si>
    <t>Bless Water</t>
  </si>
  <si>
    <t>V S M</t>
  </si>
  <si>
    <t>Blood Wind</t>
  </si>
  <si>
    <t>Savage Species</t>
  </si>
  <si>
    <t>Burial Blessing</t>
  </si>
  <si>
    <t>V S M XP</t>
  </si>
  <si>
    <t>Permanent</t>
  </si>
  <si>
    <t>Defenders of the Faith</t>
  </si>
  <si>
    <t>1d4 rnds</t>
  </si>
  <si>
    <t>Command</t>
  </si>
  <si>
    <t>V</t>
  </si>
  <si>
    <t>Comprehend Languages</t>
  </si>
  <si>
    <t>Conjure Ice Beast I</t>
  </si>
  <si>
    <t>1 FR</t>
  </si>
  <si>
    <t>Frostburn</t>
  </si>
  <si>
    <t>Cure Light Wounds</t>
  </si>
  <si>
    <t>Curse Water</t>
  </si>
  <si>
    <t>Deathwatch</t>
  </si>
  <si>
    <t>Detect Animals/Plants</t>
  </si>
  <si>
    <t>400’ + 40’/lvl</t>
  </si>
  <si>
    <t>Detect C/E/G/L</t>
  </si>
  <si>
    <t>Detect Undead</t>
  </si>
  <si>
    <t>Divine Inspiration</t>
  </si>
  <si>
    <t>Sacrifice</t>
  </si>
  <si>
    <t>Book of Exalted Deeds</t>
  </si>
  <si>
    <t>Doom</t>
  </si>
  <si>
    <t>Ebon Eyes</t>
  </si>
  <si>
    <t>Endure Elements</t>
  </si>
  <si>
    <t>Entropic Shield</t>
  </si>
  <si>
    <t>Eyes of the Avoral</t>
  </si>
  <si>
    <t>V S F DF</t>
  </si>
  <si>
    <t>1 hr/lvl</t>
  </si>
  <si>
    <t>Grave Strike</t>
  </si>
  <si>
    <t>V DF</t>
  </si>
  <si>
    <t>Complete Adventurer</t>
  </si>
  <si>
    <t>Guiding Light</t>
  </si>
  <si>
    <t>Healthful Rest</t>
  </si>
  <si>
    <t>Hide from Undead</t>
  </si>
  <si>
    <t>Impede</t>
  </si>
  <si>
    <t>Ironguts</t>
  </si>
  <si>
    <t>Light of Lunia</t>
  </si>
  <si>
    <t>Planar Handbook</t>
  </si>
  <si>
    <t>Longstrider</t>
  </si>
  <si>
    <t>Magic Stone</t>
  </si>
  <si>
    <t>30 minutes</t>
  </si>
  <si>
    <t>V S F/DF</t>
  </si>
  <si>
    <t>Nightshield</t>
  </si>
  <si>
    <t>Nimbus of Light</t>
  </si>
  <si>
    <t>Complete Divine</t>
  </si>
  <si>
    <t>Obscuring Mist</t>
  </si>
  <si>
    <t>30’ radius</t>
  </si>
  <si>
    <t>Omen of Peril</t>
  </si>
  <si>
    <t>V F</t>
  </si>
  <si>
    <t>Protection from C/E/G</t>
  </si>
  <si>
    <t>Inquisition</t>
  </si>
  <si>
    <t>Resist Planar Alignment</t>
  </si>
  <si>
    <t>Spell Flower</t>
  </si>
  <si>
    <t>S M</t>
  </si>
  <si>
    <t>Summon Undead I</t>
  </si>
  <si>
    <t>Libris Mortis</t>
  </si>
  <si>
    <t>Suspend Disease</t>
  </si>
  <si>
    <t>Twilight Luck</t>
  </si>
  <si>
    <t>V Abstinence</t>
  </si>
  <si>
    <t>Vigor, Lesser</t>
  </si>
  <si>
    <t>special</t>
  </si>
  <si>
    <t>Vision of Heaven</t>
  </si>
  <si>
    <t>Align Weapon</t>
  </si>
  <si>
    <t>Analyze Portal</t>
  </si>
  <si>
    <t>Manual of the Planes</t>
  </si>
  <si>
    <t>Augury</t>
  </si>
  <si>
    <t>Avoid Planar Effects</t>
  </si>
  <si>
    <t>20’</t>
  </si>
  <si>
    <t>Ayailla’s Radiant Burst</t>
  </si>
  <si>
    <t>V S Sacr.</t>
  </si>
  <si>
    <t>Bear’s Endurance</t>
  </si>
  <si>
    <t>Benediction</t>
  </si>
  <si>
    <t>Bewildering Substitution</t>
  </si>
  <si>
    <t>Illusion</t>
  </si>
  <si>
    <t>Bewildering Visions</t>
  </si>
  <si>
    <t>Body Blades</t>
  </si>
  <si>
    <t>Magic of Faerûn</t>
  </si>
  <si>
    <t>Body Ward</t>
  </si>
  <si>
    <t>Brambles</t>
  </si>
  <si>
    <t>Calm Emotions</t>
  </si>
  <si>
    <t>Cat’s Grace</t>
  </si>
  <si>
    <t>Close Wounds</t>
  </si>
  <si>
    <t>Immed</t>
  </si>
  <si>
    <t>Conduit of Life</t>
  </si>
  <si>
    <t>Conjure Ice Beast II</t>
  </si>
  <si>
    <t>Consecrate</t>
  </si>
  <si>
    <t>2 hrs/lvl</t>
  </si>
  <si>
    <t>Cure Moderate Wounds</t>
  </si>
  <si>
    <t>Darkness</t>
  </si>
  <si>
    <t>Daylight</t>
  </si>
  <si>
    <t>Deific Vengeance</t>
  </si>
  <si>
    <t>Delay Poison</t>
  </si>
  <si>
    <t>Desecrate</t>
  </si>
  <si>
    <t>Divine Flame</t>
  </si>
  <si>
    <t>15’</t>
  </si>
  <si>
    <t>Divine Insight</t>
  </si>
  <si>
    <t>Divine Presence</t>
  </si>
  <si>
    <t>Divine Zephyr</t>
  </si>
  <si>
    <t>Eagle’s Splendor</t>
  </si>
  <si>
    <t>Ease Pain</t>
  </si>
  <si>
    <t>S DF</t>
  </si>
  <si>
    <t>Enthrall</t>
  </si>
  <si>
    <t>1 hour</t>
  </si>
  <si>
    <t>Estanna’s Stew</t>
  </si>
  <si>
    <t>Filter</t>
  </si>
  <si>
    <t>Tome &amp; Blood</t>
  </si>
  <si>
    <t>Find Traps</t>
  </si>
  <si>
    <t>Gaze Screen</t>
  </si>
  <si>
    <t>1 day/lvl</t>
  </si>
  <si>
    <t>Healing Lorecall</t>
  </si>
  <si>
    <t>Hold Person</t>
  </si>
  <si>
    <t>Interfaith Blessing</t>
  </si>
  <si>
    <t>Knife Spray</t>
  </si>
  <si>
    <t>Lastai’s Caress</t>
  </si>
  <si>
    <t>Lesser Telepathic Bond</t>
  </si>
  <si>
    <t>Light of Faith</t>
  </si>
  <si>
    <t>Locate Touchstone</t>
  </si>
  <si>
    <t>Lore of the Gods</t>
  </si>
  <si>
    <t>Luminous Armor</t>
  </si>
  <si>
    <t>Master Cavalier</t>
  </si>
  <si>
    <t>Portal Well</t>
  </si>
  <si>
    <t>Champions of Valor</t>
  </si>
  <si>
    <t>Remove Addiction</t>
  </si>
  <si>
    <t>Remove Paralysis</t>
  </si>
  <si>
    <t>Resist Energy</t>
  </si>
  <si>
    <t>Shatter</t>
  </si>
  <si>
    <t>Shield Other</t>
  </si>
  <si>
    <t>Silence</t>
  </si>
  <si>
    <t>Soul Ward</t>
  </si>
  <si>
    <t>Sound Burst</t>
  </si>
  <si>
    <t>Spiritual Weapon</t>
  </si>
  <si>
    <t>Status</t>
  </si>
  <si>
    <t>Stay the Hand</t>
  </si>
  <si>
    <t>Substitute Domain</t>
  </si>
  <si>
    <t>Summon Monster II</t>
  </si>
  <si>
    <t>Summon Undead II</t>
  </si>
  <si>
    <t>Sweet Water</t>
  </si>
  <si>
    <t>Turn Anathema</t>
  </si>
  <si>
    <t>Undetectable Alignment</t>
  </si>
  <si>
    <t>Wave of Grief</t>
  </si>
  <si>
    <t>Zone of Truth</t>
  </si>
  <si>
    <t>Air Breathing</t>
  </si>
  <si>
    <t>S M/DF</t>
  </si>
  <si>
    <t>Stormwrack</t>
  </si>
  <si>
    <t>Attune Form</t>
  </si>
  <si>
    <t>Bestow Curse</t>
  </si>
  <si>
    <t>Bladebane</t>
  </si>
  <si>
    <t>Unapproachable East</t>
  </si>
  <si>
    <t>Blessed Aim</t>
  </si>
  <si>
    <t>Blessed Sight</t>
  </si>
  <si>
    <t>Bolster Aura</t>
  </si>
  <si>
    <t>Briar Web</t>
  </si>
  <si>
    <t>Chain of Eyes</t>
  </si>
  <si>
    <t>Circle Dance</t>
  </si>
  <si>
    <t>Clairaudience/voyance</t>
  </si>
  <si>
    <t>Cloak of Bravery</t>
  </si>
  <si>
    <t>Conjure Ice Beast III</t>
  </si>
  <si>
    <t>Continual Flame</t>
  </si>
  <si>
    <t>Cure Serious Wounds</t>
  </si>
  <si>
    <t>Curse of the Brute</t>
  </si>
  <si>
    <t>Deeper Darkness</t>
  </si>
  <si>
    <t>Deific Bastion</t>
  </si>
  <si>
    <t>Energize Potion</t>
  </si>
  <si>
    <t>Flame of Faith</t>
  </si>
  <si>
    <t>Footsteps of the Divine</t>
  </si>
  <si>
    <t>Forest Eyes</t>
  </si>
  <si>
    <t>Unlimited</t>
  </si>
  <si>
    <t>Glyph of Warding</t>
  </si>
  <si>
    <t>V S DF0 min</t>
  </si>
  <si>
    <t>Discharge</t>
  </si>
  <si>
    <t>Heart’s Ease</t>
  </si>
  <si>
    <t>Hesitate</t>
  </si>
  <si>
    <t>1 IA</t>
  </si>
  <si>
    <t>Inspired Aim</t>
  </si>
  <si>
    <t>Invisibility Purge</t>
  </si>
  <si>
    <t>Invoke the Cerulean Sign</t>
  </si>
  <si>
    <t>S</t>
  </si>
  <si>
    <t>Lords of Madness</t>
  </si>
  <si>
    <t>Light of Wisdom</t>
  </si>
  <si>
    <t>Locate Node</t>
  </si>
  <si>
    <t>1 mile/lvl</t>
  </si>
  <si>
    <t>Champions of Ruin</t>
  </si>
  <si>
    <t>Locate Object</t>
  </si>
  <si>
    <t>Magic Circle v C/E/G</t>
  </si>
  <si>
    <t>M</t>
  </si>
  <si>
    <t>10’ radius</t>
  </si>
  <si>
    <t>Magic Vestment</t>
  </si>
  <si>
    <t>Mass Aid</t>
  </si>
  <si>
    <t>Meld into Stone</t>
  </si>
  <si>
    <t>Obscure Object</t>
  </si>
  <si>
    <t>8 hours</t>
  </si>
  <si>
    <t>Prayer</t>
  </si>
  <si>
    <t>Protection from Energy</t>
  </si>
  <si>
    <t>Refreshment</t>
  </si>
  <si>
    <t>Rem. Blind/Deafness</t>
  </si>
  <si>
    <t>Remove Curse</t>
  </si>
  <si>
    <t>Remove Nausea</t>
  </si>
  <si>
    <t>Resist Energy, Mass</t>
  </si>
  <si>
    <t>Complete Arcane</t>
  </si>
  <si>
    <t>Ring of Blades</t>
  </si>
  <si>
    <t>Searing Light</t>
  </si>
  <si>
    <t>Player’s Guide to Faerûn</t>
  </si>
  <si>
    <t>Slashing Darkness</t>
  </si>
  <si>
    <t>Speak with Dead</t>
  </si>
  <si>
    <t>Spikes</t>
  </si>
  <si>
    <t>Stone Shape</t>
  </si>
  <si>
    <t>Subdue Aura</t>
  </si>
  <si>
    <t>Summon Undead III</t>
  </si>
  <si>
    <t>Sword Stream</t>
  </si>
  <si>
    <t>Vigor</t>
  </si>
  <si>
    <t>Vigor, Mass, Lesser</t>
  </si>
  <si>
    <t>Water Breathing</t>
  </si>
  <si>
    <t>Water Walk</t>
  </si>
  <si>
    <t>Wind Wall</t>
  </si>
  <si>
    <t>Aerial Alacrity</t>
  </si>
  <si>
    <t>Races of the Wild</t>
  </si>
  <si>
    <t>Air Walk</t>
  </si>
  <si>
    <t>Aligned Aura</t>
  </si>
  <si>
    <t>20’ or 60’</t>
  </si>
  <si>
    <t>Assay Resistance</t>
  </si>
  <si>
    <t>Assay Spell Resistance</t>
  </si>
  <si>
    <t>Astral Hospice</t>
  </si>
  <si>
    <t>Beast Claws</t>
  </si>
  <si>
    <t>Blindsight</t>
  </si>
  <si>
    <t>Blood of the Martyr</t>
  </si>
  <si>
    <t>Castigate</t>
  </si>
  <si>
    <t>Celestial Brilliance</t>
  </si>
  <si>
    <t>Confound</t>
  </si>
  <si>
    <t>Conjure Ice Beast IV</t>
  </si>
  <si>
    <t>Control Water</t>
  </si>
  <si>
    <t>Cure Critical Wounds</t>
  </si>
  <si>
    <t>Dampen Magic</t>
  </si>
  <si>
    <t>Death Ward</t>
  </si>
  <si>
    <t>Dimensional Anchor</t>
  </si>
  <si>
    <t>Discern Lies</t>
  </si>
  <si>
    <t>Dismissal</t>
  </si>
  <si>
    <t>Divine Storm</t>
  </si>
  <si>
    <t>Dragon Blight</t>
  </si>
  <si>
    <t>Dragons of Faerûn</t>
  </si>
  <si>
    <t>Dust to Dust</t>
  </si>
  <si>
    <t>Focus Touchstone Energy</t>
  </si>
  <si>
    <t>Freedom of Movement</t>
  </si>
  <si>
    <t>Giant Vermin</t>
  </si>
  <si>
    <t>Greater Status</t>
  </si>
  <si>
    <t>Harrier</t>
  </si>
  <si>
    <t>Holy Transformation, Lesser</t>
  </si>
  <si>
    <t>Imbue w Spell Ability</t>
  </si>
  <si>
    <t>Light of Purity</t>
  </si>
  <si>
    <t>Magic Weapon, Greater</t>
  </si>
  <si>
    <t>Moral Façade</t>
  </si>
  <si>
    <t>Nchaser’s Glowing Orb</t>
  </si>
  <si>
    <t>Neutralize Poison</t>
  </si>
  <si>
    <t>Planar Ally, Lesser</t>
  </si>
  <si>
    <t>Planar Tolerance</t>
  </si>
  <si>
    <t>Recitation</t>
  </si>
  <si>
    <t>Remove Fatigue</t>
  </si>
  <si>
    <t>Repel Vermin</t>
  </si>
  <si>
    <t>Restoration</t>
  </si>
  <si>
    <t>Revelation</t>
  </si>
  <si>
    <t>Runic Marker</t>
  </si>
  <si>
    <t>Sacred Item</t>
  </si>
  <si>
    <t>Seed of Life</t>
  </si>
  <si>
    <t>10+1 rnd/lvl</t>
  </si>
  <si>
    <t>Sending</t>
  </si>
  <si>
    <t>12 hours</t>
  </si>
  <si>
    <t>Spiritual Advisor</t>
  </si>
  <si>
    <t>Stars of Arvandor</t>
  </si>
  <si>
    <t>Stars of Mystra</t>
  </si>
  <si>
    <t>Stars of Selûne</t>
  </si>
  <si>
    <t>Summon Monster IV</t>
  </si>
  <si>
    <t>Summon Undead IV</t>
  </si>
  <si>
    <t>Sustain</t>
  </si>
  <si>
    <t>6 hrs/lvl</t>
  </si>
  <si>
    <t>Sword of Conscience</t>
  </si>
  <si>
    <t>Tongues</t>
  </si>
  <si>
    <t>Unfailing Endurance</t>
  </si>
  <si>
    <t>Wall of Good</t>
  </si>
  <si>
    <t>Wall of Sand</t>
  </si>
  <si>
    <t>Conc. + 1/lvl</t>
  </si>
  <si>
    <t>Weapon of the Deity</t>
  </si>
  <si>
    <t>Weather Eye</t>
  </si>
  <si>
    <t>1+1 mile/lvl</t>
  </si>
  <si>
    <t>Atonement</t>
  </si>
  <si>
    <t>V S M F DF XP</t>
  </si>
  <si>
    <t>Break Enchantment</t>
  </si>
  <si>
    <t>Condemnation</t>
  </si>
  <si>
    <t>Dance of the Unicorn</t>
  </si>
  <si>
    <t>Dispel Cold</t>
  </si>
  <si>
    <t>Dispel Fire</t>
  </si>
  <si>
    <t>Divine Retribution</t>
  </si>
  <si>
    <t>Mana Flux</t>
  </si>
  <si>
    <t>Spell Theft</t>
  </si>
  <si>
    <t>Complete Scoundrel</t>
  </si>
  <si>
    <t>Telepathy Block</t>
  </si>
  <si>
    <t>Call Zelekhut</t>
  </si>
  <si>
    <t>V S DF XP</t>
  </si>
  <si>
    <t>Conjure Ice Beast V</t>
  </si>
  <si>
    <t>Darts of Life</t>
  </si>
  <si>
    <t>Door of Decay</t>
  </si>
  <si>
    <t>see text</t>
  </si>
  <si>
    <t>Frostbite</t>
  </si>
  <si>
    <t>Healing Circle</t>
  </si>
  <si>
    <t>Insect Plague</t>
  </si>
  <si>
    <t>Invest Heavy Protection</t>
  </si>
  <si>
    <t>Magic Convalescence</t>
  </si>
  <si>
    <t>Summon Bralani Eladrin</t>
  </si>
  <si>
    <t>Summon Monster V</t>
  </si>
  <si>
    <t>Summon Undead V</t>
  </si>
  <si>
    <t>Vigor, Greater</t>
  </si>
  <si>
    <t>Wall of Ooze</t>
  </si>
  <si>
    <t>Wall of Stone</t>
  </si>
  <si>
    <t>Warding Gems</t>
  </si>
  <si>
    <t>Commune</t>
  </si>
  <si>
    <t>V S M DF XP</t>
  </si>
  <si>
    <t>Sacred Guardian</t>
  </si>
  <si>
    <t>V S Celestial</t>
  </si>
  <si>
    <t>Scrying</t>
  </si>
  <si>
    <t>V S M/DF F</t>
  </si>
  <si>
    <t>Special</t>
  </si>
  <si>
    <t>Bewildering Mischance</t>
  </si>
  <si>
    <t>Chaav’s Laugh</t>
  </si>
  <si>
    <t>Mark of Sin</t>
  </si>
  <si>
    <t>Morality Undone</t>
  </si>
  <si>
    <t>Righteous Wrath of the Faithful</t>
  </si>
  <si>
    <t>Blistering Radiance</t>
  </si>
  <si>
    <t>Boreal Wind</t>
  </si>
  <si>
    <t>Curtain of Light</t>
  </si>
  <si>
    <t>V S Sacrifice</t>
  </si>
  <si>
    <t>Dragon Breath</t>
  </si>
  <si>
    <t>Hallow</t>
  </si>
  <si>
    <t>V S M DF</t>
  </si>
  <si>
    <t>Radiance</t>
  </si>
  <si>
    <t>Stalwart Pact</t>
  </si>
  <si>
    <t>Unhallow</t>
  </si>
  <si>
    <t>Hibernate</t>
  </si>
  <si>
    <t>1 wk/lvl</t>
  </si>
  <si>
    <t>Heroes of Horror</t>
  </si>
  <si>
    <t>Opalescent Glare</t>
  </si>
  <si>
    <t>Sicken Evil</t>
  </si>
  <si>
    <t>Symbol of Sleep</t>
  </si>
  <si>
    <t>Bear’s Heart</t>
  </si>
  <si>
    <t>Bebilith Blessing</t>
  </si>
  <si>
    <t>Drow of the Underdark</t>
  </si>
  <si>
    <t>Convert Wand</t>
  </si>
  <si>
    <t>Disrupting Weapon</t>
  </si>
  <si>
    <t>Divine Agility</t>
  </si>
  <si>
    <t>Etherealness, Swift</t>
  </si>
  <si>
    <t>Fire in the Blood</t>
  </si>
  <si>
    <t>Greater Stone Shape</t>
  </si>
  <si>
    <t>Hibernal Healing</t>
  </si>
  <si>
    <t>V S Frostfell</t>
  </si>
  <si>
    <t>Meteoric Strike</t>
  </si>
  <si>
    <t>Pass through Ice</t>
  </si>
  <si>
    <t>Righteous Might</t>
  </si>
  <si>
    <t>Subvert Planar Essence</t>
  </si>
  <si>
    <t>Surge of Fortune</t>
  </si>
  <si>
    <t>Swift Etherealness</t>
  </si>
  <si>
    <t>Zone of Peace</t>
  </si>
  <si>
    <t>Cityscape</t>
  </si>
  <si>
    <t>Cure Light Wounds, Mass</t>
  </si>
  <si>
    <t>Antilife Shell</t>
  </si>
  <si>
    <t>Banishment</t>
  </si>
  <si>
    <t>Exalted Raiment</t>
  </si>
  <si>
    <t>V DF Sacrifice</t>
  </si>
  <si>
    <t>Forbiddance</t>
  </si>
  <si>
    <t>6 FR</t>
  </si>
  <si>
    <t>Ghost Trap</t>
  </si>
  <si>
    <t>Glyph of Warding, Greater</t>
  </si>
  <si>
    <t>Light of Courage</t>
  </si>
  <si>
    <t>Snare Astral Traveler</t>
  </si>
  <si>
    <t>Cometfall</t>
  </si>
  <si>
    <t>Conjure Ice Beast VI</t>
  </si>
  <si>
    <t>Create Undead</t>
  </si>
  <si>
    <t>Heroes’ Feast</t>
  </si>
  <si>
    <t>Planar Ally</t>
  </si>
  <si>
    <t>Planar Exchange</t>
  </si>
  <si>
    <t>Summon Babau Demon</t>
  </si>
  <si>
    <t>Summon Monster VI</t>
  </si>
  <si>
    <t>Summon Undead VI</t>
  </si>
  <si>
    <t>Valiant Steed</t>
  </si>
  <si>
    <t>Vigorous Circle</t>
  </si>
  <si>
    <t>10 rds +1/lvl</t>
  </si>
  <si>
    <t>Word of Recall</t>
  </si>
  <si>
    <t>Eyes of the Oracle</t>
  </si>
  <si>
    <t>Dragon Magic</t>
  </si>
  <si>
    <t>Find the Path</t>
  </si>
  <si>
    <t>3 FR</t>
  </si>
  <si>
    <t>Cloak of Hate</t>
  </si>
  <si>
    <t>Geas/Quest</t>
  </si>
  <si>
    <t>Blade Barrier</t>
  </si>
  <si>
    <t>Ice Rift</t>
  </si>
  <si>
    <t>5’</t>
  </si>
  <si>
    <t>Storm of Shards</t>
  </si>
  <si>
    <t>Weight of Sin</t>
  </si>
  <si>
    <t>Zealot Pact</t>
  </si>
  <si>
    <t>Frostburn, Mass</t>
  </si>
  <si>
    <t>Symbol of Persuasion</t>
  </si>
  <si>
    <t>Algid Enhancement</t>
  </si>
  <si>
    <t>V S Coldfire</t>
  </si>
  <si>
    <t>Animate Objects</t>
  </si>
  <si>
    <t>Bear’s Endurance, Mass</t>
  </si>
  <si>
    <t>Bull’s Strength, Mass</t>
  </si>
  <si>
    <t>Cat’s Grace, Mass</t>
  </si>
  <si>
    <t>Chasing Perfection</t>
  </si>
  <si>
    <t>Eagle’s Splendor, Mass</t>
  </si>
  <si>
    <t>Mantle of the Icy Soul</t>
  </si>
  <si>
    <t>Owl’s Wisdom, Mass</t>
  </si>
  <si>
    <t>Touch of Adamantine</t>
  </si>
  <si>
    <t>Visage of the Deity</t>
  </si>
  <si>
    <t>Wind Walk</t>
  </si>
  <si>
    <t>Cure Moderate Wounds, Mass</t>
  </si>
  <si>
    <t>+2 vs. Poison &amp; Spells</t>
  </si>
  <si>
    <t>Moradin</t>
  </si>
  <si>
    <t>Spells Granted by Moradin</t>
  </si>
  <si>
    <t>Domain 1:  Earth</t>
  </si>
  <si>
    <t>Domain 2:  Protection</t>
  </si>
  <si>
    <t>Turning Earth Cr.</t>
  </si>
  <si>
    <t>Protective Ward</t>
  </si>
  <si>
    <t>Earth</t>
  </si>
  <si>
    <t>Soften Earth and Stone</t>
  </si>
  <si>
    <t>Spike Stones</t>
  </si>
  <si>
    <t>Stoneskin</t>
  </si>
  <si>
    <t>Protection</t>
  </si>
  <si>
    <t>Spell Resistance</t>
  </si>
  <si>
    <t>Antimagic Field</t>
  </si>
  <si>
    <t>Turn/rebuke/command/bolster Earth creatures</t>
  </si>
  <si>
    <t>Equipment in Backpack</t>
  </si>
  <si>
    <t>Bludgeon</t>
  </si>
  <si>
    <t>Everfull Mugs</t>
  </si>
  <si>
    <t>Trail Rations</t>
  </si>
  <si>
    <t>MW Short Sword</t>
  </si>
  <si>
    <t>19-20/x2</t>
  </si>
  <si>
    <t>Piercing</t>
  </si>
  <si>
    <t>Spiritual Hammer</t>
  </si>
  <si>
    <t>1d8</t>
  </si>
  <si>
    <r>
      <t xml:space="preserve">Potion of </t>
    </r>
    <r>
      <rPr>
        <i/>
        <sz val="12"/>
        <rFont val="Times New Roman"/>
        <family val="1"/>
      </rPr>
      <t>Cure Light Wounds</t>
    </r>
  </si>
  <si>
    <r>
      <t xml:space="preserve">Potion of </t>
    </r>
    <r>
      <rPr>
        <i/>
        <sz val="12"/>
        <rFont val="Times New Roman"/>
        <family val="1"/>
      </rPr>
      <t>Remove Fear</t>
    </r>
  </si>
  <si>
    <r>
      <t xml:space="preserve">Potion of </t>
    </r>
    <r>
      <rPr>
        <i/>
        <sz val="12"/>
        <rFont val="Times New Roman"/>
        <family val="1"/>
      </rPr>
      <t>Darkvision</t>
    </r>
  </si>
  <si>
    <r>
      <t xml:space="preserve">MW Warhammer, </t>
    </r>
    <r>
      <rPr>
        <i/>
        <sz val="12"/>
        <rFont val="Times New Roman"/>
        <family val="1"/>
      </rPr>
      <t>haste</t>
    </r>
  </si>
  <si>
    <t>Flaws</t>
  </si>
  <si>
    <t>Shaky</t>
  </si>
  <si>
    <t>cleric 4</t>
  </si>
  <si>
    <t>Flaw:  Combat Expertise</t>
  </si>
  <si>
    <t>Soft Equity Ceiling:</t>
  </si>
  <si>
    <t>cleric 5</t>
  </si>
  <si>
    <t>Barricade Buckler Shield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</si>
</sst>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3C0A]\ #,##0"/>
    <numFmt numFmtId="166" formatCode="#,##0\ [$₲-474]"/>
  </numFmts>
  <fonts count="69"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12"/>
      <color indexed="81"/>
      <name val="Times New Roman"/>
      <family val="1"/>
    </font>
    <font>
      <sz val="13"/>
      <color rgb="FF0000FF"/>
      <name val="Times New Roman"/>
      <family val="1"/>
    </font>
    <font>
      <i/>
      <sz val="22"/>
      <color rgb="FF9999FF"/>
      <name val="Times New Roman"/>
      <family val="1"/>
    </font>
    <font>
      <b/>
      <i/>
      <sz val="16"/>
      <color theme="0"/>
      <name val="Times New Roman"/>
      <family val="1"/>
    </font>
    <font>
      <i/>
      <sz val="18"/>
      <color rgb="FF0000FF"/>
      <name val="Times New Roman"/>
      <family val="1"/>
    </font>
    <font>
      <i/>
      <sz val="18"/>
      <color indexed="12"/>
      <name val="Times New Roman"/>
      <family val="1"/>
    </font>
    <font>
      <sz val="13"/>
      <name val="Wingdings"/>
      <charset val="2"/>
    </font>
    <font>
      <b/>
      <sz val="12"/>
      <color theme="0"/>
      <name val="Times New Roman"/>
      <family val="1"/>
    </font>
    <font>
      <sz val="12"/>
      <color rgb="FF0000FF"/>
      <name val="Times New Roman"/>
      <family val="1"/>
    </font>
    <font>
      <i/>
      <sz val="13"/>
      <name val="Times New Roman"/>
      <family val="1"/>
    </font>
    <font>
      <i/>
      <sz val="18"/>
      <color rgb="FF3366FF"/>
      <name val="Times New Roman"/>
      <family val="1"/>
    </font>
    <font>
      <sz val="13"/>
      <color rgb="FF3366FF"/>
      <name val="Times New Roman"/>
      <family val="1"/>
    </font>
    <font>
      <sz val="13"/>
      <color rgb="FF3333FF"/>
      <name val="Times New Roman"/>
      <family val="1"/>
    </font>
    <font>
      <i/>
      <sz val="16"/>
      <color rgb="FF0000FF"/>
      <name val="Times New Roman"/>
      <family val="1"/>
    </font>
    <font>
      <b/>
      <sz val="13"/>
      <color rgb="FF3366FF"/>
      <name val="Times New Roman"/>
      <family val="1"/>
    </font>
    <font>
      <b/>
      <sz val="13"/>
      <color rgb="FF00B0F0"/>
      <name val="Times New Roman"/>
      <family val="1"/>
    </font>
    <font>
      <i/>
      <sz val="12"/>
      <name val="Times New Roman"/>
      <family val="1"/>
    </font>
    <font>
      <i/>
      <sz val="18"/>
      <color theme="0" tint="-0.34998626667073579"/>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9900"/>
        <bgColor indexed="64"/>
      </patternFill>
    </fill>
    <fill>
      <patternFill patternType="solid">
        <fgColor rgb="FF0000FF"/>
        <bgColor indexed="64"/>
      </patternFill>
    </fill>
    <fill>
      <patternFill patternType="solid">
        <fgColor rgb="FF66FF33"/>
        <bgColor indexed="64"/>
      </patternFill>
    </fill>
    <fill>
      <patternFill patternType="solid">
        <fgColor rgb="FF3366FF"/>
        <bgColor indexed="64"/>
      </patternFill>
    </fill>
    <fill>
      <patternFill patternType="solid">
        <fgColor theme="0" tint="-0.499984740745262"/>
        <bgColor indexed="64"/>
      </patternFill>
    </fill>
    <fill>
      <patternFill patternType="solid">
        <fgColor rgb="FF9999FF"/>
        <bgColor indexed="64"/>
      </patternFill>
    </fill>
    <fill>
      <patternFill patternType="solid">
        <fgColor theme="0" tint="-0.14999847407452621"/>
        <bgColor indexed="64"/>
      </patternFill>
    </fill>
  </fills>
  <borders count="14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hair">
        <color indexed="64"/>
      </left>
      <right style="hair">
        <color indexed="64"/>
      </right>
      <top style="medium">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double">
        <color indexed="64"/>
      </right>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9"/>
      </top>
      <bottom/>
      <diagonal/>
    </border>
    <border>
      <left style="thin">
        <color indexed="64"/>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top style="double">
        <color indexed="64"/>
      </top>
      <bottom style="thick">
        <color rgb="FF9966FF"/>
      </bottom>
      <diagonal/>
    </border>
    <border>
      <left/>
      <right/>
      <top style="double">
        <color indexed="64"/>
      </top>
      <bottom style="thick">
        <color rgb="FF9966FF"/>
      </bottom>
      <diagonal/>
    </border>
    <border>
      <left/>
      <right style="double">
        <color indexed="64"/>
      </right>
      <top style="double">
        <color indexed="64"/>
      </top>
      <bottom style="thick">
        <color rgb="FF9966F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style="hair">
        <color indexed="64"/>
      </top>
      <bottom style="thin">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2" fillId="0" borderId="0"/>
    <xf numFmtId="0" fontId="2" fillId="0" borderId="0"/>
    <xf numFmtId="0" fontId="1" fillId="0" borderId="0"/>
    <xf numFmtId="9" fontId="2" fillId="0" borderId="0" applyFont="0" applyFill="0" applyBorder="0" applyAlignment="0" applyProtection="0"/>
  </cellStyleXfs>
  <cellXfs count="493">
    <xf numFmtId="0" fontId="0" fillId="0" borderId="0" xfId="0"/>
    <xf numFmtId="0" fontId="12" fillId="3" borderId="45" xfId="0" applyFont="1" applyFill="1" applyBorder="1" applyAlignment="1">
      <alignment horizontal="centerContinuous" vertical="center"/>
    </xf>
    <xf numFmtId="0" fontId="12" fillId="3" borderId="30" xfId="0" applyFont="1" applyFill="1" applyBorder="1" applyAlignment="1">
      <alignment horizontal="center" vertical="center"/>
    </xf>
    <xf numFmtId="0" fontId="12" fillId="3" borderId="30" xfId="0" applyFont="1" applyFill="1" applyBorder="1" applyAlignment="1">
      <alignment horizontal="center" vertical="center" wrapText="1"/>
    </xf>
    <xf numFmtId="0" fontId="44" fillId="12" borderId="29" xfId="0" applyFont="1" applyFill="1" applyBorder="1" applyAlignment="1">
      <alignment horizontal="center" vertical="center" wrapText="1"/>
    </xf>
    <xf numFmtId="0" fontId="12" fillId="3" borderId="46" xfId="0" applyFont="1" applyFill="1" applyBorder="1" applyAlignment="1">
      <alignment horizontal="center" vertical="center"/>
    </xf>
    <xf numFmtId="0" fontId="4" fillId="0" borderId="0" xfId="0" applyFont="1" applyAlignment="1">
      <alignment vertical="center"/>
    </xf>
    <xf numFmtId="0" fontId="48" fillId="0" borderId="23" xfId="0" applyFont="1" applyBorder="1" applyAlignment="1">
      <alignment horizontal="centerContinuous" vertical="center" wrapText="1"/>
    </xf>
    <xf numFmtId="0" fontId="49" fillId="0" borderId="23" xfId="0" applyFont="1" applyBorder="1" applyAlignment="1">
      <alignment horizontal="centerContinuous" vertical="center" wrapText="1"/>
    </xf>
    <xf numFmtId="0" fontId="2" fillId="0" borderId="34" xfId="0" applyFont="1" applyBorder="1" applyAlignment="1">
      <alignment horizontal="center" vertical="center" shrinkToFit="1"/>
    </xf>
    <xf numFmtId="1" fontId="46" fillId="12" borderId="53" xfId="0" applyNumberFormat="1" applyFont="1" applyFill="1" applyBorder="1" applyAlignment="1">
      <alignment horizontal="center" vertical="center"/>
    </xf>
    <xf numFmtId="0" fontId="2" fillId="0" borderId="32" xfId="0" applyFont="1" applyBorder="1" applyAlignment="1">
      <alignment horizontal="center" vertical="center"/>
    </xf>
    <xf numFmtId="164" fontId="2" fillId="0" borderId="32" xfId="0" applyNumberFormat="1" applyFont="1" applyBorder="1" applyAlignment="1">
      <alignment horizontal="center"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47" xfId="0" applyFont="1" applyFill="1" applyBorder="1" applyAlignment="1">
      <alignment horizontal="right" vertical="center"/>
    </xf>
    <xf numFmtId="0" fontId="6" fillId="4" borderId="48" xfId="0" applyFont="1" applyFill="1" applyBorder="1" applyAlignment="1">
      <alignment horizontal="right" vertical="center"/>
    </xf>
    <xf numFmtId="49" fontId="7" fillId="0" borderId="49" xfId="0" applyNumberFormat="1" applyFont="1" applyBorder="1" applyAlignment="1">
      <alignment horizontal="center" vertical="center"/>
    </xf>
    <xf numFmtId="0" fontId="7" fillId="0" borderId="0" xfId="0" applyFont="1" applyAlignment="1">
      <alignment horizontal="left" vertical="center"/>
    </xf>
    <xf numFmtId="0" fontId="4" fillId="4" borderId="6" xfId="0" applyFont="1" applyFill="1" applyBorder="1" applyAlignment="1">
      <alignment horizontal="right" vertical="center"/>
    </xf>
    <xf numFmtId="0" fontId="8" fillId="2" borderId="8" xfId="0" applyFont="1" applyFill="1" applyBorder="1" applyAlignment="1">
      <alignment horizontal="right" vertical="center"/>
    </xf>
    <xf numFmtId="0" fontId="26" fillId="0" borderId="9" xfId="0" applyFont="1" applyBorder="1" applyAlignment="1">
      <alignment horizontal="center" vertical="center"/>
    </xf>
    <xf numFmtId="0" fontId="8" fillId="4" borderId="42"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9" xfId="0" applyNumberFormat="1" applyFont="1" applyBorder="1" applyAlignment="1">
      <alignment horizontal="center" vertical="center"/>
    </xf>
    <xf numFmtId="0" fontId="8" fillId="4" borderId="41" xfId="0" applyFont="1" applyFill="1" applyBorder="1" applyAlignment="1">
      <alignment horizontal="right" vertical="center"/>
    </xf>
    <xf numFmtId="164" fontId="6" fillId="8" borderId="2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8" fillId="2" borderId="4" xfId="0" applyFont="1" applyFill="1" applyBorder="1" applyAlignment="1">
      <alignment horizontal="right" vertical="center"/>
    </xf>
    <xf numFmtId="0" fontId="11" fillId="4" borderId="41" xfId="0" applyFont="1" applyFill="1" applyBorder="1" applyAlignment="1">
      <alignment horizontal="right" vertical="center"/>
    </xf>
    <xf numFmtId="0" fontId="22" fillId="2" borderId="4" xfId="0" applyFont="1" applyFill="1" applyBorder="1" applyAlignment="1">
      <alignment horizontal="righ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16" xfId="0" applyFont="1" applyBorder="1" applyAlignment="1">
      <alignment horizontal="centerContinuous" vertical="center"/>
    </xf>
    <xf numFmtId="0" fontId="15" fillId="0" borderId="0" xfId="0" applyFont="1" applyAlignment="1">
      <alignment horizontal="centerContinuous" vertical="center"/>
    </xf>
    <xf numFmtId="0" fontId="41" fillId="0" borderId="1" xfId="0" applyFont="1" applyBorder="1" applyAlignment="1">
      <alignment vertical="center"/>
    </xf>
    <xf numFmtId="0" fontId="6" fillId="0" borderId="17" xfId="0" applyFont="1" applyBorder="1" applyAlignment="1">
      <alignment horizontal="center" vertical="center"/>
    </xf>
    <xf numFmtId="0" fontId="7" fillId="0" borderId="17" xfId="0" applyFont="1" applyBorder="1" applyAlignment="1">
      <alignment horizontal="center" vertical="center"/>
    </xf>
    <xf numFmtId="1" fontId="7" fillId="0" borderId="17" xfId="0" applyNumberFormat="1" applyFont="1" applyBorder="1" applyAlignment="1">
      <alignment horizontal="center" vertical="center" wrapText="1"/>
    </xf>
    <xf numFmtId="0" fontId="39" fillId="12" borderId="18" xfId="0" applyFont="1" applyFill="1" applyBorder="1" applyAlignment="1">
      <alignment horizontal="center" vertical="center"/>
    </xf>
    <xf numFmtId="0" fontId="7" fillId="0" borderId="2" xfId="0" quotePrefix="1" applyFont="1" applyBorder="1" applyAlignment="1">
      <alignment horizontal="center" vertical="center"/>
    </xf>
    <xf numFmtId="0" fontId="43" fillId="0" borderId="1" xfId="0" applyFont="1" applyBorder="1" applyAlignment="1">
      <alignment vertical="center"/>
    </xf>
    <xf numFmtId="0" fontId="42" fillId="0" borderId="24" xfId="0" applyFont="1" applyBorder="1" applyAlignment="1">
      <alignment vertical="center"/>
    </xf>
    <xf numFmtId="0" fontId="6" fillId="0" borderId="37" xfId="0" applyFont="1" applyBorder="1" applyAlignment="1">
      <alignment horizontal="center" vertical="center"/>
    </xf>
    <xf numFmtId="0" fontId="7" fillId="0" borderId="37" xfId="0" applyFont="1" applyBorder="1" applyAlignment="1">
      <alignment horizontal="center" vertical="center"/>
    </xf>
    <xf numFmtId="1" fontId="7" fillId="0" borderId="37" xfId="0" applyNumberFormat="1" applyFont="1" applyBorder="1" applyAlignment="1">
      <alignment horizontal="center" vertical="center" wrapText="1"/>
    </xf>
    <xf numFmtId="0" fontId="39" fillId="12" borderId="37" xfId="0" applyFont="1" applyFill="1" applyBorder="1" applyAlignment="1">
      <alignment horizontal="center" vertical="center"/>
    </xf>
    <xf numFmtId="0" fontId="7" fillId="0" borderId="25" xfId="0" quotePrefix="1" applyFont="1" applyBorder="1" applyAlignment="1">
      <alignment horizontal="center" vertical="center"/>
    </xf>
    <xf numFmtId="0" fontId="11" fillId="0" borderId="1" xfId="0" applyFont="1" applyBorder="1" applyAlignment="1">
      <alignment vertical="center"/>
    </xf>
    <xf numFmtId="49" fontId="16" fillId="0" borderId="17" xfId="0" applyNumberFormat="1" applyFont="1" applyBorder="1" applyAlignment="1">
      <alignment horizontal="center" vertical="center"/>
    </xf>
    <xf numFmtId="0" fontId="16" fillId="0" borderId="18" xfId="0" applyFont="1" applyBorder="1" applyAlignment="1">
      <alignment horizontal="center" vertical="center"/>
    </xf>
    <xf numFmtId="0" fontId="7" fillId="0" borderId="18" xfId="0" applyFont="1" applyBorder="1" applyAlignment="1">
      <alignment horizontal="center" vertical="center"/>
    </xf>
    <xf numFmtId="49" fontId="7" fillId="0" borderId="18" xfId="0" applyNumberFormat="1" applyFont="1" applyBorder="1" applyAlignment="1">
      <alignment horizontal="center" vertical="center"/>
    </xf>
    <xf numFmtId="0" fontId="7" fillId="0" borderId="19" xfId="0" applyFont="1" applyBorder="1" applyAlignment="1">
      <alignment horizontal="center" vertical="center"/>
    </xf>
    <xf numFmtId="0" fontId="19" fillId="0" borderId="0" xfId="0" applyFont="1" applyAlignment="1">
      <alignment vertical="center"/>
    </xf>
    <xf numFmtId="0" fontId="7" fillId="9" borderId="17" xfId="0" applyFont="1" applyFill="1" applyBorder="1" applyAlignment="1">
      <alignment horizontal="center" vertical="center"/>
    </xf>
    <xf numFmtId="49" fontId="7" fillId="9" borderId="18" xfId="0" applyNumberFormat="1" applyFont="1" applyFill="1" applyBorder="1" applyAlignment="1">
      <alignment horizontal="center" vertical="center"/>
    </xf>
    <xf numFmtId="0" fontId="7" fillId="9" borderId="19" xfId="0" applyFont="1" applyFill="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17" xfId="0" applyNumberFormat="1" applyFont="1" applyBorder="1" applyAlignment="1">
      <alignment horizontal="center" vertical="center"/>
    </xf>
    <xf numFmtId="0" fontId="23" fillId="0" borderId="18"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11" fillId="5" borderId="1" xfId="0" applyFont="1" applyFill="1" applyBorder="1" applyAlignment="1">
      <alignment vertical="center"/>
    </xf>
    <xf numFmtId="0" fontId="7" fillId="5" borderId="17" xfId="0" applyFont="1" applyFill="1" applyBorder="1" applyAlignment="1">
      <alignment horizontal="center" vertical="center"/>
    </xf>
    <xf numFmtId="49" fontId="16" fillId="5" borderId="17" xfId="0" applyNumberFormat="1" applyFont="1" applyFill="1" applyBorder="1" applyAlignment="1">
      <alignment horizontal="center" vertical="center"/>
    </xf>
    <xf numFmtId="0" fontId="16" fillId="5" borderId="18" xfId="0" applyFont="1" applyFill="1" applyBorder="1" applyAlignment="1">
      <alignment horizontal="center" vertical="center"/>
    </xf>
    <xf numFmtId="49" fontId="7" fillId="5" borderId="18" xfId="0" applyNumberFormat="1" applyFont="1" applyFill="1" applyBorder="1" applyAlignment="1">
      <alignment horizontal="center" vertical="center"/>
    </xf>
    <xf numFmtId="0" fontId="7" fillId="5" borderId="19" xfId="0" applyFont="1" applyFill="1" applyBorder="1" applyAlignment="1">
      <alignment horizontal="center" vertical="center"/>
    </xf>
    <xf numFmtId="0" fontId="31" fillId="0" borderId="0" xfId="0" applyFont="1" applyAlignment="1">
      <alignment vertical="center"/>
    </xf>
    <xf numFmtId="0" fontId="7" fillId="0" borderId="19" xfId="0" quotePrefix="1" applyFont="1" applyBorder="1" applyAlignment="1">
      <alignment horizontal="center" vertical="center"/>
    </xf>
    <xf numFmtId="0" fontId="11" fillId="9" borderId="1" xfId="0" applyFont="1" applyFill="1" applyBorder="1" applyAlignment="1">
      <alignment vertical="center"/>
    </xf>
    <xf numFmtId="49" fontId="16" fillId="9" borderId="17" xfId="0" applyNumberFormat="1" applyFont="1" applyFill="1" applyBorder="1" applyAlignment="1">
      <alignment horizontal="center" vertical="center"/>
    </xf>
    <xf numFmtId="0" fontId="16" fillId="9" borderId="18" xfId="0" applyFont="1" applyFill="1" applyBorder="1" applyAlignment="1">
      <alignment horizontal="center" vertical="center"/>
    </xf>
    <xf numFmtId="0" fontId="11" fillId="6" borderId="1" xfId="0" applyFont="1" applyFill="1" applyBorder="1" applyAlignment="1">
      <alignment vertical="center"/>
    </xf>
    <xf numFmtId="0" fontId="7" fillId="6" borderId="17" xfId="0" applyFont="1" applyFill="1" applyBorder="1" applyAlignment="1">
      <alignment horizontal="center" vertical="center"/>
    </xf>
    <xf numFmtId="49" fontId="16" fillId="6" borderId="17" xfId="0" applyNumberFormat="1" applyFont="1" applyFill="1" applyBorder="1" applyAlignment="1">
      <alignment horizontal="center" vertical="center"/>
    </xf>
    <xf numFmtId="0" fontId="16" fillId="6" borderId="18" xfId="0" applyFont="1" applyFill="1" applyBorder="1" applyAlignment="1">
      <alignment horizontal="center" vertical="center"/>
    </xf>
    <xf numFmtId="49" fontId="7" fillId="6" borderId="18" xfId="0" applyNumberFormat="1" applyFont="1" applyFill="1" applyBorder="1" applyAlignment="1">
      <alignment horizontal="center" vertical="center"/>
    </xf>
    <xf numFmtId="0" fontId="7" fillId="6" borderId="19" xfId="0" applyFont="1" applyFill="1" applyBorder="1" applyAlignment="1">
      <alignment horizontal="center" vertical="center"/>
    </xf>
    <xf numFmtId="0" fontId="22" fillId="0" borderId="1" xfId="0" applyFont="1" applyBorder="1" applyAlignment="1">
      <alignment vertical="center"/>
    </xf>
    <xf numFmtId="49" fontId="28" fillId="0" borderId="17" xfId="0" applyNumberFormat="1" applyFont="1" applyBorder="1" applyAlignment="1">
      <alignment horizontal="center" vertical="center"/>
    </xf>
    <xf numFmtId="0" fontId="28" fillId="0" borderId="18" xfId="0" applyFont="1" applyBorder="1" applyAlignment="1">
      <alignment horizontal="center" vertical="center"/>
    </xf>
    <xf numFmtId="0" fontId="14" fillId="6" borderId="1" xfId="0" applyFont="1" applyFill="1" applyBorder="1" applyAlignment="1">
      <alignment vertical="center"/>
    </xf>
    <xf numFmtId="49" fontId="23" fillId="7" borderId="17" xfId="0" applyNumberFormat="1" applyFont="1" applyFill="1" applyBorder="1" applyAlignment="1">
      <alignment horizontal="center" vertical="center"/>
    </xf>
    <xf numFmtId="0" fontId="23" fillId="7" borderId="18" xfId="0" applyFont="1" applyFill="1" applyBorder="1" applyAlignment="1">
      <alignment horizontal="center" vertical="center"/>
    </xf>
    <xf numFmtId="0" fontId="11" fillId="10" borderId="1" xfId="0" applyFont="1" applyFill="1" applyBorder="1" applyAlignment="1">
      <alignment vertical="center"/>
    </xf>
    <xf numFmtId="0" fontId="7" fillId="10" borderId="17" xfId="0" applyFont="1" applyFill="1" applyBorder="1" applyAlignment="1">
      <alignment horizontal="center" vertical="center"/>
    </xf>
    <xf numFmtId="49" fontId="16" fillId="10" borderId="17" xfId="0" applyNumberFormat="1" applyFont="1" applyFill="1" applyBorder="1" applyAlignment="1">
      <alignment horizontal="center" vertical="center"/>
    </xf>
    <xf numFmtId="0" fontId="16" fillId="10" borderId="18" xfId="0" applyFont="1" applyFill="1" applyBorder="1" applyAlignment="1">
      <alignment horizontal="center" vertical="center"/>
    </xf>
    <xf numFmtId="49" fontId="7" fillId="10" borderId="18" xfId="0" applyNumberFormat="1" applyFont="1" applyFill="1" applyBorder="1" applyAlignment="1">
      <alignment horizontal="center" vertical="center"/>
    </xf>
    <xf numFmtId="0" fontId="7" fillId="10" borderId="19" xfId="0" applyFont="1" applyFill="1" applyBorder="1" applyAlignment="1">
      <alignment horizontal="center" vertical="center"/>
    </xf>
    <xf numFmtId="0" fontId="13" fillId="5" borderId="1" xfId="0" applyFont="1" applyFill="1" applyBorder="1" applyAlignment="1">
      <alignment vertical="center"/>
    </xf>
    <xf numFmtId="49" fontId="24" fillId="5" borderId="17" xfId="0" applyNumberFormat="1" applyFont="1" applyFill="1" applyBorder="1" applyAlignment="1">
      <alignment horizontal="center" vertical="center"/>
    </xf>
    <xf numFmtId="0" fontId="24" fillId="5" borderId="18" xfId="0" applyFont="1" applyFill="1" applyBorder="1" applyAlignment="1">
      <alignment horizontal="center" vertical="center"/>
    </xf>
    <xf numFmtId="0" fontId="7" fillId="10" borderId="19" xfId="0" quotePrefix="1" applyFont="1" applyFill="1" applyBorder="1" applyAlignment="1">
      <alignment horizontal="center" vertical="center"/>
    </xf>
    <xf numFmtId="0" fontId="14" fillId="5" borderId="1" xfId="0" applyFont="1" applyFill="1" applyBorder="1" applyAlignment="1">
      <alignment vertical="center"/>
    </xf>
    <xf numFmtId="49" fontId="23" fillId="5" borderId="17" xfId="0" applyNumberFormat="1" applyFont="1" applyFill="1" applyBorder="1" applyAlignment="1">
      <alignment horizontal="center" vertical="center"/>
    </xf>
    <xf numFmtId="0" fontId="23" fillId="5" borderId="18" xfId="0" applyFont="1" applyFill="1" applyBorder="1" applyAlignment="1">
      <alignment horizontal="center" vertical="center"/>
    </xf>
    <xf numFmtId="0" fontId="39" fillId="12" borderId="36"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47" fillId="0" borderId="23" xfId="0" applyFont="1" applyBorder="1" applyAlignment="1">
      <alignment horizontal="centerContinuous" vertical="center"/>
    </xf>
    <xf numFmtId="0" fontId="7" fillId="0" borderId="0" xfId="0" applyFont="1" applyAlignment="1">
      <alignment vertical="center" wrapText="1"/>
    </xf>
    <xf numFmtId="0" fontId="50" fillId="0" borderId="28" xfId="0" applyFont="1" applyBorder="1" applyAlignment="1">
      <alignment horizontal="centerContinuous" vertical="center"/>
    </xf>
    <xf numFmtId="0" fontId="7" fillId="0" borderId="0" xfId="0" applyFont="1" applyAlignment="1">
      <alignment horizontal="left" vertical="center" wrapText="1"/>
    </xf>
    <xf numFmtId="0" fontId="6" fillId="0" borderId="0" xfId="0" applyFont="1" applyAlignment="1">
      <alignment horizontal="right" vertical="center" wrapText="1"/>
    </xf>
    <xf numFmtId="0" fontId="7" fillId="0" borderId="44" xfId="0" applyFont="1" applyBorder="1" applyAlignment="1">
      <alignment horizontal="centerContinuous" vertical="center"/>
    </xf>
    <xf numFmtId="0" fontId="3" fillId="0" borderId="0" xfId="0" applyFont="1" applyAlignment="1">
      <alignment horizontal="centerContinuous" vertical="center"/>
    </xf>
    <xf numFmtId="0" fontId="21" fillId="11" borderId="10" xfId="0" applyFont="1" applyFill="1" applyBorder="1" applyAlignment="1">
      <alignment horizontal="center" vertical="center"/>
    </xf>
    <xf numFmtId="0" fontId="21" fillId="11" borderId="11" xfId="0" applyFont="1" applyFill="1" applyBorder="1" applyAlignment="1">
      <alignment horizontal="center" vertical="center"/>
    </xf>
    <xf numFmtId="49" fontId="21" fillId="11" borderId="11" xfId="0" applyNumberFormat="1" applyFont="1" applyFill="1" applyBorder="1" applyAlignment="1">
      <alignment horizontal="center" vertical="center"/>
    </xf>
    <xf numFmtId="0" fontId="21" fillId="11" borderId="15" xfId="0" applyFont="1" applyFill="1" applyBorder="1" applyAlignment="1">
      <alignment horizontal="center" vertical="center"/>
    </xf>
    <xf numFmtId="0" fontId="45" fillId="12" borderId="67" xfId="0" applyFont="1" applyFill="1" applyBorder="1" applyAlignment="1">
      <alignment horizontal="center" vertical="center"/>
    </xf>
    <xf numFmtId="0" fontId="21" fillId="11" borderId="50" xfId="0" applyFont="1" applyFill="1" applyBorder="1" applyAlignment="1">
      <alignment horizontal="center" vertical="center"/>
    </xf>
    <xf numFmtId="0" fontId="21" fillId="11" borderId="12" xfId="0" applyFont="1" applyFill="1" applyBorder="1" applyAlignment="1">
      <alignment horizontal="center" vertical="center"/>
    </xf>
    <xf numFmtId="0" fontId="21" fillId="11" borderId="23" xfId="0" applyFont="1" applyFill="1" applyBorder="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0" fontId="21" fillId="11" borderId="15" xfId="0" applyFont="1" applyFill="1" applyBorder="1" applyAlignment="1">
      <alignment horizontal="centerContinuous" vertical="center"/>
    </xf>
    <xf numFmtId="0" fontId="21" fillId="11" borderId="50" xfId="0" applyFont="1" applyFill="1" applyBorder="1" applyAlignment="1">
      <alignment horizontal="centerContinuous" vertical="center"/>
    </xf>
    <xf numFmtId="0" fontId="21" fillId="11" borderId="40" xfId="0" applyFont="1" applyFill="1" applyBorder="1" applyAlignment="1">
      <alignment horizontal="centerContinuous" vertical="center"/>
    </xf>
    <xf numFmtId="164" fontId="2" fillId="0" borderId="51" xfId="0" applyNumberFormat="1" applyFont="1" applyBorder="1" applyAlignment="1">
      <alignment horizontal="centerContinuous" vertical="center"/>
    </xf>
    <xf numFmtId="0" fontId="5" fillId="0" borderId="52" xfId="0" quotePrefix="1" applyFont="1" applyBorder="1" applyAlignment="1">
      <alignment horizontal="centerContinuous" vertical="center"/>
    </xf>
    <xf numFmtId="0" fontId="2" fillId="0" borderId="55" xfId="0" applyFont="1" applyBorder="1" applyAlignment="1">
      <alignment horizontal="centerContinuous" vertical="center"/>
    </xf>
    <xf numFmtId="0" fontId="18" fillId="0" borderId="0" xfId="0" applyFont="1" applyAlignment="1">
      <alignment horizontal="right" vertical="center"/>
    </xf>
    <xf numFmtId="0" fontId="21" fillId="11" borderId="13" xfId="0" applyFont="1" applyFill="1" applyBorder="1" applyAlignment="1">
      <alignment horizontal="centerContinuous" vertical="center"/>
    </xf>
    <xf numFmtId="0" fontId="21" fillId="11" borderId="14" xfId="0" applyFont="1" applyFill="1" applyBorder="1" applyAlignment="1">
      <alignment horizontal="centerContinuous" vertical="center"/>
    </xf>
    <xf numFmtId="0" fontId="2" fillId="0" borderId="64" xfId="0" applyFont="1" applyBorder="1" applyAlignment="1">
      <alignment horizontal="centerContinuous" vertical="center"/>
    </xf>
    <xf numFmtId="0" fontId="2" fillId="0" borderId="65" xfId="0" applyFont="1" applyBorder="1" applyAlignment="1">
      <alignment horizontal="centerContinuous" vertical="center"/>
    </xf>
    <xf numFmtId="49" fontId="2" fillId="0" borderId="65" xfId="0" applyNumberFormat="1" applyFont="1" applyBorder="1" applyAlignment="1">
      <alignment horizontal="centerContinuous" vertical="center"/>
    </xf>
    <xf numFmtId="0" fontId="5" fillId="0" borderId="66" xfId="0" applyFont="1" applyBorder="1" applyAlignment="1">
      <alignment horizontal="centerContinuous" vertical="center"/>
    </xf>
    <xf numFmtId="0" fontId="2" fillId="0" borderId="0" xfId="0" applyFont="1" applyAlignment="1">
      <alignment horizontal="center" vertical="center"/>
    </xf>
    <xf numFmtId="0" fontId="2" fillId="0" borderId="63" xfId="0" applyFont="1" applyBorder="1" applyAlignment="1">
      <alignment horizontal="centerContinuous" vertical="center"/>
    </xf>
    <xf numFmtId="0" fontId="2" fillId="0" borderId="54" xfId="0" applyFont="1" applyBorder="1" applyAlignment="1">
      <alignment horizontal="centerContinuous" vertical="center"/>
    </xf>
    <xf numFmtId="49" fontId="2" fillId="0" borderId="54" xfId="0" applyNumberFormat="1" applyFont="1" applyBorder="1" applyAlignment="1">
      <alignment horizontal="centerContinuous" vertical="center"/>
    </xf>
    <xf numFmtId="0" fontId="5" fillId="0" borderId="55" xfId="0" applyFont="1" applyBorder="1" applyAlignment="1">
      <alignment horizontal="centerContinuous" vertical="center"/>
    </xf>
    <xf numFmtId="0" fontId="21" fillId="11" borderId="67" xfId="0" applyFont="1" applyFill="1" applyBorder="1" applyAlignment="1">
      <alignment horizontal="center" vertical="center"/>
    </xf>
    <xf numFmtId="0" fontId="21" fillId="0" borderId="65" xfId="0" applyFont="1" applyBorder="1" applyAlignment="1">
      <alignment horizontal="centerContinuous" vertical="center"/>
    </xf>
    <xf numFmtId="0" fontId="2" fillId="0" borderId="66" xfId="0" applyFont="1" applyBorder="1" applyAlignment="1">
      <alignment horizontal="centerContinuous" vertical="center"/>
    </xf>
    <xf numFmtId="0" fontId="21" fillId="0" borderId="51" xfId="0" applyFont="1" applyBorder="1" applyAlignment="1">
      <alignment horizontal="centerContinuous" vertical="center"/>
    </xf>
    <xf numFmtId="0" fontId="2" fillId="0" borderId="52" xfId="0" applyFont="1" applyBorder="1" applyAlignment="1">
      <alignment horizontal="centerContinuous" vertical="center"/>
    </xf>
    <xf numFmtId="164" fontId="3" fillId="0" borderId="0" xfId="0" applyNumberFormat="1" applyFont="1" applyAlignment="1">
      <alignment horizontal="centerContinuous" vertical="center"/>
    </xf>
    <xf numFmtId="0" fontId="21" fillId="3" borderId="29" xfId="0" applyFont="1" applyFill="1" applyBorder="1" applyAlignment="1">
      <alignment horizontal="center" vertical="center"/>
    </xf>
    <xf numFmtId="164" fontId="21" fillId="3" borderId="30" xfId="0" applyNumberFormat="1" applyFont="1" applyFill="1" applyBorder="1" applyAlignment="1">
      <alignment horizontal="center" vertical="center"/>
    </xf>
    <xf numFmtId="0" fontId="21" fillId="3" borderId="29" xfId="0" applyFont="1" applyFill="1" applyBorder="1" applyAlignment="1">
      <alignment horizontal="right" vertical="center"/>
    </xf>
    <xf numFmtId="0" fontId="21" fillId="3" borderId="31" xfId="0" applyFont="1" applyFill="1" applyBorder="1" applyAlignment="1">
      <alignment vertical="center"/>
    </xf>
    <xf numFmtId="0" fontId="2" fillId="0" borderId="60" xfId="0" applyFont="1" applyBorder="1" applyAlignment="1">
      <alignment horizontal="center" vertical="center" shrinkToFit="1"/>
    </xf>
    <xf numFmtId="0" fontId="5" fillId="0" borderId="61" xfId="0" applyFont="1" applyBorder="1" applyAlignment="1">
      <alignment horizontal="center" vertical="center" shrinkToFit="1"/>
    </xf>
    <xf numFmtId="164" fontId="2" fillId="0" borderId="61" xfId="0" applyNumberFormat="1" applyFont="1" applyBorder="1" applyAlignment="1">
      <alignment horizontal="center" vertical="center" shrinkToFit="1"/>
    </xf>
    <xf numFmtId="0" fontId="5" fillId="0" borderId="62" xfId="0" applyFont="1" applyBorder="1" applyAlignment="1">
      <alignment horizontal="left" vertical="center" shrinkToFit="1"/>
    </xf>
    <xf numFmtId="0" fontId="2" fillId="0" borderId="63" xfId="0" applyFont="1" applyBorder="1" applyAlignment="1">
      <alignment horizontal="center" vertical="center" shrinkToFit="1"/>
    </xf>
    <xf numFmtId="164" fontId="2" fillId="0" borderId="34" xfId="0" applyNumberFormat="1" applyFont="1" applyBorder="1" applyAlignment="1">
      <alignment horizontal="center" vertical="center" shrinkToFit="1"/>
    </xf>
    <xf numFmtId="0" fontId="2" fillId="0" borderId="69" xfId="0" applyFont="1" applyBorder="1" applyAlignment="1">
      <alignment horizontal="left" vertical="center"/>
    </xf>
    <xf numFmtId="0" fontId="2" fillId="0" borderId="35"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56" xfId="0" applyFont="1" applyBorder="1" applyAlignment="1">
      <alignment horizontal="center" vertical="center" shrinkToFit="1"/>
    </xf>
    <xf numFmtId="0" fontId="2" fillId="0" borderId="32" xfId="0" applyFont="1" applyBorder="1" applyAlignment="1">
      <alignment horizontal="center" vertical="center" shrinkToFit="1"/>
    </xf>
    <xf numFmtId="164" fontId="2" fillId="0" borderId="32" xfId="0" applyNumberFormat="1"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57" xfId="0" applyFont="1" applyBorder="1" applyAlignment="1">
      <alignment horizontal="center" vertical="center" shrinkToFit="1"/>
    </xf>
    <xf numFmtId="164" fontId="2" fillId="0" borderId="78" xfId="0" applyNumberFormat="1" applyFont="1" applyBorder="1" applyAlignment="1">
      <alignment horizontal="center" vertical="center"/>
    </xf>
    <xf numFmtId="164" fontId="2" fillId="0" borderId="34" xfId="0" applyNumberFormat="1" applyFont="1" applyBorder="1" applyAlignment="1">
      <alignment horizontal="center" vertical="center"/>
    </xf>
    <xf numFmtId="0" fontId="2" fillId="0" borderId="78" xfId="0" applyFont="1" applyBorder="1" applyAlignment="1">
      <alignment horizontal="center" vertical="center"/>
    </xf>
    <xf numFmtId="49" fontId="2" fillId="0" borderId="34" xfId="0" applyNumberFormat="1" applyFont="1" applyBorder="1" applyAlignment="1">
      <alignment horizontal="center" vertical="center"/>
    </xf>
    <xf numFmtId="0" fontId="5" fillId="0" borderId="79" xfId="0" applyFont="1" applyBorder="1" applyAlignment="1">
      <alignment horizontal="centerContinuous" vertical="center"/>
    </xf>
    <xf numFmtId="49" fontId="2" fillId="0" borderId="78" xfId="0" applyNumberFormat="1" applyFont="1" applyBorder="1" applyAlignment="1">
      <alignment horizontal="center" vertical="center"/>
    </xf>
    <xf numFmtId="49" fontId="2" fillId="0" borderId="79" xfId="0" applyNumberFormat="1" applyFont="1" applyBorder="1" applyAlignment="1">
      <alignment horizontal="centerContinuous" vertical="center"/>
    </xf>
    <xf numFmtId="49" fontId="2" fillId="0" borderId="69" xfId="0" applyNumberFormat="1" applyFont="1" applyBorder="1" applyAlignment="1">
      <alignment horizontal="centerContinuous" vertical="center"/>
    </xf>
    <xf numFmtId="49" fontId="2" fillId="0" borderId="68" xfId="0" applyNumberFormat="1" applyFont="1" applyBorder="1" applyAlignment="1">
      <alignment horizontal="centerContinuous" vertical="center"/>
    </xf>
    <xf numFmtId="0" fontId="2" fillId="0" borderId="79" xfId="0" applyFont="1" applyBorder="1" applyAlignment="1">
      <alignment horizontal="center" vertical="center"/>
    </xf>
    <xf numFmtId="0" fontId="2" fillId="0" borderId="68" xfId="0" applyFont="1" applyBorder="1" applyAlignment="1">
      <alignment horizontal="center" vertical="center"/>
    </xf>
    <xf numFmtId="0" fontId="5" fillId="0" borderId="80" xfId="0" applyFont="1" applyBorder="1" applyAlignment="1">
      <alignment horizontal="centerContinuous" vertical="center"/>
    </xf>
    <xf numFmtId="0" fontId="2" fillId="0" borderId="0" xfId="0" applyFont="1" applyAlignment="1">
      <alignment vertical="center"/>
    </xf>
    <xf numFmtId="0" fontId="21" fillId="13" borderId="23" xfId="0" applyFont="1" applyFill="1" applyBorder="1" applyAlignment="1">
      <alignment horizontal="center" vertical="center"/>
    </xf>
    <xf numFmtId="0" fontId="2" fillId="0" borderId="57" xfId="0" applyFont="1" applyBorder="1" applyAlignment="1">
      <alignment horizontal="center" vertical="center"/>
    </xf>
    <xf numFmtId="0" fontId="2" fillId="0" borderId="34" xfId="0" applyFont="1" applyBorder="1" applyAlignment="1">
      <alignment horizontal="center" vertical="center"/>
    </xf>
    <xf numFmtId="0" fontId="2" fillId="0" borderId="34" xfId="0" quotePrefix="1" applyFont="1" applyBorder="1" applyAlignment="1">
      <alignment horizontal="center" vertical="center"/>
    </xf>
    <xf numFmtId="164" fontId="2" fillId="0" borderId="69" xfId="0" applyNumberFormat="1" applyFont="1" applyBorder="1" applyAlignment="1">
      <alignment horizontal="centerContinuous" vertical="center"/>
    </xf>
    <xf numFmtId="164" fontId="2" fillId="0" borderId="54" xfId="0" applyNumberFormat="1" applyFont="1" applyBorder="1" applyAlignment="1">
      <alignment horizontal="centerContinuous" vertical="center"/>
    </xf>
    <xf numFmtId="49" fontId="16" fillId="0" borderId="26" xfId="0" applyNumberFormat="1" applyFont="1" applyBorder="1" applyAlignment="1">
      <alignment horizontal="center" shrinkToFit="1"/>
    </xf>
    <xf numFmtId="49" fontId="2" fillId="0" borderId="69" xfId="0" applyNumberFormat="1" applyFont="1" applyBorder="1" applyAlignment="1">
      <alignment horizontal="center" vertical="center"/>
    </xf>
    <xf numFmtId="0" fontId="22" fillId="9" borderId="1" xfId="0" applyFont="1" applyFill="1" applyBorder="1" applyAlignment="1">
      <alignment vertical="center"/>
    </xf>
    <xf numFmtId="49" fontId="28" fillId="9" borderId="17" xfId="0" applyNumberFormat="1" applyFont="1" applyFill="1" applyBorder="1" applyAlignment="1">
      <alignment horizontal="center" vertical="center"/>
    </xf>
    <xf numFmtId="0" fontId="28" fillId="9" borderId="18" xfId="0" applyFont="1" applyFill="1" applyBorder="1" applyAlignment="1">
      <alignment horizontal="center" vertical="center"/>
    </xf>
    <xf numFmtId="0" fontId="7" fillId="9" borderId="19" xfId="0" quotePrefix="1" applyFont="1" applyFill="1" applyBorder="1" applyAlignment="1">
      <alignment horizontal="center" vertical="center"/>
    </xf>
    <xf numFmtId="0" fontId="21" fillId="0" borderId="80" xfId="0" applyFont="1" applyBorder="1" applyAlignment="1">
      <alignment horizontal="centerContinuous" vertical="center"/>
    </xf>
    <xf numFmtId="0" fontId="21" fillId="0" borderId="71" xfId="0" applyFont="1" applyBorder="1" applyAlignment="1">
      <alignment horizontal="centerContinuous" vertical="center"/>
    </xf>
    <xf numFmtId="0" fontId="2" fillId="0" borderId="70" xfId="0" applyFont="1" applyBorder="1" applyAlignment="1">
      <alignment horizontal="centerContinuous" vertical="center"/>
    </xf>
    <xf numFmtId="0" fontId="5" fillId="0" borderId="82" xfId="0" applyFont="1" applyBorder="1" applyAlignment="1">
      <alignment horizontal="left" vertical="center"/>
    </xf>
    <xf numFmtId="1" fontId="2" fillId="0" borderId="70" xfId="0" applyNumberFormat="1" applyFont="1" applyBorder="1" applyAlignment="1">
      <alignment horizontal="center" vertical="center"/>
    </xf>
    <xf numFmtId="0" fontId="2" fillId="0" borderId="34" xfId="0" applyFont="1" applyBorder="1" applyAlignment="1">
      <alignment horizontal="centerContinuous" vertical="center"/>
    </xf>
    <xf numFmtId="0" fontId="2" fillId="0" borderId="35" xfId="0" applyFont="1" applyBorder="1" applyAlignment="1">
      <alignment horizontal="center" vertical="center"/>
    </xf>
    <xf numFmtId="0" fontId="2" fillId="0" borderId="76" xfId="0" applyFont="1" applyBorder="1" applyAlignment="1">
      <alignment horizontal="centerContinuous" vertical="center"/>
    </xf>
    <xf numFmtId="0" fontId="2" fillId="0" borderId="51" xfId="0" applyFont="1" applyBorder="1" applyAlignment="1">
      <alignment horizontal="centerContinuous" vertical="center"/>
    </xf>
    <xf numFmtId="0" fontId="5" fillId="0" borderId="71" xfId="0" applyFont="1" applyBorder="1" applyAlignment="1">
      <alignment horizontal="centerContinuous" vertical="center"/>
    </xf>
    <xf numFmtId="0" fontId="5" fillId="0" borderId="68" xfId="0" applyFont="1" applyBorder="1" applyAlignment="1">
      <alignment horizontal="centerContinuous" vertical="center"/>
    </xf>
    <xf numFmtId="49" fontId="2" fillId="0" borderId="32" xfId="0" applyNumberFormat="1" applyFont="1" applyBorder="1" applyAlignment="1">
      <alignment horizontal="center" vertical="center"/>
    </xf>
    <xf numFmtId="49" fontId="2" fillId="0" borderId="51" xfId="0" applyNumberFormat="1" applyFont="1" applyBorder="1" applyAlignment="1">
      <alignment horizontal="centerContinuous" vertical="center"/>
    </xf>
    <xf numFmtId="0" fontId="5" fillId="0" borderId="52" xfId="0" applyFont="1" applyBorder="1" applyAlignment="1">
      <alignment horizontal="centerContinuous" vertical="center"/>
    </xf>
    <xf numFmtId="0" fontId="7" fillId="5" borderId="19" xfId="0" quotePrefix="1" applyFont="1" applyFill="1" applyBorder="1" applyAlignment="1">
      <alignment horizontal="center" vertical="center"/>
    </xf>
    <xf numFmtId="0" fontId="2" fillId="0" borderId="0" xfId="0" quotePrefix="1" applyFont="1" applyAlignment="1">
      <alignment vertical="center"/>
    </xf>
    <xf numFmtId="0" fontId="2" fillId="0" borderId="86" xfId="0" applyFont="1" applyBorder="1" applyAlignment="1">
      <alignment horizontal="center" vertical="center"/>
    </xf>
    <xf numFmtId="164" fontId="2" fillId="0" borderId="86" xfId="0" applyNumberFormat="1"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2" xfId="0" applyFont="1" applyBorder="1" applyAlignment="1">
      <alignment horizontal="left" vertical="center"/>
    </xf>
    <xf numFmtId="0" fontId="2" fillId="0" borderId="62" xfId="0" applyFont="1" applyBorder="1" applyAlignment="1">
      <alignment horizontal="left" vertical="center" shrinkToFit="1"/>
    </xf>
    <xf numFmtId="0" fontId="2" fillId="0" borderId="61" xfId="0" applyFont="1" applyBorder="1" applyAlignment="1">
      <alignment horizontal="left" vertical="center"/>
    </xf>
    <xf numFmtId="1" fontId="2" fillId="0" borderId="28" xfId="0" applyNumberFormat="1" applyFont="1" applyBorder="1" applyAlignment="1">
      <alignment horizontal="center" vertical="center"/>
    </xf>
    <xf numFmtId="1" fontId="2" fillId="0" borderId="75" xfId="0" applyNumberFormat="1" applyFont="1" applyBorder="1" applyAlignment="1">
      <alignment horizontal="center" vertical="center"/>
    </xf>
    <xf numFmtId="1" fontId="5" fillId="0" borderId="39" xfId="0" applyNumberFormat="1" applyFont="1" applyBorder="1" applyAlignment="1">
      <alignment horizontal="center" vertical="center"/>
    </xf>
    <xf numFmtId="1" fontId="21" fillId="13" borderId="23" xfId="0" applyNumberFormat="1" applyFont="1" applyFill="1" applyBorder="1" applyAlignment="1">
      <alignment horizontal="center" vertical="center"/>
    </xf>
    <xf numFmtId="1" fontId="2" fillId="0" borderId="39" xfId="0" applyNumberFormat="1" applyFont="1" applyBorder="1" applyAlignment="1">
      <alignment horizontal="center" vertical="center"/>
    </xf>
    <xf numFmtId="0" fontId="2" fillId="0" borderId="77" xfId="0" applyFont="1" applyBorder="1" applyAlignment="1">
      <alignment horizontal="center" vertical="center" shrinkToFit="1"/>
    </xf>
    <xf numFmtId="1" fontId="2" fillId="0" borderId="90" xfId="0" applyNumberFormat="1" applyFont="1" applyBorder="1" applyAlignment="1">
      <alignment horizontal="center" vertical="center"/>
    </xf>
    <xf numFmtId="1" fontId="2" fillId="0" borderId="43" xfId="0" applyNumberFormat="1" applyFont="1" applyBorder="1" applyAlignment="1">
      <alignment horizontal="center" vertical="center"/>
    </xf>
    <xf numFmtId="1" fontId="5" fillId="0" borderId="0" xfId="0" applyNumberFormat="1" applyFont="1" applyAlignment="1">
      <alignment horizontal="center" vertical="center"/>
    </xf>
    <xf numFmtId="0" fontId="52" fillId="0" borderId="17" xfId="0" applyFont="1" applyBorder="1" applyAlignment="1">
      <alignment horizontal="center" vertical="center" wrapText="1"/>
    </xf>
    <xf numFmtId="0" fontId="24" fillId="0" borderId="18" xfId="0" applyFont="1" applyBorder="1" applyAlignment="1">
      <alignment horizontal="center" vertical="center"/>
    </xf>
    <xf numFmtId="0" fontId="39" fillId="0" borderId="37" xfId="0" applyFont="1" applyBorder="1" applyAlignment="1">
      <alignment horizontal="center" vertical="center" wrapText="1"/>
    </xf>
    <xf numFmtId="0" fontId="23" fillId="6" borderId="18" xfId="0" applyFont="1" applyFill="1" applyBorder="1" applyAlignment="1">
      <alignment horizontal="center" vertical="center"/>
    </xf>
    <xf numFmtId="1" fontId="2" fillId="0" borderId="0" xfId="0" applyNumberFormat="1" applyFont="1" applyAlignment="1">
      <alignment vertical="center"/>
    </xf>
    <xf numFmtId="0" fontId="2" fillId="0" borderId="32" xfId="0" applyFont="1" applyBorder="1" applyAlignment="1">
      <alignment horizontal="left" vertical="center"/>
    </xf>
    <xf numFmtId="0" fontId="2" fillId="0" borderId="33" xfId="0" applyFont="1" applyBorder="1" applyAlignment="1">
      <alignment horizontal="left" vertical="center" shrinkToFit="1"/>
    </xf>
    <xf numFmtId="0" fontId="2" fillId="0" borderId="89" xfId="0" quotePrefix="1" applyFont="1" applyBorder="1" applyAlignment="1">
      <alignment horizontal="center" vertical="center"/>
    </xf>
    <xf numFmtId="1" fontId="7" fillId="0" borderId="72" xfId="0" applyNumberFormat="1" applyFont="1" applyBorder="1" applyAlignment="1">
      <alignment horizontal="centerContinuous" vertical="center"/>
    </xf>
    <xf numFmtId="1" fontId="2" fillId="0" borderId="73" xfId="0" applyNumberFormat="1" applyFont="1" applyBorder="1" applyAlignment="1">
      <alignment horizontal="centerContinuous" vertical="center"/>
    </xf>
    <xf numFmtId="165" fontId="2" fillId="0" borderId="0" xfId="0" applyNumberFormat="1" applyFont="1" applyAlignment="1">
      <alignment vertical="center"/>
    </xf>
    <xf numFmtId="0" fontId="7" fillId="6" borderId="19" xfId="0" quotePrefix="1" applyFont="1" applyFill="1" applyBorder="1" applyAlignment="1">
      <alignment horizontal="center" vertical="center"/>
    </xf>
    <xf numFmtId="0" fontId="6" fillId="4" borderId="22" xfId="0" applyFont="1" applyFill="1" applyBorder="1" applyAlignment="1">
      <alignment horizontal="right" vertical="center"/>
    </xf>
    <xf numFmtId="3" fontId="7" fillId="0" borderId="7" xfId="0" applyNumberFormat="1" applyFont="1" applyBorder="1" applyAlignment="1">
      <alignment horizontal="center" vertical="center"/>
    </xf>
    <xf numFmtId="1" fontId="2" fillId="0" borderId="88" xfId="0" applyNumberFormat="1" applyFont="1" applyBorder="1" applyAlignment="1">
      <alignment horizontal="center" vertical="center"/>
    </xf>
    <xf numFmtId="0" fontId="50" fillId="0" borderId="39" xfId="0" quotePrefix="1" applyFont="1" applyBorder="1" applyAlignment="1">
      <alignment horizontal="center" vertical="center" shrinkToFit="1"/>
    </xf>
    <xf numFmtId="1" fontId="2" fillId="0" borderId="69" xfId="0" applyNumberFormat="1" applyFont="1" applyBorder="1" applyAlignment="1">
      <alignment horizontal="center" vertical="center"/>
    </xf>
    <xf numFmtId="0" fontId="2" fillId="0" borderId="76" xfId="0" applyFont="1" applyBorder="1" applyAlignment="1">
      <alignment horizontal="center" vertical="center" shrinkToFit="1"/>
    </xf>
    <xf numFmtId="1" fontId="2" fillId="0" borderId="32" xfId="0" applyNumberFormat="1" applyFont="1" applyBorder="1" applyAlignment="1">
      <alignment horizontal="center" vertical="center" shrinkToFit="1"/>
    </xf>
    <xf numFmtId="0" fontId="2" fillId="0" borderId="68" xfId="0" applyFont="1" applyBorder="1" applyAlignment="1">
      <alignment horizontal="left" vertical="center"/>
    </xf>
    <xf numFmtId="1" fontId="6" fillId="0" borderId="20" xfId="0" applyNumberFormat="1" applyFont="1" applyBorder="1" applyAlignment="1">
      <alignment horizontal="center" vertical="center"/>
    </xf>
    <xf numFmtId="0" fontId="7" fillId="0" borderId="58" xfId="0" applyFont="1" applyBorder="1" applyAlignment="1">
      <alignment horizontal="centerContinuous" vertical="center"/>
    </xf>
    <xf numFmtId="0" fontId="2" fillId="0" borderId="59" xfId="0" applyFont="1" applyBorder="1" applyAlignment="1">
      <alignment horizontal="centerContinuous" vertical="center"/>
    </xf>
    <xf numFmtId="49" fontId="7" fillId="0" borderId="20" xfId="0" applyNumberFormat="1" applyFont="1" applyBorder="1" applyAlignment="1">
      <alignment horizontal="center" vertical="center"/>
    </xf>
    <xf numFmtId="49" fontId="4" fillId="0" borderId="0" xfId="0" applyNumberFormat="1" applyFont="1" applyAlignment="1">
      <alignment horizontal="center" vertical="center"/>
    </xf>
    <xf numFmtId="0" fontId="14" fillId="2" borderId="8" xfId="0" applyFont="1" applyFill="1" applyBorder="1" applyAlignment="1">
      <alignment horizontal="right" vertical="center"/>
    </xf>
    <xf numFmtId="0" fontId="7" fillId="0" borderId="92" xfId="0" quotePrefix="1" applyFont="1" applyBorder="1" applyAlignment="1">
      <alignment horizontal="center" vertical="center"/>
    </xf>
    <xf numFmtId="49" fontId="26" fillId="0" borderId="92" xfId="0" applyNumberFormat="1" applyFont="1" applyBorder="1" applyAlignment="1">
      <alignment horizontal="center" vertical="center"/>
    </xf>
    <xf numFmtId="0" fontId="11" fillId="4" borderId="93" xfId="0" applyFont="1" applyFill="1" applyBorder="1" applyAlignment="1">
      <alignment horizontal="right" vertical="center"/>
    </xf>
    <xf numFmtId="49" fontId="7" fillId="0" borderId="94" xfId="0" applyNumberFormat="1" applyFont="1" applyBorder="1" applyAlignment="1">
      <alignment horizontal="center" vertical="center"/>
    </xf>
    <xf numFmtId="49" fontId="7" fillId="0" borderId="0" xfId="0" applyNumberFormat="1" applyFont="1" applyAlignment="1">
      <alignment horizontal="left" vertical="center"/>
    </xf>
    <xf numFmtId="0" fontId="4" fillId="0" borderId="92" xfId="0" applyFont="1" applyBorder="1" applyAlignment="1">
      <alignment horizontal="right" vertical="center"/>
    </xf>
    <xf numFmtId="0" fontId="5" fillId="0" borderId="95" xfId="0" applyFont="1" applyBorder="1" applyAlignment="1">
      <alignment horizontal="left" vertical="center"/>
    </xf>
    <xf numFmtId="0" fontId="4" fillId="0" borderId="95" xfId="0" applyFont="1" applyBorder="1" applyAlignment="1">
      <alignment horizontal="right" vertical="center"/>
    </xf>
    <xf numFmtId="0" fontId="5" fillId="0" borderId="96" xfId="0" applyFont="1" applyBorder="1" applyAlignment="1">
      <alignment horizontal="left" vertical="center"/>
    </xf>
    <xf numFmtId="0" fontId="4" fillId="0" borderId="18" xfId="0" applyFont="1" applyBorder="1" applyAlignment="1">
      <alignment horizontal="right" vertical="center"/>
    </xf>
    <xf numFmtId="0" fontId="5" fillId="0" borderId="97" xfId="0" applyFont="1" applyBorder="1" applyAlignment="1">
      <alignment horizontal="left" vertical="center"/>
    </xf>
    <xf numFmtId="0" fontId="4" fillId="0" borderId="9" xfId="0" applyFont="1" applyBorder="1" applyAlignment="1">
      <alignment horizontal="right" vertical="center"/>
    </xf>
    <xf numFmtId="0" fontId="5" fillId="0" borderId="91" xfId="0" applyFont="1" applyBorder="1" applyAlignment="1">
      <alignment horizontal="left" vertical="center"/>
    </xf>
    <xf numFmtId="0" fontId="4" fillId="0" borderId="91" xfId="0" applyFont="1" applyBorder="1" applyAlignment="1">
      <alignment horizontal="right" vertical="center"/>
    </xf>
    <xf numFmtId="0" fontId="5" fillId="0" borderId="98" xfId="0" applyFont="1" applyBorder="1" applyAlignment="1">
      <alignment horizontal="left" vertical="center"/>
    </xf>
    <xf numFmtId="1" fontId="46" fillId="12" borderId="36" xfId="0" applyNumberFormat="1" applyFont="1" applyFill="1" applyBorder="1" applyAlignment="1">
      <alignment horizontal="center" vertical="center"/>
    </xf>
    <xf numFmtId="0" fontId="2" fillId="0" borderId="77" xfId="0" applyFont="1" applyBorder="1" applyAlignment="1">
      <alignment horizontal="center" vertical="center"/>
    </xf>
    <xf numFmtId="0" fontId="2" fillId="0" borderId="78" xfId="0" quotePrefix="1" applyFont="1" applyBorder="1" applyAlignment="1">
      <alignment horizontal="center" vertical="center" wrapText="1"/>
    </xf>
    <xf numFmtId="1" fontId="2" fillId="0" borderId="78" xfId="0" applyNumberFormat="1" applyFont="1" applyBorder="1" applyAlignment="1">
      <alignment horizontal="center" vertical="center"/>
    </xf>
    <xf numFmtId="1" fontId="46" fillId="12" borderId="99" xfId="0" applyNumberFormat="1" applyFont="1" applyFill="1" applyBorder="1" applyAlignment="1">
      <alignment horizontal="center" vertical="center"/>
    </xf>
    <xf numFmtId="0" fontId="2" fillId="0" borderId="100" xfId="0" quotePrefix="1" applyFont="1" applyBorder="1" applyAlignment="1">
      <alignment horizontal="center" vertical="center"/>
    </xf>
    <xf numFmtId="49" fontId="2" fillId="0" borderId="78" xfId="2" applyNumberFormat="1" applyFont="1" applyBorder="1" applyAlignment="1">
      <alignment horizontal="center" vertical="center"/>
    </xf>
    <xf numFmtId="49" fontId="2" fillId="0" borderId="78" xfId="2" applyNumberFormat="1" applyFont="1" applyFill="1" applyBorder="1" applyAlignment="1">
      <alignment horizontal="center" vertical="center"/>
    </xf>
    <xf numFmtId="0" fontId="2" fillId="0" borderId="78" xfId="0" applyFont="1" applyBorder="1" applyAlignment="1">
      <alignment horizontal="center" vertical="center" shrinkToFit="1"/>
    </xf>
    <xf numFmtId="1" fontId="2" fillId="0" borderId="79" xfId="0" applyNumberFormat="1" applyFont="1" applyBorder="1" applyAlignment="1">
      <alignment horizontal="center" vertical="center"/>
    </xf>
    <xf numFmtId="1" fontId="2" fillId="0" borderId="80" xfId="0" applyNumberFormat="1" applyFont="1" applyBorder="1" applyAlignment="1">
      <alignment horizontal="center" vertical="center"/>
    </xf>
    <xf numFmtId="0" fontId="2" fillId="0" borderId="100" xfId="0" applyFont="1" applyBorder="1" applyAlignment="1">
      <alignment horizontal="center" vertical="center"/>
    </xf>
    <xf numFmtId="165" fontId="5" fillId="0" borderId="0" xfId="0" applyNumberFormat="1" applyFont="1" applyAlignment="1">
      <alignment vertical="center"/>
    </xf>
    <xf numFmtId="164" fontId="2" fillId="0" borderId="75" xfId="0" applyNumberFormat="1" applyFont="1" applyBorder="1" applyAlignment="1">
      <alignment horizontal="center" vertical="center" shrinkToFit="1"/>
    </xf>
    <xf numFmtId="0" fontId="20" fillId="2" borderId="102" xfId="0" applyFont="1" applyFill="1" applyBorder="1" applyAlignment="1">
      <alignment horizontal="left" vertical="center"/>
    </xf>
    <xf numFmtId="0" fontId="4" fillId="2" borderId="102" xfId="0" applyFont="1" applyFill="1" applyBorder="1" applyAlignment="1">
      <alignment horizontal="centerContinuous" vertical="center"/>
    </xf>
    <xf numFmtId="0" fontId="5" fillId="2" borderId="102" xfId="0" applyFont="1" applyFill="1" applyBorder="1" applyAlignment="1">
      <alignment horizontal="centerContinuous" vertical="center"/>
    </xf>
    <xf numFmtId="0" fontId="35" fillId="2" borderId="103" xfId="1" applyFont="1" applyFill="1" applyBorder="1" applyAlignment="1" applyProtection="1">
      <alignment horizontal="right" vertical="center"/>
    </xf>
    <xf numFmtId="0" fontId="53" fillId="2" borderId="101" xfId="0" applyFont="1" applyFill="1" applyBorder="1" applyAlignment="1">
      <alignment horizontal="right" vertical="center"/>
    </xf>
    <xf numFmtId="0" fontId="53" fillId="2" borderId="102" xfId="0" quotePrefix="1" applyFont="1" applyFill="1" applyBorder="1" applyAlignment="1">
      <alignment horizontal="left" vertical="center"/>
    </xf>
    <xf numFmtId="0" fontId="13" fillId="0" borderId="1" xfId="0" applyFont="1" applyBorder="1" applyAlignment="1">
      <alignment vertical="center"/>
    </xf>
    <xf numFmtId="49" fontId="24" fillId="0" borderId="17" xfId="0" applyNumberFormat="1" applyFont="1" applyBorder="1" applyAlignment="1">
      <alignment horizontal="center" vertical="center"/>
    </xf>
    <xf numFmtId="0" fontId="8" fillId="0" borderId="1" xfId="0" applyFont="1" applyBorder="1" applyAlignment="1">
      <alignment vertical="center"/>
    </xf>
    <xf numFmtId="4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3" fillId="0" borderId="5" xfId="0" applyFont="1" applyBorder="1" applyAlignment="1">
      <alignment vertical="center"/>
    </xf>
    <xf numFmtId="0" fontId="7" fillId="0" borderId="36" xfId="0" applyFont="1" applyBorder="1" applyAlignment="1">
      <alignment horizontal="center" vertical="center"/>
    </xf>
    <xf numFmtId="49" fontId="24" fillId="0" borderId="36" xfId="0" applyNumberFormat="1" applyFont="1" applyBorder="1" applyAlignment="1">
      <alignment horizontal="center" vertical="center"/>
    </xf>
    <xf numFmtId="0" fontId="24" fillId="0" borderId="38" xfId="0" applyFont="1" applyBorder="1" applyAlignment="1">
      <alignment horizontal="center" vertical="center"/>
    </xf>
    <xf numFmtId="49" fontId="7" fillId="0" borderId="38" xfId="0" applyNumberFormat="1" applyFont="1" applyBorder="1" applyAlignment="1">
      <alignment horizontal="center" vertical="center"/>
    </xf>
    <xf numFmtId="0" fontId="7" fillId="0" borderId="27" xfId="0" applyFont="1" applyBorder="1" applyAlignment="1">
      <alignment horizontal="center" vertical="center"/>
    </xf>
    <xf numFmtId="0" fontId="13" fillId="10" borderId="1" xfId="0" applyFont="1" applyFill="1" applyBorder="1" applyAlignment="1">
      <alignment vertical="center"/>
    </xf>
    <xf numFmtId="49" fontId="24" fillId="10" borderId="17" xfId="0" applyNumberFormat="1" applyFont="1" applyFill="1" applyBorder="1" applyAlignment="1">
      <alignment horizontal="center" vertical="center"/>
    </xf>
    <xf numFmtId="0" fontId="24" fillId="10" borderId="18" xfId="0" applyFont="1" applyFill="1" applyBorder="1" applyAlignment="1">
      <alignment horizontal="center" vertical="center"/>
    </xf>
    <xf numFmtId="0" fontId="14" fillId="9" borderId="1" xfId="0" applyFont="1" applyFill="1" applyBorder="1" applyAlignment="1">
      <alignment vertical="center"/>
    </xf>
    <xf numFmtId="0" fontId="10" fillId="9" borderId="1" xfId="0" applyFont="1" applyFill="1" applyBorder="1" applyAlignment="1">
      <alignment vertical="center"/>
    </xf>
    <xf numFmtId="49" fontId="27" fillId="9" borderId="17" xfId="0" applyNumberFormat="1" applyFont="1" applyFill="1" applyBorder="1" applyAlignment="1">
      <alignment horizontal="center" vertical="center"/>
    </xf>
    <xf numFmtId="0" fontId="27" fillId="9" borderId="18" xfId="0" applyFont="1" applyFill="1" applyBorder="1" applyAlignment="1">
      <alignment horizontal="center" vertical="center"/>
    </xf>
    <xf numFmtId="49" fontId="23" fillId="9" borderId="17" xfId="0" applyNumberFormat="1" applyFont="1" applyFill="1" applyBorder="1" applyAlignment="1">
      <alignment horizontal="center" vertical="center"/>
    </xf>
    <xf numFmtId="0" fontId="23" fillId="9" borderId="18" xfId="0" applyFont="1" applyFill="1" applyBorder="1" applyAlignment="1">
      <alignment horizontal="center" vertical="center"/>
    </xf>
    <xf numFmtId="0" fontId="2" fillId="0" borderId="34" xfId="0" applyFont="1" applyBorder="1" applyAlignment="1">
      <alignment horizontal="left" vertical="center"/>
    </xf>
    <xf numFmtId="0" fontId="2" fillId="0" borderId="61" xfId="0" applyFont="1" applyBorder="1" applyAlignment="1">
      <alignment horizontal="center" vertical="center" shrinkToFit="1"/>
    </xf>
    <xf numFmtId="1" fontId="2" fillId="0" borderId="81" xfId="0" applyNumberFormat="1" applyFont="1" applyBorder="1" applyAlignment="1">
      <alignment horizontal="center" vertical="center" shrinkToFit="1"/>
    </xf>
    <xf numFmtId="1" fontId="2" fillId="0" borderId="61" xfId="0" applyNumberFormat="1" applyFont="1" applyBorder="1" applyAlignment="1">
      <alignment horizontal="center" vertical="center" shrinkToFit="1"/>
    </xf>
    <xf numFmtId="9" fontId="2" fillId="10" borderId="86" xfId="0" applyNumberFormat="1" applyFont="1" applyFill="1" applyBorder="1" applyAlignment="1">
      <alignment horizontal="center" vertical="center"/>
    </xf>
    <xf numFmtId="9" fontId="2" fillId="10" borderId="34" xfId="0" applyNumberFormat="1" applyFont="1" applyFill="1" applyBorder="1" applyAlignment="1">
      <alignment horizontal="center" vertical="center"/>
    </xf>
    <xf numFmtId="0" fontId="7" fillId="0" borderId="81" xfId="0" quotePrefix="1" applyFont="1" applyBorder="1" applyAlignment="1">
      <alignment horizontal="centerContinuous"/>
    </xf>
    <xf numFmtId="0" fontId="7" fillId="0" borderId="28" xfId="0" quotePrefix="1" applyFont="1" applyBorder="1" applyAlignment="1">
      <alignment horizontal="centerContinuous"/>
    </xf>
    <xf numFmtId="0" fontId="7" fillId="0" borderId="28" xfId="0" applyFont="1" applyBorder="1" applyAlignment="1">
      <alignment horizontal="centerContinuous"/>
    </xf>
    <xf numFmtId="0" fontId="7" fillId="0" borderId="39" xfId="0" applyFont="1" applyBorder="1" applyAlignment="1">
      <alignment horizontal="centerContinuous"/>
    </xf>
    <xf numFmtId="0" fontId="25" fillId="0" borderId="23" xfId="0" applyFont="1" applyBorder="1" applyAlignment="1">
      <alignment horizontal="centerContinuous" vertical="center" wrapText="1"/>
    </xf>
    <xf numFmtId="0" fontId="52" fillId="0" borderId="44" xfId="0" applyFont="1" applyBorder="1" applyAlignment="1">
      <alignment horizontal="center" vertical="center" shrinkToFit="1"/>
    </xf>
    <xf numFmtId="0" fontId="54" fillId="14" borderId="23" xfId="0" applyFont="1" applyFill="1" applyBorder="1" applyAlignment="1">
      <alignment horizontal="centerContinuous" vertical="center"/>
    </xf>
    <xf numFmtId="0" fontId="27" fillId="0" borderId="75" xfId="0" applyFont="1" applyBorder="1" applyAlignment="1">
      <alignment horizontal="centerContinuous" vertical="center" shrinkToFit="1"/>
    </xf>
    <xf numFmtId="0" fontId="27" fillId="0" borderId="90" xfId="0" applyFont="1" applyBorder="1" applyAlignment="1">
      <alignment horizontal="centerContinuous" vertical="center" shrinkToFit="1"/>
    </xf>
    <xf numFmtId="0" fontId="7" fillId="0" borderId="43" xfId="0" applyFont="1" applyBorder="1" applyAlignment="1">
      <alignment horizontal="centerContinuous" vertical="center"/>
    </xf>
    <xf numFmtId="0" fontId="7" fillId="0" borderId="81" xfId="0" applyFont="1" applyBorder="1" applyAlignment="1">
      <alignment horizontal="centerContinuous" vertical="center"/>
    </xf>
    <xf numFmtId="0" fontId="7" fillId="0" borderId="39" xfId="0" applyFont="1" applyBorder="1" applyAlignment="1">
      <alignment horizontal="centerContinuous" vertical="center"/>
    </xf>
    <xf numFmtId="0" fontId="6" fillId="0" borderId="105" xfId="5" applyFont="1" applyBorder="1" applyAlignment="1">
      <alignment horizontal="centerContinuous" vertical="center"/>
    </xf>
    <xf numFmtId="0" fontId="6" fillId="0" borderId="106" xfId="5" applyFont="1" applyBorder="1" applyAlignment="1">
      <alignment horizontal="centerContinuous" vertical="center"/>
    </xf>
    <xf numFmtId="0" fontId="7" fillId="0" borderId="0" xfId="5" applyFont="1" applyAlignment="1">
      <alignment vertical="center"/>
    </xf>
    <xf numFmtId="0" fontId="2" fillId="0" borderId="0" xfId="5" applyAlignment="1">
      <alignment vertical="center"/>
    </xf>
    <xf numFmtId="0" fontId="55" fillId="0" borderId="0" xfId="5" applyFont="1" applyAlignment="1">
      <alignment horizontal="centerContinuous" vertical="center"/>
    </xf>
    <xf numFmtId="0" fontId="15" fillId="0" borderId="0" xfId="5" applyFont="1" applyAlignment="1">
      <alignment horizontal="centerContinuous" vertical="center"/>
    </xf>
    <xf numFmtId="0" fontId="56" fillId="0" borderId="0" xfId="5" applyFont="1" applyAlignment="1">
      <alignment horizontal="centerContinuous" vertical="center"/>
    </xf>
    <xf numFmtId="0" fontId="7" fillId="0" borderId="0" xfId="5" applyFont="1" applyAlignment="1">
      <alignment horizontal="left" vertical="center"/>
    </xf>
    <xf numFmtId="0" fontId="4" fillId="0" borderId="108" xfId="5" applyFont="1" applyBorder="1" applyAlignment="1">
      <alignment horizontal="centerContinuous" vertical="center"/>
    </xf>
    <xf numFmtId="0" fontId="2" fillId="0" borderId="109" xfId="5" applyBorder="1" applyAlignment="1">
      <alignment horizontal="centerContinuous" vertical="center"/>
    </xf>
    <xf numFmtId="0" fontId="2" fillId="0" borderId="110" xfId="5" applyBorder="1" applyAlignment="1">
      <alignment horizontal="centerContinuous" vertical="center"/>
    </xf>
    <xf numFmtId="0" fontId="7" fillId="0" borderId="17" xfId="5" applyFont="1" applyBorder="1" applyAlignment="1">
      <alignment horizontal="center" vertical="center"/>
    </xf>
    <xf numFmtId="0" fontId="57" fillId="8" borderId="19" xfId="2" applyNumberFormat="1" applyFont="1" applyFill="1" applyBorder="1" applyAlignment="1">
      <alignment horizontal="center" vertical="center" shrinkToFit="1"/>
    </xf>
    <xf numFmtId="0" fontId="4" fillId="0" borderId="5" xfId="5" applyFont="1" applyBorder="1" applyAlignment="1">
      <alignment horizontal="center" vertical="center"/>
    </xf>
    <xf numFmtId="0" fontId="4" fillId="0" borderId="111" xfId="5" applyFont="1" applyBorder="1" applyAlignment="1">
      <alignment horizontal="center" vertical="center"/>
    </xf>
    <xf numFmtId="0" fontId="4" fillId="0" borderId="112" xfId="5" applyFont="1" applyBorder="1" applyAlignment="1">
      <alignment horizontal="center" vertical="center"/>
    </xf>
    <xf numFmtId="0" fontId="4" fillId="0" borderId="113" xfId="5" applyFont="1" applyBorder="1" applyAlignment="1">
      <alignment horizontal="right" vertical="center"/>
    </xf>
    <xf numFmtId="0" fontId="2" fillId="0" borderId="114" xfId="5" applyBorder="1" applyAlignment="1">
      <alignment horizontal="center" vertical="center"/>
    </xf>
    <xf numFmtId="0" fontId="2" fillId="0" borderId="115" xfId="5" applyBorder="1" applyAlignment="1">
      <alignment horizontal="center" vertical="center"/>
    </xf>
    <xf numFmtId="0" fontId="4" fillId="0" borderId="28" xfId="5" applyFont="1" applyBorder="1" applyAlignment="1">
      <alignment horizontal="right" vertical="center"/>
    </xf>
    <xf numFmtId="0" fontId="2" fillId="0" borderId="71" xfId="5" applyBorder="1" applyAlignment="1">
      <alignment horizontal="center" vertical="center"/>
    </xf>
    <xf numFmtId="0" fontId="2" fillId="0" borderId="32" xfId="5" applyBorder="1" applyAlignment="1">
      <alignment horizontal="center" vertical="center"/>
    </xf>
    <xf numFmtId="0" fontId="4" fillId="0" borderId="39" xfId="5" applyFont="1" applyBorder="1" applyAlignment="1">
      <alignment horizontal="right" vertical="center"/>
    </xf>
    <xf numFmtId="0" fontId="58" fillId="14" borderId="70" xfId="5" applyFont="1" applyFill="1" applyBorder="1" applyAlignment="1">
      <alignment horizontal="center" vertical="center"/>
    </xf>
    <xf numFmtId="0" fontId="58" fillId="14" borderId="34" xfId="5" applyFont="1" applyFill="1" applyBorder="1" applyAlignment="1">
      <alignment horizontal="center" vertical="center"/>
    </xf>
    <xf numFmtId="0" fontId="7" fillId="0" borderId="37" xfId="5" applyFont="1" applyBorder="1" applyAlignment="1">
      <alignment horizontal="center" vertical="center"/>
    </xf>
    <xf numFmtId="0" fontId="57" fillId="8" borderId="26" xfId="2" applyNumberFormat="1" applyFont="1" applyFill="1" applyBorder="1" applyAlignment="1">
      <alignment horizontal="center" vertical="center" shrinkToFit="1"/>
    </xf>
    <xf numFmtId="0" fontId="55" fillId="0" borderId="117" xfId="5" applyFont="1" applyBorder="1" applyAlignment="1">
      <alignment horizontal="centerContinuous" vertical="center"/>
    </xf>
    <xf numFmtId="0" fontId="55" fillId="0" borderId="118" xfId="5" applyFont="1" applyBorder="1" applyAlignment="1">
      <alignment horizontal="centerContinuous" vertical="center"/>
    </xf>
    <xf numFmtId="0" fontId="59" fillId="0" borderId="119" xfId="5" applyFont="1" applyBorder="1" applyAlignment="1">
      <alignment horizontal="centerContinuous" vertical="center"/>
    </xf>
    <xf numFmtId="0" fontId="7" fillId="0" borderId="0" xfId="5" quotePrefix="1" applyFont="1" applyAlignment="1">
      <alignment vertical="center"/>
    </xf>
    <xf numFmtId="0" fontId="4" fillId="0" borderId="76" xfId="5" applyFont="1" applyBorder="1" applyAlignment="1">
      <alignment vertical="center"/>
    </xf>
    <xf numFmtId="0" fontId="4" fillId="0" borderId="51" xfId="5" applyFont="1" applyBorder="1" applyAlignment="1">
      <alignment horizontal="right" vertical="center"/>
    </xf>
    <xf numFmtId="0" fontId="2" fillId="0" borderId="120" xfId="5" applyBorder="1" applyAlignment="1">
      <alignment horizontal="center" vertical="center"/>
    </xf>
    <xf numFmtId="49" fontId="46" fillId="14" borderId="121" xfId="5" applyNumberFormat="1" applyFont="1" applyFill="1" applyBorder="1" applyAlignment="1">
      <alignment vertical="center"/>
    </xf>
    <xf numFmtId="0" fontId="45" fillId="14" borderId="122" xfId="5" applyFont="1" applyFill="1" applyBorder="1" applyAlignment="1">
      <alignment horizontal="right" vertical="center"/>
    </xf>
    <xf numFmtId="0" fontId="46" fillId="14" borderId="123" xfId="5" applyFont="1" applyFill="1" applyBorder="1" applyAlignment="1">
      <alignment horizontal="center" vertical="center"/>
    </xf>
    <xf numFmtId="49" fontId="2" fillId="0" borderId="76" xfId="5" applyNumberFormat="1" applyBorder="1" applyAlignment="1">
      <alignment vertical="center"/>
    </xf>
    <xf numFmtId="1" fontId="2" fillId="0" borderId="124" xfId="5" applyNumberFormat="1" applyBorder="1" applyAlignment="1">
      <alignment horizontal="center" vertical="center"/>
    </xf>
    <xf numFmtId="0" fontId="46" fillId="14" borderId="76" xfId="5" applyFont="1" applyFill="1" applyBorder="1" applyAlignment="1">
      <alignment vertical="center"/>
    </xf>
    <xf numFmtId="0" fontId="45" fillId="14" borderId="51" xfId="5" applyFont="1" applyFill="1" applyBorder="1" applyAlignment="1">
      <alignment horizontal="right" vertical="center"/>
    </xf>
    <xf numFmtId="0" fontId="46" fillId="14" borderId="124" xfId="5" applyFont="1" applyFill="1" applyBorder="1" applyAlignment="1">
      <alignment horizontal="center" vertical="center"/>
    </xf>
    <xf numFmtId="0" fontId="2" fillId="0" borderId="125" xfId="5" applyBorder="1" applyAlignment="1">
      <alignment vertical="center"/>
    </xf>
    <xf numFmtId="0" fontId="4" fillId="0" borderId="126" xfId="5" applyFont="1" applyBorder="1" applyAlignment="1">
      <alignment horizontal="right" vertical="center"/>
    </xf>
    <xf numFmtId="49" fontId="2" fillId="0" borderId="127" xfId="5" applyNumberFormat="1" applyBorder="1" applyAlignment="1">
      <alignment horizontal="center" vertical="center"/>
    </xf>
    <xf numFmtId="0" fontId="2" fillId="0" borderId="128" xfId="5" applyBorder="1" applyAlignment="1">
      <alignment vertical="center"/>
    </xf>
    <xf numFmtId="0" fontId="4" fillId="0" borderId="129" xfId="5" applyFont="1" applyBorder="1" applyAlignment="1">
      <alignment horizontal="right" vertical="center"/>
    </xf>
    <xf numFmtId="49" fontId="2" fillId="0" borderId="63" xfId="5" applyNumberFormat="1" applyBorder="1" applyAlignment="1">
      <alignment vertical="center"/>
    </xf>
    <xf numFmtId="0" fontId="4" fillId="0" borderId="54" xfId="5" applyFont="1" applyBorder="1" applyAlignment="1">
      <alignment horizontal="right" vertical="center"/>
    </xf>
    <xf numFmtId="0" fontId="2" fillId="15" borderId="131" xfId="5" applyFill="1" applyBorder="1" applyAlignment="1">
      <alignment horizontal="center" vertical="center"/>
    </xf>
    <xf numFmtId="0" fontId="6" fillId="0" borderId="0" xfId="5" applyFont="1" applyAlignment="1">
      <alignment horizontal="right" vertical="center"/>
    </xf>
    <xf numFmtId="0" fontId="7" fillId="0" borderId="0" xfId="5" applyFont="1" applyAlignment="1">
      <alignment horizontal="center" vertical="center"/>
    </xf>
    <xf numFmtId="0" fontId="60" fillId="0" borderId="0" xfId="5" applyFont="1" applyAlignment="1">
      <alignment horizontal="left" vertical="center"/>
    </xf>
    <xf numFmtId="0" fontId="60" fillId="0" borderId="0" xfId="5" applyFont="1" applyAlignment="1">
      <alignment vertical="center"/>
    </xf>
    <xf numFmtId="0" fontId="7" fillId="0" borderId="36" xfId="5" applyFont="1" applyBorder="1" applyAlignment="1">
      <alignment horizontal="center" vertical="center"/>
    </xf>
    <xf numFmtId="0" fontId="57" fillId="8" borderId="27" xfId="2" applyNumberFormat="1" applyFont="1" applyFill="1" applyBorder="1" applyAlignment="1">
      <alignment horizontal="center" vertical="center" shrinkToFit="1"/>
    </xf>
    <xf numFmtId="0" fontId="4" fillId="0" borderId="0" xfId="5" applyFont="1" applyAlignment="1">
      <alignment vertical="center"/>
    </xf>
    <xf numFmtId="0" fontId="7" fillId="0" borderId="17" xfId="8" applyFont="1" applyBorder="1" applyAlignment="1">
      <alignment horizontal="center" vertical="center"/>
    </xf>
    <xf numFmtId="0" fontId="7" fillId="10" borderId="17" xfId="8" applyFont="1" applyFill="1" applyBorder="1" applyAlignment="1">
      <alignment horizontal="center" vertical="center"/>
    </xf>
    <xf numFmtId="0" fontId="7" fillId="0" borderId="135" xfId="5" applyFont="1" applyBorder="1" applyAlignment="1">
      <alignment horizontal="center" vertical="center" shrinkToFit="1"/>
    </xf>
    <xf numFmtId="9" fontId="7" fillId="0" borderId="92" xfId="2" applyFont="1" applyBorder="1" applyAlignment="1">
      <alignment horizontal="center" vertical="center" shrinkToFit="1"/>
    </xf>
    <xf numFmtId="0" fontId="7" fillId="0" borderId="92" xfId="2" applyNumberFormat="1" applyFont="1" applyBorder="1" applyAlignment="1">
      <alignment horizontal="center" vertical="center" shrinkToFit="1"/>
    </xf>
    <xf numFmtId="0" fontId="7" fillId="0" borderId="18" xfId="2" applyNumberFormat="1" applyFont="1" applyBorder="1" applyAlignment="1">
      <alignment horizontal="center" vertical="center" shrinkToFit="1"/>
    </xf>
    <xf numFmtId="0" fontId="7" fillId="0" borderId="94" xfId="5" applyFont="1" applyBorder="1" applyAlignment="1">
      <alignment horizontal="center" vertical="center"/>
    </xf>
    <xf numFmtId="9" fontId="7" fillId="0" borderId="17" xfId="2" applyFont="1" applyFill="1" applyBorder="1" applyAlignment="1">
      <alignment horizontal="center" vertical="center" shrinkToFit="1"/>
    </xf>
    <xf numFmtId="9" fontId="7" fillId="0" borderId="18" xfId="2" applyFont="1" applyFill="1" applyBorder="1" applyAlignment="1">
      <alignment horizontal="center" vertical="center" shrinkToFit="1"/>
    </xf>
    <xf numFmtId="0" fontId="7" fillId="0" borderId="18" xfId="5" applyFont="1" applyBorder="1" applyAlignment="1">
      <alignment horizontal="center" vertical="center" shrinkToFit="1"/>
    </xf>
    <xf numFmtId="0" fontId="7" fillId="0" borderId="18" xfId="2" applyNumberFormat="1" applyFont="1" applyFill="1" applyBorder="1" applyAlignment="1">
      <alignment horizontal="center" vertical="center" shrinkToFit="1"/>
    </xf>
    <xf numFmtId="0" fontId="7" fillId="0" borderId="19" xfId="5" applyFont="1" applyBorder="1" applyAlignment="1">
      <alignment horizontal="center" vertical="center"/>
    </xf>
    <xf numFmtId="0" fontId="7" fillId="0" borderId="17" xfId="5" applyFont="1" applyBorder="1" applyAlignment="1">
      <alignment horizontal="center" vertical="center" shrinkToFit="1"/>
    </xf>
    <xf numFmtId="0" fontId="7" fillId="0" borderId="19" xfId="5" quotePrefix="1" applyFont="1" applyBorder="1" applyAlignment="1">
      <alignment horizontal="center" vertical="center"/>
    </xf>
    <xf numFmtId="9" fontId="7" fillId="0" borderId="17" xfId="2" applyFont="1" applyBorder="1" applyAlignment="1">
      <alignment horizontal="center" vertical="center" shrinkToFit="1"/>
    </xf>
    <xf numFmtId="0" fontId="7" fillId="0" borderId="37" xfId="8" applyFont="1" applyBorder="1" applyAlignment="1">
      <alignment horizontal="center" vertical="center"/>
    </xf>
    <xf numFmtId="0" fontId="7" fillId="10" borderId="37" xfId="8" applyFont="1" applyFill="1" applyBorder="1" applyAlignment="1">
      <alignment horizontal="center" vertical="center"/>
    </xf>
    <xf numFmtId="9" fontId="7" fillId="0" borderId="37" xfId="2" applyFont="1" applyFill="1" applyBorder="1" applyAlignment="1">
      <alignment horizontal="center" vertical="center" shrinkToFit="1"/>
    </xf>
    <xf numFmtId="9" fontId="7" fillId="0" borderId="9" xfId="2" applyFont="1" applyFill="1" applyBorder="1" applyAlignment="1">
      <alignment horizontal="center" vertical="center" shrinkToFit="1"/>
    </xf>
    <xf numFmtId="0" fontId="7" fillId="0" borderId="9" xfId="5" applyFont="1" applyBorder="1" applyAlignment="1">
      <alignment horizontal="center" vertical="center" shrinkToFit="1"/>
    </xf>
    <xf numFmtId="0" fontId="7" fillId="0" borderId="9" xfId="2" applyNumberFormat="1" applyFont="1" applyFill="1" applyBorder="1" applyAlignment="1">
      <alignment horizontal="center" vertical="center" shrinkToFit="1"/>
    </xf>
    <xf numFmtId="0" fontId="7" fillId="0" borderId="26" xfId="5" applyFont="1" applyBorder="1" applyAlignment="1">
      <alignment horizontal="center" vertical="center"/>
    </xf>
    <xf numFmtId="9" fontId="7" fillId="0" borderId="18" xfId="2" applyFont="1" applyBorder="1" applyAlignment="1">
      <alignment horizontal="center" vertical="center" shrinkToFit="1"/>
    </xf>
    <xf numFmtId="9" fontId="7" fillId="0" borderId="18" xfId="10" applyFont="1" applyFill="1" applyBorder="1" applyAlignment="1">
      <alignment horizontal="center" vertical="center" shrinkToFit="1"/>
    </xf>
    <xf numFmtId="9" fontId="7" fillId="0" borderId="17" xfId="10" applyFont="1" applyFill="1" applyBorder="1" applyAlignment="1">
      <alignment horizontal="center" vertical="center" shrinkToFit="1"/>
    </xf>
    <xf numFmtId="0" fontId="7" fillId="0" borderId="18" xfId="10" applyNumberFormat="1" applyFont="1" applyFill="1" applyBorder="1" applyAlignment="1">
      <alignment horizontal="center" vertical="center" shrinkToFit="1"/>
    </xf>
    <xf numFmtId="0" fontId="7" fillId="0" borderId="19" xfId="5" applyFont="1" applyBorder="1" applyAlignment="1">
      <alignment horizontal="center" vertical="center" shrinkToFit="1"/>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10" borderId="36" xfId="8" applyFont="1" applyFill="1" applyBorder="1" applyAlignment="1">
      <alignment horizontal="center" vertical="center"/>
    </xf>
    <xf numFmtId="9" fontId="7" fillId="0" borderId="36" xfId="2" applyFont="1" applyFill="1" applyBorder="1" applyAlignment="1">
      <alignment horizontal="center" vertical="center" shrinkToFit="1"/>
    </xf>
    <xf numFmtId="9" fontId="7" fillId="0" borderId="38" xfId="2" applyFont="1" applyFill="1" applyBorder="1" applyAlignment="1">
      <alignment horizontal="center" vertical="center" shrinkToFit="1"/>
    </xf>
    <xf numFmtId="0" fontId="7" fillId="0" borderId="38" xfId="5" applyFont="1" applyBorder="1" applyAlignment="1">
      <alignment horizontal="center" vertical="center" shrinkToFit="1"/>
    </xf>
    <xf numFmtId="0" fontId="7" fillId="0" borderId="38" xfId="2" applyNumberFormat="1" applyFont="1" applyFill="1" applyBorder="1" applyAlignment="1">
      <alignment horizontal="center" vertical="center" shrinkToFit="1"/>
    </xf>
    <xf numFmtId="0" fontId="7" fillId="0" borderId="38" xfId="2" applyNumberFormat="1" applyFont="1" applyBorder="1" applyAlignment="1">
      <alignment horizontal="center" vertical="center" shrinkToFit="1"/>
    </xf>
    <xf numFmtId="0" fontId="7" fillId="0" borderId="27" xfId="5" applyFont="1" applyBorder="1" applyAlignment="1">
      <alignment horizontal="center" vertical="center"/>
    </xf>
    <xf numFmtId="0" fontId="4" fillId="0" borderId="0" xfId="5" applyFont="1" applyAlignment="1">
      <alignment horizontal="right" vertical="center"/>
    </xf>
    <xf numFmtId="0" fontId="2" fillId="0" borderId="0" xfId="5" applyAlignment="1">
      <alignment horizontal="left" vertical="center"/>
    </xf>
    <xf numFmtId="0" fontId="61" fillId="0" borderId="16" xfId="5" applyFont="1" applyBorder="1" applyAlignment="1">
      <alignment horizontal="centerContinuous" vertical="center"/>
    </xf>
    <xf numFmtId="0" fontId="62" fillId="0" borderId="1" xfId="8" applyFont="1" applyBorder="1" applyAlignment="1">
      <alignment horizontal="center" vertical="center" shrinkToFit="1"/>
    </xf>
    <xf numFmtId="0" fontId="62" fillId="0" borderId="24" xfId="8" applyFont="1" applyBorder="1" applyAlignment="1">
      <alignment horizontal="center" vertical="center" shrinkToFit="1"/>
    </xf>
    <xf numFmtId="0" fontId="62" fillId="0" borderId="5" xfId="8" applyFont="1" applyBorder="1" applyAlignment="1">
      <alignment horizontal="center" vertical="center" shrinkToFit="1"/>
    </xf>
    <xf numFmtId="0" fontId="12" fillId="16" borderId="132" xfId="5" applyFont="1" applyFill="1" applyBorder="1" applyAlignment="1">
      <alignment horizontal="centerContinuous" vertical="center"/>
    </xf>
    <xf numFmtId="0" fontId="12" fillId="16" borderId="133" xfId="5" applyFont="1" applyFill="1" applyBorder="1" applyAlignment="1">
      <alignment horizontal="center" vertical="center"/>
    </xf>
    <xf numFmtId="0" fontId="12" fillId="16" borderId="134" xfId="5" applyFont="1" applyFill="1" applyBorder="1" applyAlignment="1">
      <alignment horizontal="centerContinuous" vertical="center"/>
    </xf>
    <xf numFmtId="49" fontId="2" fillId="0" borderId="130" xfId="5" applyNumberFormat="1" applyBorder="1" applyAlignment="1">
      <alignment horizontal="center" vertical="center"/>
    </xf>
    <xf numFmtId="0" fontId="2" fillId="10" borderId="115" xfId="5" applyFill="1" applyBorder="1" applyAlignment="1">
      <alignment horizontal="center" vertical="center"/>
    </xf>
    <xf numFmtId="0" fontId="2" fillId="10" borderId="116" xfId="5" applyFill="1" applyBorder="1" applyAlignment="1">
      <alignment horizontal="center" vertical="center"/>
    </xf>
    <xf numFmtId="0" fontId="2" fillId="10" borderId="32" xfId="5" applyFill="1" applyBorder="1" applyAlignment="1">
      <alignment horizontal="center" vertical="center"/>
    </xf>
    <xf numFmtId="0" fontId="2" fillId="10" borderId="33" xfId="5" applyFill="1" applyBorder="1" applyAlignment="1">
      <alignment horizontal="center" vertical="center"/>
    </xf>
    <xf numFmtId="0" fontId="58" fillId="17" borderId="34" xfId="5" applyFont="1" applyFill="1" applyBorder="1" applyAlignment="1">
      <alignment horizontal="center" vertical="center"/>
    </xf>
    <xf numFmtId="0" fontId="58" fillId="17" borderId="35" xfId="5" applyFont="1" applyFill="1" applyBorder="1" applyAlignment="1">
      <alignment horizontal="center" vertical="center"/>
    </xf>
    <xf numFmtId="0" fontId="12" fillId="16" borderId="24" xfId="5" applyFont="1" applyFill="1" applyBorder="1" applyAlignment="1">
      <alignment horizontal="centerContinuous" vertical="center"/>
    </xf>
    <xf numFmtId="0" fontId="12" fillId="16" borderId="107" xfId="5" applyFont="1" applyFill="1" applyBorder="1" applyAlignment="1">
      <alignment horizontal="center" vertical="center"/>
    </xf>
    <xf numFmtId="0" fontId="12" fillId="16" borderId="25" xfId="5" applyFont="1" applyFill="1" applyBorder="1" applyAlignment="1">
      <alignment horizontal="center" vertical="center"/>
    </xf>
    <xf numFmtId="0" fontId="61" fillId="0" borderId="104" xfId="5" applyFont="1" applyBorder="1" applyAlignment="1">
      <alignment horizontal="centerContinuous" vertical="center"/>
    </xf>
    <xf numFmtId="0" fontId="62" fillId="0" borderId="1" xfId="5" applyFont="1" applyBorder="1" applyAlignment="1">
      <alignment horizontal="center" vertical="center" shrinkToFit="1"/>
    </xf>
    <xf numFmtId="0" fontId="62" fillId="0" borderId="24" xfId="5" applyFont="1" applyBorder="1" applyAlignment="1">
      <alignment horizontal="center" vertical="center" shrinkToFit="1"/>
    </xf>
    <xf numFmtId="0" fontId="7" fillId="0" borderId="9" xfId="10" applyNumberFormat="1" applyFont="1" applyFill="1" applyBorder="1" applyAlignment="1">
      <alignment horizontal="center" vertical="center" shrinkToFit="1"/>
    </xf>
    <xf numFmtId="0" fontId="63" fillId="0" borderId="81" xfId="0" applyFont="1" applyBorder="1" applyAlignment="1">
      <alignment horizontal="center" vertical="center" shrinkToFit="1"/>
    </xf>
    <xf numFmtId="0" fontId="64" fillId="0" borderId="117" xfId="5" applyFont="1" applyBorder="1" applyAlignment="1">
      <alignment horizontal="centerContinuous" vertical="center"/>
    </xf>
    <xf numFmtId="0" fontId="63" fillId="0" borderId="44" xfId="0" quotePrefix="1"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wrapText="1"/>
    </xf>
    <xf numFmtId="0" fontId="66" fillId="2" borderId="4" xfId="0" applyFont="1" applyFill="1" applyBorder="1" applyAlignment="1">
      <alignment horizontal="right" vertical="center"/>
    </xf>
    <xf numFmtId="0" fontId="65" fillId="0" borderId="1" xfId="5" applyFont="1" applyBorder="1" applyAlignment="1">
      <alignment horizontal="center" vertical="center" shrinkToFit="1"/>
    </xf>
    <xf numFmtId="0" fontId="2" fillId="0" borderId="64" xfId="0" applyFont="1" applyBorder="1" applyAlignment="1">
      <alignment horizontal="centerContinuous" vertical="center" shrinkToFit="1"/>
    </xf>
    <xf numFmtId="0" fontId="2" fillId="0" borderId="76" xfId="0" applyFont="1" applyBorder="1" applyAlignment="1">
      <alignment horizontal="centerContinuous" vertical="center" shrinkToFit="1"/>
    </xf>
    <xf numFmtId="0" fontId="2" fillId="0" borderId="63" xfId="0" applyFont="1" applyBorder="1" applyAlignment="1">
      <alignment horizontal="centerContinuous" vertical="center" shrinkToFit="1"/>
    </xf>
    <xf numFmtId="1" fontId="2" fillId="0" borderId="81" xfId="0" applyNumberFormat="1" applyFont="1" applyBorder="1" applyAlignment="1">
      <alignment horizontal="center" vertical="center"/>
    </xf>
    <xf numFmtId="1" fontId="46" fillId="12" borderId="136" xfId="0" applyNumberFormat="1" applyFont="1" applyFill="1" applyBorder="1" applyAlignment="1">
      <alignment horizontal="center" vertical="center"/>
    </xf>
    <xf numFmtId="0" fontId="2" fillId="18" borderId="83" xfId="0" applyFont="1" applyFill="1" applyBorder="1" applyAlignment="1">
      <alignment horizontal="center" vertical="center"/>
    </xf>
    <xf numFmtId="0" fontId="2" fillId="18" borderId="84" xfId="0" applyFont="1" applyFill="1" applyBorder="1" applyAlignment="1">
      <alignment horizontal="center" vertical="center"/>
    </xf>
    <xf numFmtId="0" fontId="2" fillId="18" borderId="84" xfId="0" quotePrefix="1" applyFont="1" applyFill="1" applyBorder="1" applyAlignment="1">
      <alignment horizontal="center" vertical="center" wrapText="1"/>
    </xf>
    <xf numFmtId="49" fontId="2" fillId="18" borderId="84" xfId="2" applyNumberFormat="1" applyFont="1" applyFill="1" applyBorder="1" applyAlignment="1">
      <alignment horizontal="center" vertical="center"/>
    </xf>
    <xf numFmtId="0" fontId="2" fillId="18" borderId="84" xfId="0" applyFont="1" applyFill="1" applyBorder="1" applyAlignment="1">
      <alignment horizontal="center" vertical="center" shrinkToFit="1"/>
    </xf>
    <xf numFmtId="164" fontId="2" fillId="18" borderId="84" xfId="0" applyNumberFormat="1" applyFont="1" applyFill="1" applyBorder="1" applyAlignment="1">
      <alignment horizontal="center" vertical="center"/>
    </xf>
    <xf numFmtId="1" fontId="2" fillId="18" borderId="68" xfId="0" applyNumberFormat="1" applyFont="1" applyFill="1" applyBorder="1" applyAlignment="1">
      <alignment horizontal="center" vertical="center"/>
    </xf>
    <xf numFmtId="1" fontId="2" fillId="18" borderId="71" xfId="0" applyNumberFormat="1" applyFont="1" applyFill="1" applyBorder="1" applyAlignment="1">
      <alignment horizontal="center" vertical="center"/>
    </xf>
    <xf numFmtId="0" fontId="2" fillId="18" borderId="85" xfId="0" applyFont="1" applyFill="1" applyBorder="1" applyAlignment="1">
      <alignment horizontal="center" vertical="center"/>
    </xf>
    <xf numFmtId="1" fontId="2" fillId="18" borderId="75" xfId="0" applyNumberFormat="1" applyFont="1" applyFill="1" applyBorder="1" applyAlignment="1">
      <alignment horizontal="center" vertical="center"/>
    </xf>
    <xf numFmtId="0" fontId="7" fillId="0" borderId="9" xfId="0" applyFont="1" applyBorder="1" applyAlignment="1">
      <alignment horizontal="center" vertical="center"/>
    </xf>
    <xf numFmtId="0" fontId="2" fillId="0" borderId="137" xfId="0" applyFont="1" applyBorder="1" applyAlignment="1">
      <alignment horizontal="center" vertical="center"/>
    </xf>
    <xf numFmtId="0" fontId="2" fillId="0" borderId="138" xfId="0" applyFont="1" applyBorder="1" applyAlignment="1">
      <alignment horizontal="center" vertical="center"/>
    </xf>
    <xf numFmtId="0" fontId="2" fillId="0" borderId="138" xfId="0" quotePrefix="1" applyFont="1" applyBorder="1" applyAlignment="1">
      <alignment horizontal="center" vertical="center" wrapText="1"/>
    </xf>
    <xf numFmtId="49" fontId="2" fillId="0" borderId="138" xfId="2" applyNumberFormat="1" applyFont="1" applyBorder="1" applyAlignment="1">
      <alignment horizontal="center" vertical="center"/>
    </xf>
    <xf numFmtId="49" fontId="2" fillId="0" borderId="138" xfId="2" applyNumberFormat="1" applyFont="1" applyFill="1" applyBorder="1" applyAlignment="1">
      <alignment horizontal="center" vertical="center"/>
    </xf>
    <xf numFmtId="0" fontId="2" fillId="0" borderId="138" xfId="0" applyFont="1" applyBorder="1" applyAlignment="1">
      <alignment horizontal="center" vertical="center" shrinkToFit="1"/>
    </xf>
    <xf numFmtId="164" fontId="2" fillId="0" borderId="138" xfId="0" applyNumberFormat="1" applyFont="1" applyBorder="1" applyAlignment="1">
      <alignment horizontal="center" vertical="center"/>
    </xf>
    <xf numFmtId="1" fontId="2" fillId="0" borderId="139" xfId="0" applyNumberFormat="1" applyFont="1" applyBorder="1" applyAlignment="1">
      <alignment horizontal="center" vertical="center"/>
    </xf>
    <xf numFmtId="1" fontId="46" fillId="12" borderId="140" xfId="0" applyNumberFormat="1" applyFont="1" applyFill="1" applyBorder="1" applyAlignment="1">
      <alignment horizontal="center" vertical="center"/>
    </xf>
    <xf numFmtId="1" fontId="2" fillId="0" borderId="141" xfId="0" applyNumberFormat="1" applyFont="1" applyBorder="1" applyAlignment="1">
      <alignment horizontal="center" vertical="center"/>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2" fillId="0" borderId="144" xfId="0" quotePrefix="1" applyFont="1" applyBorder="1" applyAlignment="1">
      <alignment horizontal="center" vertical="center" wrapText="1"/>
    </xf>
    <xf numFmtId="49" fontId="2" fillId="0" borderId="144" xfId="2" applyNumberFormat="1" applyFont="1" applyBorder="1" applyAlignment="1">
      <alignment horizontal="center" vertical="center"/>
    </xf>
    <xf numFmtId="49" fontId="2" fillId="0" borderId="144" xfId="2" applyNumberFormat="1" applyFont="1" applyFill="1" applyBorder="1" applyAlignment="1">
      <alignment horizontal="center" vertical="center"/>
    </xf>
    <xf numFmtId="0" fontId="2" fillId="0" borderId="144" xfId="0" applyFont="1" applyBorder="1" applyAlignment="1">
      <alignment horizontal="center" vertical="center" shrinkToFit="1"/>
    </xf>
    <xf numFmtId="164" fontId="2" fillId="19" borderId="144" xfId="0" applyNumberFormat="1" applyFont="1" applyFill="1" applyBorder="1" applyAlignment="1">
      <alignment horizontal="center" vertical="center"/>
    </xf>
    <xf numFmtId="1" fontId="2" fillId="0" borderId="145" xfId="0" applyNumberFormat="1" applyFont="1" applyBorder="1" applyAlignment="1">
      <alignment horizontal="center" vertical="center"/>
    </xf>
    <xf numFmtId="1" fontId="46" fillId="12" borderId="37" xfId="0" applyNumberFormat="1" applyFont="1" applyFill="1" applyBorder="1" applyAlignment="1">
      <alignment horizontal="center" vertical="center"/>
    </xf>
    <xf numFmtId="1" fontId="2" fillId="0" borderId="146" xfId="0" applyNumberFormat="1" applyFont="1" applyBorder="1" applyAlignment="1">
      <alignment horizontal="center" vertical="center"/>
    </xf>
    <xf numFmtId="0" fontId="2" fillId="0" borderId="147" xfId="0" applyFont="1" applyBorder="1" applyAlignment="1">
      <alignment horizontal="center" vertical="center"/>
    </xf>
    <xf numFmtId="1" fontId="2" fillId="19" borderId="148" xfId="0" applyNumberFormat="1" applyFont="1" applyFill="1" applyBorder="1" applyAlignment="1">
      <alignment horizontal="center" vertical="center"/>
    </xf>
    <xf numFmtId="0" fontId="68" fillId="0" borderId="23" xfId="0" applyFont="1" applyBorder="1" applyAlignment="1">
      <alignment horizontal="centerContinuous" vertical="center" wrapText="1"/>
    </xf>
    <xf numFmtId="166" fontId="2" fillId="0" borderId="0" xfId="0" applyNumberFormat="1" applyFont="1" applyAlignment="1">
      <alignment horizontal="center" vertical="center"/>
    </xf>
    <xf numFmtId="0" fontId="50" fillId="0" borderId="75" xfId="0" applyFont="1" applyBorder="1" applyAlignment="1">
      <alignment horizontal="centerContinuous" vertical="center"/>
    </xf>
    <xf numFmtId="0" fontId="65" fillId="0" borderId="5" xfId="5" applyFont="1" applyBorder="1" applyAlignment="1">
      <alignment horizontal="center" vertical="center" shrinkToFit="1"/>
    </xf>
    <xf numFmtId="0" fontId="65" fillId="0" borderId="24" xfId="5" applyFont="1" applyBorder="1" applyAlignment="1">
      <alignment horizontal="center" vertical="center" shrinkToFit="1"/>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16">
    <dxf>
      <font>
        <color rgb="FFFF0000"/>
      </font>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99FF"/>
      <color rgb="FF3333FF"/>
      <color rgb="FF3366FF"/>
      <color rgb="FFCCFFCC"/>
      <color rgb="FF9966FF"/>
      <color rgb="FFFF00FF"/>
      <color rgb="FF009900"/>
      <color rgb="FF00FFFF"/>
      <color rgb="FF00FF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61109</xdr:colOff>
      <xdr:row>1</xdr:row>
      <xdr:rowOff>30480</xdr:rowOff>
    </xdr:from>
    <xdr:to>
      <xdr:col>6</xdr:col>
      <xdr:colOff>1287780</xdr:colOff>
      <xdr:row>14</xdr:row>
      <xdr:rowOff>186976</xdr:rowOff>
    </xdr:to>
    <xdr:pic>
      <xdr:nvPicPr>
        <xdr:cNvPr id="4" name="Picture 3">
          <a:extLst>
            <a:ext uri="{FF2B5EF4-FFF2-40B4-BE49-F238E27FC236}">
              <a16:creationId xmlns:a16="http://schemas.microsoft.com/office/drawing/2014/main" id="{F3C1C5F9-E52D-4815-A30D-6D03572AD696}"/>
            </a:ext>
          </a:extLst>
        </xdr:cNvPr>
        <xdr:cNvPicPr>
          <a:picLocks noChangeAspect="1"/>
        </xdr:cNvPicPr>
      </xdr:nvPicPr>
      <xdr:blipFill>
        <a:blip xmlns:r="http://schemas.openxmlformats.org/officeDocument/2006/relationships" r:embed="rId1"/>
        <a:stretch>
          <a:fillRect/>
        </a:stretch>
      </xdr:blipFill>
      <xdr:spPr>
        <a:xfrm>
          <a:off x="4305449" y="403860"/>
          <a:ext cx="2552551" cy="2968276"/>
        </a:xfrm>
        <a:prstGeom prst="rect">
          <a:avLst/>
        </a:prstGeom>
      </xdr:spPr>
    </xdr:pic>
    <xdr:clientData/>
  </xdr:twoCellAnchor>
  <xdr:twoCellAnchor>
    <xdr:from>
      <xdr:col>5</xdr:col>
      <xdr:colOff>38100</xdr:colOff>
      <xdr:row>11</xdr:row>
      <xdr:rowOff>91440</xdr:rowOff>
    </xdr:from>
    <xdr:to>
      <xdr:col>6</xdr:col>
      <xdr:colOff>1310640</xdr:colOff>
      <xdr:row>13</xdr:row>
      <xdr:rowOff>190500</xdr:rowOff>
    </xdr:to>
    <xdr:sp macro="" textlink="">
      <xdr:nvSpPr>
        <xdr:cNvPr id="3" name="Text Box 60">
          <a:extLst>
            <a:ext uri="{FF2B5EF4-FFF2-40B4-BE49-F238E27FC236}">
              <a16:creationId xmlns:a16="http://schemas.microsoft.com/office/drawing/2014/main" id="{00000000-0008-0000-0000-000003000000}"/>
            </a:ext>
          </a:extLst>
        </xdr:cNvPr>
        <xdr:cNvSpPr txBox="1">
          <a:spLocks noChangeArrowheads="1"/>
        </xdr:cNvSpPr>
      </xdr:nvSpPr>
      <xdr:spPr bwMode="auto">
        <a:xfrm>
          <a:off x="4640580" y="2636520"/>
          <a:ext cx="2598420" cy="52578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1" i="0" u="none" strike="noStrike" baseline="0">
              <a:solidFill>
                <a:sysClr val="windowText" lastClr="000000"/>
              </a:solidFill>
              <a:latin typeface="Times New Roman"/>
              <a:cs typeface="Times New Roman"/>
            </a:rPr>
            <a:t>Current Effects</a:t>
          </a:r>
        </a:p>
      </xdr:txBody>
    </xdr:sp>
    <xdr:clientData/>
  </xdr:twoCellAnchor>
  <xdr:twoCellAnchor>
    <xdr:from>
      <xdr:col>0</xdr:col>
      <xdr:colOff>38100</xdr:colOff>
      <xdr:row>14</xdr:row>
      <xdr:rowOff>45720</xdr:rowOff>
    </xdr:from>
    <xdr:to>
      <xdr:col>6</xdr:col>
      <xdr:colOff>1295400</xdr:colOff>
      <xdr:row>51</xdr:row>
      <xdr:rowOff>167640</xdr:rowOff>
    </xdr:to>
    <xdr:sp macro="" textlink="">
      <xdr:nvSpPr>
        <xdr:cNvPr id="2" name="TextBox 1">
          <a:extLst>
            <a:ext uri="{FF2B5EF4-FFF2-40B4-BE49-F238E27FC236}">
              <a16:creationId xmlns:a16="http://schemas.microsoft.com/office/drawing/2014/main" id="{3BDA78AB-8029-4888-8EFC-9D070EE63C1E}"/>
            </a:ext>
          </a:extLst>
        </xdr:cNvPr>
        <xdr:cNvSpPr txBox="1"/>
      </xdr:nvSpPr>
      <xdr:spPr>
        <a:xfrm>
          <a:off x="38100" y="3230880"/>
          <a:ext cx="7185660" cy="4678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Like the vast majority of dwarves, Baldoor has a well kept beard that comes down to his chest.  He keeps his tied into two ‘tails’.  He is stout with a muscular build.</a:t>
          </a:r>
        </a:p>
        <a:p>
          <a:pPr algn="just"/>
          <a:endParaRPr lang="en-US" sz="1200">
            <a:latin typeface="Times New Roman" panose="02020603050405020304" pitchFamily="18" charset="0"/>
            <a:cs typeface="Times New Roman" panose="02020603050405020304" pitchFamily="18" charset="0"/>
          </a:endParaRPr>
        </a:p>
        <a:p>
          <a:pPr algn="just"/>
          <a:r>
            <a:rPr lang="en-US" sz="1200" b="1">
              <a:latin typeface="Times New Roman" panose="02020603050405020304" pitchFamily="18" charset="0"/>
              <a:cs typeface="Times New Roman" panose="02020603050405020304" pitchFamily="18" charset="0"/>
            </a:rPr>
            <a:t>History: </a:t>
          </a:r>
          <a:r>
            <a:rPr lang="en-US" sz="1200">
              <a:latin typeface="Times New Roman" panose="02020603050405020304" pitchFamily="18" charset="0"/>
              <a:cs typeface="Times New Roman" panose="02020603050405020304" pitchFamily="18" charset="0"/>
            </a:rPr>
            <a:t> Baldoor grew up the 3rd of 4 children under the harsh tundra of Vassa.  His older brother and sister made names for themselves as an armorer and weaponsmith respectfully.  His younger brother was an excellent marksman with the crossbow.  Baldoor, on the other hand, was a very aggressive and willing fighter with an aptitude for spell casting.  His aggressive style and reflexes enabled him to act first in many conflicts.  This ability was noticed early on in school and he was recruited for the stronghold’s temple of Moradin.  </a:t>
          </a:r>
        </a:p>
        <a:p>
          <a:pPr algn="just"/>
          <a:r>
            <a:rPr lang="en-US" sz="1200">
              <a:latin typeface="Times New Roman" panose="02020603050405020304" pitchFamily="18" charset="0"/>
              <a:cs typeface="Times New Roman" panose="02020603050405020304" pitchFamily="18" charset="0"/>
            </a:rPr>
            <a:t>Baldoor enjoyed the tough training regimen and was an eager student.  He excelled at the close combat drills and showed an affinity with the warhammer.  When the rest of the recruits were ready to call it a day, Baldoor often volunteered for extra training.  He also showed an excellent ability with offensive and defensive spells as well as healing spells.  </a:t>
          </a:r>
        </a:p>
        <a:p>
          <a:pPr algn="just"/>
          <a:r>
            <a:rPr lang="en-US" sz="1200">
              <a:latin typeface="Times New Roman" panose="02020603050405020304" pitchFamily="18" charset="0"/>
              <a:cs typeface="Times New Roman" panose="02020603050405020304" pitchFamily="18" charset="0"/>
            </a:rPr>
            <a:t>After several years of service, Baldoor decided it was time to explore the wider world. He joined one of the regular trade caravans to Ten Towns in the Icewind Dale region.  </a:t>
          </a:r>
        </a:p>
        <a:p>
          <a:pPr algn="just"/>
          <a:r>
            <a:rPr lang="en-US" sz="1200">
              <a:latin typeface="Times New Roman" panose="02020603050405020304" pitchFamily="18" charset="0"/>
              <a:cs typeface="Times New Roman" panose="02020603050405020304" pitchFamily="18" charset="0"/>
            </a:rPr>
            <a:t>When he arrived, a young Baldoor was struck by the story of an attack that had just recently occured.  A band of orcs assisted by three frost giants had attacked a tribe of Hound Archons that were living on the tundra near the Great Glacier.  Baldoor and several of the other Caravan members met with the survivors of the attack and vowed vengeance on the evil doers.  </a:t>
          </a:r>
        </a:p>
        <a:p>
          <a:pPr algn="just"/>
          <a:r>
            <a:rPr lang="en-US" sz="1200">
              <a:latin typeface="Times New Roman" panose="02020603050405020304" pitchFamily="18" charset="0"/>
              <a:cs typeface="Times New Roman" panose="02020603050405020304" pitchFamily="18" charset="0"/>
            </a:rPr>
            <a:t>One young survivor stuck out to Baldoor, a young pup named Kassuq.  When the Dwarfs were getting ready to head out, Kassuq wanted to go with them.  Against many attempts to stop him, the young pup insisted he could guide them to where the attack happened.  Reluctantly, the dwarfs gave in and allowed Kassuq to accompany them, under the supervision of Kassuq’s uncle Akiak (Brave).  The two lead the dwarfs to the area and, over several days, tracked down the attackers.  The giants were no longer with the orcs, which made things easier.  The dwarfs and two archons made quick work of the orcs, catching them by surprise just as they were turning in for the night.</a:t>
          </a:r>
        </a:p>
        <a:p>
          <a:pPr algn="just"/>
          <a:r>
            <a:rPr lang="en-US" sz="1200">
              <a:latin typeface="Times New Roman" panose="02020603050405020304" pitchFamily="18" charset="0"/>
              <a:cs typeface="Times New Roman" panose="02020603050405020304" pitchFamily="18" charset="0"/>
            </a:rPr>
            <a:t>It took another two days to track down the giants.  When they found them, the three were in a drunken stupor, the bones of the archon’s they had eaten strewn about their camp.  Enraged, Akiak bolted into their midst.  The dwarfs were as surprised as the giants, but the dwarfs recovered and responded quicker.  Akiak was badly hurt, but the dwarfs were able to overcome the giants and slew all three of them.</a:t>
          </a:r>
        </a:p>
        <a:p>
          <a:pPr algn="just"/>
          <a:r>
            <a:rPr lang="en-US" sz="1200">
              <a:latin typeface="Times New Roman" panose="02020603050405020304" pitchFamily="18" charset="0"/>
              <a:cs typeface="Times New Roman" panose="02020603050405020304" pitchFamily="18" charset="0"/>
            </a:rPr>
            <a:t>When they returned to the Ten Towns array, Baldoor decided to remain behind when the trade caravan returned.  He had become a bit attached to the young archon and appreciated the little one’s bravery and loyalty.  Though a blacksmith by trade, he encouraged Kassuq to learn a trade as well, so the young pup began exploring weapon smithing, especially swords.</a:t>
          </a:r>
        </a:p>
        <a:p>
          <a:pPr algn="just"/>
          <a:r>
            <a:rPr lang="en-US" sz="1200">
              <a:latin typeface="Times New Roman" panose="02020603050405020304" pitchFamily="18" charset="0"/>
              <a:cs typeface="Times New Roman" panose="02020603050405020304" pitchFamily="18" charset="0"/>
            </a:rPr>
            <a:t>Baldoor has now lived in Ten Towns for several years, watching the pup grow into a strong, capable adult archon.  The two have gone on several treks onto the glacier and tundra as well as guarding and guiding several caravans to Waterdeep.</a:t>
          </a:r>
        </a:p>
        <a:p>
          <a:pPr algn="just"/>
          <a:endParaRPr lang="en-US" sz="1200">
            <a:latin typeface="Times New Roman" panose="02020603050405020304" pitchFamily="18" charset="0"/>
            <a:cs typeface="Times New Roman" panose="02020603050405020304" pitchFamily="18" charset="0"/>
          </a:endParaRPr>
        </a:p>
        <a:p>
          <a:pPr algn="just"/>
          <a:r>
            <a:rPr lang="en-US" sz="1200" b="1">
              <a:latin typeface="Times New Roman" panose="02020603050405020304" pitchFamily="18" charset="0"/>
              <a:cs typeface="Times New Roman" panose="02020603050405020304" pitchFamily="18" charset="0"/>
            </a:rPr>
            <a:t>Personality:  </a:t>
          </a:r>
          <a:r>
            <a:rPr lang="en-US" sz="1200">
              <a:latin typeface="Times New Roman" panose="02020603050405020304" pitchFamily="18" charset="0"/>
              <a:cs typeface="Times New Roman" panose="02020603050405020304" pitchFamily="18" charset="0"/>
            </a:rPr>
            <a:t>Like most dwarfs, Baldoor is very stern and rough around the edges.  He is very loyal to those that have earned his trust and that he considers friends.  However, if that trust is ever broken or betrayed, it will likely never be rebuilt.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6BB28ADD-7781-407F-9AF6-AF88380E4F61}"/>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9F778ECC-A17F-4591-BB60-2DF08F783703}"/>
            </a:ext>
          </a:extLst>
        </xdr:cNvPr>
        <xdr:cNvSpPr>
          <a:spLocks noChangeArrowheads="1"/>
        </xdr:cNvSpPr>
      </xdr:nvSpPr>
      <xdr:spPr bwMode="auto">
        <a:xfrm>
          <a:off x="404622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200025</xdr:colOff>
      <xdr:row>1</xdr:row>
      <xdr:rowOff>123825</xdr:rowOff>
    </xdr:from>
    <xdr:to>
      <xdr:col>3</xdr:col>
      <xdr:colOff>451485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showGridLines="0" tabSelected="1" zoomScaleNormal="100" workbookViewId="0"/>
  </sheetViews>
  <sheetFormatPr defaultColWidth="13" defaultRowHeight="15.6" x14ac:dyDescent="0.3"/>
  <cols>
    <col min="1" max="1" width="15" style="37" bestFit="1" customWidth="1"/>
    <col min="2" max="2" width="10.59765625" style="38" customWidth="1"/>
    <col min="3" max="3" width="5.19921875" style="38" customWidth="1"/>
    <col min="4" max="4" width="14" style="37" bestFit="1" customWidth="1"/>
    <col min="5" max="5" width="10.8984375" style="38" bestFit="1" customWidth="1"/>
    <col min="6" max="6" width="17.3984375" style="37" customWidth="1"/>
    <col min="7" max="7" width="17.3984375" style="38" customWidth="1"/>
    <col min="8" max="16384" width="13" style="13"/>
  </cols>
  <sheetData>
    <row r="1" spans="1:7" ht="29.4" thickTop="1" thickBot="1" x14ac:dyDescent="0.35">
      <c r="A1" s="286" t="s">
        <v>135</v>
      </c>
      <c r="B1" s="287" t="s">
        <v>136</v>
      </c>
      <c r="C1" s="282"/>
      <c r="D1" s="283"/>
      <c r="E1" s="284"/>
      <c r="F1" s="283"/>
      <c r="G1" s="285" t="s">
        <v>104</v>
      </c>
    </row>
    <row r="2" spans="1:7" ht="17.399999999999999" thickTop="1" x14ac:dyDescent="0.3">
      <c r="A2" s="14" t="s">
        <v>107</v>
      </c>
      <c r="B2" s="15" t="s">
        <v>139</v>
      </c>
      <c r="C2" s="15"/>
      <c r="D2" s="16" t="s">
        <v>124</v>
      </c>
      <c r="E2" s="17">
        <v>45</v>
      </c>
      <c r="F2" s="18"/>
      <c r="G2" s="19"/>
    </row>
    <row r="3" spans="1:7" ht="16.8" x14ac:dyDescent="0.3">
      <c r="A3" s="14" t="s">
        <v>108</v>
      </c>
      <c r="B3" s="15" t="s">
        <v>140</v>
      </c>
      <c r="C3" s="15"/>
      <c r="D3" s="16" t="s">
        <v>0</v>
      </c>
      <c r="E3" s="17">
        <v>5</v>
      </c>
      <c r="F3" s="16"/>
      <c r="G3" s="19"/>
    </row>
    <row r="4" spans="1:7" ht="16.8" x14ac:dyDescent="0.3">
      <c r="A4" s="14" t="s">
        <v>105</v>
      </c>
      <c r="B4" s="15" t="s">
        <v>141</v>
      </c>
      <c r="C4" s="15"/>
      <c r="D4" s="16" t="s">
        <v>118</v>
      </c>
      <c r="E4" s="17" t="s">
        <v>83</v>
      </c>
      <c r="F4" s="16"/>
      <c r="G4" s="19"/>
    </row>
    <row r="5" spans="1:7" ht="16.8" x14ac:dyDescent="0.3">
      <c r="A5" s="14" t="s">
        <v>106</v>
      </c>
      <c r="B5" s="15" t="s">
        <v>709</v>
      </c>
      <c r="C5" s="15"/>
      <c r="D5" s="16" t="s">
        <v>122</v>
      </c>
      <c r="E5" s="17" t="s">
        <v>137</v>
      </c>
      <c r="F5" s="16"/>
      <c r="G5" s="19"/>
    </row>
    <row r="6" spans="1:7" ht="17.399999999999999" thickBot="1" x14ac:dyDescent="0.35">
      <c r="A6" s="14" t="s">
        <v>109</v>
      </c>
      <c r="B6" s="15" t="s">
        <v>125</v>
      </c>
      <c r="C6" s="15"/>
      <c r="D6" s="16" t="s">
        <v>123</v>
      </c>
      <c r="E6" s="17" t="s">
        <v>138</v>
      </c>
      <c r="F6" s="16"/>
      <c r="G6" s="19"/>
    </row>
    <row r="7" spans="1:7" ht="17.399999999999999" thickTop="1" x14ac:dyDescent="0.3">
      <c r="A7" s="20" t="s">
        <v>110</v>
      </c>
      <c r="B7" s="248">
        <v>2</v>
      </c>
      <c r="C7" s="249"/>
      <c r="D7" s="21" t="s">
        <v>119</v>
      </c>
      <c r="E7" s="22" t="s">
        <v>120</v>
      </c>
      <c r="F7" s="23"/>
      <c r="G7" s="19"/>
    </row>
    <row r="8" spans="1:7" ht="17.399999999999999" thickBot="1" x14ac:dyDescent="0.35">
      <c r="A8" s="24" t="s">
        <v>111</v>
      </c>
      <c r="B8" s="235">
        <f>C10+2+4</f>
        <v>7</v>
      </c>
      <c r="C8" s="236"/>
      <c r="D8" s="239" t="s">
        <v>121</v>
      </c>
      <c r="E8" s="240" t="s">
        <v>120</v>
      </c>
      <c r="F8" s="23"/>
      <c r="G8" s="19"/>
    </row>
    <row r="9" spans="1:7" ht="17.399999999999999" thickTop="1" x14ac:dyDescent="0.3">
      <c r="A9" s="25" t="s">
        <v>112</v>
      </c>
      <c r="B9" s="464">
        <f>13</f>
        <v>13</v>
      </c>
      <c r="C9" s="26" t="str">
        <f t="shared" ref="C9:C14" si="0">IF(B9&gt;9.9,CONCATENATE("+",ROUNDDOWN((B9-10)/2,0)),ROUNDUP((B9-10)/2,0))</f>
        <v>+1</v>
      </c>
      <c r="D9" s="27" t="s">
        <v>62</v>
      </c>
      <c r="E9" s="189" t="s">
        <v>126</v>
      </c>
      <c r="F9" s="23"/>
      <c r="G9" s="19"/>
    </row>
    <row r="10" spans="1:7" ht="16.8" x14ac:dyDescent="0.3">
      <c r="A10" s="28" t="s">
        <v>113</v>
      </c>
      <c r="B10" s="32">
        <v>13</v>
      </c>
      <c r="C10" s="33" t="str">
        <f t="shared" si="0"/>
        <v>+1</v>
      </c>
      <c r="D10" s="30" t="s">
        <v>63</v>
      </c>
      <c r="E10" s="31">
        <f>SUM(Martial!G7:G18)+SUM(Equipment!C3:C19)</f>
        <v>78.69</v>
      </c>
      <c r="F10" s="23"/>
      <c r="G10" s="19"/>
    </row>
    <row r="11" spans="1:7" ht="16.8" x14ac:dyDescent="0.3">
      <c r="A11" s="447" t="s">
        <v>114</v>
      </c>
      <c r="B11" s="32">
        <f>13</f>
        <v>13</v>
      </c>
      <c r="C11" s="33" t="str">
        <f t="shared" si="0"/>
        <v>+1</v>
      </c>
      <c r="D11" s="30" t="s">
        <v>7</v>
      </c>
      <c r="E11" s="247">
        <f>ROUNDUP(((E3*8)*0.75)+(E3*C11),0)</f>
        <v>35</v>
      </c>
      <c r="F11" s="23"/>
      <c r="G11" s="19"/>
    </row>
    <row r="12" spans="1:7" ht="16.8" x14ac:dyDescent="0.3">
      <c r="A12" s="34" t="s">
        <v>115</v>
      </c>
      <c r="B12" s="32">
        <f>13</f>
        <v>13</v>
      </c>
      <c r="C12" s="29" t="str">
        <f t="shared" si="0"/>
        <v>+1</v>
      </c>
      <c r="D12" s="35" t="s">
        <v>75</v>
      </c>
      <c r="E12" s="250">
        <f>10+C10</f>
        <v>11</v>
      </c>
      <c r="F12" s="14"/>
      <c r="G12" s="19"/>
    </row>
    <row r="13" spans="1:7" ht="16.8" x14ac:dyDescent="0.3">
      <c r="A13" s="36" t="s">
        <v>116</v>
      </c>
      <c r="B13" s="32">
        <f>14</f>
        <v>14</v>
      </c>
      <c r="C13" s="29" t="str">
        <f t="shared" si="0"/>
        <v>+2</v>
      </c>
      <c r="D13" s="35" t="s">
        <v>82</v>
      </c>
      <c r="E13" s="250">
        <f>E14-C10</f>
        <v>14</v>
      </c>
      <c r="F13" s="23"/>
      <c r="G13" s="19"/>
    </row>
    <row r="14" spans="1:7" ht="16.8" x14ac:dyDescent="0.3">
      <c r="A14" s="252" t="s">
        <v>117</v>
      </c>
      <c r="B14" s="253">
        <f>10</f>
        <v>10</v>
      </c>
      <c r="C14" s="254" t="str">
        <f t="shared" si="0"/>
        <v>+0</v>
      </c>
      <c r="D14" s="255" t="s">
        <v>99</v>
      </c>
      <c r="E14" s="256">
        <f>E12+SUM(Martial!B14:B15)</f>
        <v>15</v>
      </c>
      <c r="F14" s="257"/>
      <c r="G14" s="19"/>
    </row>
    <row r="15" spans="1:7" x14ac:dyDescent="0.3">
      <c r="A15" s="258"/>
      <c r="B15" s="259"/>
      <c r="C15" s="259"/>
      <c r="D15" s="260"/>
      <c r="E15" s="259"/>
      <c r="F15" s="260"/>
      <c r="G15" s="261"/>
    </row>
    <row r="16" spans="1:7" x14ac:dyDescent="0.3">
      <c r="A16" s="262"/>
      <c r="G16" s="263"/>
    </row>
    <row r="17" spans="1:7" x14ac:dyDescent="0.3">
      <c r="A17" s="262"/>
      <c r="G17" s="263"/>
    </row>
    <row r="18" spans="1:7" x14ac:dyDescent="0.3">
      <c r="A18" s="262"/>
      <c r="G18" s="263"/>
    </row>
    <row r="19" spans="1:7" x14ac:dyDescent="0.3">
      <c r="A19" s="262"/>
      <c r="G19" s="263"/>
    </row>
    <row r="20" spans="1:7" x14ac:dyDescent="0.3">
      <c r="A20" s="262"/>
      <c r="G20" s="263"/>
    </row>
    <row r="21" spans="1:7" x14ac:dyDescent="0.3">
      <c r="A21" s="262"/>
      <c r="G21" s="263"/>
    </row>
    <row r="22" spans="1:7" x14ac:dyDescent="0.3">
      <c r="A22" s="262"/>
      <c r="G22" s="263"/>
    </row>
    <row r="23" spans="1:7" x14ac:dyDescent="0.3">
      <c r="A23" s="262"/>
      <c r="G23" s="263"/>
    </row>
    <row r="24" spans="1:7" x14ac:dyDescent="0.3">
      <c r="A24" s="262"/>
      <c r="G24" s="263"/>
    </row>
    <row r="25" spans="1:7" x14ac:dyDescent="0.3">
      <c r="A25" s="262"/>
      <c r="G25" s="263"/>
    </row>
    <row r="26" spans="1:7" x14ac:dyDescent="0.3">
      <c r="A26" s="262"/>
      <c r="G26" s="263"/>
    </row>
    <row r="27" spans="1:7" x14ac:dyDescent="0.3">
      <c r="A27" s="262"/>
      <c r="G27" s="263"/>
    </row>
    <row r="28" spans="1:7" x14ac:dyDescent="0.3">
      <c r="A28" s="262"/>
      <c r="G28" s="263"/>
    </row>
    <row r="29" spans="1:7" x14ac:dyDescent="0.3">
      <c r="A29" s="262"/>
      <c r="G29" s="263"/>
    </row>
    <row r="30" spans="1:7" x14ac:dyDescent="0.3">
      <c r="A30" s="262"/>
      <c r="G30" s="263"/>
    </row>
    <row r="31" spans="1:7" x14ac:dyDescent="0.3">
      <c r="A31" s="262"/>
      <c r="G31" s="263"/>
    </row>
    <row r="32" spans="1:7" x14ac:dyDescent="0.3">
      <c r="A32" s="262"/>
      <c r="G32" s="263"/>
    </row>
    <row r="33" spans="1:7" x14ac:dyDescent="0.3">
      <c r="A33" s="262"/>
      <c r="G33" s="263"/>
    </row>
    <row r="34" spans="1:7" x14ac:dyDescent="0.3">
      <c r="A34" s="262"/>
      <c r="G34" s="263"/>
    </row>
    <row r="35" spans="1:7" x14ac:dyDescent="0.3">
      <c r="A35" s="262"/>
      <c r="G35" s="263"/>
    </row>
    <row r="36" spans="1:7" x14ac:dyDescent="0.3">
      <c r="A36" s="262"/>
      <c r="G36" s="263"/>
    </row>
    <row r="37" spans="1:7" x14ac:dyDescent="0.3">
      <c r="A37" s="262"/>
      <c r="G37" s="263"/>
    </row>
    <row r="38" spans="1:7" x14ac:dyDescent="0.3">
      <c r="A38" s="262"/>
      <c r="G38" s="263"/>
    </row>
    <row r="39" spans="1:7" x14ac:dyDescent="0.3">
      <c r="A39" s="262"/>
      <c r="G39" s="263"/>
    </row>
    <row r="40" spans="1:7" x14ac:dyDescent="0.3">
      <c r="A40" s="262"/>
      <c r="G40" s="263"/>
    </row>
    <row r="41" spans="1:7" x14ac:dyDescent="0.3">
      <c r="A41" s="262"/>
      <c r="G41" s="263"/>
    </row>
    <row r="42" spans="1:7" x14ac:dyDescent="0.3">
      <c r="A42" s="262"/>
      <c r="G42" s="263"/>
    </row>
    <row r="43" spans="1:7" x14ac:dyDescent="0.3">
      <c r="A43" s="262"/>
      <c r="G43" s="263"/>
    </row>
    <row r="44" spans="1:7" x14ac:dyDescent="0.3">
      <c r="A44" s="262"/>
      <c r="G44" s="263"/>
    </row>
    <row r="45" spans="1:7" x14ac:dyDescent="0.3">
      <c r="A45" s="262"/>
      <c r="G45" s="263"/>
    </row>
    <row r="46" spans="1:7" x14ac:dyDescent="0.3">
      <c r="A46" s="262"/>
      <c r="G46" s="263"/>
    </row>
    <row r="47" spans="1:7" x14ac:dyDescent="0.3">
      <c r="A47" s="262"/>
      <c r="G47" s="263"/>
    </row>
    <row r="48" spans="1:7" x14ac:dyDescent="0.3">
      <c r="A48" s="262"/>
      <c r="G48" s="263"/>
    </row>
    <row r="49" spans="1:7" x14ac:dyDescent="0.3">
      <c r="A49" s="262"/>
      <c r="G49" s="263"/>
    </row>
    <row r="50" spans="1:7" x14ac:dyDescent="0.3">
      <c r="A50" s="262"/>
      <c r="G50" s="263"/>
    </row>
    <row r="51" spans="1:7" x14ac:dyDescent="0.3">
      <c r="A51" s="262"/>
      <c r="G51" s="263"/>
    </row>
    <row r="52" spans="1:7" x14ac:dyDescent="0.3">
      <c r="A52" s="264"/>
      <c r="B52" s="265"/>
      <c r="C52" s="265"/>
      <c r="D52" s="266"/>
      <c r="E52" s="265"/>
      <c r="F52" s="266"/>
      <c r="G52" s="267"/>
    </row>
  </sheetData>
  <phoneticPr fontId="0" type="noConversion"/>
  <conditionalFormatting sqref="E10">
    <cfRule type="cellIs" dxfId="15" priority="4" stopIfTrue="1" operator="greaterThan">
      <formula>116</formula>
    </cfRule>
    <cfRule type="cellIs" dxfId="14" priority="5" stopIfTrue="1" operator="between">
      <formula>58</formula>
      <formula>116</formula>
    </cfRule>
  </conditionalFormatting>
  <hyperlinks>
    <hyperlink ref="G1" r:id="rId1" xr:uid="{FCEC15E4-B6BA-4BDF-8948-35ECCC670A8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7.8984375" style="37" bestFit="1" customWidth="1"/>
    <col min="2" max="2" width="5.8984375" style="37" bestFit="1" customWidth="1"/>
    <col min="3" max="3" width="7.59765625" style="38" hidden="1" customWidth="1"/>
    <col min="4" max="4" width="5.8984375" style="38" hidden="1" customWidth="1"/>
    <col min="5" max="5" width="9.19921875" style="38" bestFit="1" customWidth="1"/>
    <col min="6" max="6" width="6.69921875" style="38" bestFit="1" customWidth="1"/>
    <col min="7" max="7" width="6" style="38" bestFit="1" customWidth="1"/>
    <col min="8" max="8" width="5.19921875" style="38" bestFit="1" customWidth="1"/>
    <col min="9" max="9" width="6.8984375" style="38" bestFit="1" customWidth="1"/>
    <col min="10" max="10" width="21.5" style="37" bestFit="1" customWidth="1"/>
    <col min="11" max="11" width="13" style="182"/>
    <col min="12" max="16384" width="13" style="13"/>
  </cols>
  <sheetData>
    <row r="1" spans="1:11" ht="23.4" thickBot="1" x14ac:dyDescent="0.35">
      <c r="A1" s="39" t="s">
        <v>6</v>
      </c>
      <c r="B1" s="40"/>
      <c r="C1" s="40"/>
      <c r="D1" s="40"/>
      <c r="E1" s="40"/>
      <c r="F1" s="40"/>
      <c r="G1" s="40"/>
      <c r="H1" s="40"/>
      <c r="I1" s="40"/>
      <c r="J1" s="40"/>
    </row>
    <row r="2" spans="1:11" s="6" customFormat="1" ht="34.200000000000003" thickBot="1" x14ac:dyDescent="0.35">
      <c r="A2" s="1" t="s">
        <v>81</v>
      </c>
      <c r="B2" s="2" t="s">
        <v>21</v>
      </c>
      <c r="C2" s="2" t="s">
        <v>28</v>
      </c>
      <c r="D2" s="2" t="s">
        <v>20</v>
      </c>
      <c r="E2" s="3" t="s">
        <v>53</v>
      </c>
      <c r="F2" s="3" t="s">
        <v>29</v>
      </c>
      <c r="G2" s="3" t="s">
        <v>55</v>
      </c>
      <c r="H2" s="4" t="s">
        <v>80</v>
      </c>
      <c r="I2" s="2" t="s">
        <v>69</v>
      </c>
      <c r="J2" s="5" t="s">
        <v>68</v>
      </c>
      <c r="K2" s="182"/>
    </row>
    <row r="3" spans="1:11" s="6" customFormat="1" ht="15.75" customHeight="1" x14ac:dyDescent="0.3">
      <c r="A3" s="41" t="s">
        <v>57</v>
      </c>
      <c r="B3" s="42">
        <f>4</f>
        <v>4</v>
      </c>
      <c r="C3" s="43" t="s">
        <v>23</v>
      </c>
      <c r="D3" s="43" t="str">
        <f>IF(C3="Str",'Personal File'!$C$9,IF(C3="Dex",'Personal File'!$C$10,IF(C3="Con",'Personal File'!$C$11,IF(C3="Int",'Personal File'!$C$12,IF(C3="Wis",'Personal File'!$C$13,IF(C3="Cha",'Personal File'!$C$14))))))</f>
        <v>+1</v>
      </c>
      <c r="E3" s="227" t="str">
        <f t="shared" ref="E3:E5" si="0">CONCATENATE(C3," (",D3,")")</f>
        <v>Con (+1)</v>
      </c>
      <c r="F3" s="44">
        <v>0</v>
      </c>
      <c r="G3" s="44">
        <f t="shared" ref="G3:G44" si="1">B3+D3+F3</f>
        <v>5</v>
      </c>
      <c r="H3" s="45">
        <f t="shared" ref="H3:H5" ca="1" si="2">RANDBETWEEN(1,20)</f>
        <v>15</v>
      </c>
      <c r="I3" s="44">
        <f t="shared" ref="I3:I44" ca="1" si="3">SUM(G3:H3)</f>
        <v>20</v>
      </c>
      <c r="J3" s="46" t="s">
        <v>708</v>
      </c>
      <c r="K3" s="182"/>
    </row>
    <row r="4" spans="1:11" s="6" customFormat="1" ht="15.75" customHeight="1" x14ac:dyDescent="0.3">
      <c r="A4" s="47" t="s">
        <v>58</v>
      </c>
      <c r="B4" s="42">
        <f>1</f>
        <v>1</v>
      </c>
      <c r="C4" s="43" t="s">
        <v>26</v>
      </c>
      <c r="D4" s="43" t="str">
        <f>IF(C4="Str",'Personal File'!$C$9,IF(C4="Dex",'Personal File'!$C$10,IF(C4="Con",'Personal File'!$C$11,IF(C4="Int",'Personal File'!$C$12,IF(C4="Wis",'Personal File'!$C$13,IF(C4="Cha",'Personal File'!$C$14))))))</f>
        <v>+1</v>
      </c>
      <c r="E4" s="228" t="str">
        <f t="shared" si="0"/>
        <v>Dex (+1)</v>
      </c>
      <c r="F4" s="44">
        <v>0</v>
      </c>
      <c r="G4" s="44">
        <f t="shared" si="1"/>
        <v>2</v>
      </c>
      <c r="H4" s="45">
        <f t="shared" ca="1" si="2"/>
        <v>1</v>
      </c>
      <c r="I4" s="44">
        <f t="shared" ca="1" si="3"/>
        <v>3</v>
      </c>
      <c r="J4" s="77" t="s">
        <v>708</v>
      </c>
      <c r="K4" s="210"/>
    </row>
    <row r="5" spans="1:11" s="6" customFormat="1" ht="15.75" customHeight="1" x14ac:dyDescent="0.3">
      <c r="A5" s="48" t="s">
        <v>59</v>
      </c>
      <c r="B5" s="49">
        <f>4</f>
        <v>4</v>
      </c>
      <c r="C5" s="50" t="s">
        <v>25</v>
      </c>
      <c r="D5" s="50" t="str">
        <f>IF(C5="Str",'Personal File'!$C$9,IF(C5="Dex",'Personal File'!$C$10,IF(C5="Con",'Personal File'!$C$11,IF(C5="Int",'Personal File'!$C$12,IF(C5="Wis",'Personal File'!$C$13,IF(C5="Cha",'Personal File'!$C$14))))))</f>
        <v>+2</v>
      </c>
      <c r="E5" s="229" t="str">
        <f t="shared" si="0"/>
        <v>Wis (+2)</v>
      </c>
      <c r="F5" s="51">
        <v>0</v>
      </c>
      <c r="G5" s="51">
        <f t="shared" si="1"/>
        <v>6</v>
      </c>
      <c r="H5" s="52">
        <f t="shared" ca="1" si="2"/>
        <v>14</v>
      </c>
      <c r="I5" s="51">
        <f t="shared" ca="1" si="3"/>
        <v>20</v>
      </c>
      <c r="J5" s="53" t="s">
        <v>708</v>
      </c>
      <c r="K5" s="182"/>
    </row>
    <row r="6" spans="1:11" s="60" customFormat="1" ht="16.8" x14ac:dyDescent="0.3">
      <c r="A6" s="54" t="s">
        <v>30</v>
      </c>
      <c r="B6" s="43">
        <v>0</v>
      </c>
      <c r="C6" s="55" t="s">
        <v>24</v>
      </c>
      <c r="D6" s="56" t="str">
        <f>IF(C6="Str",'Personal File'!$C$9,IF(C6="Dex",'Personal File'!$C$10,IF(C6="Con",'Personal File'!$C$11,IF(C6="Int",'Personal File'!$C$12,IF(C6="Wis",'Personal File'!$C$13,IF(C6="Cha",'Personal File'!$C$14))))))</f>
        <v>+1</v>
      </c>
      <c r="E6" s="56" t="str">
        <f t="shared" ref="E6:E44" si="4">CONCATENATE(C6," (",D6,")")</f>
        <v>Int (+1)</v>
      </c>
      <c r="F6" s="57" t="s">
        <v>54</v>
      </c>
      <c r="G6" s="58">
        <f t="shared" si="1"/>
        <v>1</v>
      </c>
      <c r="H6" s="45">
        <f ca="1">RANDBETWEEN(1,20)</f>
        <v>4</v>
      </c>
      <c r="I6" s="58">
        <f t="shared" ca="1" si="3"/>
        <v>5</v>
      </c>
      <c r="J6" s="77"/>
    </row>
    <row r="7" spans="1:11" s="64" customFormat="1" ht="16.8" x14ac:dyDescent="0.3">
      <c r="A7" s="288" t="s">
        <v>31</v>
      </c>
      <c r="B7" s="43">
        <v>0</v>
      </c>
      <c r="C7" s="289" t="s">
        <v>26</v>
      </c>
      <c r="D7" s="228" t="str">
        <f>IF(C7="Str",'Personal File'!$C$9,IF(C7="Dex",'Personal File'!$C$10,IF(C7="Con",'Personal File'!$C$11,IF(C7="Int",'Personal File'!$C$12,IF(C7="Wis",'Personal File'!$C$13,IF(C7="Cha",'Personal File'!$C$14))))))</f>
        <v>+1</v>
      </c>
      <c r="E7" s="228" t="str">
        <f t="shared" si="4"/>
        <v>Dex (+1)</v>
      </c>
      <c r="F7" s="58" t="s">
        <v>54</v>
      </c>
      <c r="G7" s="58">
        <f t="shared" si="1"/>
        <v>1</v>
      </c>
      <c r="H7" s="45">
        <f t="shared" ref="H7:H44" ca="1" si="5">RANDBETWEEN(1,20)</f>
        <v>7</v>
      </c>
      <c r="I7" s="58">
        <f t="shared" ca="1" si="3"/>
        <v>8</v>
      </c>
      <c r="J7" s="77"/>
    </row>
    <row r="8" spans="1:11" s="68" customFormat="1" ht="16.8" x14ac:dyDescent="0.3">
      <c r="A8" s="65" t="s">
        <v>32</v>
      </c>
      <c r="B8" s="43">
        <v>0</v>
      </c>
      <c r="C8" s="66" t="s">
        <v>22</v>
      </c>
      <c r="D8" s="67" t="str">
        <f>IF(C8="Str",'Personal File'!$C$9,IF(C8="Dex",'Personal File'!$C$10,IF(C8="Con",'Personal File'!$C$11,IF(C8="Int",'Personal File'!$C$12,IF(C8="Wis",'Personal File'!$C$13,IF(C8="Cha",'Personal File'!$C$14))))))</f>
        <v>+0</v>
      </c>
      <c r="E8" s="67" t="str">
        <f t="shared" si="4"/>
        <v>Cha (+0)</v>
      </c>
      <c r="F8" s="58" t="s">
        <v>54</v>
      </c>
      <c r="G8" s="58">
        <f t="shared" si="1"/>
        <v>0</v>
      </c>
      <c r="H8" s="45">
        <f t="shared" ca="1" si="5"/>
        <v>2</v>
      </c>
      <c r="I8" s="58">
        <f t="shared" ca="1" si="3"/>
        <v>2</v>
      </c>
      <c r="J8" s="77"/>
    </row>
    <row r="9" spans="1:11" s="69" customFormat="1" ht="16.8" x14ac:dyDescent="0.3">
      <c r="A9" s="290" t="s">
        <v>33</v>
      </c>
      <c r="B9" s="43">
        <v>0</v>
      </c>
      <c r="C9" s="291" t="s">
        <v>27</v>
      </c>
      <c r="D9" s="292" t="str">
        <f>IF(C9="Str",'Personal File'!$C$9,IF(C9="Dex",'Personal File'!$C$10,IF(C9="Con",'Personal File'!$C$11,IF(C9="Int",'Personal File'!$C$12,IF(C9="Wis",'Personal File'!$C$13,IF(C9="Cha",'Personal File'!$C$14))))))</f>
        <v>+1</v>
      </c>
      <c r="E9" s="292" t="str">
        <f t="shared" si="4"/>
        <v>Str (+1)</v>
      </c>
      <c r="F9" s="58" t="s">
        <v>54</v>
      </c>
      <c r="G9" s="58">
        <f t="shared" si="1"/>
        <v>1</v>
      </c>
      <c r="H9" s="45">
        <f t="shared" ca="1" si="5"/>
        <v>6</v>
      </c>
      <c r="I9" s="58">
        <f t="shared" ca="1" si="3"/>
        <v>7</v>
      </c>
      <c r="J9" s="77"/>
    </row>
    <row r="10" spans="1:11" s="69" customFormat="1" ht="16.8" x14ac:dyDescent="0.3">
      <c r="A10" s="303" t="s">
        <v>8</v>
      </c>
      <c r="B10" s="61">
        <v>4</v>
      </c>
      <c r="C10" s="304" t="s">
        <v>23</v>
      </c>
      <c r="D10" s="305" t="str">
        <f>IF(C10="Str",'Personal File'!$C$9,IF(C10="Dex",'Personal File'!$C$10,IF(C10="Con",'Personal File'!$C$11,IF(C10="Int",'Personal File'!$C$12,IF(C10="Wis",'Personal File'!$C$13,IF(C10="Cha",'Personal File'!$C$14))))))</f>
        <v>+1</v>
      </c>
      <c r="E10" s="305" t="str">
        <f t="shared" si="4"/>
        <v>Con (+1)</v>
      </c>
      <c r="F10" s="62" t="s">
        <v>54</v>
      </c>
      <c r="G10" s="62">
        <f t="shared" si="1"/>
        <v>5</v>
      </c>
      <c r="H10" s="45">
        <f t="shared" ca="1" si="5"/>
        <v>5</v>
      </c>
      <c r="I10" s="62">
        <f t="shared" ca="1" si="3"/>
        <v>10</v>
      </c>
      <c r="J10" s="194"/>
    </row>
    <row r="11" spans="1:11" s="60" customFormat="1" ht="16.8" x14ac:dyDescent="0.3">
      <c r="A11" s="78" t="s">
        <v>145</v>
      </c>
      <c r="B11" s="61">
        <v>1</v>
      </c>
      <c r="C11" s="79" t="s">
        <v>24</v>
      </c>
      <c r="D11" s="80" t="str">
        <f>IF(C11="Str",'Personal File'!$C$9,IF(C11="Dex",'Personal File'!$C$10,IF(C11="Con",'Personal File'!$C$11,IF(C11="Int",'Personal File'!$C$12,IF(C11="Wis",'Personal File'!$C$13,IF(C11="Cha",'Personal File'!$C$14))))))</f>
        <v>+1</v>
      </c>
      <c r="E11" s="80" t="str">
        <f t="shared" si="4"/>
        <v>Int (+1)</v>
      </c>
      <c r="F11" s="62" t="s">
        <v>54</v>
      </c>
      <c r="G11" s="62">
        <f t="shared" si="1"/>
        <v>2</v>
      </c>
      <c r="H11" s="45">
        <f t="shared" ca="1" si="5"/>
        <v>14</v>
      </c>
      <c r="I11" s="62">
        <f t="shared" ca="1" si="3"/>
        <v>16</v>
      </c>
      <c r="J11" s="194"/>
    </row>
    <row r="12" spans="1:11" s="76" customFormat="1" ht="16.8" x14ac:dyDescent="0.3">
      <c r="A12" s="70" t="s">
        <v>34</v>
      </c>
      <c r="B12" s="71">
        <v>0</v>
      </c>
      <c r="C12" s="72" t="s">
        <v>24</v>
      </c>
      <c r="D12" s="73" t="str">
        <f>IF(C12="Str",'Personal File'!$C$9,IF(C12="Dex",'Personal File'!$C$10,IF(C12="Con",'Personal File'!$C$11,IF(C12="Int",'Personal File'!$C$12,IF(C12="Wis",'Personal File'!$C$13,IF(C12="Cha",'Personal File'!$C$14))))))</f>
        <v>+1</v>
      </c>
      <c r="E12" s="73" t="str">
        <f t="shared" si="4"/>
        <v>Int (+1)</v>
      </c>
      <c r="F12" s="74" t="s">
        <v>54</v>
      </c>
      <c r="G12" s="74">
        <f t="shared" si="1"/>
        <v>1</v>
      </c>
      <c r="H12" s="45">
        <f t="shared" ca="1" si="5"/>
        <v>20</v>
      </c>
      <c r="I12" s="74">
        <f t="shared" ca="1" si="3"/>
        <v>21</v>
      </c>
      <c r="J12" s="209"/>
    </row>
    <row r="13" spans="1:11" s="64" customFormat="1" ht="16.8" x14ac:dyDescent="0.3">
      <c r="A13" s="302" t="s">
        <v>35</v>
      </c>
      <c r="B13" s="61">
        <v>2</v>
      </c>
      <c r="C13" s="306" t="s">
        <v>22</v>
      </c>
      <c r="D13" s="307" t="str">
        <f>IF(C13="Str",'Personal File'!$C$9,IF(C13="Dex",'Personal File'!$C$10,IF(C13="Con",'Personal File'!$C$11,IF(C13="Int",'Personal File'!$C$12,IF(C13="Wis",'Personal File'!$C$13,IF(C13="Cha",'Personal File'!$C$14))))))</f>
        <v>+0</v>
      </c>
      <c r="E13" s="307" t="str">
        <f t="shared" si="4"/>
        <v>Cha (+0)</v>
      </c>
      <c r="F13" s="62" t="s">
        <v>54</v>
      </c>
      <c r="G13" s="62">
        <f t="shared" si="1"/>
        <v>2</v>
      </c>
      <c r="H13" s="45">
        <f t="shared" ca="1" si="5"/>
        <v>10</v>
      </c>
      <c r="I13" s="62">
        <f t="shared" ca="1" si="3"/>
        <v>12</v>
      </c>
      <c r="J13" s="194"/>
    </row>
    <row r="14" spans="1:11" s="64" customFormat="1" ht="16.8" x14ac:dyDescent="0.3">
      <c r="A14" s="54" t="s">
        <v>36</v>
      </c>
      <c r="B14" s="43">
        <v>0</v>
      </c>
      <c r="C14" s="55" t="s">
        <v>24</v>
      </c>
      <c r="D14" s="56" t="str">
        <f>IF(C14="Str",'Personal File'!$C$9,IF(C14="Dex",'Personal File'!$C$10,IF(C14="Con",'Personal File'!$C$11,IF(C14="Int",'Personal File'!$C$12,IF(C14="Wis",'Personal File'!$C$13,IF(C14="Cha",'Personal File'!$C$14))))))</f>
        <v>+1</v>
      </c>
      <c r="E14" s="56" t="str">
        <f t="shared" si="4"/>
        <v>Int (+1)</v>
      </c>
      <c r="F14" s="58" t="s">
        <v>54</v>
      </c>
      <c r="G14" s="58">
        <f t="shared" si="1"/>
        <v>1</v>
      </c>
      <c r="H14" s="45">
        <f t="shared" ca="1" si="5"/>
        <v>2</v>
      </c>
      <c r="I14" s="58">
        <f t="shared" ca="1" si="3"/>
        <v>3</v>
      </c>
      <c r="J14" s="77"/>
    </row>
    <row r="15" spans="1:11" s="64" customFormat="1" ht="16.8" x14ac:dyDescent="0.3">
      <c r="A15" s="65" t="s">
        <v>37</v>
      </c>
      <c r="B15" s="43">
        <v>0</v>
      </c>
      <c r="C15" s="66" t="s">
        <v>22</v>
      </c>
      <c r="D15" s="67" t="str">
        <f>IF(C15="Str",'Personal File'!$C$9,IF(C15="Dex",'Personal File'!$C$10,IF(C15="Con",'Personal File'!$C$11,IF(C15="Int",'Personal File'!$C$12,IF(C15="Wis",'Personal File'!$C$13,IF(C15="Cha",'Personal File'!$C$14))))))</f>
        <v>+0</v>
      </c>
      <c r="E15" s="67" t="str">
        <f t="shared" si="4"/>
        <v>Cha (+0)</v>
      </c>
      <c r="F15" s="58" t="s">
        <v>54</v>
      </c>
      <c r="G15" s="58">
        <f t="shared" si="1"/>
        <v>0</v>
      </c>
      <c r="H15" s="45">
        <f t="shared" ca="1" si="5"/>
        <v>1</v>
      </c>
      <c r="I15" s="58">
        <f t="shared" ca="1" si="3"/>
        <v>1</v>
      </c>
      <c r="J15" s="77"/>
    </row>
    <row r="16" spans="1:11" s="64" customFormat="1" ht="16.8" x14ac:dyDescent="0.3">
      <c r="A16" s="288" t="s">
        <v>38</v>
      </c>
      <c r="B16" s="43">
        <v>0</v>
      </c>
      <c r="C16" s="289" t="s">
        <v>26</v>
      </c>
      <c r="D16" s="228" t="str">
        <f>IF(C16="Str",'Personal File'!$C$9,IF(C16="Dex",'Personal File'!$C$10,IF(C16="Con",'Personal File'!$C$11,IF(C16="Int",'Personal File'!$C$12,IF(C16="Wis",'Personal File'!$C$13,IF(C16="Cha",'Personal File'!$C$14))))))</f>
        <v>+1</v>
      </c>
      <c r="E16" s="228" t="str">
        <f t="shared" si="4"/>
        <v>Dex (+1)</v>
      </c>
      <c r="F16" s="58" t="s">
        <v>54</v>
      </c>
      <c r="G16" s="58">
        <f t="shared" si="1"/>
        <v>1</v>
      </c>
      <c r="H16" s="45">
        <f t="shared" ca="1" si="5"/>
        <v>6</v>
      </c>
      <c r="I16" s="58">
        <f t="shared" ca="1" si="3"/>
        <v>7</v>
      </c>
      <c r="J16" s="77"/>
    </row>
    <row r="17" spans="1:10" s="64" customFormat="1" ht="16.8" x14ac:dyDescent="0.3">
      <c r="A17" s="81" t="s">
        <v>39</v>
      </c>
      <c r="B17" s="82">
        <v>0</v>
      </c>
      <c r="C17" s="83" t="s">
        <v>24</v>
      </c>
      <c r="D17" s="84" t="str">
        <f>IF(C17="Str",'Personal File'!$C$9,IF(C17="Dex",'Personal File'!$C$10,IF(C17="Con",'Personal File'!$C$11,IF(C17="Int",'Personal File'!$C$12,IF(C17="Wis",'Personal File'!$C$13,IF(C17="Cha",'Personal File'!$C$14))))))</f>
        <v>+1</v>
      </c>
      <c r="E17" s="84" t="str">
        <f t="shared" si="4"/>
        <v>Int (+1)</v>
      </c>
      <c r="F17" s="85" t="s">
        <v>54</v>
      </c>
      <c r="G17" s="85">
        <f t="shared" si="1"/>
        <v>1</v>
      </c>
      <c r="H17" s="45">
        <f t="shared" ca="1" si="5"/>
        <v>3</v>
      </c>
      <c r="I17" s="85">
        <f t="shared" ca="1" si="3"/>
        <v>4</v>
      </c>
      <c r="J17" s="238"/>
    </row>
    <row r="18" spans="1:10" s="64" customFormat="1" ht="16.8" x14ac:dyDescent="0.3">
      <c r="A18" s="65" t="s">
        <v>40</v>
      </c>
      <c r="B18" s="43">
        <v>0</v>
      </c>
      <c r="C18" s="66" t="s">
        <v>22</v>
      </c>
      <c r="D18" s="67" t="str">
        <f>IF(C18="Str",'Personal File'!$C$9,IF(C18="Dex",'Personal File'!$C$10,IF(C18="Con",'Personal File'!$C$11,IF(C18="Int",'Personal File'!$C$12,IF(C18="Wis",'Personal File'!$C$13,IF(C18="Cha",'Personal File'!$C$14))))))</f>
        <v>+0</v>
      </c>
      <c r="E18" s="67" t="str">
        <f t="shared" si="4"/>
        <v>Cha (+0)</v>
      </c>
      <c r="F18" s="58" t="s">
        <v>54</v>
      </c>
      <c r="G18" s="58">
        <f t="shared" si="1"/>
        <v>0</v>
      </c>
      <c r="H18" s="45">
        <f t="shared" ca="1" si="5"/>
        <v>20</v>
      </c>
      <c r="I18" s="58">
        <f t="shared" ca="1" si="3"/>
        <v>20</v>
      </c>
      <c r="J18" s="77"/>
    </row>
    <row r="19" spans="1:10" s="64" customFormat="1" ht="16.8" x14ac:dyDescent="0.3">
      <c r="A19" s="65" t="s">
        <v>10</v>
      </c>
      <c r="B19" s="43">
        <v>0</v>
      </c>
      <c r="C19" s="66" t="s">
        <v>22</v>
      </c>
      <c r="D19" s="67" t="str">
        <f>IF(C19="Str",'Personal File'!$C$9,IF(C19="Dex",'Personal File'!$C$10,IF(C19="Con",'Personal File'!$C$11,IF(C19="Int",'Personal File'!$C$12,IF(C19="Wis",'Personal File'!$C$13,IF(C19="Cha",'Personal File'!$C$14))))))</f>
        <v>+0</v>
      </c>
      <c r="E19" s="67" t="str">
        <f t="shared" si="4"/>
        <v>Cha (+0)</v>
      </c>
      <c r="F19" s="58" t="s">
        <v>54</v>
      </c>
      <c r="G19" s="58">
        <f t="shared" si="1"/>
        <v>0</v>
      </c>
      <c r="H19" s="45">
        <f t="shared" ca="1" si="5"/>
        <v>1</v>
      </c>
      <c r="I19" s="58">
        <f t="shared" ca="1" si="3"/>
        <v>1</v>
      </c>
      <c r="J19" s="77"/>
    </row>
    <row r="20" spans="1:10" s="64" customFormat="1" ht="16.8" x14ac:dyDescent="0.3">
      <c r="A20" s="191" t="s">
        <v>41</v>
      </c>
      <c r="B20" s="61">
        <v>4</v>
      </c>
      <c r="C20" s="192" t="s">
        <v>25</v>
      </c>
      <c r="D20" s="193" t="str">
        <f>IF(C20="Str",'Personal File'!$C$9,IF(C20="Dex",'Personal File'!$C$10,IF(C20="Con",'Personal File'!$C$11,IF(C20="Int",'Personal File'!$C$12,IF(C20="Wis",'Personal File'!$C$13,IF(C20="Cha",'Personal File'!$C$14))))))</f>
        <v>+2</v>
      </c>
      <c r="E20" s="193" t="str">
        <f t="shared" si="4"/>
        <v>Wis (+2)</v>
      </c>
      <c r="F20" s="62" t="s">
        <v>54</v>
      </c>
      <c r="G20" s="62">
        <f t="shared" si="1"/>
        <v>6</v>
      </c>
      <c r="H20" s="45">
        <f t="shared" ca="1" si="5"/>
        <v>8</v>
      </c>
      <c r="I20" s="62">
        <f t="shared" ca="1" si="3"/>
        <v>14</v>
      </c>
      <c r="J20" s="63"/>
    </row>
    <row r="21" spans="1:10" s="64" customFormat="1" ht="16.8" x14ac:dyDescent="0.3">
      <c r="A21" s="288" t="s">
        <v>42</v>
      </c>
      <c r="B21" s="43">
        <v>0</v>
      </c>
      <c r="C21" s="289" t="s">
        <v>26</v>
      </c>
      <c r="D21" s="228" t="str">
        <f>IF(C21="Str",'Personal File'!$C$9,IF(C21="Dex",'Personal File'!$C$10,IF(C21="Con",'Personal File'!$C$11,IF(C21="Int",'Personal File'!$C$12,IF(C21="Wis",'Personal File'!$C$13,IF(C21="Cha",'Personal File'!$C$14))))))</f>
        <v>+1</v>
      </c>
      <c r="E21" s="228" t="str">
        <f t="shared" si="4"/>
        <v>Dex (+1)</v>
      </c>
      <c r="F21" s="58" t="s">
        <v>54</v>
      </c>
      <c r="G21" s="58">
        <f t="shared" si="1"/>
        <v>1</v>
      </c>
      <c r="H21" s="45">
        <f t="shared" ca="1" si="5"/>
        <v>7</v>
      </c>
      <c r="I21" s="58">
        <f t="shared" ca="1" si="3"/>
        <v>8</v>
      </c>
      <c r="J21" s="59"/>
    </row>
    <row r="22" spans="1:10" s="64" customFormat="1" ht="16.8" x14ac:dyDescent="0.3">
      <c r="A22" s="90" t="s">
        <v>43</v>
      </c>
      <c r="B22" s="82">
        <v>0</v>
      </c>
      <c r="C22" s="91" t="s">
        <v>22</v>
      </c>
      <c r="D22" s="92" t="str">
        <f>IF(C22="Str",'Personal File'!$C$9,IF(C22="Dex",'Personal File'!$C$10,IF(C22="Con",'Personal File'!$C$11,IF(C22="Int",'Personal File'!$C$12,IF(C22="Wis",'Personal File'!$C$13,IF(C22="Cha",'Personal File'!$C$14))))))</f>
        <v>+0</v>
      </c>
      <c r="E22" s="230" t="str">
        <f t="shared" si="4"/>
        <v>Cha (+0)</v>
      </c>
      <c r="F22" s="85" t="s">
        <v>54</v>
      </c>
      <c r="G22" s="85">
        <f t="shared" si="1"/>
        <v>0</v>
      </c>
      <c r="H22" s="45">
        <f t="shared" ca="1" si="5"/>
        <v>4</v>
      </c>
      <c r="I22" s="85">
        <f t="shared" ca="1" si="3"/>
        <v>4</v>
      </c>
      <c r="J22" s="86"/>
    </row>
    <row r="23" spans="1:10" s="64" customFormat="1" ht="16.8" x14ac:dyDescent="0.3">
      <c r="A23" s="290" t="s">
        <v>44</v>
      </c>
      <c r="B23" s="43">
        <v>0</v>
      </c>
      <c r="C23" s="291" t="s">
        <v>27</v>
      </c>
      <c r="D23" s="292" t="str">
        <f>IF(C23="Str",'Personal File'!$C$9,IF(C23="Dex",'Personal File'!$C$10,IF(C23="Con",'Personal File'!$C$11,IF(C23="Int",'Personal File'!$C$12,IF(C23="Wis",'Personal File'!$C$13,IF(C23="Cha",'Personal File'!$C$14))))))</f>
        <v>+1</v>
      </c>
      <c r="E23" s="292" t="str">
        <f t="shared" si="4"/>
        <v>Str (+1)</v>
      </c>
      <c r="F23" s="85" t="s">
        <v>54</v>
      </c>
      <c r="G23" s="58">
        <f t="shared" si="1"/>
        <v>1</v>
      </c>
      <c r="H23" s="45">
        <f t="shared" ca="1" si="5"/>
        <v>13</v>
      </c>
      <c r="I23" s="58">
        <f t="shared" ca="1" si="3"/>
        <v>14</v>
      </c>
      <c r="J23" s="59"/>
    </row>
    <row r="24" spans="1:10" s="64" customFormat="1" ht="16.8" x14ac:dyDescent="0.3">
      <c r="A24" s="78" t="s">
        <v>146</v>
      </c>
      <c r="B24" s="61">
        <v>1</v>
      </c>
      <c r="C24" s="79" t="s">
        <v>24</v>
      </c>
      <c r="D24" s="80" t="str">
        <f>IF(C24="Str",'Personal File'!$C$9,IF(C24="Dex",'Personal File'!$C$10,IF(C24="Con",'Personal File'!$C$11,IF(C24="Int",'Personal File'!$C$12,IF(C24="Wis",'Personal File'!$C$13,IF(C24="Cha",'Personal File'!$C$14))))))</f>
        <v>+1</v>
      </c>
      <c r="E24" s="80" t="str">
        <f>CONCATENATE(C24," (",D24,")")</f>
        <v>Int (+1)</v>
      </c>
      <c r="F24" s="62" t="s">
        <v>54</v>
      </c>
      <c r="G24" s="62">
        <f t="shared" si="1"/>
        <v>2</v>
      </c>
      <c r="H24" s="45">
        <f t="shared" ca="1" si="5"/>
        <v>3</v>
      </c>
      <c r="I24" s="62">
        <f t="shared" ca="1" si="3"/>
        <v>5</v>
      </c>
      <c r="J24" s="63"/>
    </row>
    <row r="25" spans="1:10" s="64" customFormat="1" ht="16.8" x14ac:dyDescent="0.3">
      <c r="A25" s="78" t="s">
        <v>147</v>
      </c>
      <c r="B25" s="61">
        <v>1</v>
      </c>
      <c r="C25" s="79" t="s">
        <v>24</v>
      </c>
      <c r="D25" s="80" t="str">
        <f>IF(C25="Str",'Personal File'!$C$9,IF(C25="Dex",'Personal File'!$C$10,IF(C25="Con",'Personal File'!$C$11,IF(C25="Int",'Personal File'!$C$12,IF(C25="Wis",'Personal File'!$C$13,IF(C25="Cha",'Personal File'!$C$14))))))</f>
        <v>+1</v>
      </c>
      <c r="E25" s="80" t="str">
        <f t="shared" ref="E25:E26" si="6">CONCATENATE(C25," (",D25,")")</f>
        <v>Int (+1)</v>
      </c>
      <c r="F25" s="62" t="s">
        <v>54</v>
      </c>
      <c r="G25" s="62">
        <f t="shared" ref="G25:G26" si="7">B25+D25+F25</f>
        <v>2</v>
      </c>
      <c r="H25" s="45">
        <f t="shared" ca="1" si="5"/>
        <v>12</v>
      </c>
      <c r="I25" s="62">
        <f t="shared" ref="I25:I26" ca="1" si="8">SUM(G25:H25)</f>
        <v>14</v>
      </c>
      <c r="J25" s="63"/>
    </row>
    <row r="26" spans="1:10" s="64" customFormat="1" ht="16.8" x14ac:dyDescent="0.3">
      <c r="A26" s="78" t="s">
        <v>148</v>
      </c>
      <c r="B26" s="61">
        <v>1</v>
      </c>
      <c r="C26" s="79" t="s">
        <v>24</v>
      </c>
      <c r="D26" s="80" t="str">
        <f>IF(C26="Str",'Personal File'!$C$9,IF(C26="Dex",'Personal File'!$C$10,IF(C26="Con",'Personal File'!$C$11,IF(C26="Int",'Personal File'!$C$12,IF(C26="Wis",'Personal File'!$C$13,IF(C26="Cha",'Personal File'!$C$14))))))</f>
        <v>+1</v>
      </c>
      <c r="E26" s="80" t="str">
        <f t="shared" si="6"/>
        <v>Int (+1)</v>
      </c>
      <c r="F26" s="62" t="s">
        <v>54</v>
      </c>
      <c r="G26" s="62">
        <f t="shared" si="7"/>
        <v>2</v>
      </c>
      <c r="H26" s="45">
        <f t="shared" ca="1" si="5"/>
        <v>13</v>
      </c>
      <c r="I26" s="62">
        <f t="shared" ca="1" si="8"/>
        <v>15</v>
      </c>
      <c r="J26" s="63"/>
    </row>
    <row r="27" spans="1:10" s="64" customFormat="1" ht="16.8" x14ac:dyDescent="0.3">
      <c r="A27" s="78" t="s">
        <v>149</v>
      </c>
      <c r="B27" s="61">
        <v>5</v>
      </c>
      <c r="C27" s="79" t="s">
        <v>24</v>
      </c>
      <c r="D27" s="80" t="str">
        <f>IF(C27="Str",'Personal File'!$C$9,IF(C27="Dex",'Personal File'!$C$10,IF(C27="Con",'Personal File'!$C$11,IF(C27="Int",'Personal File'!$C$12,IF(C27="Wis",'Personal File'!$C$13,IF(C27="Cha",'Personal File'!$C$14))))))</f>
        <v>+1</v>
      </c>
      <c r="E27" s="80" t="str">
        <f>CONCATENATE(C27," (",D27,")")</f>
        <v>Int (+1)</v>
      </c>
      <c r="F27" s="62" t="s">
        <v>54</v>
      </c>
      <c r="G27" s="62">
        <f t="shared" ref="G27" si="9">B27+D27+F27</f>
        <v>6</v>
      </c>
      <c r="H27" s="45">
        <f t="shared" ca="1" si="5"/>
        <v>18</v>
      </c>
      <c r="I27" s="62">
        <f t="shared" ref="I27" ca="1" si="10">SUM(G27:H27)</f>
        <v>24</v>
      </c>
      <c r="J27" s="63"/>
    </row>
    <row r="28" spans="1:10" s="64" customFormat="1" ht="16.8" x14ac:dyDescent="0.3">
      <c r="A28" s="87" t="s">
        <v>45</v>
      </c>
      <c r="B28" s="43">
        <v>0</v>
      </c>
      <c r="C28" s="88" t="s">
        <v>25</v>
      </c>
      <c r="D28" s="89" t="str">
        <f>IF(C28="Str",'Personal File'!$C$9,IF(C28="Dex",'Personal File'!$C$10,IF(C28="Con",'Personal File'!$C$11,IF(C28="Int",'Personal File'!$C$12,IF(C28="Wis",'Personal File'!$C$13,IF(C28="Cha",'Personal File'!$C$14))))))</f>
        <v>+2</v>
      </c>
      <c r="E28" s="89" t="str">
        <f t="shared" si="4"/>
        <v>Wis (+2)</v>
      </c>
      <c r="F28" s="58" t="s">
        <v>54</v>
      </c>
      <c r="G28" s="58">
        <f t="shared" si="1"/>
        <v>2</v>
      </c>
      <c r="H28" s="45">
        <f t="shared" ca="1" si="5"/>
        <v>1</v>
      </c>
      <c r="I28" s="58">
        <f t="shared" ca="1" si="3"/>
        <v>3</v>
      </c>
      <c r="J28" s="59"/>
    </row>
    <row r="29" spans="1:10" s="64" customFormat="1" ht="16.8" x14ac:dyDescent="0.3">
      <c r="A29" s="288" t="s">
        <v>11</v>
      </c>
      <c r="B29" s="43">
        <v>0</v>
      </c>
      <c r="C29" s="289" t="s">
        <v>26</v>
      </c>
      <c r="D29" s="228" t="str">
        <f>IF(C29="Str",'Personal File'!$C$9,IF(C29="Dex",'Personal File'!$C$10,IF(C29="Con",'Personal File'!$C$11,IF(C29="Int",'Personal File'!$C$12,IF(C29="Wis",'Personal File'!$C$13,IF(C29="Cha",'Personal File'!$C$14))))))</f>
        <v>+1</v>
      </c>
      <c r="E29" s="228" t="str">
        <f t="shared" si="4"/>
        <v>Dex (+1)</v>
      </c>
      <c r="F29" s="58" t="s">
        <v>54</v>
      </c>
      <c r="G29" s="58">
        <f t="shared" si="1"/>
        <v>1</v>
      </c>
      <c r="H29" s="45">
        <f t="shared" ca="1" si="5"/>
        <v>6</v>
      </c>
      <c r="I29" s="58">
        <f t="shared" ca="1" si="3"/>
        <v>7</v>
      </c>
      <c r="J29" s="59"/>
    </row>
    <row r="30" spans="1:10" s="64" customFormat="1" ht="16.8" x14ac:dyDescent="0.3">
      <c r="A30" s="99" t="s">
        <v>46</v>
      </c>
      <c r="B30" s="71">
        <v>0</v>
      </c>
      <c r="C30" s="100" t="s">
        <v>26</v>
      </c>
      <c r="D30" s="101" t="str">
        <f>IF(C30="Str",'Personal File'!$C$9,IF(C30="Dex",'Personal File'!$C$10,IF(C30="Con",'Personal File'!$C$11,IF(C30="Int",'Personal File'!$C$12,IF(C30="Wis",'Personal File'!$C$13,IF(C30="Cha",'Personal File'!$C$14))))))</f>
        <v>+1</v>
      </c>
      <c r="E30" s="101" t="str">
        <f t="shared" si="4"/>
        <v>Dex (+1)</v>
      </c>
      <c r="F30" s="74" t="s">
        <v>54</v>
      </c>
      <c r="G30" s="74">
        <f t="shared" si="1"/>
        <v>1</v>
      </c>
      <c r="H30" s="45">
        <f t="shared" ca="1" si="5"/>
        <v>9</v>
      </c>
      <c r="I30" s="74">
        <f t="shared" ca="1" si="3"/>
        <v>10</v>
      </c>
      <c r="J30" s="75"/>
    </row>
    <row r="31" spans="1:10" ht="16.8" x14ac:dyDescent="0.3">
      <c r="A31" s="65" t="s">
        <v>84</v>
      </c>
      <c r="B31" s="43">
        <v>0</v>
      </c>
      <c r="C31" s="66" t="s">
        <v>22</v>
      </c>
      <c r="D31" s="67" t="str">
        <f>IF(C31="Str",'Personal File'!$C$9,IF(C31="Dex",'Personal File'!$C$10,IF(C31="Con",'Personal File'!$C$11,IF(C31="Int",'Personal File'!$C$12,IF(C31="Wis",'Personal File'!$C$13,IF(C31="Cha",'Personal File'!$C$14))))))</f>
        <v>+0</v>
      </c>
      <c r="E31" s="67" t="str">
        <f t="shared" si="4"/>
        <v>Cha (+0)</v>
      </c>
      <c r="F31" s="58" t="s">
        <v>54</v>
      </c>
      <c r="G31" s="58">
        <f t="shared" si="1"/>
        <v>0</v>
      </c>
      <c r="H31" s="45">
        <f t="shared" ca="1" si="5"/>
        <v>4</v>
      </c>
      <c r="I31" s="58">
        <f t="shared" ca="1" si="3"/>
        <v>4</v>
      </c>
      <c r="J31" s="59"/>
    </row>
    <row r="32" spans="1:10" ht="16.8" x14ac:dyDescent="0.3">
      <c r="A32" s="302" t="s">
        <v>150</v>
      </c>
      <c r="B32" s="61">
        <v>1</v>
      </c>
      <c r="C32" s="192" t="s">
        <v>25</v>
      </c>
      <c r="D32" s="193" t="str">
        <f>IF(C32="Str",'Personal File'!$C$9,IF(C32="Dex",'Personal File'!$C$10,IF(C32="Con",'Personal File'!$C$11,IF(C32="Int",'Personal File'!$C$12,IF(C32="Wis",'Personal File'!$C$13,IF(C32="Cha",'Personal File'!$C$14))))))</f>
        <v>+2</v>
      </c>
      <c r="E32" s="193" t="str">
        <f t="shared" ref="E32" si="11">CONCATENATE(C32," (",D32,")")</f>
        <v>Wis (+2)</v>
      </c>
      <c r="F32" s="62" t="s">
        <v>54</v>
      </c>
      <c r="G32" s="62">
        <f t="shared" si="1"/>
        <v>3</v>
      </c>
      <c r="H32" s="45">
        <f t="shared" ca="1" si="5"/>
        <v>5</v>
      </c>
      <c r="I32" s="62">
        <f t="shared" ca="1" si="3"/>
        <v>8</v>
      </c>
      <c r="J32" s="63"/>
    </row>
    <row r="33" spans="1:10" ht="16.8" x14ac:dyDescent="0.3">
      <c r="A33" s="288" t="s">
        <v>12</v>
      </c>
      <c r="B33" s="43">
        <v>0</v>
      </c>
      <c r="C33" s="289" t="s">
        <v>26</v>
      </c>
      <c r="D33" s="228" t="str">
        <f>IF(C33="Str",'Personal File'!$C$9,IF(C33="Dex",'Personal File'!$C$10,IF(C33="Con",'Personal File'!$C$11,IF(C33="Int",'Personal File'!$C$12,IF(C33="Wis",'Personal File'!$C$13,IF(C33="Cha",'Personal File'!$C$14))))))</f>
        <v>+1</v>
      </c>
      <c r="E33" s="228" t="str">
        <f t="shared" si="4"/>
        <v>Dex (+1)</v>
      </c>
      <c r="F33" s="58" t="s">
        <v>54</v>
      </c>
      <c r="G33" s="58">
        <f t="shared" si="1"/>
        <v>1</v>
      </c>
      <c r="H33" s="45">
        <f t="shared" ca="1" si="5"/>
        <v>3</v>
      </c>
      <c r="I33" s="58">
        <f t="shared" ca="1" si="3"/>
        <v>4</v>
      </c>
      <c r="J33" s="59"/>
    </row>
    <row r="34" spans="1:10" ht="16.8" x14ac:dyDescent="0.3">
      <c r="A34" s="54" t="s">
        <v>13</v>
      </c>
      <c r="B34" s="43">
        <v>0</v>
      </c>
      <c r="C34" s="55" t="s">
        <v>24</v>
      </c>
      <c r="D34" s="56" t="str">
        <f>IF(C34="Str",'Personal File'!$C$9,IF(C34="Dex",'Personal File'!$C$10,IF(C34="Con",'Personal File'!$C$11,IF(C34="Int",'Personal File'!$C$12,IF(C34="Wis",'Personal File'!$C$13,IF(C34="Cha",'Personal File'!$C$14))))))</f>
        <v>+1</v>
      </c>
      <c r="E34" s="56" t="str">
        <f t="shared" si="4"/>
        <v>Int (+1)</v>
      </c>
      <c r="F34" s="58" t="s">
        <v>54</v>
      </c>
      <c r="G34" s="58">
        <f t="shared" si="1"/>
        <v>1</v>
      </c>
      <c r="H34" s="45">
        <f t="shared" ca="1" si="5"/>
        <v>2</v>
      </c>
      <c r="I34" s="58">
        <f t="shared" ca="1" si="3"/>
        <v>3</v>
      </c>
      <c r="J34" s="59"/>
    </row>
    <row r="35" spans="1:10" ht="16.8" x14ac:dyDescent="0.3">
      <c r="A35" s="87" t="s">
        <v>47</v>
      </c>
      <c r="B35" s="43">
        <v>0</v>
      </c>
      <c r="C35" s="88" t="s">
        <v>25</v>
      </c>
      <c r="D35" s="89" t="str">
        <f>IF(C35="Str",'Personal File'!$C$9,IF(C35="Dex",'Personal File'!$C$10,IF(C35="Con",'Personal File'!$C$11,IF(C35="Int",'Personal File'!$C$12,IF(C35="Wis",'Personal File'!$C$13,IF(C35="Cha",'Personal File'!$C$14))))))</f>
        <v>+2</v>
      </c>
      <c r="E35" s="89" t="str">
        <f t="shared" si="4"/>
        <v>Wis (+2)</v>
      </c>
      <c r="F35" s="58" t="s">
        <v>54</v>
      </c>
      <c r="G35" s="58">
        <f t="shared" si="1"/>
        <v>2</v>
      </c>
      <c r="H35" s="45">
        <f t="shared" ca="1" si="5"/>
        <v>13</v>
      </c>
      <c r="I35" s="58">
        <f t="shared" ca="1" si="3"/>
        <v>15</v>
      </c>
      <c r="J35" s="59"/>
    </row>
    <row r="36" spans="1:10" ht="16.8" x14ac:dyDescent="0.3">
      <c r="A36" s="99" t="s">
        <v>72</v>
      </c>
      <c r="B36" s="71">
        <v>0</v>
      </c>
      <c r="C36" s="100" t="s">
        <v>26</v>
      </c>
      <c r="D36" s="101" t="str">
        <f>IF(C36="Str",'Personal File'!$C$9,IF(C36="Dex",'Personal File'!$C$10,IF(C36="Con",'Personal File'!$C$11,IF(C36="Int",'Personal File'!$C$12,IF(C36="Wis",'Personal File'!$C$13,IF(C36="Cha",'Personal File'!$C$14))))))</f>
        <v>+1</v>
      </c>
      <c r="E36" s="101" t="str">
        <f t="shared" si="4"/>
        <v>Dex (+1)</v>
      </c>
      <c r="F36" s="97" t="s">
        <v>54</v>
      </c>
      <c r="G36" s="74">
        <f t="shared" si="1"/>
        <v>1</v>
      </c>
      <c r="H36" s="45">
        <f t="shared" ca="1" si="5"/>
        <v>13</v>
      </c>
      <c r="I36" s="74">
        <f t="shared" ca="1" si="3"/>
        <v>14</v>
      </c>
      <c r="J36" s="75"/>
    </row>
    <row r="37" spans="1:10" ht="16.8" x14ac:dyDescent="0.3">
      <c r="A37" s="93" t="s">
        <v>154</v>
      </c>
      <c r="B37" s="94">
        <v>0</v>
      </c>
      <c r="C37" s="95" t="s">
        <v>24</v>
      </c>
      <c r="D37" s="96" t="str">
        <f>IF(C37="Str",'Personal File'!$C$9,IF(C37="Dex",'Personal File'!$C$10,IF(C37="Con",'Personal File'!$C$11,IF(C37="Int",'Personal File'!$C$12,IF(C37="Wis",'Personal File'!$C$13,IF(C37="Cha",'Personal File'!$C$14))))))</f>
        <v>+1</v>
      </c>
      <c r="E37" s="96" t="str">
        <f t="shared" si="4"/>
        <v>Int (+1)</v>
      </c>
      <c r="F37" s="97" t="s">
        <v>54</v>
      </c>
      <c r="G37" s="97">
        <f t="shared" si="1"/>
        <v>1</v>
      </c>
      <c r="H37" s="45">
        <f t="shared" ca="1" si="5"/>
        <v>1</v>
      </c>
      <c r="I37" s="97">
        <f t="shared" ca="1" si="3"/>
        <v>2</v>
      </c>
      <c r="J37" s="102"/>
    </row>
    <row r="38" spans="1:10" ht="16.8" x14ac:dyDescent="0.3">
      <c r="A38" s="78" t="s">
        <v>48</v>
      </c>
      <c r="B38" s="61">
        <v>4</v>
      </c>
      <c r="C38" s="79" t="s">
        <v>24</v>
      </c>
      <c r="D38" s="80" t="str">
        <f>IF(C38="Str",'Personal File'!$C$9,IF(C38="Dex",'Personal File'!$C$10,IF(C38="Con",'Personal File'!$C$11,IF(C38="Int",'Personal File'!$C$12,IF(C38="Wis",'Personal File'!$C$13,IF(C38="Cha",'Personal File'!$C$14))))))</f>
        <v>+1</v>
      </c>
      <c r="E38" s="80" t="str">
        <f t="shared" si="4"/>
        <v>Int (+1)</v>
      </c>
      <c r="F38" s="62" t="s">
        <v>54</v>
      </c>
      <c r="G38" s="62">
        <f t="shared" si="1"/>
        <v>5</v>
      </c>
      <c r="H38" s="45">
        <f t="shared" ca="1" si="5"/>
        <v>20</v>
      </c>
      <c r="I38" s="62">
        <f t="shared" ca="1" si="3"/>
        <v>25</v>
      </c>
      <c r="J38" s="194"/>
    </row>
    <row r="39" spans="1:10" ht="16.8" x14ac:dyDescent="0.3">
      <c r="A39" s="87" t="s">
        <v>49</v>
      </c>
      <c r="B39" s="43">
        <v>0</v>
      </c>
      <c r="C39" s="88" t="s">
        <v>25</v>
      </c>
      <c r="D39" s="89" t="str">
        <f>IF(C39="Str",'Personal File'!$C$9,IF(C39="Dex",'Personal File'!$C$10,IF(C39="Con",'Personal File'!$C$11,IF(C39="Int",'Personal File'!$C$12,IF(C39="Wis",'Personal File'!$C$13,IF(C39="Cha",'Personal File'!$C$14))))))</f>
        <v>+2</v>
      </c>
      <c r="E39" s="89" t="str">
        <f t="shared" si="4"/>
        <v>Wis (+2)</v>
      </c>
      <c r="F39" s="58" t="s">
        <v>97</v>
      </c>
      <c r="G39" s="58">
        <f t="shared" si="1"/>
        <v>4</v>
      </c>
      <c r="H39" s="45">
        <f t="shared" ca="1" si="5"/>
        <v>3</v>
      </c>
      <c r="I39" s="58">
        <f t="shared" ca="1" si="3"/>
        <v>7</v>
      </c>
      <c r="J39" s="59"/>
    </row>
    <row r="40" spans="1:10" ht="16.8" x14ac:dyDescent="0.3">
      <c r="A40" s="87" t="s">
        <v>73</v>
      </c>
      <c r="B40" s="43">
        <v>0</v>
      </c>
      <c r="C40" s="88" t="s">
        <v>25</v>
      </c>
      <c r="D40" s="89" t="str">
        <f>IF(C40="Str",'Personal File'!$C$9,IF(C40="Dex",'Personal File'!$C$10,IF(C40="Con",'Personal File'!$C$11,IF(C40="Int",'Personal File'!$C$12,IF(C40="Wis",'Personal File'!$C$13,IF(C40="Cha",'Personal File'!$C$14))))))</f>
        <v>+2</v>
      </c>
      <c r="E40" s="89" t="str">
        <f t="shared" si="4"/>
        <v>Wis (+2)</v>
      </c>
      <c r="F40" s="58" t="s">
        <v>54</v>
      </c>
      <c r="G40" s="58">
        <f t="shared" si="1"/>
        <v>2</v>
      </c>
      <c r="H40" s="45">
        <f t="shared" ca="1" si="5"/>
        <v>18</v>
      </c>
      <c r="I40" s="58">
        <f t="shared" ca="1" si="3"/>
        <v>20</v>
      </c>
      <c r="J40" s="77"/>
    </row>
    <row r="41" spans="1:10" ht="16.8" x14ac:dyDescent="0.3">
      <c r="A41" s="290" t="s">
        <v>14</v>
      </c>
      <c r="B41" s="43">
        <v>0</v>
      </c>
      <c r="C41" s="291" t="s">
        <v>27</v>
      </c>
      <c r="D41" s="292" t="str">
        <f>IF(C41="Str",'Personal File'!$C$9,IF(C41="Dex",'Personal File'!$C$10,IF(C41="Con",'Personal File'!$C$11,IF(C41="Int",'Personal File'!$C$12,IF(C41="Wis",'Personal File'!$C$13,IF(C41="Cha",'Personal File'!$C$14))))))</f>
        <v>+1</v>
      </c>
      <c r="E41" s="292" t="str">
        <f t="shared" si="4"/>
        <v>Str (+1)</v>
      </c>
      <c r="F41" s="58" t="s">
        <v>54</v>
      </c>
      <c r="G41" s="58">
        <f t="shared" si="1"/>
        <v>1</v>
      </c>
      <c r="H41" s="45">
        <f t="shared" ca="1" si="5"/>
        <v>9</v>
      </c>
      <c r="I41" s="58">
        <f t="shared" ca="1" si="3"/>
        <v>10</v>
      </c>
      <c r="J41" s="77"/>
    </row>
    <row r="42" spans="1:10" ht="16.8" x14ac:dyDescent="0.3">
      <c r="A42" s="299" t="s">
        <v>50</v>
      </c>
      <c r="B42" s="94">
        <v>0</v>
      </c>
      <c r="C42" s="300" t="s">
        <v>26</v>
      </c>
      <c r="D42" s="301" t="str">
        <f>IF(C42="Str",'Personal File'!$C$9,IF(C42="Dex",'Personal File'!$C$10,IF(C42="Con",'Personal File'!$C$11,IF(C42="Int",'Personal File'!$C$12,IF(C42="Wis",'Personal File'!$C$13,IF(C42="Cha",'Personal File'!$C$14))))))</f>
        <v>+1</v>
      </c>
      <c r="E42" s="301" t="str">
        <f t="shared" si="4"/>
        <v>Dex (+1)</v>
      </c>
      <c r="F42" s="97" t="s">
        <v>54</v>
      </c>
      <c r="G42" s="97">
        <f t="shared" si="1"/>
        <v>1</v>
      </c>
      <c r="H42" s="45">
        <f t="shared" ca="1" si="5"/>
        <v>10</v>
      </c>
      <c r="I42" s="97">
        <f t="shared" ca="1" si="3"/>
        <v>11</v>
      </c>
      <c r="J42" s="98"/>
    </row>
    <row r="43" spans="1:10" ht="16.8" x14ac:dyDescent="0.3">
      <c r="A43" s="103" t="s">
        <v>51</v>
      </c>
      <c r="B43" s="71">
        <v>0</v>
      </c>
      <c r="C43" s="104" t="s">
        <v>22</v>
      </c>
      <c r="D43" s="105" t="str">
        <f>IF(C43="Str",'Personal File'!$C$9,IF(C43="Dex",'Personal File'!$C$10,IF(C43="Con",'Personal File'!$C$11,IF(C43="Int",'Personal File'!$C$12,IF(C43="Wis",'Personal File'!$C$13,IF(C43="Cha",'Personal File'!$C$14))))))</f>
        <v>+0</v>
      </c>
      <c r="E43" s="105" t="str">
        <f t="shared" si="4"/>
        <v>Cha (+0)</v>
      </c>
      <c r="F43" s="74" t="s">
        <v>54</v>
      </c>
      <c r="G43" s="74">
        <f t="shared" si="1"/>
        <v>0</v>
      </c>
      <c r="H43" s="45">
        <f t="shared" ca="1" si="5"/>
        <v>14</v>
      </c>
      <c r="I43" s="74">
        <f t="shared" ca="1" si="3"/>
        <v>14</v>
      </c>
      <c r="J43" s="75"/>
    </row>
    <row r="44" spans="1:10" ht="17.399999999999999" thickBot="1" x14ac:dyDescent="0.35">
      <c r="A44" s="293" t="s">
        <v>52</v>
      </c>
      <c r="B44" s="294">
        <v>0</v>
      </c>
      <c r="C44" s="295" t="s">
        <v>26</v>
      </c>
      <c r="D44" s="296" t="str">
        <f>IF(C44="Str",'Personal File'!$C$9,IF(C44="Dex",'Personal File'!$C$10,IF(C44="Con",'Personal File'!$C$11,IF(C44="Int",'Personal File'!$C$12,IF(C44="Wis",'Personal File'!$C$13,IF(C44="Cha",'Personal File'!$C$14))))))</f>
        <v>+1</v>
      </c>
      <c r="E44" s="296" t="str">
        <f t="shared" si="4"/>
        <v>Dex (+1)</v>
      </c>
      <c r="F44" s="297" t="s">
        <v>54</v>
      </c>
      <c r="G44" s="297">
        <f t="shared" si="1"/>
        <v>1</v>
      </c>
      <c r="H44" s="106">
        <f t="shared" ca="1" si="5"/>
        <v>18</v>
      </c>
      <c r="I44" s="297">
        <f t="shared" ca="1" si="3"/>
        <v>19</v>
      </c>
      <c r="J44" s="298"/>
    </row>
    <row r="45" spans="1:10" ht="16.2" thickTop="1" x14ac:dyDescent="0.3">
      <c r="A45" s="107"/>
      <c r="B45" s="107">
        <f>SUM(B6:B44)</f>
        <v>24</v>
      </c>
      <c r="E45" s="251">
        <f>SUM(E46:E50)</f>
        <v>24</v>
      </c>
      <c r="F45" s="108" t="s">
        <v>55</v>
      </c>
    </row>
    <row r="46" spans="1:10" x14ac:dyDescent="0.3">
      <c r="B46" s="107"/>
      <c r="E46" s="251">
        <f>(4*(2+'Personal File'!$C$12))</f>
        <v>12</v>
      </c>
      <c r="F46" s="109" t="s">
        <v>151</v>
      </c>
    </row>
    <row r="47" spans="1:10" x14ac:dyDescent="0.3">
      <c r="E47" s="251">
        <f>2+'Personal File'!$C$12</f>
        <v>3</v>
      </c>
      <c r="F47" s="109" t="s">
        <v>152</v>
      </c>
    </row>
    <row r="48" spans="1:10" x14ac:dyDescent="0.3">
      <c r="E48" s="251">
        <f>2+'Personal File'!$C$12</f>
        <v>3</v>
      </c>
      <c r="F48" s="109" t="s">
        <v>153</v>
      </c>
    </row>
    <row r="49" spans="5:6" x14ac:dyDescent="0.3">
      <c r="E49" s="251">
        <f>2+'Personal File'!$C$12</f>
        <v>3</v>
      </c>
      <c r="F49" s="109" t="s">
        <v>738</v>
      </c>
    </row>
    <row r="50" spans="5:6" x14ac:dyDescent="0.3">
      <c r="E50" s="251">
        <f>2+'Personal File'!$C$12</f>
        <v>3</v>
      </c>
      <c r="F50" s="109" t="s">
        <v>741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3590-0F06-436D-820D-FC9B1B854A77}">
  <dimension ref="A1:J385"/>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8984375" style="419" bestFit="1" customWidth="1"/>
    <col min="2" max="2" width="6.19921875" style="419" bestFit="1" customWidth="1"/>
    <col min="3" max="3" width="11.5" style="420" bestFit="1" customWidth="1"/>
    <col min="4" max="4" width="13.59765625" style="420" bestFit="1" customWidth="1"/>
    <col min="5" max="5" width="12.59765625" style="420" bestFit="1" customWidth="1"/>
    <col min="6" max="6" width="10.59765625" style="420" bestFit="1" customWidth="1"/>
    <col min="7" max="7" width="13" style="420" bestFit="1" customWidth="1"/>
    <col min="8" max="8" width="13.19921875" style="419" bestFit="1" customWidth="1"/>
    <col min="9" max="9" width="23.296875" style="329" bestFit="1" customWidth="1"/>
    <col min="10" max="10" width="5.5" style="329" bestFit="1" customWidth="1"/>
    <col min="11" max="16384" width="13" style="329"/>
  </cols>
  <sheetData>
    <row r="1" spans="1:10" ht="23.4" thickBot="1" x14ac:dyDescent="0.35">
      <c r="A1" s="421" t="s">
        <v>710</v>
      </c>
      <c r="B1" s="331"/>
      <c r="C1" s="331"/>
      <c r="D1" s="331"/>
      <c r="E1" s="331"/>
      <c r="F1" s="331"/>
      <c r="G1" s="331"/>
      <c r="H1" s="331"/>
      <c r="I1" s="331"/>
    </row>
    <row r="2" spans="1:10" s="382" customFormat="1" ht="16.8" x14ac:dyDescent="0.3">
      <c r="A2" s="425" t="s">
        <v>177</v>
      </c>
      <c r="B2" s="426" t="s">
        <v>0</v>
      </c>
      <c r="C2" s="426" t="s">
        <v>240</v>
      </c>
      <c r="D2" s="426" t="s">
        <v>241</v>
      </c>
      <c r="E2" s="426" t="s">
        <v>242</v>
      </c>
      <c r="F2" s="426" t="s">
        <v>243</v>
      </c>
      <c r="G2" s="426" t="s">
        <v>244</v>
      </c>
      <c r="H2" s="426" t="s">
        <v>245</v>
      </c>
      <c r="I2" s="426" t="s">
        <v>246</v>
      </c>
      <c r="J2" s="427" t="s">
        <v>247</v>
      </c>
    </row>
    <row r="3" spans="1:10" s="382" customFormat="1" ht="16.8" x14ac:dyDescent="0.3">
      <c r="A3" s="422" t="s">
        <v>248</v>
      </c>
      <c r="B3" s="383">
        <v>0</v>
      </c>
      <c r="C3" s="384"/>
      <c r="D3" s="385" t="s">
        <v>249</v>
      </c>
      <c r="E3" s="386" t="s">
        <v>250</v>
      </c>
      <c r="F3" s="387" t="s">
        <v>251</v>
      </c>
      <c r="G3" s="387" t="s">
        <v>252</v>
      </c>
      <c r="H3" s="387" t="s">
        <v>253</v>
      </c>
      <c r="I3" s="388" t="s">
        <v>254</v>
      </c>
      <c r="J3" s="389">
        <v>9</v>
      </c>
    </row>
    <row r="4" spans="1:10" s="382" customFormat="1" ht="16.8" x14ac:dyDescent="0.3">
      <c r="A4" s="422" t="s">
        <v>255</v>
      </c>
      <c r="B4" s="383">
        <v>0</v>
      </c>
      <c r="C4" s="384"/>
      <c r="D4" s="390" t="s">
        <v>256</v>
      </c>
      <c r="E4" s="391" t="s">
        <v>250</v>
      </c>
      <c r="F4" s="392" t="s">
        <v>251</v>
      </c>
      <c r="G4" s="393" t="s">
        <v>252</v>
      </c>
      <c r="H4" s="393" t="s">
        <v>257</v>
      </c>
      <c r="I4" s="393" t="s">
        <v>258</v>
      </c>
      <c r="J4" s="394">
        <v>215</v>
      </c>
    </row>
    <row r="5" spans="1:10" s="382" customFormat="1" ht="16.8" x14ac:dyDescent="0.3">
      <c r="A5" s="422" t="s">
        <v>259</v>
      </c>
      <c r="B5" s="383">
        <v>0</v>
      </c>
      <c r="C5" s="384"/>
      <c r="D5" s="390" t="s">
        <v>256</v>
      </c>
      <c r="E5" s="391" t="s">
        <v>250</v>
      </c>
      <c r="F5" s="392" t="s">
        <v>251</v>
      </c>
      <c r="G5" s="393" t="s">
        <v>260</v>
      </c>
      <c r="H5" s="393" t="s">
        <v>257</v>
      </c>
      <c r="I5" s="393" t="s">
        <v>258</v>
      </c>
      <c r="J5" s="394">
        <v>216</v>
      </c>
    </row>
    <row r="6" spans="1:10" s="382" customFormat="1" ht="16.8" x14ac:dyDescent="0.3">
      <c r="A6" s="422" t="s">
        <v>182</v>
      </c>
      <c r="B6" s="383">
        <v>0</v>
      </c>
      <c r="C6" s="384"/>
      <c r="D6" s="395" t="s">
        <v>261</v>
      </c>
      <c r="E6" s="391" t="s">
        <v>250</v>
      </c>
      <c r="F6" s="393" t="s">
        <v>251</v>
      </c>
      <c r="G6" s="393" t="s">
        <v>129</v>
      </c>
      <c r="H6" s="393" t="s">
        <v>262</v>
      </c>
      <c r="I6" s="393" t="s">
        <v>258</v>
      </c>
      <c r="J6" s="394">
        <v>219</v>
      </c>
    </row>
    <row r="7" spans="1:10" s="382" customFormat="1" ht="16.8" x14ac:dyDescent="0.3">
      <c r="A7" s="422" t="s">
        <v>192</v>
      </c>
      <c r="B7" s="383">
        <v>0</v>
      </c>
      <c r="C7" s="384"/>
      <c r="D7" s="390" t="s">
        <v>263</v>
      </c>
      <c r="E7" s="391" t="s">
        <v>250</v>
      </c>
      <c r="F7" s="392" t="s">
        <v>251</v>
      </c>
      <c r="G7" s="393" t="s">
        <v>252</v>
      </c>
      <c r="H7" s="393" t="s">
        <v>257</v>
      </c>
      <c r="I7" s="393" t="s">
        <v>258</v>
      </c>
      <c r="J7" s="394">
        <v>219</v>
      </c>
    </row>
    <row r="8" spans="1:10" s="382" customFormat="1" ht="16.8" x14ac:dyDescent="0.3">
      <c r="A8" s="422" t="s">
        <v>264</v>
      </c>
      <c r="B8" s="383">
        <v>0</v>
      </c>
      <c r="C8" s="384"/>
      <c r="D8" s="390" t="s">
        <v>263</v>
      </c>
      <c r="E8" s="391" t="s">
        <v>250</v>
      </c>
      <c r="F8" s="392" t="s">
        <v>251</v>
      </c>
      <c r="G8" s="393" t="s">
        <v>260</v>
      </c>
      <c r="H8" s="393" t="s">
        <v>265</v>
      </c>
      <c r="I8" s="393" t="s">
        <v>258</v>
      </c>
      <c r="J8" s="396">
        <v>238</v>
      </c>
    </row>
    <row r="9" spans="1:10" s="382" customFormat="1" ht="16.8" x14ac:dyDescent="0.3">
      <c r="A9" s="422" t="s">
        <v>267</v>
      </c>
      <c r="B9" s="383">
        <v>0</v>
      </c>
      <c r="C9" s="384"/>
      <c r="D9" s="390" t="s">
        <v>268</v>
      </c>
      <c r="E9" s="391" t="s">
        <v>269</v>
      </c>
      <c r="F9" s="392" t="s">
        <v>251</v>
      </c>
      <c r="G9" s="393" t="s">
        <v>260</v>
      </c>
      <c r="H9" s="393" t="s">
        <v>253</v>
      </c>
      <c r="I9" s="393" t="s">
        <v>258</v>
      </c>
      <c r="J9" s="394">
        <v>248</v>
      </c>
    </row>
    <row r="10" spans="1:10" s="382" customFormat="1" ht="16.8" x14ac:dyDescent="0.3">
      <c r="A10" s="422" t="s">
        <v>194</v>
      </c>
      <c r="B10" s="383">
        <v>0</v>
      </c>
      <c r="C10" s="384"/>
      <c r="D10" s="390" t="s">
        <v>249</v>
      </c>
      <c r="E10" s="391" t="s">
        <v>250</v>
      </c>
      <c r="F10" s="392" t="s">
        <v>251</v>
      </c>
      <c r="G10" s="393" t="s">
        <v>102</v>
      </c>
      <c r="H10" s="393" t="s">
        <v>257</v>
      </c>
      <c r="I10" s="393" t="s">
        <v>258</v>
      </c>
      <c r="J10" s="394">
        <v>253</v>
      </c>
    </row>
    <row r="11" spans="1:10" s="382" customFormat="1" ht="16.8" x14ac:dyDescent="0.3">
      <c r="A11" s="422" t="s">
        <v>196</v>
      </c>
      <c r="B11" s="383">
        <v>0</v>
      </c>
      <c r="C11" s="384"/>
      <c r="D11" s="395" t="s">
        <v>249</v>
      </c>
      <c r="E11" s="391" t="s">
        <v>270</v>
      </c>
      <c r="F11" s="392" t="s">
        <v>251</v>
      </c>
      <c r="G11" s="393" t="s">
        <v>271</v>
      </c>
      <c r="H11" s="393" t="s">
        <v>253</v>
      </c>
      <c r="I11" s="393" t="s">
        <v>258</v>
      </c>
      <c r="J11" s="394">
        <v>253</v>
      </c>
    </row>
    <row r="12" spans="1:10" s="382" customFormat="1" ht="16.8" x14ac:dyDescent="0.3">
      <c r="A12" s="422" t="s">
        <v>276</v>
      </c>
      <c r="B12" s="383">
        <v>0</v>
      </c>
      <c r="C12" s="384"/>
      <c r="D12" s="390" t="s">
        <v>261</v>
      </c>
      <c r="E12" s="391" t="s">
        <v>250</v>
      </c>
      <c r="F12" s="392" t="s">
        <v>251</v>
      </c>
      <c r="G12" s="393" t="s">
        <v>102</v>
      </c>
      <c r="H12" s="393" t="s">
        <v>257</v>
      </c>
      <c r="I12" s="393" t="s">
        <v>258</v>
      </c>
      <c r="J12" s="394">
        <v>267</v>
      </c>
    </row>
    <row r="13" spans="1:10" s="382" customFormat="1" ht="16.8" x14ac:dyDescent="0.3">
      <c r="A13" s="422" t="s">
        <v>199</v>
      </c>
      <c r="B13" s="383">
        <v>0</v>
      </c>
      <c r="C13" s="384"/>
      <c r="D13" s="390" t="s">
        <v>261</v>
      </c>
      <c r="E13" s="391" t="s">
        <v>270</v>
      </c>
      <c r="F13" s="392" t="s">
        <v>251</v>
      </c>
      <c r="G13" s="393" t="s">
        <v>277</v>
      </c>
      <c r="H13" s="393" t="s">
        <v>253</v>
      </c>
      <c r="I13" s="393" t="s">
        <v>258</v>
      </c>
      <c r="J13" s="394">
        <v>269</v>
      </c>
    </row>
    <row r="14" spans="1:10" s="382" customFormat="1" ht="16.8" x14ac:dyDescent="0.3">
      <c r="A14" s="422" t="s">
        <v>278</v>
      </c>
      <c r="B14" s="383">
        <v>0</v>
      </c>
      <c r="C14" s="384"/>
      <c r="D14" s="395" t="s">
        <v>279</v>
      </c>
      <c r="E14" s="391" t="s">
        <v>280</v>
      </c>
      <c r="F14" s="392" t="s">
        <v>251</v>
      </c>
      <c r="G14" s="393" t="s">
        <v>260</v>
      </c>
      <c r="H14" s="393" t="s">
        <v>265</v>
      </c>
      <c r="I14" s="393" t="s">
        <v>258</v>
      </c>
      <c r="J14" s="394">
        <v>272</v>
      </c>
    </row>
    <row r="15" spans="1:10" ht="16.8" x14ac:dyDescent="0.3">
      <c r="A15" s="422" t="s">
        <v>282</v>
      </c>
      <c r="B15" s="383">
        <v>0</v>
      </c>
      <c r="C15" s="384"/>
      <c r="D15" s="390" t="s">
        <v>256</v>
      </c>
      <c r="E15" s="391" t="s">
        <v>250</v>
      </c>
      <c r="F15" s="392" t="s">
        <v>251</v>
      </c>
      <c r="G15" s="393" t="s">
        <v>283</v>
      </c>
      <c r="H15" s="393" t="s">
        <v>284</v>
      </c>
      <c r="I15" s="393" t="s">
        <v>285</v>
      </c>
      <c r="J15" s="394">
        <v>128</v>
      </c>
    </row>
    <row r="16" spans="1:10" ht="16.8" x14ac:dyDescent="0.3">
      <c r="A16" s="423" t="s">
        <v>286</v>
      </c>
      <c r="B16" s="398">
        <v>0</v>
      </c>
      <c r="C16" s="399"/>
      <c r="D16" s="400" t="s">
        <v>249</v>
      </c>
      <c r="E16" s="401" t="s">
        <v>272</v>
      </c>
      <c r="F16" s="402" t="s">
        <v>251</v>
      </c>
      <c r="G16" s="403" t="s">
        <v>260</v>
      </c>
      <c r="H16" s="403" t="s">
        <v>265</v>
      </c>
      <c r="I16" s="403" t="s">
        <v>258</v>
      </c>
      <c r="J16" s="404">
        <v>298</v>
      </c>
    </row>
    <row r="17" spans="1:10" ht="16.8" x14ac:dyDescent="0.3">
      <c r="A17" s="422" t="s">
        <v>287</v>
      </c>
      <c r="B17" s="383">
        <v>1</v>
      </c>
      <c r="C17" s="384"/>
      <c r="D17" s="390" t="s">
        <v>288</v>
      </c>
      <c r="E17" s="391" t="s">
        <v>272</v>
      </c>
      <c r="F17" s="392" t="s">
        <v>251</v>
      </c>
      <c r="G17" s="393" t="s">
        <v>289</v>
      </c>
      <c r="H17" s="393" t="s">
        <v>262</v>
      </c>
      <c r="I17" s="393" t="s">
        <v>258</v>
      </c>
      <c r="J17" s="396">
        <v>203</v>
      </c>
    </row>
    <row r="18" spans="1:10" ht="16.8" x14ac:dyDescent="0.3">
      <c r="A18" s="422" t="s">
        <v>292</v>
      </c>
      <c r="B18" s="383">
        <v>1</v>
      </c>
      <c r="C18" s="384"/>
      <c r="D18" s="390" t="s">
        <v>288</v>
      </c>
      <c r="E18" s="391" t="s">
        <v>272</v>
      </c>
      <c r="F18" s="392" t="s">
        <v>251</v>
      </c>
      <c r="G18" s="393" t="s">
        <v>289</v>
      </c>
      <c r="H18" s="393" t="s">
        <v>262</v>
      </c>
      <c r="I18" s="393" t="s">
        <v>258</v>
      </c>
      <c r="J18" s="396">
        <v>205</v>
      </c>
    </row>
    <row r="19" spans="1:10" ht="16.8" x14ac:dyDescent="0.3">
      <c r="A19" s="422" t="s">
        <v>293</v>
      </c>
      <c r="B19" s="383">
        <v>1</v>
      </c>
      <c r="C19" s="384"/>
      <c r="D19" s="390" t="s">
        <v>249</v>
      </c>
      <c r="E19" s="391" t="s">
        <v>294</v>
      </c>
      <c r="F19" s="392" t="s">
        <v>251</v>
      </c>
      <c r="G19" s="393" t="s">
        <v>260</v>
      </c>
      <c r="H19" s="393" t="s">
        <v>257</v>
      </c>
      <c r="I19" s="393" t="s">
        <v>258</v>
      </c>
      <c r="J19" s="394">
        <v>205</v>
      </c>
    </row>
    <row r="20" spans="1:10" ht="16.8" x14ac:dyDescent="0.3">
      <c r="A20" s="422" t="s">
        <v>295</v>
      </c>
      <c r="B20" s="383">
        <v>1</v>
      </c>
      <c r="C20" s="384"/>
      <c r="D20" s="390" t="s">
        <v>268</v>
      </c>
      <c r="E20" s="406" t="s">
        <v>250</v>
      </c>
      <c r="F20" s="392" t="s">
        <v>290</v>
      </c>
      <c r="G20" s="393" t="s">
        <v>252</v>
      </c>
      <c r="H20" s="388" t="s">
        <v>281</v>
      </c>
      <c r="I20" s="388" t="s">
        <v>296</v>
      </c>
      <c r="J20" s="396">
        <v>63</v>
      </c>
    </row>
    <row r="21" spans="1:10" ht="16.8" x14ac:dyDescent="0.3">
      <c r="A21" s="422" t="s">
        <v>297</v>
      </c>
      <c r="B21" s="383">
        <v>1</v>
      </c>
      <c r="C21" s="384"/>
      <c r="D21" s="390" t="s">
        <v>279</v>
      </c>
      <c r="E21" s="391" t="s">
        <v>298</v>
      </c>
      <c r="F21" s="392" t="s">
        <v>251</v>
      </c>
      <c r="G21" s="393" t="s">
        <v>260</v>
      </c>
      <c r="H21" s="393" t="s">
        <v>299</v>
      </c>
      <c r="I21" s="393" t="s">
        <v>300</v>
      </c>
      <c r="J21" s="394">
        <v>83</v>
      </c>
    </row>
    <row r="22" spans="1:10" ht="16.8" x14ac:dyDescent="0.3">
      <c r="A22" s="422" t="s">
        <v>302</v>
      </c>
      <c r="B22" s="383">
        <v>1</v>
      </c>
      <c r="C22" s="384"/>
      <c r="D22" s="390" t="s">
        <v>288</v>
      </c>
      <c r="E22" s="391" t="s">
        <v>303</v>
      </c>
      <c r="F22" s="392" t="s">
        <v>251</v>
      </c>
      <c r="G22" s="393" t="s">
        <v>252</v>
      </c>
      <c r="H22" s="393" t="s">
        <v>281</v>
      </c>
      <c r="I22" s="393" t="s">
        <v>258</v>
      </c>
      <c r="J22" s="394">
        <v>211</v>
      </c>
    </row>
    <row r="23" spans="1:10" ht="16.8" x14ac:dyDescent="0.3">
      <c r="A23" s="422" t="s">
        <v>304</v>
      </c>
      <c r="B23" s="383">
        <v>1</v>
      </c>
      <c r="C23" s="384"/>
      <c r="D23" s="390" t="s">
        <v>263</v>
      </c>
      <c r="E23" s="391" t="s">
        <v>280</v>
      </c>
      <c r="F23" s="392" t="s">
        <v>251</v>
      </c>
      <c r="G23" s="393" t="s">
        <v>277</v>
      </c>
      <c r="H23" s="393" t="s">
        <v>253</v>
      </c>
      <c r="I23" s="393" t="s">
        <v>258</v>
      </c>
      <c r="J23" s="394">
        <v>212</v>
      </c>
    </row>
    <row r="24" spans="1:10" ht="16.8" x14ac:dyDescent="0.3">
      <c r="A24" s="422" t="s">
        <v>305</v>
      </c>
      <c r="B24" s="383">
        <v>1</v>
      </c>
      <c r="C24" s="384"/>
      <c r="D24" s="407" t="s">
        <v>256</v>
      </c>
      <c r="E24" s="406" t="s">
        <v>272</v>
      </c>
      <c r="F24" s="392" t="s">
        <v>306</v>
      </c>
      <c r="G24" s="408" t="s">
        <v>252</v>
      </c>
      <c r="H24" s="408" t="s">
        <v>284</v>
      </c>
      <c r="I24" s="393" t="s">
        <v>307</v>
      </c>
      <c r="J24" s="394">
        <v>91</v>
      </c>
    </row>
    <row r="25" spans="1:10" ht="16.8" x14ac:dyDescent="0.3">
      <c r="A25" s="422" t="s">
        <v>308</v>
      </c>
      <c r="B25" s="383">
        <v>1</v>
      </c>
      <c r="C25" s="384"/>
      <c r="D25" s="390" t="s">
        <v>256</v>
      </c>
      <c r="E25" s="391" t="s">
        <v>250</v>
      </c>
      <c r="F25" s="392" t="s">
        <v>251</v>
      </c>
      <c r="G25" s="393" t="s">
        <v>260</v>
      </c>
      <c r="H25" s="393" t="s">
        <v>257</v>
      </c>
      <c r="I25" s="393" t="s">
        <v>258</v>
      </c>
      <c r="J25" s="394">
        <v>216</v>
      </c>
    </row>
    <row r="26" spans="1:10" ht="16.8" x14ac:dyDescent="0.3">
      <c r="A26" s="422" t="s">
        <v>309</v>
      </c>
      <c r="B26" s="383">
        <v>1</v>
      </c>
      <c r="C26" s="384"/>
      <c r="D26" s="390" t="s">
        <v>249</v>
      </c>
      <c r="E26" s="391" t="s">
        <v>294</v>
      </c>
      <c r="F26" s="392" t="s">
        <v>265</v>
      </c>
      <c r="G26" s="393" t="s">
        <v>260</v>
      </c>
      <c r="H26" s="393" t="s">
        <v>257</v>
      </c>
      <c r="I26" s="393" t="s">
        <v>258</v>
      </c>
      <c r="J26" s="394">
        <v>216</v>
      </c>
    </row>
    <row r="27" spans="1:10" ht="16.8" x14ac:dyDescent="0.3">
      <c r="A27" s="422" t="s">
        <v>310</v>
      </c>
      <c r="B27" s="383">
        <v>1</v>
      </c>
      <c r="C27" s="384"/>
      <c r="D27" s="390" t="s">
        <v>266</v>
      </c>
      <c r="E27" s="391" t="s">
        <v>250</v>
      </c>
      <c r="F27" s="392" t="s">
        <v>251</v>
      </c>
      <c r="G27" s="393" t="s">
        <v>252</v>
      </c>
      <c r="H27" s="393" t="s">
        <v>253</v>
      </c>
      <c r="I27" s="393" t="s">
        <v>258</v>
      </c>
      <c r="J27" s="394">
        <v>217</v>
      </c>
    </row>
    <row r="28" spans="1:10" ht="16.8" x14ac:dyDescent="0.3">
      <c r="A28" s="422" t="s">
        <v>311</v>
      </c>
      <c r="B28" s="383">
        <v>1</v>
      </c>
      <c r="C28" s="384"/>
      <c r="D28" s="390" t="s">
        <v>263</v>
      </c>
      <c r="E28" s="391" t="s">
        <v>272</v>
      </c>
      <c r="F28" s="392" t="s">
        <v>251</v>
      </c>
      <c r="G28" s="393" t="s">
        <v>312</v>
      </c>
      <c r="H28" s="393" t="s">
        <v>253</v>
      </c>
      <c r="I28" s="393" t="s">
        <v>258</v>
      </c>
      <c r="J28" s="394">
        <v>218</v>
      </c>
    </row>
    <row r="29" spans="1:10" ht="16.8" x14ac:dyDescent="0.3">
      <c r="A29" s="422" t="s">
        <v>313</v>
      </c>
      <c r="B29" s="383">
        <v>1</v>
      </c>
      <c r="C29" s="384"/>
      <c r="D29" s="390" t="s">
        <v>263</v>
      </c>
      <c r="E29" s="391" t="s">
        <v>272</v>
      </c>
      <c r="F29" s="392" t="s">
        <v>251</v>
      </c>
      <c r="G29" s="393" t="s">
        <v>129</v>
      </c>
      <c r="H29" s="393" t="s">
        <v>253</v>
      </c>
      <c r="I29" s="393" t="s">
        <v>258</v>
      </c>
      <c r="J29" s="394">
        <v>218</v>
      </c>
    </row>
    <row r="30" spans="1:10" ht="16.8" x14ac:dyDescent="0.3">
      <c r="A30" s="422" t="s">
        <v>314</v>
      </c>
      <c r="B30" s="383">
        <v>1</v>
      </c>
      <c r="C30" s="384"/>
      <c r="D30" s="390" t="s">
        <v>263</v>
      </c>
      <c r="E30" s="391" t="s">
        <v>280</v>
      </c>
      <c r="F30" s="392" t="s">
        <v>251</v>
      </c>
      <c r="G30" s="393" t="s">
        <v>98</v>
      </c>
      <c r="H30" s="393" t="s">
        <v>257</v>
      </c>
      <c r="I30" s="393" t="s">
        <v>258</v>
      </c>
      <c r="J30" s="394">
        <v>220</v>
      </c>
    </row>
    <row r="31" spans="1:10" ht="16.8" x14ac:dyDescent="0.3">
      <c r="A31" s="422" t="s">
        <v>200</v>
      </c>
      <c r="B31" s="383">
        <v>1</v>
      </c>
      <c r="C31" s="384"/>
      <c r="D31" s="390" t="s">
        <v>268</v>
      </c>
      <c r="E31" s="391" t="s">
        <v>272</v>
      </c>
      <c r="F31" s="392" t="s">
        <v>251</v>
      </c>
      <c r="G31" s="393" t="s">
        <v>277</v>
      </c>
      <c r="H31" s="393" t="s">
        <v>265</v>
      </c>
      <c r="I31" s="393" t="s">
        <v>258</v>
      </c>
      <c r="J31" s="396">
        <v>224</v>
      </c>
    </row>
    <row r="32" spans="1:10" ht="16.8" x14ac:dyDescent="0.3">
      <c r="A32" s="422" t="s">
        <v>315</v>
      </c>
      <c r="B32" s="383">
        <v>1</v>
      </c>
      <c r="C32" s="384"/>
      <c r="D32" s="390" t="s">
        <v>263</v>
      </c>
      <c r="E32" s="391" t="s">
        <v>316</v>
      </c>
      <c r="F32" s="393" t="s">
        <v>251</v>
      </c>
      <c r="G32" s="393" t="s">
        <v>260</v>
      </c>
      <c r="H32" s="393" t="s">
        <v>301</v>
      </c>
      <c r="I32" s="393" t="s">
        <v>317</v>
      </c>
      <c r="J32" s="394">
        <v>96</v>
      </c>
    </row>
    <row r="33" spans="1:10" ht="16.8" x14ac:dyDescent="0.3">
      <c r="A33" s="422" t="s">
        <v>318</v>
      </c>
      <c r="B33" s="383">
        <v>1</v>
      </c>
      <c r="C33" s="384"/>
      <c r="D33" s="390" t="s">
        <v>288</v>
      </c>
      <c r="E33" s="391" t="s">
        <v>272</v>
      </c>
      <c r="F33" s="392" t="s">
        <v>251</v>
      </c>
      <c r="G33" s="393" t="s">
        <v>271</v>
      </c>
      <c r="H33" s="393" t="s">
        <v>262</v>
      </c>
      <c r="I33" s="393" t="s">
        <v>258</v>
      </c>
      <c r="J33" s="394">
        <v>225</v>
      </c>
    </row>
    <row r="34" spans="1:10" ht="16.8" x14ac:dyDescent="0.3">
      <c r="A34" s="422" t="s">
        <v>319</v>
      </c>
      <c r="B34" s="383">
        <v>1</v>
      </c>
      <c r="C34" s="384"/>
      <c r="D34" s="390" t="s">
        <v>249</v>
      </c>
      <c r="E34" s="405" t="s">
        <v>294</v>
      </c>
      <c r="F34" s="405" t="s">
        <v>251</v>
      </c>
      <c r="G34" s="393" t="s">
        <v>260</v>
      </c>
      <c r="H34" s="393" t="s">
        <v>253</v>
      </c>
      <c r="I34" s="393" t="s">
        <v>254</v>
      </c>
      <c r="J34" s="394">
        <v>77</v>
      </c>
    </row>
    <row r="35" spans="1:10" ht="16.8" x14ac:dyDescent="0.3">
      <c r="A35" s="422" t="s">
        <v>320</v>
      </c>
      <c r="B35" s="383">
        <v>1</v>
      </c>
      <c r="C35" s="384"/>
      <c r="D35" s="390" t="s">
        <v>279</v>
      </c>
      <c r="E35" s="391" t="s">
        <v>250</v>
      </c>
      <c r="F35" s="392" t="s">
        <v>251</v>
      </c>
      <c r="G35" s="393" t="s">
        <v>260</v>
      </c>
      <c r="H35" s="393" t="s">
        <v>274</v>
      </c>
      <c r="I35" s="393" t="s">
        <v>258</v>
      </c>
      <c r="J35" s="394">
        <v>226</v>
      </c>
    </row>
    <row r="36" spans="1:10" ht="16.8" x14ac:dyDescent="0.3">
      <c r="A36" s="422" t="s">
        <v>321</v>
      </c>
      <c r="B36" s="383">
        <v>1</v>
      </c>
      <c r="C36" s="384"/>
      <c r="D36" s="390" t="s">
        <v>279</v>
      </c>
      <c r="E36" s="391" t="s">
        <v>250</v>
      </c>
      <c r="F36" s="392" t="s">
        <v>251</v>
      </c>
      <c r="G36" s="393" t="s">
        <v>277</v>
      </c>
      <c r="H36" s="393" t="s">
        <v>262</v>
      </c>
      <c r="I36" s="393" t="s">
        <v>258</v>
      </c>
      <c r="J36" s="396">
        <v>227</v>
      </c>
    </row>
    <row r="37" spans="1:10" ht="16.8" x14ac:dyDescent="0.3">
      <c r="A37" s="422" t="s">
        <v>322</v>
      </c>
      <c r="B37" s="383">
        <v>1</v>
      </c>
      <c r="C37" s="384"/>
      <c r="D37" s="390" t="s">
        <v>279</v>
      </c>
      <c r="E37" s="391" t="s">
        <v>323</v>
      </c>
      <c r="F37" s="393" t="s">
        <v>251</v>
      </c>
      <c r="G37" s="393" t="s">
        <v>252</v>
      </c>
      <c r="H37" s="393" t="s">
        <v>324</v>
      </c>
      <c r="I37" s="393" t="s">
        <v>317</v>
      </c>
      <c r="J37" s="394">
        <v>99</v>
      </c>
    </row>
    <row r="38" spans="1:10" ht="16.8" x14ac:dyDescent="0.3">
      <c r="A38" s="422" t="s">
        <v>325</v>
      </c>
      <c r="B38" s="383">
        <v>1</v>
      </c>
      <c r="C38" s="384"/>
      <c r="D38" s="390" t="s">
        <v>263</v>
      </c>
      <c r="E38" s="406" t="s">
        <v>326</v>
      </c>
      <c r="F38" s="392" t="s">
        <v>290</v>
      </c>
      <c r="G38" s="408" t="s">
        <v>277</v>
      </c>
      <c r="H38" s="393" t="s">
        <v>281</v>
      </c>
      <c r="I38" s="393" t="s">
        <v>327</v>
      </c>
      <c r="J38" s="394">
        <v>150</v>
      </c>
    </row>
    <row r="39" spans="1:10" ht="16.8" x14ac:dyDescent="0.3">
      <c r="A39" s="422" t="s">
        <v>328</v>
      </c>
      <c r="B39" s="383">
        <v>1</v>
      </c>
      <c r="C39" s="384"/>
      <c r="D39" s="390" t="s">
        <v>268</v>
      </c>
      <c r="E39" s="391" t="s">
        <v>250</v>
      </c>
      <c r="F39" s="393" t="s">
        <v>251</v>
      </c>
      <c r="G39" s="393" t="s">
        <v>312</v>
      </c>
      <c r="H39" s="393" t="s">
        <v>262</v>
      </c>
      <c r="I39" s="393" t="s">
        <v>254</v>
      </c>
      <c r="J39" s="394">
        <v>108</v>
      </c>
    </row>
    <row r="40" spans="1:10" ht="16.8" x14ac:dyDescent="0.3">
      <c r="A40" s="422" t="s">
        <v>329</v>
      </c>
      <c r="B40" s="383">
        <v>1</v>
      </c>
      <c r="C40" s="384"/>
      <c r="D40" s="390" t="s">
        <v>256</v>
      </c>
      <c r="E40" s="391" t="s">
        <v>250</v>
      </c>
      <c r="F40" s="392" t="s">
        <v>273</v>
      </c>
      <c r="G40" s="393" t="s">
        <v>252</v>
      </c>
      <c r="H40" s="393" t="s">
        <v>274</v>
      </c>
      <c r="I40" s="393" t="s">
        <v>327</v>
      </c>
      <c r="J40" s="394">
        <v>151</v>
      </c>
    </row>
    <row r="41" spans="1:10" ht="16.8" x14ac:dyDescent="0.3">
      <c r="A41" s="422" t="s">
        <v>330</v>
      </c>
      <c r="B41" s="383">
        <v>1</v>
      </c>
      <c r="C41" s="384"/>
      <c r="D41" s="397" t="s">
        <v>279</v>
      </c>
      <c r="E41" s="405" t="s">
        <v>272</v>
      </c>
      <c r="F41" s="388" t="s">
        <v>251</v>
      </c>
      <c r="G41" s="388" t="s">
        <v>260</v>
      </c>
      <c r="H41" s="388" t="s">
        <v>253</v>
      </c>
      <c r="I41" s="393" t="s">
        <v>258</v>
      </c>
      <c r="J41" s="394">
        <v>241</v>
      </c>
    </row>
    <row r="42" spans="1:10" ht="16.8" x14ac:dyDescent="0.3">
      <c r="A42" s="422" t="s">
        <v>331</v>
      </c>
      <c r="B42" s="383">
        <v>1</v>
      </c>
      <c r="C42" s="384"/>
      <c r="D42" s="397" t="s">
        <v>288</v>
      </c>
      <c r="E42" s="405" t="s">
        <v>272</v>
      </c>
      <c r="F42" s="388" t="s">
        <v>251</v>
      </c>
      <c r="G42" s="388" t="s">
        <v>271</v>
      </c>
      <c r="H42" s="388" t="s">
        <v>284</v>
      </c>
      <c r="I42" s="393" t="s">
        <v>285</v>
      </c>
      <c r="J42" s="394">
        <v>122</v>
      </c>
    </row>
    <row r="43" spans="1:10" ht="16.8" x14ac:dyDescent="0.3">
      <c r="A43" s="422" t="s">
        <v>332</v>
      </c>
      <c r="B43" s="383">
        <v>1</v>
      </c>
      <c r="C43" s="384"/>
      <c r="D43" s="397" t="s">
        <v>279</v>
      </c>
      <c r="E43" s="405" t="s">
        <v>294</v>
      </c>
      <c r="F43" s="388" t="s">
        <v>251</v>
      </c>
      <c r="G43" s="388" t="s">
        <v>260</v>
      </c>
      <c r="H43" s="388" t="s">
        <v>253</v>
      </c>
      <c r="I43" s="393" t="s">
        <v>254</v>
      </c>
      <c r="J43" s="394">
        <v>126</v>
      </c>
    </row>
    <row r="44" spans="1:10" ht="16.8" x14ac:dyDescent="0.3">
      <c r="A44" s="422" t="s">
        <v>333</v>
      </c>
      <c r="B44" s="383">
        <v>1</v>
      </c>
      <c r="C44" s="384"/>
      <c r="D44" s="390" t="s">
        <v>268</v>
      </c>
      <c r="E44" s="391" t="s">
        <v>250</v>
      </c>
      <c r="F44" s="392" t="s">
        <v>251</v>
      </c>
      <c r="G44" s="388" t="s">
        <v>271</v>
      </c>
      <c r="H44" s="393" t="s">
        <v>253</v>
      </c>
      <c r="I44" s="393" t="s">
        <v>334</v>
      </c>
      <c r="J44" s="394">
        <v>100</v>
      </c>
    </row>
    <row r="45" spans="1:10" ht="16.8" x14ac:dyDescent="0.3">
      <c r="A45" s="422" t="s">
        <v>335</v>
      </c>
      <c r="B45" s="383">
        <v>1</v>
      </c>
      <c r="C45" s="384"/>
      <c r="D45" s="390" t="s">
        <v>249</v>
      </c>
      <c r="E45" s="391" t="s">
        <v>294</v>
      </c>
      <c r="F45" s="392" t="s">
        <v>251</v>
      </c>
      <c r="G45" s="393" t="s">
        <v>277</v>
      </c>
      <c r="H45" s="393" t="s">
        <v>324</v>
      </c>
      <c r="I45" s="393" t="s">
        <v>258</v>
      </c>
      <c r="J45" s="394">
        <v>249</v>
      </c>
    </row>
    <row r="46" spans="1:10" ht="16.8" x14ac:dyDescent="0.3">
      <c r="A46" s="422" t="s">
        <v>336</v>
      </c>
      <c r="B46" s="383">
        <v>1</v>
      </c>
      <c r="C46" s="390" t="s">
        <v>715</v>
      </c>
      <c r="D46" s="390" t="s">
        <v>249</v>
      </c>
      <c r="E46" s="391" t="s">
        <v>272</v>
      </c>
      <c r="F46" s="392" t="s">
        <v>251</v>
      </c>
      <c r="G46" s="393" t="s">
        <v>260</v>
      </c>
      <c r="H46" s="393" t="s">
        <v>337</v>
      </c>
      <c r="I46" s="393" t="s">
        <v>258</v>
      </c>
      <c r="J46" s="394">
        <v>251</v>
      </c>
    </row>
    <row r="47" spans="1:10" ht="16.8" x14ac:dyDescent="0.3">
      <c r="A47" s="422" t="s">
        <v>202</v>
      </c>
      <c r="B47" s="383">
        <v>1</v>
      </c>
      <c r="C47" s="384"/>
      <c r="D47" s="390" t="s">
        <v>249</v>
      </c>
      <c r="E47" s="391" t="s">
        <v>338</v>
      </c>
      <c r="F47" s="392" t="s">
        <v>251</v>
      </c>
      <c r="G47" s="393" t="s">
        <v>260</v>
      </c>
      <c r="H47" s="393" t="s">
        <v>262</v>
      </c>
      <c r="I47" s="393" t="s">
        <v>258</v>
      </c>
      <c r="J47" s="409">
        <v>251</v>
      </c>
    </row>
    <row r="48" spans="1:10" ht="16.8" x14ac:dyDescent="0.3">
      <c r="A48" s="422" t="s">
        <v>339</v>
      </c>
      <c r="B48" s="383">
        <v>1</v>
      </c>
      <c r="C48" s="384"/>
      <c r="D48" s="390" t="s">
        <v>279</v>
      </c>
      <c r="E48" s="405" t="s">
        <v>250</v>
      </c>
      <c r="F48" s="388" t="s">
        <v>251</v>
      </c>
      <c r="G48" s="393" t="s">
        <v>277</v>
      </c>
      <c r="H48" s="393" t="s">
        <v>262</v>
      </c>
      <c r="I48" s="393" t="s">
        <v>254</v>
      </c>
      <c r="J48" s="410">
        <v>148</v>
      </c>
    </row>
    <row r="49" spans="1:10" ht="16.8" x14ac:dyDescent="0.3">
      <c r="A49" s="422" t="s">
        <v>340</v>
      </c>
      <c r="B49" s="383">
        <v>1</v>
      </c>
      <c r="C49" s="384"/>
      <c r="D49" s="390" t="s">
        <v>268</v>
      </c>
      <c r="E49" s="391" t="s">
        <v>272</v>
      </c>
      <c r="F49" s="392" t="s">
        <v>251</v>
      </c>
      <c r="G49" s="393" t="s">
        <v>277</v>
      </c>
      <c r="H49" s="393" t="s">
        <v>262</v>
      </c>
      <c r="I49" s="393" t="s">
        <v>341</v>
      </c>
      <c r="J49" s="394">
        <v>170</v>
      </c>
    </row>
    <row r="50" spans="1:10" ht="16.8" x14ac:dyDescent="0.3">
      <c r="A50" s="422" t="s">
        <v>342</v>
      </c>
      <c r="B50" s="383">
        <v>1</v>
      </c>
      <c r="C50" s="384"/>
      <c r="D50" s="390" t="s">
        <v>256</v>
      </c>
      <c r="E50" s="391" t="s">
        <v>250</v>
      </c>
      <c r="F50" s="392" t="s">
        <v>251</v>
      </c>
      <c r="G50" s="393" t="s">
        <v>343</v>
      </c>
      <c r="H50" s="393" t="s">
        <v>262</v>
      </c>
      <c r="I50" s="393" t="s">
        <v>258</v>
      </c>
      <c r="J50" s="394">
        <v>258</v>
      </c>
    </row>
    <row r="51" spans="1:10" ht="16.8" x14ac:dyDescent="0.3">
      <c r="A51" s="422" t="s">
        <v>344</v>
      </c>
      <c r="B51" s="383">
        <v>1</v>
      </c>
      <c r="C51" s="384"/>
      <c r="D51" s="390" t="s">
        <v>263</v>
      </c>
      <c r="E51" s="391" t="s">
        <v>345</v>
      </c>
      <c r="F51" s="392" t="s">
        <v>306</v>
      </c>
      <c r="G51" s="393" t="s">
        <v>277</v>
      </c>
      <c r="H51" s="393" t="s">
        <v>257</v>
      </c>
      <c r="I51" s="393" t="s">
        <v>341</v>
      </c>
      <c r="J51" s="394">
        <v>171</v>
      </c>
    </row>
    <row r="52" spans="1:10" ht="16.8" x14ac:dyDescent="0.3">
      <c r="A52" s="422" t="s">
        <v>346</v>
      </c>
      <c r="B52" s="383">
        <v>1</v>
      </c>
      <c r="C52" s="384"/>
      <c r="D52" s="390" t="s">
        <v>279</v>
      </c>
      <c r="E52" s="391" t="s">
        <v>280</v>
      </c>
      <c r="F52" s="392" t="s">
        <v>251</v>
      </c>
      <c r="G52" s="393" t="s">
        <v>260</v>
      </c>
      <c r="H52" s="393" t="s">
        <v>262</v>
      </c>
      <c r="I52" s="393" t="s">
        <v>258</v>
      </c>
      <c r="J52" s="396">
        <v>266</v>
      </c>
    </row>
    <row r="53" spans="1:10" ht="16.8" x14ac:dyDescent="0.3">
      <c r="A53" s="422" t="s">
        <v>211</v>
      </c>
      <c r="B53" s="383">
        <v>1</v>
      </c>
      <c r="C53" s="384"/>
      <c r="D53" s="390" t="s">
        <v>279</v>
      </c>
      <c r="E53" s="391" t="s">
        <v>250</v>
      </c>
      <c r="F53" s="392" t="s">
        <v>251</v>
      </c>
      <c r="G53" s="393" t="s">
        <v>252</v>
      </c>
      <c r="H53" s="393" t="s">
        <v>253</v>
      </c>
      <c r="I53" s="393" t="s">
        <v>258</v>
      </c>
      <c r="J53" s="394">
        <v>271</v>
      </c>
    </row>
    <row r="54" spans="1:10" ht="16.8" x14ac:dyDescent="0.3">
      <c r="A54" s="422" t="s">
        <v>348</v>
      </c>
      <c r="B54" s="383">
        <v>1</v>
      </c>
      <c r="C54" s="384"/>
      <c r="D54" s="407" t="s">
        <v>279</v>
      </c>
      <c r="E54" s="406" t="s">
        <v>272</v>
      </c>
      <c r="F54" s="392" t="s">
        <v>251</v>
      </c>
      <c r="G54" s="408" t="s">
        <v>260</v>
      </c>
      <c r="H54" s="408" t="s">
        <v>253</v>
      </c>
      <c r="I54" s="408" t="s">
        <v>334</v>
      </c>
      <c r="J54" s="394">
        <v>104</v>
      </c>
    </row>
    <row r="55" spans="1:10" ht="16.8" x14ac:dyDescent="0.3">
      <c r="A55" s="422" t="s">
        <v>205</v>
      </c>
      <c r="B55" s="383">
        <v>1</v>
      </c>
      <c r="C55" s="390" t="s">
        <v>719</v>
      </c>
      <c r="D55" s="390" t="s">
        <v>279</v>
      </c>
      <c r="E55" s="391" t="s">
        <v>272</v>
      </c>
      <c r="F55" s="392" t="s">
        <v>251</v>
      </c>
      <c r="G55" s="393" t="s">
        <v>260</v>
      </c>
      <c r="H55" s="393" t="s">
        <v>284</v>
      </c>
      <c r="I55" s="393" t="s">
        <v>258</v>
      </c>
      <c r="J55" s="394">
        <v>274</v>
      </c>
    </row>
    <row r="56" spans="1:10" ht="16.8" x14ac:dyDescent="0.3">
      <c r="A56" s="422" t="s">
        <v>207</v>
      </c>
      <c r="B56" s="383">
        <v>1</v>
      </c>
      <c r="C56" s="384"/>
      <c r="D56" s="390" t="s">
        <v>279</v>
      </c>
      <c r="E56" s="391" t="s">
        <v>294</v>
      </c>
      <c r="F56" s="392" t="s">
        <v>251</v>
      </c>
      <c r="G56" s="393" t="s">
        <v>260</v>
      </c>
      <c r="H56" s="393" t="s">
        <v>262</v>
      </c>
      <c r="I56" s="393" t="s">
        <v>258</v>
      </c>
      <c r="J56" s="396">
        <v>278</v>
      </c>
    </row>
    <row r="57" spans="1:10" ht="16.8" x14ac:dyDescent="0.3">
      <c r="A57" s="422" t="s">
        <v>349</v>
      </c>
      <c r="B57" s="383">
        <v>1</v>
      </c>
      <c r="C57" s="384"/>
      <c r="D57" s="390" t="s">
        <v>249</v>
      </c>
      <c r="E57" s="405" t="s">
        <v>250</v>
      </c>
      <c r="F57" s="388" t="s">
        <v>251</v>
      </c>
      <c r="G57" s="388" t="s">
        <v>277</v>
      </c>
      <c r="H57" s="388" t="s">
        <v>284</v>
      </c>
      <c r="I57" s="388" t="s">
        <v>254</v>
      </c>
      <c r="J57" s="394">
        <v>198</v>
      </c>
    </row>
    <row r="58" spans="1:10" ht="16.8" x14ac:dyDescent="0.3">
      <c r="A58" s="422" t="s">
        <v>209</v>
      </c>
      <c r="B58" s="383">
        <v>1</v>
      </c>
      <c r="C58" s="384"/>
      <c r="D58" s="390" t="s">
        <v>256</v>
      </c>
      <c r="E58" s="391" t="s">
        <v>280</v>
      </c>
      <c r="F58" s="392" t="s">
        <v>306</v>
      </c>
      <c r="G58" s="393" t="s">
        <v>252</v>
      </c>
      <c r="H58" s="393" t="s">
        <v>284</v>
      </c>
      <c r="I58" s="393" t="s">
        <v>258</v>
      </c>
      <c r="J58" s="409">
        <v>285</v>
      </c>
    </row>
    <row r="59" spans="1:10" ht="16.8" x14ac:dyDescent="0.3">
      <c r="A59" s="422" t="s">
        <v>351</v>
      </c>
      <c r="B59" s="383">
        <v>1</v>
      </c>
      <c r="C59" s="384"/>
      <c r="D59" s="390" t="s">
        <v>256</v>
      </c>
      <c r="E59" s="391" t="s">
        <v>280</v>
      </c>
      <c r="F59" s="392" t="s">
        <v>306</v>
      </c>
      <c r="G59" s="393" t="s">
        <v>252</v>
      </c>
      <c r="H59" s="393" t="s">
        <v>284</v>
      </c>
      <c r="I59" s="393" t="s">
        <v>352</v>
      </c>
      <c r="J59" s="409">
        <v>71</v>
      </c>
    </row>
    <row r="60" spans="1:10" ht="16.8" x14ac:dyDescent="0.3">
      <c r="A60" s="422" t="s">
        <v>353</v>
      </c>
      <c r="B60" s="383">
        <v>1</v>
      </c>
      <c r="C60" s="384"/>
      <c r="D60" s="390" t="s">
        <v>279</v>
      </c>
      <c r="E60" s="391" t="s">
        <v>294</v>
      </c>
      <c r="F60" s="392" t="s">
        <v>251</v>
      </c>
      <c r="G60" s="393" t="s">
        <v>260</v>
      </c>
      <c r="H60" s="393" t="s">
        <v>274</v>
      </c>
      <c r="I60" s="393" t="s">
        <v>275</v>
      </c>
      <c r="J60" s="394">
        <v>106</v>
      </c>
    </row>
    <row r="61" spans="1:10" ht="16.8" x14ac:dyDescent="0.3">
      <c r="A61" s="422" t="s">
        <v>354</v>
      </c>
      <c r="B61" s="383">
        <v>1</v>
      </c>
      <c r="C61" s="384"/>
      <c r="D61" s="390" t="s">
        <v>279</v>
      </c>
      <c r="E61" s="391" t="s">
        <v>355</v>
      </c>
      <c r="F61" s="393" t="s">
        <v>251</v>
      </c>
      <c r="G61" s="393" t="s">
        <v>260</v>
      </c>
      <c r="H61" s="393" t="s">
        <v>262</v>
      </c>
      <c r="I61" s="393" t="s">
        <v>317</v>
      </c>
      <c r="J61" s="394">
        <v>110</v>
      </c>
    </row>
    <row r="62" spans="1:10" ht="16.8" x14ac:dyDescent="0.3">
      <c r="A62" s="422" t="s">
        <v>356</v>
      </c>
      <c r="B62" s="383">
        <v>1</v>
      </c>
      <c r="C62" s="384"/>
      <c r="D62" s="390" t="s">
        <v>256</v>
      </c>
      <c r="E62" s="391" t="s">
        <v>250</v>
      </c>
      <c r="F62" s="392" t="s">
        <v>251</v>
      </c>
      <c r="G62" s="393" t="s">
        <v>260</v>
      </c>
      <c r="H62" s="393" t="s">
        <v>357</v>
      </c>
      <c r="I62" s="393" t="s">
        <v>341</v>
      </c>
      <c r="J62" s="394">
        <v>186</v>
      </c>
    </row>
    <row r="63" spans="1:10" ht="16.8" x14ac:dyDescent="0.3">
      <c r="A63" s="423" t="s">
        <v>358</v>
      </c>
      <c r="B63" s="398">
        <v>1</v>
      </c>
      <c r="C63" s="399"/>
      <c r="D63" s="400" t="s">
        <v>288</v>
      </c>
      <c r="E63" s="401" t="s">
        <v>303</v>
      </c>
      <c r="F63" s="402" t="s">
        <v>251</v>
      </c>
      <c r="G63" s="441" t="s">
        <v>252</v>
      </c>
      <c r="H63" s="403" t="s">
        <v>281</v>
      </c>
      <c r="I63" s="403" t="s">
        <v>317</v>
      </c>
      <c r="J63" s="404">
        <v>111</v>
      </c>
    </row>
    <row r="64" spans="1:10" ht="16.8" x14ac:dyDescent="0.3">
      <c r="A64" s="422" t="s">
        <v>213</v>
      </c>
      <c r="B64" s="383">
        <v>2</v>
      </c>
      <c r="C64" s="384"/>
      <c r="D64" s="390" t="s">
        <v>288</v>
      </c>
      <c r="E64" s="391" t="s">
        <v>272</v>
      </c>
      <c r="F64" s="392" t="s">
        <v>251</v>
      </c>
      <c r="G64" s="408" t="s">
        <v>260</v>
      </c>
      <c r="H64" s="393" t="s">
        <v>262</v>
      </c>
      <c r="I64" s="393" t="s">
        <v>258</v>
      </c>
      <c r="J64" s="394">
        <v>196</v>
      </c>
    </row>
    <row r="65" spans="1:10" ht="16.8" x14ac:dyDescent="0.3">
      <c r="A65" s="422" t="s">
        <v>359</v>
      </c>
      <c r="B65" s="383">
        <v>2</v>
      </c>
      <c r="C65" s="384"/>
      <c r="D65" s="390" t="s">
        <v>249</v>
      </c>
      <c r="E65" s="391" t="s">
        <v>272</v>
      </c>
      <c r="F65" s="392" t="s">
        <v>251</v>
      </c>
      <c r="G65" s="408" t="s">
        <v>260</v>
      </c>
      <c r="H65" s="393" t="s">
        <v>262</v>
      </c>
      <c r="I65" s="393" t="s">
        <v>258</v>
      </c>
      <c r="J65" s="394">
        <v>197</v>
      </c>
    </row>
    <row r="66" spans="1:10" ht="16.8" x14ac:dyDescent="0.3">
      <c r="A66" s="422" t="s">
        <v>360</v>
      </c>
      <c r="B66" s="383">
        <v>2</v>
      </c>
      <c r="C66" s="384"/>
      <c r="D66" s="390" t="s">
        <v>263</v>
      </c>
      <c r="E66" s="391" t="s">
        <v>294</v>
      </c>
      <c r="F66" s="392" t="s">
        <v>265</v>
      </c>
      <c r="G66" s="408" t="s">
        <v>129</v>
      </c>
      <c r="H66" s="393" t="s">
        <v>284</v>
      </c>
      <c r="I66" s="393" t="s">
        <v>361</v>
      </c>
      <c r="J66" s="394">
        <v>33</v>
      </c>
    </row>
    <row r="67" spans="1:10" ht="16.8" x14ac:dyDescent="0.3">
      <c r="A67" s="422" t="s">
        <v>362</v>
      </c>
      <c r="B67" s="383">
        <v>2</v>
      </c>
      <c r="C67" s="384"/>
      <c r="D67" s="390" t="s">
        <v>362</v>
      </c>
      <c r="E67" s="391" t="s">
        <v>270</v>
      </c>
      <c r="F67" s="392" t="s">
        <v>251</v>
      </c>
      <c r="G67" s="408" t="s">
        <v>277</v>
      </c>
      <c r="H67" s="393" t="s">
        <v>257</v>
      </c>
      <c r="I67" s="393" t="s">
        <v>258</v>
      </c>
      <c r="J67" s="394">
        <v>202</v>
      </c>
    </row>
    <row r="68" spans="1:10" ht="16.8" x14ac:dyDescent="0.3">
      <c r="A68" s="422" t="s">
        <v>363</v>
      </c>
      <c r="B68" s="383">
        <v>2</v>
      </c>
      <c r="C68" s="384"/>
      <c r="D68" s="390" t="s">
        <v>279</v>
      </c>
      <c r="E68" s="391" t="s">
        <v>303</v>
      </c>
      <c r="F68" s="392" t="s">
        <v>251</v>
      </c>
      <c r="G68" s="408" t="s">
        <v>364</v>
      </c>
      <c r="H68" s="393" t="s">
        <v>262</v>
      </c>
      <c r="I68" s="393" t="s">
        <v>334</v>
      </c>
      <c r="J68" s="394">
        <v>94</v>
      </c>
    </row>
    <row r="69" spans="1:10" ht="16.8" x14ac:dyDescent="0.3">
      <c r="A69" s="422" t="s">
        <v>365</v>
      </c>
      <c r="B69" s="383">
        <v>2</v>
      </c>
      <c r="C69" s="384"/>
      <c r="D69" s="390" t="s">
        <v>268</v>
      </c>
      <c r="E69" s="391" t="s">
        <v>366</v>
      </c>
      <c r="F69" s="392" t="s">
        <v>251</v>
      </c>
      <c r="G69" s="408" t="s">
        <v>129</v>
      </c>
      <c r="H69" s="393" t="s">
        <v>257</v>
      </c>
      <c r="I69" s="393" t="s">
        <v>317</v>
      </c>
      <c r="J69" s="394">
        <v>91</v>
      </c>
    </row>
    <row r="70" spans="1:10" ht="16.8" x14ac:dyDescent="0.3">
      <c r="A70" s="422" t="s">
        <v>367</v>
      </c>
      <c r="B70" s="383">
        <v>2</v>
      </c>
      <c r="C70" s="384"/>
      <c r="D70" s="390" t="s">
        <v>249</v>
      </c>
      <c r="E70" s="391" t="s">
        <v>272</v>
      </c>
      <c r="F70" s="392" t="s">
        <v>251</v>
      </c>
      <c r="G70" s="408" t="s">
        <v>260</v>
      </c>
      <c r="H70" s="393" t="s">
        <v>262</v>
      </c>
      <c r="I70" s="393" t="s">
        <v>258</v>
      </c>
      <c r="J70" s="394">
        <v>203</v>
      </c>
    </row>
    <row r="71" spans="1:10" ht="16.8" x14ac:dyDescent="0.3">
      <c r="A71" s="422" t="s">
        <v>368</v>
      </c>
      <c r="B71" s="383">
        <v>2</v>
      </c>
      <c r="C71" s="384"/>
      <c r="D71" s="390" t="s">
        <v>279</v>
      </c>
      <c r="E71" s="391" t="s">
        <v>272</v>
      </c>
      <c r="F71" s="392" t="s">
        <v>306</v>
      </c>
      <c r="G71" s="408" t="s">
        <v>260</v>
      </c>
      <c r="H71" s="393" t="s">
        <v>253</v>
      </c>
      <c r="I71" s="393" t="s">
        <v>285</v>
      </c>
      <c r="J71" s="394">
        <v>116</v>
      </c>
    </row>
    <row r="72" spans="1:10" ht="16.8" x14ac:dyDescent="0.3">
      <c r="A72" s="422" t="s">
        <v>369</v>
      </c>
      <c r="B72" s="383">
        <v>2</v>
      </c>
      <c r="C72" s="384"/>
      <c r="D72" s="390" t="s">
        <v>370</v>
      </c>
      <c r="E72" s="391" t="s">
        <v>272</v>
      </c>
      <c r="F72" s="392" t="s">
        <v>251</v>
      </c>
      <c r="G72" s="408" t="s">
        <v>252</v>
      </c>
      <c r="H72" s="393" t="s">
        <v>284</v>
      </c>
      <c r="I72" s="393" t="s">
        <v>285</v>
      </c>
      <c r="J72" s="394">
        <v>116</v>
      </c>
    </row>
    <row r="73" spans="1:10" ht="16.8" x14ac:dyDescent="0.3">
      <c r="A73" s="422" t="s">
        <v>371</v>
      </c>
      <c r="B73" s="383">
        <v>2</v>
      </c>
      <c r="C73" s="384"/>
      <c r="D73" s="390" t="s">
        <v>370</v>
      </c>
      <c r="E73" s="391" t="s">
        <v>272</v>
      </c>
      <c r="F73" s="392" t="s">
        <v>251</v>
      </c>
      <c r="G73" s="408" t="s">
        <v>252</v>
      </c>
      <c r="H73" s="393" t="s">
        <v>284</v>
      </c>
      <c r="I73" s="393" t="s">
        <v>285</v>
      </c>
      <c r="J73" s="394">
        <v>117</v>
      </c>
    </row>
    <row r="74" spans="1:10" ht="16.8" x14ac:dyDescent="0.3">
      <c r="A74" s="422" t="s">
        <v>372</v>
      </c>
      <c r="B74" s="383">
        <v>2</v>
      </c>
      <c r="C74" s="384"/>
      <c r="D74" s="390" t="s">
        <v>249</v>
      </c>
      <c r="E74" s="391" t="s">
        <v>250</v>
      </c>
      <c r="F74" s="392" t="s">
        <v>251</v>
      </c>
      <c r="G74" s="408" t="s">
        <v>277</v>
      </c>
      <c r="H74" s="393" t="s">
        <v>262</v>
      </c>
      <c r="I74" s="393" t="s">
        <v>373</v>
      </c>
      <c r="J74" s="394">
        <v>82</v>
      </c>
    </row>
    <row r="75" spans="1:10" ht="16.8" x14ac:dyDescent="0.3">
      <c r="A75" s="422" t="s">
        <v>374</v>
      </c>
      <c r="B75" s="383">
        <v>2</v>
      </c>
      <c r="C75" s="384"/>
      <c r="D75" s="390" t="s">
        <v>279</v>
      </c>
      <c r="E75" s="391" t="s">
        <v>272</v>
      </c>
      <c r="F75" s="392" t="s">
        <v>251</v>
      </c>
      <c r="G75" s="408" t="s">
        <v>260</v>
      </c>
      <c r="H75" s="393" t="s">
        <v>262</v>
      </c>
      <c r="I75" s="393" t="s">
        <v>285</v>
      </c>
      <c r="J75" s="394">
        <v>117</v>
      </c>
    </row>
    <row r="76" spans="1:10" ht="16.8" x14ac:dyDescent="0.3">
      <c r="A76" s="422" t="s">
        <v>375</v>
      </c>
      <c r="B76" s="383">
        <v>2</v>
      </c>
      <c r="C76" s="384"/>
      <c r="D76" s="390" t="s">
        <v>249</v>
      </c>
      <c r="E76" s="391" t="s">
        <v>294</v>
      </c>
      <c r="F76" s="392" t="s">
        <v>251</v>
      </c>
      <c r="G76" s="408" t="s">
        <v>260</v>
      </c>
      <c r="H76" s="393" t="s">
        <v>284</v>
      </c>
      <c r="I76" s="393" t="s">
        <v>341</v>
      </c>
      <c r="J76" s="394">
        <v>156</v>
      </c>
    </row>
    <row r="77" spans="1:10" ht="16.8" x14ac:dyDescent="0.3">
      <c r="A77" s="422" t="s">
        <v>215</v>
      </c>
      <c r="B77" s="383">
        <v>2</v>
      </c>
      <c r="C77" s="384"/>
      <c r="D77" s="390" t="s">
        <v>249</v>
      </c>
      <c r="E77" s="391" t="s">
        <v>280</v>
      </c>
      <c r="F77" s="392" t="s">
        <v>251</v>
      </c>
      <c r="G77" s="408" t="s">
        <v>260</v>
      </c>
      <c r="H77" s="393" t="s">
        <v>262</v>
      </c>
      <c r="I77" s="393" t="s">
        <v>258</v>
      </c>
      <c r="J77" s="394">
        <v>207</v>
      </c>
    </row>
    <row r="78" spans="1:10" ht="16.8" x14ac:dyDescent="0.3">
      <c r="A78" s="422" t="s">
        <v>376</v>
      </c>
      <c r="B78" s="383">
        <v>2</v>
      </c>
      <c r="C78" s="384"/>
      <c r="D78" s="390" t="s">
        <v>288</v>
      </c>
      <c r="E78" s="391" t="s">
        <v>272</v>
      </c>
      <c r="F78" s="392" t="s">
        <v>251</v>
      </c>
      <c r="G78" s="408" t="s">
        <v>271</v>
      </c>
      <c r="H78" s="393" t="s">
        <v>284</v>
      </c>
      <c r="I78" s="393" t="s">
        <v>258</v>
      </c>
      <c r="J78" s="394">
        <v>207</v>
      </c>
    </row>
    <row r="79" spans="1:10" ht="16.8" x14ac:dyDescent="0.3">
      <c r="A79" s="422" t="s">
        <v>377</v>
      </c>
      <c r="B79" s="383">
        <v>2</v>
      </c>
      <c r="C79" s="384"/>
      <c r="D79" s="390" t="s">
        <v>249</v>
      </c>
      <c r="E79" s="391" t="s">
        <v>294</v>
      </c>
      <c r="F79" s="392" t="s">
        <v>251</v>
      </c>
      <c r="G79" s="408" t="s">
        <v>260</v>
      </c>
      <c r="H79" s="393" t="s">
        <v>262</v>
      </c>
      <c r="I79" s="393" t="s">
        <v>258</v>
      </c>
      <c r="J79" s="394">
        <v>208</v>
      </c>
    </row>
    <row r="80" spans="1:10" ht="16.8" x14ac:dyDescent="0.3">
      <c r="A80" s="422" t="s">
        <v>378</v>
      </c>
      <c r="B80" s="383">
        <v>2</v>
      </c>
      <c r="C80" s="384"/>
      <c r="D80" s="390" t="s">
        <v>256</v>
      </c>
      <c r="E80" s="391" t="s">
        <v>303</v>
      </c>
      <c r="F80" s="392" t="s">
        <v>379</v>
      </c>
      <c r="G80" s="408" t="s">
        <v>252</v>
      </c>
      <c r="H80" s="393" t="s">
        <v>257</v>
      </c>
      <c r="I80" s="393" t="s">
        <v>254</v>
      </c>
      <c r="J80" s="394">
        <v>48</v>
      </c>
    </row>
    <row r="81" spans="1:10" ht="16.8" x14ac:dyDescent="0.3">
      <c r="A81" s="422" t="s">
        <v>380</v>
      </c>
      <c r="B81" s="383">
        <v>2</v>
      </c>
      <c r="C81" s="384"/>
      <c r="D81" s="390" t="s">
        <v>256</v>
      </c>
      <c r="E81" s="391" t="s">
        <v>250</v>
      </c>
      <c r="F81" s="392" t="s">
        <v>251</v>
      </c>
      <c r="G81" s="408" t="s">
        <v>277</v>
      </c>
      <c r="H81" s="393" t="s">
        <v>253</v>
      </c>
      <c r="I81" s="393" t="s">
        <v>285</v>
      </c>
      <c r="J81" s="394">
        <v>118</v>
      </c>
    </row>
    <row r="82" spans="1:10" ht="16.8" x14ac:dyDescent="0.3">
      <c r="A82" s="422" t="s">
        <v>381</v>
      </c>
      <c r="B82" s="383">
        <v>2</v>
      </c>
      <c r="C82" s="384"/>
      <c r="D82" s="390" t="s">
        <v>256</v>
      </c>
      <c r="E82" s="391" t="s">
        <v>272</v>
      </c>
      <c r="F82" s="392" t="s">
        <v>306</v>
      </c>
      <c r="G82" s="408" t="s">
        <v>252</v>
      </c>
      <c r="H82" s="393" t="s">
        <v>284</v>
      </c>
      <c r="I82" s="393" t="s">
        <v>307</v>
      </c>
      <c r="J82" s="394">
        <v>91</v>
      </c>
    </row>
    <row r="83" spans="1:10" ht="16.8" x14ac:dyDescent="0.3">
      <c r="A83" s="422" t="s">
        <v>382</v>
      </c>
      <c r="B83" s="383">
        <v>2</v>
      </c>
      <c r="C83" s="384"/>
      <c r="D83" s="390" t="s">
        <v>268</v>
      </c>
      <c r="E83" s="391" t="s">
        <v>280</v>
      </c>
      <c r="F83" s="392" t="s">
        <v>251</v>
      </c>
      <c r="G83" s="408" t="s">
        <v>252</v>
      </c>
      <c r="H83" s="393" t="s">
        <v>383</v>
      </c>
      <c r="I83" s="393" t="s">
        <v>258</v>
      </c>
      <c r="J83" s="394">
        <v>212</v>
      </c>
    </row>
    <row r="84" spans="1:10" ht="16.8" x14ac:dyDescent="0.3">
      <c r="A84" s="422" t="s">
        <v>384</v>
      </c>
      <c r="B84" s="383">
        <v>2</v>
      </c>
      <c r="C84" s="384"/>
      <c r="D84" s="390" t="s">
        <v>256</v>
      </c>
      <c r="E84" s="391" t="s">
        <v>250</v>
      </c>
      <c r="F84" s="392" t="s">
        <v>251</v>
      </c>
      <c r="G84" s="408" t="s">
        <v>260</v>
      </c>
      <c r="H84" s="393" t="s">
        <v>257</v>
      </c>
      <c r="I84" s="393" t="s">
        <v>258</v>
      </c>
      <c r="J84" s="394">
        <v>216</v>
      </c>
    </row>
    <row r="85" spans="1:10" ht="16.8" x14ac:dyDescent="0.3">
      <c r="A85" s="422" t="s">
        <v>385</v>
      </c>
      <c r="B85" s="383">
        <v>2</v>
      </c>
      <c r="C85" s="384"/>
      <c r="D85" s="390" t="s">
        <v>268</v>
      </c>
      <c r="E85" s="391" t="s">
        <v>269</v>
      </c>
      <c r="F85" s="392" t="s">
        <v>251</v>
      </c>
      <c r="G85" s="408" t="s">
        <v>260</v>
      </c>
      <c r="H85" s="393" t="s">
        <v>253</v>
      </c>
      <c r="I85" s="393" t="s">
        <v>258</v>
      </c>
      <c r="J85" s="394">
        <v>216</v>
      </c>
    </row>
    <row r="86" spans="1:10" ht="16.8" x14ac:dyDescent="0.3">
      <c r="A86" s="422" t="s">
        <v>386</v>
      </c>
      <c r="B86" s="383">
        <v>2</v>
      </c>
      <c r="C86" s="384"/>
      <c r="D86" s="390" t="s">
        <v>268</v>
      </c>
      <c r="E86" s="391" t="s">
        <v>250</v>
      </c>
      <c r="F86" s="392" t="s">
        <v>251</v>
      </c>
      <c r="G86" s="408" t="s">
        <v>260</v>
      </c>
      <c r="H86" s="393" t="s">
        <v>253</v>
      </c>
      <c r="I86" s="393" t="s">
        <v>258</v>
      </c>
      <c r="J86" s="394">
        <v>216</v>
      </c>
    </row>
    <row r="87" spans="1:10" ht="16.8" x14ac:dyDescent="0.3">
      <c r="A87" s="422" t="s">
        <v>387</v>
      </c>
      <c r="B87" s="383">
        <v>2</v>
      </c>
      <c r="C87" s="384"/>
      <c r="D87" s="390" t="s">
        <v>256</v>
      </c>
      <c r="E87" s="391" t="s">
        <v>272</v>
      </c>
      <c r="F87" s="392" t="s">
        <v>251</v>
      </c>
      <c r="G87" s="408" t="s">
        <v>252</v>
      </c>
      <c r="H87" s="393" t="s">
        <v>257</v>
      </c>
      <c r="I87" s="393" t="s">
        <v>341</v>
      </c>
      <c r="J87" s="394">
        <v>161</v>
      </c>
    </row>
    <row r="88" spans="1:10" ht="16.8" x14ac:dyDescent="0.3">
      <c r="A88" s="422" t="s">
        <v>388</v>
      </c>
      <c r="B88" s="383">
        <v>2</v>
      </c>
      <c r="C88" s="384"/>
      <c r="D88" s="390" t="s">
        <v>256</v>
      </c>
      <c r="E88" s="391" t="s">
        <v>272</v>
      </c>
      <c r="F88" s="392" t="s">
        <v>251</v>
      </c>
      <c r="G88" s="408" t="s">
        <v>260</v>
      </c>
      <c r="H88" s="393" t="s">
        <v>324</v>
      </c>
      <c r="I88" s="393" t="s">
        <v>258</v>
      </c>
      <c r="J88" s="394">
        <v>217</v>
      </c>
    </row>
    <row r="89" spans="1:10" ht="16.8" x14ac:dyDescent="0.3">
      <c r="A89" s="422" t="s">
        <v>389</v>
      </c>
      <c r="B89" s="383">
        <v>2</v>
      </c>
      <c r="C89" s="384"/>
      <c r="D89" s="390" t="s">
        <v>268</v>
      </c>
      <c r="E89" s="391" t="s">
        <v>280</v>
      </c>
      <c r="F89" s="392" t="s">
        <v>251</v>
      </c>
      <c r="G89" s="408" t="s">
        <v>252</v>
      </c>
      <c r="H89" s="393" t="s">
        <v>383</v>
      </c>
      <c r="I89" s="393" t="s">
        <v>258</v>
      </c>
      <c r="J89" s="394">
        <v>218</v>
      </c>
    </row>
    <row r="90" spans="1:10" ht="16.8" x14ac:dyDescent="0.3">
      <c r="A90" s="422" t="s">
        <v>390</v>
      </c>
      <c r="B90" s="383">
        <v>2</v>
      </c>
      <c r="C90" s="384"/>
      <c r="D90" s="390" t="s">
        <v>279</v>
      </c>
      <c r="E90" s="391" t="s">
        <v>250</v>
      </c>
      <c r="F90" s="392" t="s">
        <v>251</v>
      </c>
      <c r="G90" s="408" t="s">
        <v>391</v>
      </c>
      <c r="H90" s="393" t="s">
        <v>284</v>
      </c>
      <c r="I90" s="393" t="s">
        <v>300</v>
      </c>
      <c r="J90" s="394">
        <v>85</v>
      </c>
    </row>
    <row r="91" spans="1:10" ht="16.8" x14ac:dyDescent="0.3">
      <c r="A91" s="422" t="s">
        <v>392</v>
      </c>
      <c r="B91" s="383">
        <v>2</v>
      </c>
      <c r="C91" s="384"/>
      <c r="D91" s="390" t="s">
        <v>263</v>
      </c>
      <c r="E91" s="391" t="s">
        <v>272</v>
      </c>
      <c r="F91" s="392" t="s">
        <v>251</v>
      </c>
      <c r="G91" s="408" t="s">
        <v>277</v>
      </c>
      <c r="H91" s="393" t="s">
        <v>324</v>
      </c>
      <c r="I91" s="393" t="s">
        <v>327</v>
      </c>
      <c r="J91" s="394">
        <v>146</v>
      </c>
    </row>
    <row r="92" spans="1:10" ht="16.8" x14ac:dyDescent="0.3">
      <c r="A92" s="422" t="s">
        <v>393</v>
      </c>
      <c r="B92" s="383">
        <v>2</v>
      </c>
      <c r="C92" s="384"/>
      <c r="D92" s="390" t="s">
        <v>249</v>
      </c>
      <c r="E92" s="391" t="s">
        <v>250</v>
      </c>
      <c r="F92" s="392" t="s">
        <v>251</v>
      </c>
      <c r="G92" s="408" t="s">
        <v>277</v>
      </c>
      <c r="H92" s="393" t="s">
        <v>253</v>
      </c>
      <c r="I92" s="393" t="s">
        <v>285</v>
      </c>
      <c r="J92" s="394">
        <v>119</v>
      </c>
    </row>
    <row r="93" spans="1:10" ht="16.8" x14ac:dyDescent="0.3">
      <c r="A93" s="422" t="s">
        <v>394</v>
      </c>
      <c r="B93" s="383">
        <v>2</v>
      </c>
      <c r="C93" s="384"/>
      <c r="D93" s="390" t="s">
        <v>279</v>
      </c>
      <c r="E93" s="391" t="s">
        <v>250</v>
      </c>
      <c r="F93" s="392" t="s">
        <v>251</v>
      </c>
      <c r="G93" s="408" t="s">
        <v>391</v>
      </c>
      <c r="H93" s="393" t="s">
        <v>284</v>
      </c>
      <c r="I93" s="393" t="s">
        <v>300</v>
      </c>
      <c r="J93" s="394">
        <v>85</v>
      </c>
    </row>
    <row r="94" spans="1:10" ht="16.8" x14ac:dyDescent="0.3">
      <c r="A94" s="422" t="s">
        <v>395</v>
      </c>
      <c r="B94" s="383">
        <v>2</v>
      </c>
      <c r="C94" s="384"/>
      <c r="D94" s="390" t="s">
        <v>249</v>
      </c>
      <c r="E94" s="391" t="s">
        <v>280</v>
      </c>
      <c r="F94" s="392" t="s">
        <v>251</v>
      </c>
      <c r="G94" s="408" t="s">
        <v>260</v>
      </c>
      <c r="H94" s="393" t="s">
        <v>262</v>
      </c>
      <c r="I94" s="393" t="s">
        <v>258</v>
      </c>
      <c r="J94" s="394">
        <v>225</v>
      </c>
    </row>
    <row r="95" spans="1:10" ht="16.8" x14ac:dyDescent="0.3">
      <c r="A95" s="422" t="s">
        <v>396</v>
      </c>
      <c r="B95" s="383">
        <v>2</v>
      </c>
      <c r="C95" s="384"/>
      <c r="D95" s="390" t="s">
        <v>256</v>
      </c>
      <c r="E95" s="391" t="s">
        <v>397</v>
      </c>
      <c r="F95" s="392" t="s">
        <v>251</v>
      </c>
      <c r="G95" s="408" t="s">
        <v>260</v>
      </c>
      <c r="H95" s="393" t="s">
        <v>257</v>
      </c>
      <c r="I95" s="393" t="s">
        <v>317</v>
      </c>
      <c r="J95" s="394">
        <v>97</v>
      </c>
    </row>
    <row r="96" spans="1:10" ht="16.8" x14ac:dyDescent="0.3">
      <c r="A96" s="422" t="s">
        <v>398</v>
      </c>
      <c r="B96" s="383">
        <v>2</v>
      </c>
      <c r="C96" s="384"/>
      <c r="D96" s="390" t="s">
        <v>288</v>
      </c>
      <c r="E96" s="391" t="s">
        <v>250</v>
      </c>
      <c r="F96" s="392" t="s">
        <v>251</v>
      </c>
      <c r="G96" s="408" t="s">
        <v>271</v>
      </c>
      <c r="H96" s="393" t="s">
        <v>399</v>
      </c>
      <c r="I96" s="393" t="s">
        <v>258</v>
      </c>
      <c r="J96" s="394">
        <v>227</v>
      </c>
    </row>
    <row r="97" spans="1:10" ht="16.8" x14ac:dyDescent="0.3">
      <c r="A97" s="422" t="s">
        <v>400</v>
      </c>
      <c r="B97" s="383">
        <v>2</v>
      </c>
      <c r="C97" s="384"/>
      <c r="D97" s="390" t="s">
        <v>256</v>
      </c>
      <c r="E97" s="391" t="s">
        <v>270</v>
      </c>
      <c r="F97" s="392" t="s">
        <v>306</v>
      </c>
      <c r="G97" s="408" t="s">
        <v>283</v>
      </c>
      <c r="H97" s="393" t="s">
        <v>257</v>
      </c>
      <c r="I97" s="393" t="s">
        <v>317</v>
      </c>
      <c r="J97" s="394">
        <v>99</v>
      </c>
    </row>
    <row r="98" spans="1:10" ht="16.8" x14ac:dyDescent="0.3">
      <c r="A98" s="422" t="s">
        <v>401</v>
      </c>
      <c r="B98" s="383">
        <v>2</v>
      </c>
      <c r="C98" s="384"/>
      <c r="D98" s="390" t="s">
        <v>279</v>
      </c>
      <c r="E98" s="391" t="s">
        <v>280</v>
      </c>
      <c r="F98" s="392" t="s">
        <v>251</v>
      </c>
      <c r="G98" s="408" t="s">
        <v>260</v>
      </c>
      <c r="H98" s="393" t="s">
        <v>253</v>
      </c>
      <c r="I98" s="393" t="s">
        <v>402</v>
      </c>
      <c r="J98" s="394">
        <v>89</v>
      </c>
    </row>
    <row r="99" spans="1:10" ht="16.8" x14ac:dyDescent="0.3">
      <c r="A99" s="422" t="s">
        <v>403</v>
      </c>
      <c r="B99" s="383">
        <v>2</v>
      </c>
      <c r="C99" s="384"/>
      <c r="D99" s="390" t="s">
        <v>263</v>
      </c>
      <c r="E99" s="391" t="s">
        <v>250</v>
      </c>
      <c r="F99" s="392" t="s">
        <v>251</v>
      </c>
      <c r="G99" s="408" t="s">
        <v>271</v>
      </c>
      <c r="H99" s="393" t="s">
        <v>262</v>
      </c>
      <c r="I99" s="393" t="s">
        <v>258</v>
      </c>
      <c r="J99" s="394">
        <v>230</v>
      </c>
    </row>
    <row r="100" spans="1:10" ht="16.8" x14ac:dyDescent="0.3">
      <c r="A100" s="422" t="s">
        <v>404</v>
      </c>
      <c r="B100" s="383">
        <v>2</v>
      </c>
      <c r="C100" s="384"/>
      <c r="D100" s="390" t="s">
        <v>279</v>
      </c>
      <c r="E100" s="391" t="s">
        <v>250</v>
      </c>
      <c r="F100" s="392" t="s">
        <v>251</v>
      </c>
      <c r="G100" s="408" t="s">
        <v>260</v>
      </c>
      <c r="H100" s="393" t="s">
        <v>253</v>
      </c>
      <c r="I100" s="393" t="s">
        <v>402</v>
      </c>
      <c r="J100" s="394">
        <v>90</v>
      </c>
    </row>
    <row r="101" spans="1:10" ht="16.8" x14ac:dyDescent="0.3">
      <c r="A101" s="422" t="s">
        <v>221</v>
      </c>
      <c r="B101" s="383">
        <v>2</v>
      </c>
      <c r="C101" s="384"/>
      <c r="D101" s="390" t="s">
        <v>266</v>
      </c>
      <c r="E101" s="391" t="s">
        <v>280</v>
      </c>
      <c r="F101" s="392" t="s">
        <v>251</v>
      </c>
      <c r="G101" s="408" t="s">
        <v>260</v>
      </c>
      <c r="H101" s="393" t="s">
        <v>405</v>
      </c>
      <c r="I101" s="393" t="s">
        <v>258</v>
      </c>
      <c r="J101" s="394">
        <v>235</v>
      </c>
    </row>
    <row r="102" spans="1:10" ht="16.8" x14ac:dyDescent="0.3">
      <c r="A102" s="422" t="s">
        <v>406</v>
      </c>
      <c r="B102" s="383">
        <v>2</v>
      </c>
      <c r="C102" s="384"/>
      <c r="D102" s="390" t="s">
        <v>263</v>
      </c>
      <c r="E102" s="391" t="s">
        <v>294</v>
      </c>
      <c r="F102" s="392" t="s">
        <v>251</v>
      </c>
      <c r="G102" s="408" t="s">
        <v>277</v>
      </c>
      <c r="H102" s="393" t="s">
        <v>262</v>
      </c>
      <c r="I102" s="393" t="s">
        <v>327</v>
      </c>
      <c r="J102" s="394">
        <v>151</v>
      </c>
    </row>
    <row r="103" spans="1:10" ht="16.8" x14ac:dyDescent="0.3">
      <c r="A103" s="422" t="s">
        <v>407</v>
      </c>
      <c r="B103" s="383">
        <v>2</v>
      </c>
      <c r="C103" s="384"/>
      <c r="D103" s="390" t="s">
        <v>288</v>
      </c>
      <c r="E103" s="391" t="s">
        <v>338</v>
      </c>
      <c r="F103" s="392" t="s">
        <v>251</v>
      </c>
      <c r="G103" s="408" t="s">
        <v>271</v>
      </c>
      <c r="H103" s="393" t="s">
        <v>284</v>
      </c>
      <c r="I103" s="393" t="s">
        <v>258</v>
      </c>
      <c r="J103" s="394">
        <v>241</v>
      </c>
    </row>
    <row r="104" spans="1:10" ht="16.8" x14ac:dyDescent="0.3">
      <c r="A104" s="422" t="s">
        <v>408</v>
      </c>
      <c r="B104" s="383">
        <v>2</v>
      </c>
      <c r="C104" s="384"/>
      <c r="D104" s="390" t="s">
        <v>288</v>
      </c>
      <c r="E104" s="391" t="s">
        <v>272</v>
      </c>
      <c r="F104" s="392" t="s">
        <v>306</v>
      </c>
      <c r="G104" s="408" t="s">
        <v>364</v>
      </c>
      <c r="H104" s="393" t="s">
        <v>284</v>
      </c>
      <c r="I104" s="393" t="s">
        <v>285</v>
      </c>
      <c r="J104" s="394">
        <v>123</v>
      </c>
    </row>
    <row r="105" spans="1:10" ht="16.8" x14ac:dyDescent="0.3">
      <c r="A105" s="422" t="s">
        <v>409</v>
      </c>
      <c r="B105" s="383">
        <v>2</v>
      </c>
      <c r="C105" s="384"/>
      <c r="D105" s="390" t="s">
        <v>268</v>
      </c>
      <c r="E105" s="391" t="s">
        <v>250</v>
      </c>
      <c r="F105" s="392" t="s">
        <v>251</v>
      </c>
      <c r="G105" s="408" t="s">
        <v>252</v>
      </c>
      <c r="H105" s="393" t="s">
        <v>257</v>
      </c>
      <c r="I105" s="393" t="s">
        <v>300</v>
      </c>
      <c r="J105" s="394">
        <v>87</v>
      </c>
    </row>
    <row r="106" spans="1:10" ht="16.8" x14ac:dyDescent="0.3">
      <c r="A106" s="422" t="s">
        <v>410</v>
      </c>
      <c r="B106" s="383">
        <v>2</v>
      </c>
      <c r="C106" s="384"/>
      <c r="D106" s="390" t="s">
        <v>288</v>
      </c>
      <c r="E106" s="391" t="s">
        <v>294</v>
      </c>
      <c r="F106" s="392" t="s">
        <v>251</v>
      </c>
      <c r="G106" s="408" t="s">
        <v>260</v>
      </c>
      <c r="H106" s="393" t="s">
        <v>284</v>
      </c>
      <c r="I106" s="393" t="s">
        <v>317</v>
      </c>
      <c r="J106" s="394">
        <v>102</v>
      </c>
    </row>
    <row r="107" spans="1:10" ht="16.8" x14ac:dyDescent="0.3">
      <c r="A107" s="422" t="s">
        <v>411</v>
      </c>
      <c r="B107" s="383">
        <v>2</v>
      </c>
      <c r="C107" s="384"/>
      <c r="D107" s="390" t="s">
        <v>263</v>
      </c>
      <c r="E107" s="391" t="s">
        <v>250</v>
      </c>
      <c r="F107" s="392" t="s">
        <v>251</v>
      </c>
      <c r="G107" s="408" t="s">
        <v>120</v>
      </c>
      <c r="H107" s="393" t="s">
        <v>253</v>
      </c>
      <c r="I107" s="393" t="s">
        <v>300</v>
      </c>
      <c r="J107" s="394">
        <v>87</v>
      </c>
    </row>
    <row r="108" spans="1:10" ht="16.8" x14ac:dyDescent="0.3">
      <c r="A108" s="422" t="s">
        <v>412</v>
      </c>
      <c r="B108" s="383">
        <v>2</v>
      </c>
      <c r="C108" s="384"/>
      <c r="D108" s="390" t="s">
        <v>279</v>
      </c>
      <c r="E108" s="391" t="s">
        <v>272</v>
      </c>
      <c r="F108" s="392" t="s">
        <v>251</v>
      </c>
      <c r="G108" s="408" t="s">
        <v>260</v>
      </c>
      <c r="H108" s="393" t="s">
        <v>284</v>
      </c>
      <c r="I108" s="393" t="s">
        <v>285</v>
      </c>
      <c r="J108" s="394">
        <v>123</v>
      </c>
    </row>
    <row r="109" spans="1:10" ht="16.8" x14ac:dyDescent="0.3">
      <c r="A109" s="422" t="s">
        <v>413</v>
      </c>
      <c r="B109" s="383">
        <v>2</v>
      </c>
      <c r="C109" s="384"/>
      <c r="D109" s="390" t="s">
        <v>263</v>
      </c>
      <c r="E109" s="391" t="s">
        <v>250</v>
      </c>
      <c r="F109" s="392" t="s">
        <v>251</v>
      </c>
      <c r="G109" s="408" t="s">
        <v>357</v>
      </c>
      <c r="H109" s="393" t="s">
        <v>257</v>
      </c>
      <c r="I109" s="393" t="s">
        <v>334</v>
      </c>
      <c r="J109" s="394">
        <v>100</v>
      </c>
    </row>
    <row r="110" spans="1:10" ht="16.8" x14ac:dyDescent="0.3">
      <c r="A110" s="422" t="s">
        <v>414</v>
      </c>
      <c r="B110" s="383">
        <v>2</v>
      </c>
      <c r="C110" s="384"/>
      <c r="D110" s="390" t="s">
        <v>263</v>
      </c>
      <c r="E110" s="391" t="s">
        <v>250</v>
      </c>
      <c r="F110" s="392" t="s">
        <v>251</v>
      </c>
      <c r="G110" s="408" t="s">
        <v>260</v>
      </c>
      <c r="H110" s="393" t="s">
        <v>253</v>
      </c>
      <c r="I110" s="393" t="s">
        <v>285</v>
      </c>
      <c r="J110" s="394">
        <v>124</v>
      </c>
    </row>
    <row r="111" spans="1:10" ht="16.8" x14ac:dyDescent="0.3">
      <c r="A111" s="422" t="s">
        <v>415</v>
      </c>
      <c r="B111" s="383">
        <v>2</v>
      </c>
      <c r="C111" s="384"/>
      <c r="D111" s="390" t="s">
        <v>279</v>
      </c>
      <c r="E111" s="391" t="s">
        <v>316</v>
      </c>
      <c r="F111" s="392" t="s">
        <v>251</v>
      </c>
      <c r="G111" s="408" t="s">
        <v>260</v>
      </c>
      <c r="H111" s="393" t="s">
        <v>324</v>
      </c>
      <c r="I111" s="393" t="s">
        <v>317</v>
      </c>
      <c r="J111" s="394">
        <v>102</v>
      </c>
    </row>
    <row r="112" spans="1:10" ht="16.8" x14ac:dyDescent="0.3">
      <c r="A112" s="422" t="s">
        <v>219</v>
      </c>
      <c r="B112" s="383">
        <v>2</v>
      </c>
      <c r="C112" s="384"/>
      <c r="D112" s="390" t="s">
        <v>249</v>
      </c>
      <c r="E112" s="391" t="s">
        <v>250</v>
      </c>
      <c r="F112" s="392" t="s">
        <v>251</v>
      </c>
      <c r="G112" s="408" t="s">
        <v>252</v>
      </c>
      <c r="H112" s="393" t="s">
        <v>257</v>
      </c>
      <c r="I112" s="393" t="s">
        <v>258</v>
      </c>
      <c r="J112" s="394">
        <v>252</v>
      </c>
    </row>
    <row r="113" spans="1:10" ht="16.8" x14ac:dyDescent="0.3">
      <c r="A113" s="422" t="s">
        <v>416</v>
      </c>
      <c r="B113" s="383">
        <v>2</v>
      </c>
      <c r="C113" s="384"/>
      <c r="D113" s="390" t="s">
        <v>249</v>
      </c>
      <c r="E113" s="391" t="s">
        <v>250</v>
      </c>
      <c r="F113" s="392" t="s">
        <v>251</v>
      </c>
      <c r="G113" s="408" t="s">
        <v>277</v>
      </c>
      <c r="H113" s="393" t="s">
        <v>284</v>
      </c>
      <c r="I113" s="393" t="s">
        <v>285</v>
      </c>
      <c r="J113" s="394">
        <v>125</v>
      </c>
    </row>
    <row r="114" spans="1:10" ht="16.8" x14ac:dyDescent="0.3">
      <c r="A114" s="422" t="s">
        <v>220</v>
      </c>
      <c r="B114" s="383">
        <v>2</v>
      </c>
      <c r="C114" s="384"/>
      <c r="D114" s="390" t="s">
        <v>249</v>
      </c>
      <c r="E114" s="391" t="s">
        <v>280</v>
      </c>
      <c r="F114" s="392" t="s">
        <v>251</v>
      </c>
      <c r="G114" s="408" t="s">
        <v>260</v>
      </c>
      <c r="H114" s="393" t="s">
        <v>262</v>
      </c>
      <c r="I114" s="393" t="s">
        <v>258</v>
      </c>
      <c r="J114" s="394">
        <v>259</v>
      </c>
    </row>
    <row r="115" spans="1:10" ht="16.8" x14ac:dyDescent="0.3">
      <c r="A115" s="422" t="s">
        <v>417</v>
      </c>
      <c r="B115" s="383">
        <v>2</v>
      </c>
      <c r="C115" s="384"/>
      <c r="D115" s="390" t="s">
        <v>249</v>
      </c>
      <c r="E115" s="391" t="s">
        <v>294</v>
      </c>
      <c r="F115" s="392" t="s">
        <v>251</v>
      </c>
      <c r="G115" s="408" t="s">
        <v>260</v>
      </c>
      <c r="H115" s="393" t="s">
        <v>284</v>
      </c>
      <c r="I115" s="393" t="s">
        <v>418</v>
      </c>
      <c r="J115" s="394">
        <v>56</v>
      </c>
    </row>
    <row r="116" spans="1:10" ht="16.8" x14ac:dyDescent="0.3">
      <c r="A116" s="422" t="s">
        <v>419</v>
      </c>
      <c r="B116" s="383">
        <v>2</v>
      </c>
      <c r="C116" s="384"/>
      <c r="D116" s="390" t="s">
        <v>256</v>
      </c>
      <c r="E116" s="391" t="s">
        <v>250</v>
      </c>
      <c r="F116" s="392" t="s">
        <v>251</v>
      </c>
      <c r="G116" s="408" t="s">
        <v>260</v>
      </c>
      <c r="H116" s="393" t="s">
        <v>257</v>
      </c>
      <c r="I116" s="393" t="s">
        <v>317</v>
      </c>
      <c r="J116" s="394">
        <v>105</v>
      </c>
    </row>
    <row r="117" spans="1:10" ht="16.8" x14ac:dyDescent="0.3">
      <c r="A117" s="422" t="s">
        <v>420</v>
      </c>
      <c r="B117" s="383">
        <v>2</v>
      </c>
      <c r="C117" s="384"/>
      <c r="D117" s="390" t="s">
        <v>256</v>
      </c>
      <c r="E117" s="391" t="s">
        <v>250</v>
      </c>
      <c r="F117" s="392" t="s">
        <v>251</v>
      </c>
      <c r="G117" s="408" t="s">
        <v>252</v>
      </c>
      <c r="H117" s="393" t="s">
        <v>257</v>
      </c>
      <c r="I117" s="393" t="s">
        <v>258</v>
      </c>
      <c r="J117" s="394">
        <v>271</v>
      </c>
    </row>
    <row r="118" spans="1:10" ht="16.8" x14ac:dyDescent="0.3">
      <c r="A118" s="422" t="s">
        <v>421</v>
      </c>
      <c r="B118" s="383">
        <v>2</v>
      </c>
      <c r="C118" s="384"/>
      <c r="D118" s="390" t="s">
        <v>279</v>
      </c>
      <c r="E118" s="391" t="s">
        <v>272</v>
      </c>
      <c r="F118" s="392" t="s">
        <v>251</v>
      </c>
      <c r="G118" s="408" t="s">
        <v>260</v>
      </c>
      <c r="H118" s="393" t="s">
        <v>253</v>
      </c>
      <c r="I118" s="393" t="s">
        <v>258</v>
      </c>
      <c r="J118" s="394">
        <v>272</v>
      </c>
    </row>
    <row r="119" spans="1:10" ht="16.8" x14ac:dyDescent="0.3">
      <c r="A119" s="422" t="s">
        <v>216</v>
      </c>
      <c r="B119" s="383">
        <v>2</v>
      </c>
      <c r="C119" s="384"/>
      <c r="D119" s="390" t="s">
        <v>256</v>
      </c>
      <c r="E119" s="391" t="s">
        <v>250</v>
      </c>
      <c r="F119" s="392" t="s">
        <v>251</v>
      </c>
      <c r="G119" s="408" t="s">
        <v>260</v>
      </c>
      <c r="H119" s="393" t="s">
        <v>257</v>
      </c>
      <c r="I119" s="393" t="s">
        <v>258</v>
      </c>
      <c r="J119" s="394">
        <v>272</v>
      </c>
    </row>
    <row r="120" spans="1:10" ht="16.8" x14ac:dyDescent="0.3">
      <c r="A120" s="422" t="s">
        <v>422</v>
      </c>
      <c r="B120" s="383">
        <v>2</v>
      </c>
      <c r="C120" s="384"/>
      <c r="D120" s="390" t="s">
        <v>268</v>
      </c>
      <c r="E120" s="391" t="s">
        <v>280</v>
      </c>
      <c r="F120" s="392" t="s">
        <v>251</v>
      </c>
      <c r="G120" s="408" t="s">
        <v>252</v>
      </c>
      <c r="H120" s="393" t="s">
        <v>257</v>
      </c>
      <c r="I120" s="393" t="s">
        <v>258</v>
      </c>
      <c r="J120" s="394">
        <v>278</v>
      </c>
    </row>
    <row r="121" spans="1:10" ht="16.8" x14ac:dyDescent="0.3">
      <c r="A121" s="422" t="s">
        <v>423</v>
      </c>
      <c r="B121" s="383">
        <v>2</v>
      </c>
      <c r="C121" s="390" t="s">
        <v>719</v>
      </c>
      <c r="D121" s="390" t="s">
        <v>279</v>
      </c>
      <c r="E121" s="391" t="s">
        <v>270</v>
      </c>
      <c r="F121" s="392" t="s">
        <v>251</v>
      </c>
      <c r="G121" s="408" t="s">
        <v>252</v>
      </c>
      <c r="H121" s="393" t="s">
        <v>324</v>
      </c>
      <c r="I121" s="393" t="s">
        <v>258</v>
      </c>
      <c r="J121" s="394">
        <v>278</v>
      </c>
    </row>
    <row r="122" spans="1:10" ht="16.8" x14ac:dyDescent="0.3">
      <c r="A122" s="422" t="s">
        <v>424</v>
      </c>
      <c r="B122" s="383">
        <v>2</v>
      </c>
      <c r="C122" s="384"/>
      <c r="D122" s="390" t="s">
        <v>370</v>
      </c>
      <c r="E122" s="391" t="s">
        <v>250</v>
      </c>
      <c r="F122" s="392" t="s">
        <v>251</v>
      </c>
      <c r="G122" s="408" t="s">
        <v>312</v>
      </c>
      <c r="H122" s="393" t="s">
        <v>262</v>
      </c>
      <c r="I122" s="393" t="s">
        <v>258</v>
      </c>
      <c r="J122" s="394">
        <v>279</v>
      </c>
    </row>
    <row r="123" spans="1:10" ht="16.8" x14ac:dyDescent="0.3">
      <c r="A123" s="422" t="s">
        <v>716</v>
      </c>
      <c r="B123" s="383">
        <v>2</v>
      </c>
      <c r="C123" s="390" t="s">
        <v>715</v>
      </c>
      <c r="D123" s="390" t="s">
        <v>249</v>
      </c>
      <c r="E123" s="391" t="s">
        <v>272</v>
      </c>
      <c r="F123" s="392" t="s">
        <v>251</v>
      </c>
      <c r="G123" s="408" t="s">
        <v>252</v>
      </c>
      <c r="H123" s="393" t="s">
        <v>257</v>
      </c>
      <c r="I123" s="393" t="s">
        <v>258</v>
      </c>
      <c r="J123" s="394">
        <v>280</v>
      </c>
    </row>
    <row r="124" spans="1:10" ht="16.8" x14ac:dyDescent="0.3">
      <c r="A124" s="422" t="s">
        <v>425</v>
      </c>
      <c r="B124" s="383">
        <v>2</v>
      </c>
      <c r="C124" s="384"/>
      <c r="D124" s="390" t="s">
        <v>279</v>
      </c>
      <c r="E124" s="391" t="s">
        <v>272</v>
      </c>
      <c r="F124" s="392" t="s">
        <v>251</v>
      </c>
      <c r="G124" s="408" t="s">
        <v>260</v>
      </c>
      <c r="H124" s="393" t="s">
        <v>262</v>
      </c>
      <c r="I124" s="393" t="s">
        <v>285</v>
      </c>
      <c r="J124" s="394">
        <v>127</v>
      </c>
    </row>
    <row r="125" spans="1:10" ht="16.8" x14ac:dyDescent="0.3">
      <c r="A125" s="422" t="s">
        <v>426</v>
      </c>
      <c r="B125" s="383">
        <v>2</v>
      </c>
      <c r="C125" s="384"/>
      <c r="D125" s="390" t="s">
        <v>268</v>
      </c>
      <c r="E125" s="391" t="s">
        <v>338</v>
      </c>
      <c r="F125" s="392" t="s">
        <v>251</v>
      </c>
      <c r="G125" s="408" t="s">
        <v>252</v>
      </c>
      <c r="H125" s="393" t="s">
        <v>257</v>
      </c>
      <c r="I125" s="393" t="s">
        <v>258</v>
      </c>
      <c r="J125" s="394">
        <v>281</v>
      </c>
    </row>
    <row r="126" spans="1:10" ht="16.8" x14ac:dyDescent="0.3">
      <c r="A126" s="422" t="s">
        <v>427</v>
      </c>
      <c r="B126" s="383">
        <v>2</v>
      </c>
      <c r="C126" s="384"/>
      <c r="D126" s="390" t="s">
        <v>268</v>
      </c>
      <c r="E126" s="391" t="s">
        <v>272</v>
      </c>
      <c r="F126" s="392" t="s">
        <v>251</v>
      </c>
      <c r="G126" s="408" t="s">
        <v>271</v>
      </c>
      <c r="H126" s="393" t="s">
        <v>284</v>
      </c>
      <c r="I126" s="393" t="s">
        <v>258</v>
      </c>
      <c r="J126" s="394">
        <v>283</v>
      </c>
    </row>
    <row r="127" spans="1:10" ht="16.8" x14ac:dyDescent="0.3">
      <c r="A127" s="422" t="s">
        <v>428</v>
      </c>
      <c r="B127" s="383">
        <v>2</v>
      </c>
      <c r="C127" s="384"/>
      <c r="D127" s="390" t="s">
        <v>263</v>
      </c>
      <c r="E127" s="391" t="s">
        <v>250</v>
      </c>
      <c r="F127" s="392" t="s">
        <v>251</v>
      </c>
      <c r="G127" s="408" t="s">
        <v>260</v>
      </c>
      <c r="H127" s="393" t="s">
        <v>324</v>
      </c>
      <c r="I127" s="393" t="s">
        <v>258</v>
      </c>
      <c r="J127" s="394">
        <v>284</v>
      </c>
    </row>
    <row r="128" spans="1:10" ht="16.8" x14ac:dyDescent="0.3">
      <c r="A128" s="422" t="s">
        <v>429</v>
      </c>
      <c r="B128" s="383">
        <v>2</v>
      </c>
      <c r="C128" s="384"/>
      <c r="D128" s="390" t="s">
        <v>288</v>
      </c>
      <c r="E128" s="391" t="s">
        <v>303</v>
      </c>
      <c r="F128" s="392" t="s">
        <v>251</v>
      </c>
      <c r="G128" s="408" t="s">
        <v>271</v>
      </c>
      <c r="H128" s="393" t="s">
        <v>257</v>
      </c>
      <c r="I128" s="393" t="s">
        <v>291</v>
      </c>
      <c r="J128" s="394">
        <v>126</v>
      </c>
    </row>
    <row r="129" spans="1:10" ht="16.8" x14ac:dyDescent="0.3">
      <c r="A129" s="422" t="s">
        <v>430</v>
      </c>
      <c r="B129" s="383">
        <v>2</v>
      </c>
      <c r="C129" s="384"/>
      <c r="D129" s="390" t="s">
        <v>249</v>
      </c>
      <c r="E129" s="391" t="s">
        <v>272</v>
      </c>
      <c r="F129" s="392" t="s">
        <v>273</v>
      </c>
      <c r="G129" s="408" t="s">
        <v>277</v>
      </c>
      <c r="H129" s="393" t="s">
        <v>405</v>
      </c>
      <c r="I129" s="393" t="s">
        <v>285</v>
      </c>
      <c r="J129" s="394">
        <v>128</v>
      </c>
    </row>
    <row r="130" spans="1:10" ht="16.8" x14ac:dyDescent="0.3">
      <c r="A130" s="422" t="s">
        <v>431</v>
      </c>
      <c r="B130" s="383">
        <v>2</v>
      </c>
      <c r="C130" s="384"/>
      <c r="D130" s="390" t="s">
        <v>256</v>
      </c>
      <c r="E130" s="391" t="s">
        <v>280</v>
      </c>
      <c r="F130" s="392" t="s">
        <v>306</v>
      </c>
      <c r="G130" s="408" t="s">
        <v>252</v>
      </c>
      <c r="H130" s="393" t="s">
        <v>284</v>
      </c>
      <c r="I130" s="393" t="s">
        <v>258</v>
      </c>
      <c r="J130" s="394">
        <v>286</v>
      </c>
    </row>
    <row r="131" spans="1:10" ht="16.8" x14ac:dyDescent="0.3">
      <c r="A131" s="422" t="s">
        <v>432</v>
      </c>
      <c r="B131" s="383">
        <v>2</v>
      </c>
      <c r="C131" s="384"/>
      <c r="D131" s="390" t="s">
        <v>256</v>
      </c>
      <c r="E131" s="391" t="s">
        <v>280</v>
      </c>
      <c r="F131" s="392" t="s">
        <v>306</v>
      </c>
      <c r="G131" s="408" t="s">
        <v>252</v>
      </c>
      <c r="H131" s="393" t="s">
        <v>284</v>
      </c>
      <c r="I131" s="393" t="s">
        <v>352</v>
      </c>
      <c r="J131" s="394">
        <v>71</v>
      </c>
    </row>
    <row r="132" spans="1:10" ht="16.8" x14ac:dyDescent="0.3">
      <c r="A132" s="422" t="s">
        <v>433</v>
      </c>
      <c r="B132" s="383">
        <v>2</v>
      </c>
      <c r="C132" s="384"/>
      <c r="D132" s="390" t="s">
        <v>263</v>
      </c>
      <c r="E132" s="391" t="s">
        <v>250</v>
      </c>
      <c r="F132" s="392" t="s">
        <v>251</v>
      </c>
      <c r="G132" s="408" t="s">
        <v>312</v>
      </c>
      <c r="H132" s="393" t="s">
        <v>257</v>
      </c>
      <c r="I132" s="393" t="s">
        <v>300</v>
      </c>
      <c r="J132" s="394">
        <v>90</v>
      </c>
    </row>
    <row r="133" spans="1:10" ht="16.8" x14ac:dyDescent="0.3">
      <c r="A133" s="422" t="s">
        <v>434</v>
      </c>
      <c r="B133" s="383">
        <v>2</v>
      </c>
      <c r="C133" s="384"/>
      <c r="D133" s="390" t="s">
        <v>288</v>
      </c>
      <c r="E133" s="391" t="s">
        <v>272</v>
      </c>
      <c r="F133" s="392" t="s">
        <v>251</v>
      </c>
      <c r="G133" s="408" t="s">
        <v>277</v>
      </c>
      <c r="H133" s="393" t="s">
        <v>273</v>
      </c>
      <c r="I133" s="393" t="s">
        <v>285</v>
      </c>
      <c r="J133" s="394">
        <v>129</v>
      </c>
    </row>
    <row r="134" spans="1:10" ht="16.8" x14ac:dyDescent="0.3">
      <c r="A134" s="422" t="s">
        <v>435</v>
      </c>
      <c r="B134" s="383">
        <v>2</v>
      </c>
      <c r="C134" s="384"/>
      <c r="D134" s="390" t="s">
        <v>279</v>
      </c>
      <c r="E134" s="391" t="s">
        <v>250</v>
      </c>
      <c r="F134" s="392" t="s">
        <v>251</v>
      </c>
      <c r="G134" s="408" t="s">
        <v>252</v>
      </c>
      <c r="H134" s="393" t="s">
        <v>274</v>
      </c>
      <c r="I134" s="393" t="s">
        <v>258</v>
      </c>
      <c r="J134" s="394">
        <v>297</v>
      </c>
    </row>
    <row r="135" spans="1:10" ht="16.8" x14ac:dyDescent="0.3">
      <c r="A135" s="422" t="s">
        <v>436</v>
      </c>
      <c r="B135" s="383">
        <v>2</v>
      </c>
      <c r="C135" s="384"/>
      <c r="D135" s="390" t="s">
        <v>288</v>
      </c>
      <c r="E135" s="391" t="s">
        <v>350</v>
      </c>
      <c r="F135" s="392" t="s">
        <v>251</v>
      </c>
      <c r="G135" s="408" t="s">
        <v>252</v>
      </c>
      <c r="H135" s="393" t="s">
        <v>284</v>
      </c>
      <c r="I135" s="393" t="s">
        <v>341</v>
      </c>
      <c r="J135" s="394">
        <v>188</v>
      </c>
    </row>
    <row r="136" spans="1:10" ht="16.8" x14ac:dyDescent="0.3">
      <c r="A136" s="423" t="s">
        <v>437</v>
      </c>
      <c r="B136" s="398">
        <v>2</v>
      </c>
      <c r="C136" s="399"/>
      <c r="D136" s="400" t="s">
        <v>288</v>
      </c>
      <c r="E136" s="401" t="s">
        <v>280</v>
      </c>
      <c r="F136" s="402" t="s">
        <v>251</v>
      </c>
      <c r="G136" s="441" t="s">
        <v>252</v>
      </c>
      <c r="H136" s="403" t="s">
        <v>262</v>
      </c>
      <c r="I136" s="403" t="s">
        <v>258</v>
      </c>
      <c r="J136" s="404">
        <v>303</v>
      </c>
    </row>
    <row r="137" spans="1:10" ht="16.8" x14ac:dyDescent="0.3">
      <c r="A137" s="422" t="s">
        <v>438</v>
      </c>
      <c r="B137" s="383">
        <v>3</v>
      </c>
      <c r="C137" s="384"/>
      <c r="D137" s="390" t="s">
        <v>249</v>
      </c>
      <c r="E137" s="391" t="s">
        <v>439</v>
      </c>
      <c r="F137" s="392" t="s">
        <v>251</v>
      </c>
      <c r="G137" s="408" t="s">
        <v>260</v>
      </c>
      <c r="H137" s="393" t="s">
        <v>383</v>
      </c>
      <c r="I137" s="393" t="s">
        <v>440</v>
      </c>
      <c r="J137" s="394">
        <v>113</v>
      </c>
    </row>
    <row r="138" spans="1:10" ht="16.8" x14ac:dyDescent="0.3">
      <c r="A138" s="422" t="s">
        <v>441</v>
      </c>
      <c r="B138" s="383">
        <v>3</v>
      </c>
      <c r="C138" s="384"/>
      <c r="D138" s="390" t="s">
        <v>249</v>
      </c>
      <c r="E138" s="391" t="s">
        <v>280</v>
      </c>
      <c r="F138" s="392" t="s">
        <v>251</v>
      </c>
      <c r="G138" s="408" t="s">
        <v>260</v>
      </c>
      <c r="H138" s="393" t="s">
        <v>383</v>
      </c>
      <c r="I138" s="393" t="s">
        <v>334</v>
      </c>
      <c r="J138" s="394">
        <v>94</v>
      </c>
    </row>
    <row r="139" spans="1:10" ht="16.8" x14ac:dyDescent="0.3">
      <c r="A139" s="422" t="s">
        <v>442</v>
      </c>
      <c r="B139" s="383">
        <v>3</v>
      </c>
      <c r="C139" s="384"/>
      <c r="D139" s="390" t="s">
        <v>249</v>
      </c>
      <c r="E139" s="391" t="s">
        <v>250</v>
      </c>
      <c r="F139" s="392" t="s">
        <v>251</v>
      </c>
      <c r="G139" s="408" t="s">
        <v>260</v>
      </c>
      <c r="H139" s="393" t="s">
        <v>299</v>
      </c>
      <c r="I139" s="393" t="s">
        <v>258</v>
      </c>
      <c r="J139" s="394">
        <v>203</v>
      </c>
    </row>
    <row r="140" spans="1:10" ht="16.8" x14ac:dyDescent="0.3">
      <c r="A140" s="422" t="s">
        <v>443</v>
      </c>
      <c r="B140" s="383">
        <v>3</v>
      </c>
      <c r="C140" s="384"/>
      <c r="D140" s="390" t="s">
        <v>249</v>
      </c>
      <c r="E140" s="391" t="s">
        <v>294</v>
      </c>
      <c r="F140" s="392" t="s">
        <v>251</v>
      </c>
      <c r="G140" s="408" t="s">
        <v>260</v>
      </c>
      <c r="H140" s="393" t="s">
        <v>284</v>
      </c>
      <c r="I140" s="393" t="s">
        <v>444</v>
      </c>
      <c r="J140" s="394">
        <v>48</v>
      </c>
    </row>
    <row r="141" spans="1:10" ht="16.8" x14ac:dyDescent="0.3">
      <c r="A141" s="422" t="s">
        <v>445</v>
      </c>
      <c r="B141" s="383">
        <v>3</v>
      </c>
      <c r="C141" s="384"/>
      <c r="D141" s="390" t="s">
        <v>263</v>
      </c>
      <c r="E141" s="391" t="s">
        <v>250</v>
      </c>
      <c r="F141" s="392" t="s">
        <v>251</v>
      </c>
      <c r="G141" s="408" t="s">
        <v>129</v>
      </c>
      <c r="H141" s="393" t="s">
        <v>8</v>
      </c>
      <c r="I141" s="393" t="s">
        <v>300</v>
      </c>
      <c r="J141" s="394">
        <v>81</v>
      </c>
    </row>
    <row r="142" spans="1:10" ht="16.8" x14ac:dyDescent="0.3">
      <c r="A142" s="422" t="s">
        <v>446</v>
      </c>
      <c r="B142" s="383">
        <v>3</v>
      </c>
      <c r="C142" s="384"/>
      <c r="D142" s="390" t="s">
        <v>263</v>
      </c>
      <c r="E142" s="391" t="s">
        <v>250</v>
      </c>
      <c r="F142" s="392" t="s">
        <v>251</v>
      </c>
      <c r="G142" s="408" t="s">
        <v>277</v>
      </c>
      <c r="H142" s="393" t="s">
        <v>262</v>
      </c>
      <c r="I142" s="393" t="s">
        <v>317</v>
      </c>
      <c r="J142" s="394">
        <v>92</v>
      </c>
    </row>
    <row r="143" spans="1:10" ht="16.8" x14ac:dyDescent="0.3">
      <c r="A143" s="422" t="s">
        <v>447</v>
      </c>
      <c r="B143" s="383">
        <v>3</v>
      </c>
      <c r="C143" s="384"/>
      <c r="D143" s="390" t="s">
        <v>279</v>
      </c>
      <c r="E143" s="391" t="s">
        <v>250</v>
      </c>
      <c r="F143" s="392" t="s">
        <v>251</v>
      </c>
      <c r="G143" s="408" t="s">
        <v>260</v>
      </c>
      <c r="H143" s="393" t="s">
        <v>253</v>
      </c>
      <c r="I143" s="393" t="s">
        <v>285</v>
      </c>
      <c r="J143" s="394">
        <v>117</v>
      </c>
    </row>
    <row r="144" spans="1:10" ht="16.8" x14ac:dyDescent="0.3">
      <c r="A144" s="422" t="s">
        <v>448</v>
      </c>
      <c r="B144" s="383">
        <v>3</v>
      </c>
      <c r="C144" s="384"/>
      <c r="D144" s="390" t="s">
        <v>249</v>
      </c>
      <c r="E144" s="391" t="s">
        <v>272</v>
      </c>
      <c r="F144" s="392" t="s">
        <v>251</v>
      </c>
      <c r="G144" s="408" t="s">
        <v>271</v>
      </c>
      <c r="H144" s="393" t="s">
        <v>262</v>
      </c>
      <c r="I144" s="393" t="s">
        <v>300</v>
      </c>
      <c r="J144" s="394">
        <v>83</v>
      </c>
    </row>
    <row r="145" spans="1:10" ht="16.8" x14ac:dyDescent="0.3">
      <c r="A145" s="422" t="s">
        <v>449</v>
      </c>
      <c r="B145" s="383">
        <v>3</v>
      </c>
      <c r="C145" s="384"/>
      <c r="D145" s="390" t="s">
        <v>263</v>
      </c>
      <c r="E145" s="391" t="s">
        <v>250</v>
      </c>
      <c r="F145" s="392" t="s">
        <v>251</v>
      </c>
      <c r="G145" s="408" t="s">
        <v>260</v>
      </c>
      <c r="H145" s="393" t="s">
        <v>324</v>
      </c>
      <c r="I145" s="393" t="s">
        <v>300</v>
      </c>
      <c r="J145" s="394">
        <v>84</v>
      </c>
    </row>
    <row r="146" spans="1:10" ht="16.8" x14ac:dyDescent="0.3">
      <c r="A146" s="422" t="s">
        <v>450</v>
      </c>
      <c r="B146" s="383">
        <v>3</v>
      </c>
      <c r="C146" s="384"/>
      <c r="D146" s="390" t="s">
        <v>263</v>
      </c>
      <c r="E146" s="391" t="s">
        <v>250</v>
      </c>
      <c r="F146" s="392" t="s">
        <v>265</v>
      </c>
      <c r="G146" s="408" t="s">
        <v>277</v>
      </c>
      <c r="H146" s="393" t="s">
        <v>257</v>
      </c>
      <c r="I146" s="393" t="s">
        <v>373</v>
      </c>
      <c r="J146" s="394">
        <v>84</v>
      </c>
    </row>
    <row r="147" spans="1:10" ht="16.8" x14ac:dyDescent="0.3">
      <c r="A147" s="422" t="s">
        <v>451</v>
      </c>
      <c r="B147" s="383">
        <v>3</v>
      </c>
      <c r="C147" s="384"/>
      <c r="D147" s="390" t="s">
        <v>263</v>
      </c>
      <c r="E147" s="391" t="s">
        <v>338</v>
      </c>
      <c r="F147" s="392" t="s">
        <v>251</v>
      </c>
      <c r="G147" s="408" t="s">
        <v>312</v>
      </c>
      <c r="H147" s="393" t="s">
        <v>262</v>
      </c>
      <c r="I147" s="393" t="s">
        <v>258</v>
      </c>
      <c r="J147" s="394">
        <v>209</v>
      </c>
    </row>
    <row r="148" spans="1:10" ht="16.8" x14ac:dyDescent="0.3">
      <c r="A148" s="422" t="s">
        <v>452</v>
      </c>
      <c r="B148" s="383">
        <v>3</v>
      </c>
      <c r="C148" s="384"/>
      <c r="D148" s="390" t="s">
        <v>279</v>
      </c>
      <c r="E148" s="391" t="s">
        <v>250</v>
      </c>
      <c r="F148" s="392" t="s">
        <v>251</v>
      </c>
      <c r="G148" s="408" t="s">
        <v>129</v>
      </c>
      <c r="H148" s="393" t="s">
        <v>253</v>
      </c>
      <c r="I148" s="393" t="s">
        <v>254</v>
      </c>
      <c r="J148" s="394">
        <v>47</v>
      </c>
    </row>
    <row r="149" spans="1:10" ht="16.8" x14ac:dyDescent="0.3">
      <c r="A149" s="422" t="s">
        <v>453</v>
      </c>
      <c r="B149" s="383">
        <v>3</v>
      </c>
      <c r="C149" s="384"/>
      <c r="D149" s="390" t="s">
        <v>256</v>
      </c>
      <c r="E149" s="391" t="s">
        <v>272</v>
      </c>
      <c r="F149" s="392" t="s">
        <v>306</v>
      </c>
      <c r="G149" s="408" t="s">
        <v>252</v>
      </c>
      <c r="H149" s="393" t="s">
        <v>284</v>
      </c>
      <c r="I149" s="393" t="s">
        <v>307</v>
      </c>
      <c r="J149" s="394">
        <v>91</v>
      </c>
    </row>
    <row r="150" spans="1:10" ht="16.8" x14ac:dyDescent="0.3">
      <c r="A150" s="422" t="s">
        <v>454</v>
      </c>
      <c r="B150" s="383">
        <v>3</v>
      </c>
      <c r="C150" s="384"/>
      <c r="D150" s="390" t="s">
        <v>370</v>
      </c>
      <c r="E150" s="391" t="s">
        <v>294</v>
      </c>
      <c r="F150" s="392" t="s">
        <v>251</v>
      </c>
      <c r="G150" s="408" t="s">
        <v>260</v>
      </c>
      <c r="H150" s="393" t="s">
        <v>299</v>
      </c>
      <c r="I150" s="393" t="s">
        <v>258</v>
      </c>
      <c r="J150" s="394">
        <v>213</v>
      </c>
    </row>
    <row r="151" spans="1:10" ht="16.8" x14ac:dyDescent="0.3">
      <c r="A151" s="422" t="s">
        <v>224</v>
      </c>
      <c r="B151" s="383">
        <v>3</v>
      </c>
      <c r="C151" s="384"/>
      <c r="D151" s="390" t="s">
        <v>256</v>
      </c>
      <c r="E151" s="391" t="s">
        <v>250</v>
      </c>
      <c r="F151" s="392" t="s">
        <v>273</v>
      </c>
      <c r="G151" s="408" t="s">
        <v>252</v>
      </c>
      <c r="H151" s="393" t="s">
        <v>274</v>
      </c>
      <c r="I151" s="393" t="s">
        <v>258</v>
      </c>
      <c r="J151" s="394">
        <v>214</v>
      </c>
    </row>
    <row r="152" spans="1:10" ht="16.8" x14ac:dyDescent="0.3">
      <c r="A152" s="422" t="s">
        <v>455</v>
      </c>
      <c r="B152" s="383">
        <v>3</v>
      </c>
      <c r="C152" s="384"/>
      <c r="D152" s="390" t="s">
        <v>256</v>
      </c>
      <c r="E152" s="391" t="s">
        <v>250</v>
      </c>
      <c r="F152" s="392" t="s">
        <v>251</v>
      </c>
      <c r="G152" s="408" t="s">
        <v>260</v>
      </c>
      <c r="H152" s="393" t="s">
        <v>257</v>
      </c>
      <c r="I152" s="393" t="s">
        <v>258</v>
      </c>
      <c r="J152" s="394">
        <v>216</v>
      </c>
    </row>
    <row r="153" spans="1:10" ht="16.8" x14ac:dyDescent="0.3">
      <c r="A153" s="422" t="s">
        <v>456</v>
      </c>
      <c r="B153" s="383">
        <v>3</v>
      </c>
      <c r="C153" s="384"/>
      <c r="D153" s="390" t="s">
        <v>249</v>
      </c>
      <c r="E153" s="391" t="s">
        <v>250</v>
      </c>
      <c r="F153" s="392" t="s">
        <v>251</v>
      </c>
      <c r="G153" s="408" t="s">
        <v>260</v>
      </c>
      <c r="H153" s="393" t="s">
        <v>284</v>
      </c>
      <c r="I153" s="393" t="s">
        <v>300</v>
      </c>
      <c r="J153" s="394">
        <v>84</v>
      </c>
    </row>
    <row r="154" spans="1:10" ht="16.8" x14ac:dyDescent="0.3">
      <c r="A154" s="422" t="s">
        <v>457</v>
      </c>
      <c r="B154" s="383">
        <v>3</v>
      </c>
      <c r="C154" s="384"/>
      <c r="D154" s="390" t="s">
        <v>268</v>
      </c>
      <c r="E154" s="391" t="s">
        <v>250</v>
      </c>
      <c r="F154" s="392" t="s">
        <v>251</v>
      </c>
      <c r="G154" s="408" t="s">
        <v>260</v>
      </c>
      <c r="H154" s="393" t="s">
        <v>405</v>
      </c>
      <c r="I154" s="393" t="s">
        <v>258</v>
      </c>
      <c r="J154" s="394">
        <v>217</v>
      </c>
    </row>
    <row r="155" spans="1:10" ht="16.8" x14ac:dyDescent="0.3">
      <c r="A155" s="422" t="s">
        <v>458</v>
      </c>
      <c r="B155" s="383">
        <v>3</v>
      </c>
      <c r="C155" s="384"/>
      <c r="D155" s="390" t="s">
        <v>249</v>
      </c>
      <c r="E155" s="391" t="s">
        <v>272</v>
      </c>
      <c r="F155" s="392" t="s">
        <v>251</v>
      </c>
      <c r="G155" s="408" t="s">
        <v>260</v>
      </c>
      <c r="H155" s="393" t="s">
        <v>284</v>
      </c>
      <c r="I155" s="393" t="s">
        <v>285</v>
      </c>
      <c r="J155" s="394">
        <v>119</v>
      </c>
    </row>
    <row r="156" spans="1:10" ht="16.8" x14ac:dyDescent="0.3">
      <c r="A156" s="422" t="s">
        <v>222</v>
      </c>
      <c r="B156" s="383">
        <v>3</v>
      </c>
      <c r="C156" s="384"/>
      <c r="D156" s="390" t="s">
        <v>279</v>
      </c>
      <c r="E156" s="391" t="s">
        <v>250</v>
      </c>
      <c r="F156" s="392" t="s">
        <v>251</v>
      </c>
      <c r="G156" s="408" t="s">
        <v>271</v>
      </c>
      <c r="H156" s="393" t="s">
        <v>257</v>
      </c>
      <c r="I156" s="393" t="s">
        <v>258</v>
      </c>
      <c r="J156" s="394">
        <v>223</v>
      </c>
    </row>
    <row r="157" spans="1:10" ht="16.8" x14ac:dyDescent="0.3">
      <c r="A157" s="422" t="s">
        <v>459</v>
      </c>
      <c r="B157" s="383">
        <v>3</v>
      </c>
      <c r="C157" s="384"/>
      <c r="D157" s="390" t="s">
        <v>249</v>
      </c>
      <c r="E157" s="391" t="s">
        <v>294</v>
      </c>
      <c r="F157" s="392" t="s">
        <v>251</v>
      </c>
      <c r="G157" s="408" t="s">
        <v>252</v>
      </c>
      <c r="H157" s="393" t="s">
        <v>257</v>
      </c>
      <c r="I157" s="393" t="s">
        <v>317</v>
      </c>
      <c r="J157" s="394">
        <v>98</v>
      </c>
    </row>
    <row r="158" spans="1:10" ht="16.8" x14ac:dyDescent="0.3">
      <c r="A158" s="422" t="s">
        <v>460</v>
      </c>
      <c r="B158" s="383">
        <v>3</v>
      </c>
      <c r="C158" s="384"/>
      <c r="D158" s="390" t="s">
        <v>268</v>
      </c>
      <c r="E158" s="391" t="s">
        <v>294</v>
      </c>
      <c r="F158" s="392" t="s">
        <v>251</v>
      </c>
      <c r="G158" s="408" t="s">
        <v>260</v>
      </c>
      <c r="H158" s="393" t="s">
        <v>284</v>
      </c>
      <c r="I158" s="393" t="s">
        <v>300</v>
      </c>
      <c r="J158" s="394">
        <v>86</v>
      </c>
    </row>
    <row r="159" spans="1:10" ht="16.8" x14ac:dyDescent="0.3">
      <c r="A159" s="422" t="s">
        <v>461</v>
      </c>
      <c r="B159" s="383">
        <v>3</v>
      </c>
      <c r="C159" s="384"/>
      <c r="D159" s="390" t="s">
        <v>249</v>
      </c>
      <c r="E159" s="391" t="s">
        <v>272</v>
      </c>
      <c r="F159" s="392" t="s">
        <v>251</v>
      </c>
      <c r="G159" s="408" t="s">
        <v>277</v>
      </c>
      <c r="H159" s="393" t="s">
        <v>284</v>
      </c>
      <c r="I159" s="393" t="s">
        <v>285</v>
      </c>
      <c r="J159" s="394">
        <v>120</v>
      </c>
    </row>
    <row r="160" spans="1:10" ht="16.8" x14ac:dyDescent="0.3">
      <c r="A160" s="422" t="s">
        <v>462</v>
      </c>
      <c r="B160" s="383">
        <v>3</v>
      </c>
      <c r="C160" s="384"/>
      <c r="D160" s="390" t="s">
        <v>263</v>
      </c>
      <c r="E160" s="391" t="s">
        <v>272</v>
      </c>
      <c r="F160" s="392" t="s">
        <v>265</v>
      </c>
      <c r="G160" s="408" t="s">
        <v>463</v>
      </c>
      <c r="H160" s="393" t="s">
        <v>262</v>
      </c>
      <c r="I160" s="393" t="s">
        <v>285</v>
      </c>
      <c r="J160" s="394">
        <v>121</v>
      </c>
    </row>
    <row r="161" spans="1:10" ht="16.8" x14ac:dyDescent="0.3">
      <c r="A161" s="422" t="s">
        <v>464</v>
      </c>
      <c r="B161" s="383">
        <v>3</v>
      </c>
      <c r="C161" s="384"/>
      <c r="D161" s="390" t="s">
        <v>279</v>
      </c>
      <c r="E161" s="391" t="s">
        <v>465</v>
      </c>
      <c r="F161" s="392" t="s">
        <v>251</v>
      </c>
      <c r="G161" s="408" t="s">
        <v>260</v>
      </c>
      <c r="H161" s="393" t="s">
        <v>466</v>
      </c>
      <c r="I161" s="393" t="s">
        <v>258</v>
      </c>
      <c r="J161" s="394">
        <v>236</v>
      </c>
    </row>
    <row r="162" spans="1:10" ht="16.8" x14ac:dyDescent="0.3">
      <c r="A162" s="422" t="s">
        <v>467</v>
      </c>
      <c r="B162" s="383">
        <v>3</v>
      </c>
      <c r="C162" s="384"/>
      <c r="D162" s="390" t="s">
        <v>288</v>
      </c>
      <c r="E162" s="391" t="s">
        <v>272</v>
      </c>
      <c r="F162" s="392" t="s">
        <v>251</v>
      </c>
      <c r="G162" s="408" t="s">
        <v>252</v>
      </c>
      <c r="H162" s="393" t="s">
        <v>299</v>
      </c>
      <c r="I162" s="393" t="s">
        <v>317</v>
      </c>
      <c r="J162" s="394">
        <v>100</v>
      </c>
    </row>
    <row r="163" spans="1:10" ht="16.8" x14ac:dyDescent="0.3">
      <c r="A163" s="422" t="s">
        <v>468</v>
      </c>
      <c r="B163" s="383">
        <v>3</v>
      </c>
      <c r="C163" s="384"/>
      <c r="D163" s="390" t="s">
        <v>288</v>
      </c>
      <c r="E163" s="391" t="s">
        <v>250</v>
      </c>
      <c r="F163" s="392" t="s">
        <v>469</v>
      </c>
      <c r="G163" s="408" t="s">
        <v>252</v>
      </c>
      <c r="H163" s="393" t="s">
        <v>284</v>
      </c>
      <c r="I163" s="393" t="s">
        <v>291</v>
      </c>
      <c r="J163" s="394">
        <v>114</v>
      </c>
    </row>
    <row r="164" spans="1:10" ht="16.8" x14ac:dyDescent="0.3">
      <c r="A164" s="422" t="s">
        <v>470</v>
      </c>
      <c r="B164" s="383">
        <v>3</v>
      </c>
      <c r="C164" s="384"/>
      <c r="D164" s="390" t="s">
        <v>288</v>
      </c>
      <c r="E164" s="391" t="s">
        <v>303</v>
      </c>
      <c r="F164" s="392" t="s">
        <v>251</v>
      </c>
      <c r="G164" s="408" t="s">
        <v>98</v>
      </c>
      <c r="H164" s="393" t="s">
        <v>8</v>
      </c>
      <c r="I164" s="393" t="s">
        <v>317</v>
      </c>
      <c r="J164" s="394">
        <v>101</v>
      </c>
    </row>
    <row r="165" spans="1:10" ht="16.8" x14ac:dyDescent="0.3">
      <c r="A165" s="422" t="s">
        <v>471</v>
      </c>
      <c r="B165" s="383">
        <v>3</v>
      </c>
      <c r="C165" s="384"/>
      <c r="D165" s="390" t="s">
        <v>268</v>
      </c>
      <c r="E165" s="391" t="s">
        <v>250</v>
      </c>
      <c r="F165" s="392" t="s">
        <v>251</v>
      </c>
      <c r="G165" s="408" t="s">
        <v>277</v>
      </c>
      <c r="H165" s="393" t="s">
        <v>262</v>
      </c>
      <c r="I165" s="393" t="s">
        <v>258</v>
      </c>
      <c r="J165" s="394">
        <v>245</v>
      </c>
    </row>
    <row r="166" spans="1:10" ht="16.8" x14ac:dyDescent="0.3">
      <c r="A166" s="422" t="s">
        <v>472</v>
      </c>
      <c r="B166" s="383">
        <v>3</v>
      </c>
      <c r="C166" s="384"/>
      <c r="D166" s="390" t="s">
        <v>268</v>
      </c>
      <c r="E166" s="391" t="s">
        <v>473</v>
      </c>
      <c r="F166" s="392" t="s">
        <v>251</v>
      </c>
      <c r="G166" s="408" t="s">
        <v>120</v>
      </c>
      <c r="H166" s="393" t="s">
        <v>257</v>
      </c>
      <c r="I166" s="393" t="s">
        <v>474</v>
      </c>
      <c r="J166" s="394">
        <v>212</v>
      </c>
    </row>
    <row r="167" spans="1:10" ht="16.8" x14ac:dyDescent="0.3">
      <c r="A167" s="422" t="s">
        <v>475</v>
      </c>
      <c r="B167" s="383">
        <v>3</v>
      </c>
      <c r="C167" s="384"/>
      <c r="D167" s="390" t="s">
        <v>279</v>
      </c>
      <c r="E167" s="391" t="s">
        <v>272</v>
      </c>
      <c r="F167" s="392" t="s">
        <v>251</v>
      </c>
      <c r="G167" s="408" t="s">
        <v>260</v>
      </c>
      <c r="H167" s="393" t="s">
        <v>284</v>
      </c>
      <c r="I167" s="393" t="s">
        <v>285</v>
      </c>
      <c r="J167" s="394">
        <v>124</v>
      </c>
    </row>
    <row r="168" spans="1:10" ht="16.8" x14ac:dyDescent="0.3">
      <c r="A168" s="422" t="s">
        <v>476</v>
      </c>
      <c r="B168" s="383">
        <v>3</v>
      </c>
      <c r="C168" s="384"/>
      <c r="D168" s="390" t="s">
        <v>263</v>
      </c>
      <c r="E168" s="391" t="s">
        <v>338</v>
      </c>
      <c r="F168" s="392" t="s">
        <v>251</v>
      </c>
      <c r="G168" s="408" t="s">
        <v>477</v>
      </c>
      <c r="H168" s="393" t="s">
        <v>262</v>
      </c>
      <c r="I168" s="393" t="s">
        <v>478</v>
      </c>
      <c r="J168" s="394">
        <v>31</v>
      </c>
    </row>
    <row r="169" spans="1:10" ht="16.8" x14ac:dyDescent="0.3">
      <c r="A169" s="422" t="s">
        <v>479</v>
      </c>
      <c r="B169" s="383">
        <v>3</v>
      </c>
      <c r="C169" s="384"/>
      <c r="D169" s="390" t="s">
        <v>263</v>
      </c>
      <c r="E169" s="391" t="s">
        <v>338</v>
      </c>
      <c r="F169" s="392" t="s">
        <v>251</v>
      </c>
      <c r="G169" s="408" t="s">
        <v>312</v>
      </c>
      <c r="H169" s="393" t="s">
        <v>262</v>
      </c>
      <c r="I169" s="393" t="s">
        <v>258</v>
      </c>
      <c r="J169" s="394">
        <v>249</v>
      </c>
    </row>
    <row r="170" spans="1:10" ht="16.8" x14ac:dyDescent="0.3">
      <c r="A170" s="422" t="s">
        <v>480</v>
      </c>
      <c r="B170" s="383">
        <v>3</v>
      </c>
      <c r="C170" s="384"/>
      <c r="D170" s="390" t="s">
        <v>279</v>
      </c>
      <c r="E170" s="391" t="s">
        <v>481</v>
      </c>
      <c r="F170" s="392" t="s">
        <v>251</v>
      </c>
      <c r="G170" s="408" t="s">
        <v>482</v>
      </c>
      <c r="H170" s="393" t="s">
        <v>253</v>
      </c>
      <c r="I170" s="393" t="s">
        <v>258</v>
      </c>
      <c r="J170" s="394">
        <v>250</v>
      </c>
    </row>
    <row r="171" spans="1:10" ht="16.8" x14ac:dyDescent="0.3">
      <c r="A171" s="422" t="s">
        <v>483</v>
      </c>
      <c r="B171" s="383">
        <v>3</v>
      </c>
      <c r="C171" s="384"/>
      <c r="D171" s="390" t="s">
        <v>249</v>
      </c>
      <c r="E171" s="391" t="s">
        <v>272</v>
      </c>
      <c r="F171" s="392" t="s">
        <v>251</v>
      </c>
      <c r="G171" s="408" t="s">
        <v>260</v>
      </c>
      <c r="H171" s="393" t="s">
        <v>324</v>
      </c>
      <c r="I171" s="393" t="s">
        <v>258</v>
      </c>
      <c r="J171" s="394">
        <v>251</v>
      </c>
    </row>
    <row r="172" spans="1:10" ht="16.8" x14ac:dyDescent="0.3">
      <c r="A172" s="422" t="s">
        <v>484</v>
      </c>
      <c r="B172" s="383">
        <v>3</v>
      </c>
      <c r="C172" s="384"/>
      <c r="D172" s="390" t="s">
        <v>288</v>
      </c>
      <c r="E172" s="391" t="s">
        <v>272</v>
      </c>
      <c r="F172" s="392" t="s">
        <v>251</v>
      </c>
      <c r="G172" s="408" t="s">
        <v>252</v>
      </c>
      <c r="H172" s="393" t="s">
        <v>262</v>
      </c>
      <c r="I172" s="393" t="s">
        <v>254</v>
      </c>
      <c r="J172" s="394">
        <v>8</v>
      </c>
    </row>
    <row r="173" spans="1:10" ht="16.8" x14ac:dyDescent="0.3">
      <c r="A173" s="422" t="s">
        <v>485</v>
      </c>
      <c r="B173" s="383">
        <v>3</v>
      </c>
      <c r="C173" s="384"/>
      <c r="D173" s="390" t="s">
        <v>249</v>
      </c>
      <c r="E173" s="391" t="s">
        <v>272</v>
      </c>
      <c r="F173" s="392" t="s">
        <v>251</v>
      </c>
      <c r="G173" s="408" t="s">
        <v>277</v>
      </c>
      <c r="H173" s="393" t="s">
        <v>253</v>
      </c>
      <c r="I173" s="393" t="s">
        <v>258</v>
      </c>
      <c r="J173" s="394">
        <v>252</v>
      </c>
    </row>
    <row r="174" spans="1:10" ht="16.8" x14ac:dyDescent="0.3">
      <c r="A174" s="422" t="s">
        <v>486</v>
      </c>
      <c r="B174" s="383">
        <v>3</v>
      </c>
      <c r="C174" s="384"/>
      <c r="D174" s="390" t="s">
        <v>279</v>
      </c>
      <c r="E174" s="391" t="s">
        <v>280</v>
      </c>
      <c r="F174" s="392" t="s">
        <v>251</v>
      </c>
      <c r="G174" s="408" t="s">
        <v>260</v>
      </c>
      <c r="H174" s="393" t="s">
        <v>487</v>
      </c>
      <c r="I174" s="393" t="s">
        <v>258</v>
      </c>
      <c r="J174" s="394">
        <v>258</v>
      </c>
    </row>
    <row r="175" spans="1:10" ht="16.8" x14ac:dyDescent="0.3">
      <c r="A175" s="422" t="s">
        <v>488</v>
      </c>
      <c r="B175" s="383">
        <v>3</v>
      </c>
      <c r="C175" s="384"/>
      <c r="D175" s="390" t="s">
        <v>256</v>
      </c>
      <c r="E175" s="391" t="s">
        <v>272</v>
      </c>
      <c r="F175" s="392" t="s">
        <v>251</v>
      </c>
      <c r="G175" s="408" t="s">
        <v>120</v>
      </c>
      <c r="H175" s="393" t="s">
        <v>284</v>
      </c>
      <c r="I175" s="393" t="s">
        <v>258</v>
      </c>
      <c r="J175" s="394">
        <v>263</v>
      </c>
    </row>
    <row r="176" spans="1:10" ht="16.8" x14ac:dyDescent="0.3">
      <c r="A176" s="422" t="s">
        <v>489</v>
      </c>
      <c r="B176" s="383">
        <v>3</v>
      </c>
      <c r="C176" s="390" t="s">
        <v>719</v>
      </c>
      <c r="D176" s="390" t="s">
        <v>279</v>
      </c>
      <c r="E176" s="391" t="s">
        <v>272</v>
      </c>
      <c r="F176" s="392" t="s">
        <v>251</v>
      </c>
      <c r="G176" s="408" t="s">
        <v>260</v>
      </c>
      <c r="H176" s="393" t="s">
        <v>253</v>
      </c>
      <c r="I176" s="393" t="s">
        <v>258</v>
      </c>
      <c r="J176" s="394">
        <v>266</v>
      </c>
    </row>
    <row r="177" spans="1:10" ht="16.8" x14ac:dyDescent="0.3">
      <c r="A177" s="422" t="s">
        <v>490</v>
      </c>
      <c r="B177" s="383">
        <v>3</v>
      </c>
      <c r="C177" s="384"/>
      <c r="D177" s="390" t="s">
        <v>256</v>
      </c>
      <c r="E177" s="391" t="s">
        <v>250</v>
      </c>
      <c r="F177" s="392" t="s">
        <v>251</v>
      </c>
      <c r="G177" s="408" t="s">
        <v>364</v>
      </c>
      <c r="H177" s="393" t="s">
        <v>257</v>
      </c>
      <c r="I177" s="393" t="s">
        <v>317</v>
      </c>
      <c r="J177" s="394">
        <v>105</v>
      </c>
    </row>
    <row r="178" spans="1:10" ht="16.8" x14ac:dyDescent="0.3">
      <c r="A178" s="422" t="s">
        <v>491</v>
      </c>
      <c r="B178" s="383">
        <v>3</v>
      </c>
      <c r="C178" s="384"/>
      <c r="D178" s="390" t="s">
        <v>256</v>
      </c>
      <c r="E178" s="391" t="s">
        <v>250</v>
      </c>
      <c r="F178" s="392" t="s">
        <v>251</v>
      </c>
      <c r="G178" s="408" t="s">
        <v>260</v>
      </c>
      <c r="H178" s="393" t="s">
        <v>257</v>
      </c>
      <c r="I178" s="393" t="s">
        <v>258</v>
      </c>
      <c r="J178" s="394">
        <v>270</v>
      </c>
    </row>
    <row r="179" spans="1:10" ht="16.8" x14ac:dyDescent="0.3">
      <c r="A179" s="422" t="s">
        <v>492</v>
      </c>
      <c r="B179" s="383">
        <v>3</v>
      </c>
      <c r="C179" s="384"/>
      <c r="D179" s="390" t="s">
        <v>279</v>
      </c>
      <c r="E179" s="391" t="s">
        <v>250</v>
      </c>
      <c r="F179" s="392" t="s">
        <v>251</v>
      </c>
      <c r="G179" s="408" t="s">
        <v>260</v>
      </c>
      <c r="H179" s="393" t="s">
        <v>257</v>
      </c>
      <c r="I179" s="393" t="s">
        <v>258</v>
      </c>
      <c r="J179" s="394">
        <v>270</v>
      </c>
    </row>
    <row r="180" spans="1:10" ht="16.8" x14ac:dyDescent="0.3">
      <c r="A180" s="422" t="s">
        <v>225</v>
      </c>
      <c r="B180" s="383">
        <v>3</v>
      </c>
      <c r="C180" s="384"/>
      <c r="D180" s="390" t="s">
        <v>256</v>
      </c>
      <c r="E180" s="391" t="s">
        <v>250</v>
      </c>
      <c r="F180" s="392" t="s">
        <v>251</v>
      </c>
      <c r="G180" s="408" t="s">
        <v>260</v>
      </c>
      <c r="H180" s="393" t="s">
        <v>257</v>
      </c>
      <c r="I180" s="393" t="s">
        <v>258</v>
      </c>
      <c r="J180" s="394">
        <v>271</v>
      </c>
    </row>
    <row r="181" spans="1:10" ht="16.8" x14ac:dyDescent="0.3">
      <c r="A181" s="422" t="s">
        <v>493</v>
      </c>
      <c r="B181" s="383">
        <v>3</v>
      </c>
      <c r="C181" s="384"/>
      <c r="D181" s="390" t="s">
        <v>256</v>
      </c>
      <c r="E181" s="391" t="s">
        <v>326</v>
      </c>
      <c r="F181" s="392" t="s">
        <v>251</v>
      </c>
      <c r="G181" s="408" t="s">
        <v>260</v>
      </c>
      <c r="H181" s="393" t="s">
        <v>257</v>
      </c>
      <c r="I181" s="393" t="s">
        <v>317</v>
      </c>
      <c r="J181" s="394">
        <v>105</v>
      </c>
    </row>
    <row r="182" spans="1:10" ht="16.8" x14ac:dyDescent="0.3">
      <c r="A182" s="422" t="s">
        <v>494</v>
      </c>
      <c r="B182" s="383">
        <v>3</v>
      </c>
      <c r="C182" s="384"/>
      <c r="D182" s="390" t="s">
        <v>279</v>
      </c>
      <c r="E182" s="391" t="s">
        <v>272</v>
      </c>
      <c r="F182" s="392" t="s">
        <v>251</v>
      </c>
      <c r="G182" s="408" t="s">
        <v>252</v>
      </c>
      <c r="H182" s="393" t="s">
        <v>253</v>
      </c>
      <c r="I182" s="393" t="s">
        <v>495</v>
      </c>
      <c r="J182" s="394">
        <v>120</v>
      </c>
    </row>
    <row r="183" spans="1:10" ht="16.8" x14ac:dyDescent="0.3">
      <c r="A183" s="422" t="s">
        <v>496</v>
      </c>
      <c r="B183" s="383">
        <v>3</v>
      </c>
      <c r="C183" s="384"/>
      <c r="D183" s="390" t="s">
        <v>256</v>
      </c>
      <c r="E183" s="391" t="s">
        <v>294</v>
      </c>
      <c r="F183" s="392" t="s">
        <v>251</v>
      </c>
      <c r="G183" s="408" t="s">
        <v>277</v>
      </c>
      <c r="H183" s="393" t="s">
        <v>262</v>
      </c>
      <c r="I183" s="393" t="s">
        <v>495</v>
      </c>
      <c r="J183" s="394">
        <v>121</v>
      </c>
    </row>
    <row r="184" spans="1:10" ht="16.8" x14ac:dyDescent="0.3">
      <c r="A184" s="422" t="s">
        <v>497</v>
      </c>
      <c r="B184" s="383">
        <v>3</v>
      </c>
      <c r="C184" s="384"/>
      <c r="D184" s="390" t="s">
        <v>268</v>
      </c>
      <c r="E184" s="391" t="s">
        <v>250</v>
      </c>
      <c r="F184" s="392" t="s">
        <v>251</v>
      </c>
      <c r="G184" s="408" t="s">
        <v>271</v>
      </c>
      <c r="H184" s="393" t="s">
        <v>257</v>
      </c>
      <c r="I184" s="393" t="s">
        <v>258</v>
      </c>
      <c r="J184" s="394">
        <v>275</v>
      </c>
    </row>
    <row r="185" spans="1:10" ht="16.8" x14ac:dyDescent="0.3">
      <c r="A185" s="422" t="s">
        <v>499</v>
      </c>
      <c r="B185" s="383">
        <v>3</v>
      </c>
      <c r="C185" s="384"/>
      <c r="D185" s="390" t="s">
        <v>268</v>
      </c>
      <c r="E185" s="391" t="s">
        <v>250</v>
      </c>
      <c r="F185" s="392" t="s">
        <v>251</v>
      </c>
      <c r="G185" s="408" t="s">
        <v>271</v>
      </c>
      <c r="H185" s="393" t="s">
        <v>257</v>
      </c>
      <c r="I185" s="393" t="s">
        <v>478</v>
      </c>
      <c r="J185" s="394">
        <v>35</v>
      </c>
    </row>
    <row r="186" spans="1:10" ht="16.8" x14ac:dyDescent="0.3">
      <c r="A186" s="422" t="s">
        <v>500</v>
      </c>
      <c r="B186" s="383">
        <v>3</v>
      </c>
      <c r="C186" s="384"/>
      <c r="D186" s="390" t="s">
        <v>266</v>
      </c>
      <c r="E186" s="391" t="s">
        <v>272</v>
      </c>
      <c r="F186" s="392" t="s">
        <v>251</v>
      </c>
      <c r="G186" s="408" t="s">
        <v>102</v>
      </c>
      <c r="H186" s="393" t="s">
        <v>262</v>
      </c>
      <c r="I186" s="393" t="s">
        <v>258</v>
      </c>
      <c r="J186" s="394">
        <v>281</v>
      </c>
    </row>
    <row r="187" spans="1:10" ht="16.8" x14ac:dyDescent="0.3">
      <c r="A187" s="422" t="s">
        <v>501</v>
      </c>
      <c r="B187" s="383">
        <v>3</v>
      </c>
      <c r="C187" s="384"/>
      <c r="D187" s="390" t="s">
        <v>249</v>
      </c>
      <c r="E187" s="391" t="s">
        <v>250</v>
      </c>
      <c r="F187" s="392" t="s">
        <v>251</v>
      </c>
      <c r="G187" s="408" t="s">
        <v>260</v>
      </c>
      <c r="H187" s="393" t="s">
        <v>324</v>
      </c>
      <c r="I187" s="393" t="s">
        <v>300</v>
      </c>
      <c r="J187" s="394">
        <v>90</v>
      </c>
    </row>
    <row r="188" spans="1:10" ht="16.8" x14ac:dyDescent="0.3">
      <c r="A188" s="422" t="s">
        <v>502</v>
      </c>
      <c r="B188" s="383">
        <v>3</v>
      </c>
      <c r="C188" s="390" t="s">
        <v>715</v>
      </c>
      <c r="D188" s="390" t="s">
        <v>249</v>
      </c>
      <c r="E188" s="391" t="s">
        <v>280</v>
      </c>
      <c r="F188" s="392" t="s">
        <v>251</v>
      </c>
      <c r="G188" s="408" t="s">
        <v>260</v>
      </c>
      <c r="H188" s="393" t="s">
        <v>257</v>
      </c>
      <c r="I188" s="393" t="s">
        <v>258</v>
      </c>
      <c r="J188" s="394">
        <v>284</v>
      </c>
    </row>
    <row r="189" spans="1:10" ht="16.8" x14ac:dyDescent="0.3">
      <c r="A189" s="422" t="s">
        <v>503</v>
      </c>
      <c r="B189" s="383">
        <v>3</v>
      </c>
      <c r="C189" s="384"/>
      <c r="D189" s="390" t="s">
        <v>279</v>
      </c>
      <c r="E189" s="391" t="s">
        <v>250</v>
      </c>
      <c r="F189" s="392" t="s">
        <v>251</v>
      </c>
      <c r="G189" s="408" t="s">
        <v>260</v>
      </c>
      <c r="H189" s="393" t="s">
        <v>253</v>
      </c>
      <c r="I189" s="393" t="s">
        <v>285</v>
      </c>
      <c r="J189" s="394">
        <v>128</v>
      </c>
    </row>
    <row r="190" spans="1:10" ht="16.8" x14ac:dyDescent="0.3">
      <c r="A190" s="422" t="s">
        <v>223</v>
      </c>
      <c r="B190" s="383">
        <v>3</v>
      </c>
      <c r="C190" s="384"/>
      <c r="D190" s="390" t="s">
        <v>256</v>
      </c>
      <c r="E190" s="391" t="s">
        <v>280</v>
      </c>
      <c r="F190" s="392" t="s">
        <v>306</v>
      </c>
      <c r="G190" s="408" t="s">
        <v>252</v>
      </c>
      <c r="H190" s="393" t="s">
        <v>284</v>
      </c>
      <c r="I190" s="393" t="s">
        <v>258</v>
      </c>
      <c r="J190" s="394">
        <v>286</v>
      </c>
    </row>
    <row r="191" spans="1:10" ht="16.8" x14ac:dyDescent="0.3">
      <c r="A191" s="422" t="s">
        <v>504</v>
      </c>
      <c r="B191" s="383">
        <v>3</v>
      </c>
      <c r="C191" s="384"/>
      <c r="D191" s="390" t="s">
        <v>256</v>
      </c>
      <c r="E191" s="391" t="s">
        <v>338</v>
      </c>
      <c r="F191" s="392" t="s">
        <v>251</v>
      </c>
      <c r="G191" s="408" t="s">
        <v>252</v>
      </c>
      <c r="H191" s="393" t="s">
        <v>284</v>
      </c>
      <c r="I191" s="393" t="s">
        <v>352</v>
      </c>
      <c r="J191" s="394">
        <v>71</v>
      </c>
    </row>
    <row r="192" spans="1:10" ht="16.8" x14ac:dyDescent="0.3">
      <c r="A192" s="422" t="s">
        <v>505</v>
      </c>
      <c r="B192" s="383">
        <v>3</v>
      </c>
      <c r="C192" s="384"/>
      <c r="D192" s="390" t="s">
        <v>268</v>
      </c>
      <c r="E192" s="391" t="s">
        <v>250</v>
      </c>
      <c r="F192" s="392" t="s">
        <v>251</v>
      </c>
      <c r="G192" s="408" t="s">
        <v>252</v>
      </c>
      <c r="H192" s="393" t="s">
        <v>257</v>
      </c>
      <c r="I192" s="393" t="s">
        <v>300</v>
      </c>
      <c r="J192" s="394">
        <v>90</v>
      </c>
    </row>
    <row r="193" spans="1:10" ht="16.8" x14ac:dyDescent="0.3">
      <c r="A193" s="422" t="s">
        <v>506</v>
      </c>
      <c r="B193" s="383">
        <v>3</v>
      </c>
      <c r="C193" s="384"/>
      <c r="D193" s="390" t="s">
        <v>256</v>
      </c>
      <c r="E193" s="391" t="s">
        <v>250</v>
      </c>
      <c r="F193" s="392" t="s">
        <v>251</v>
      </c>
      <c r="G193" s="408" t="s">
        <v>260</v>
      </c>
      <c r="H193" s="393" t="s">
        <v>357</v>
      </c>
      <c r="I193" s="393" t="s">
        <v>341</v>
      </c>
      <c r="J193" s="394">
        <v>186</v>
      </c>
    </row>
    <row r="194" spans="1:10" ht="16.8" x14ac:dyDescent="0.3">
      <c r="A194" s="422" t="s">
        <v>507</v>
      </c>
      <c r="B194" s="383">
        <v>3</v>
      </c>
      <c r="C194" s="384"/>
      <c r="D194" s="390" t="s">
        <v>256</v>
      </c>
      <c r="E194" s="391" t="s">
        <v>250</v>
      </c>
      <c r="F194" s="392" t="s">
        <v>251</v>
      </c>
      <c r="G194" s="408" t="s">
        <v>364</v>
      </c>
      <c r="H194" s="393" t="s">
        <v>357</v>
      </c>
      <c r="I194" s="393" t="s">
        <v>341</v>
      </c>
      <c r="J194" s="394">
        <v>186</v>
      </c>
    </row>
    <row r="195" spans="1:10" ht="16.8" x14ac:dyDescent="0.3">
      <c r="A195" s="422" t="s">
        <v>508</v>
      </c>
      <c r="B195" s="383">
        <v>3</v>
      </c>
      <c r="C195" s="384"/>
      <c r="D195" s="390" t="s">
        <v>249</v>
      </c>
      <c r="E195" s="391" t="s">
        <v>280</v>
      </c>
      <c r="F195" s="392" t="s">
        <v>251</v>
      </c>
      <c r="G195" s="408" t="s">
        <v>260</v>
      </c>
      <c r="H195" s="393" t="s">
        <v>383</v>
      </c>
      <c r="I195" s="393" t="s">
        <v>258</v>
      </c>
      <c r="J195" s="394">
        <v>300</v>
      </c>
    </row>
    <row r="196" spans="1:10" ht="16.8" x14ac:dyDescent="0.3">
      <c r="A196" s="422" t="s">
        <v>509</v>
      </c>
      <c r="B196" s="383">
        <v>3</v>
      </c>
      <c r="C196" s="384"/>
      <c r="D196" s="390" t="s">
        <v>249</v>
      </c>
      <c r="E196" s="391" t="s">
        <v>280</v>
      </c>
      <c r="F196" s="392" t="s">
        <v>251</v>
      </c>
      <c r="G196" s="408" t="s">
        <v>260</v>
      </c>
      <c r="H196" s="393" t="s">
        <v>253</v>
      </c>
      <c r="I196" s="393" t="s">
        <v>258</v>
      </c>
      <c r="J196" s="394">
        <v>300</v>
      </c>
    </row>
    <row r="197" spans="1:10" ht="16.8" x14ac:dyDescent="0.3">
      <c r="A197" s="423" t="s">
        <v>510</v>
      </c>
      <c r="B197" s="398">
        <v>3</v>
      </c>
      <c r="C197" s="399"/>
      <c r="D197" s="400" t="s">
        <v>268</v>
      </c>
      <c r="E197" s="401" t="s">
        <v>280</v>
      </c>
      <c r="F197" s="402" t="s">
        <v>251</v>
      </c>
      <c r="G197" s="441" t="s">
        <v>271</v>
      </c>
      <c r="H197" s="403" t="s">
        <v>284</v>
      </c>
      <c r="I197" s="403" t="s">
        <v>258</v>
      </c>
      <c r="J197" s="404">
        <v>302</v>
      </c>
    </row>
    <row r="198" spans="1:10" ht="16.8" x14ac:dyDescent="0.3">
      <c r="A198" s="422" t="s">
        <v>511</v>
      </c>
      <c r="B198" s="383">
        <v>4</v>
      </c>
      <c r="C198" s="384"/>
      <c r="D198" s="390" t="s">
        <v>249</v>
      </c>
      <c r="E198" s="391" t="s">
        <v>303</v>
      </c>
      <c r="F198" s="392" t="s">
        <v>290</v>
      </c>
      <c r="G198" s="408" t="s">
        <v>277</v>
      </c>
      <c r="H198" s="393" t="s">
        <v>262</v>
      </c>
      <c r="I198" s="393" t="s">
        <v>512</v>
      </c>
      <c r="J198" s="394">
        <v>174</v>
      </c>
    </row>
    <row r="199" spans="1:10" ht="16.8" x14ac:dyDescent="0.3">
      <c r="A199" s="422" t="s">
        <v>513</v>
      </c>
      <c r="B199" s="383">
        <v>4</v>
      </c>
      <c r="C199" s="384"/>
      <c r="D199" s="390" t="s">
        <v>249</v>
      </c>
      <c r="E199" s="391" t="s">
        <v>272</v>
      </c>
      <c r="F199" s="392" t="s">
        <v>251</v>
      </c>
      <c r="G199" s="408" t="s">
        <v>260</v>
      </c>
      <c r="H199" s="393" t="s">
        <v>253</v>
      </c>
      <c r="I199" s="393" t="s">
        <v>258</v>
      </c>
      <c r="J199" s="394">
        <v>196</v>
      </c>
    </row>
    <row r="200" spans="1:10" ht="16.8" x14ac:dyDescent="0.3">
      <c r="A200" s="422" t="s">
        <v>514</v>
      </c>
      <c r="B200" s="383">
        <v>4</v>
      </c>
      <c r="C200" s="384"/>
      <c r="D200" s="390" t="s">
        <v>279</v>
      </c>
      <c r="E200" s="391" t="s">
        <v>272</v>
      </c>
      <c r="F200" s="392" t="s">
        <v>251</v>
      </c>
      <c r="G200" s="408" t="s">
        <v>515</v>
      </c>
      <c r="H200" s="393" t="s">
        <v>284</v>
      </c>
      <c r="I200" s="393" t="s">
        <v>285</v>
      </c>
      <c r="J200" s="394">
        <v>116</v>
      </c>
    </row>
    <row r="201" spans="1:10" ht="16.8" x14ac:dyDescent="0.3">
      <c r="A201" s="422" t="s">
        <v>516</v>
      </c>
      <c r="B201" s="383">
        <v>4</v>
      </c>
      <c r="C201" s="384"/>
      <c r="D201" s="390" t="s">
        <v>263</v>
      </c>
      <c r="E201" s="391" t="s">
        <v>250</v>
      </c>
      <c r="F201" s="392" t="s">
        <v>290</v>
      </c>
      <c r="G201" s="408" t="s">
        <v>277</v>
      </c>
      <c r="H201" s="393" t="s">
        <v>284</v>
      </c>
      <c r="I201" s="393" t="s">
        <v>495</v>
      </c>
      <c r="J201" s="394">
        <v>98</v>
      </c>
    </row>
    <row r="202" spans="1:10" ht="16.8" x14ac:dyDescent="0.3">
      <c r="A202" s="422" t="s">
        <v>517</v>
      </c>
      <c r="B202" s="383">
        <v>4</v>
      </c>
      <c r="C202" s="384"/>
      <c r="D202" s="390" t="s">
        <v>263</v>
      </c>
      <c r="E202" s="391" t="s">
        <v>250</v>
      </c>
      <c r="F202" s="392" t="s">
        <v>290</v>
      </c>
      <c r="G202" s="408" t="s">
        <v>277</v>
      </c>
      <c r="H202" s="393" t="s">
        <v>284</v>
      </c>
      <c r="I202" s="393" t="s">
        <v>254</v>
      </c>
      <c r="J202" s="394">
        <v>17</v>
      </c>
    </row>
    <row r="203" spans="1:10" ht="16.8" x14ac:dyDescent="0.3">
      <c r="A203" s="422" t="s">
        <v>518</v>
      </c>
      <c r="B203" s="383">
        <v>4</v>
      </c>
      <c r="C203" s="384"/>
      <c r="D203" s="390" t="s">
        <v>256</v>
      </c>
      <c r="E203" s="391" t="s">
        <v>294</v>
      </c>
      <c r="F203" s="392" t="s">
        <v>251</v>
      </c>
      <c r="G203" s="408" t="s">
        <v>252</v>
      </c>
      <c r="H203" s="393" t="s">
        <v>405</v>
      </c>
      <c r="I203" s="393" t="s">
        <v>334</v>
      </c>
      <c r="J203" s="394">
        <v>93</v>
      </c>
    </row>
    <row r="204" spans="1:10" ht="16.8" x14ac:dyDescent="0.3">
      <c r="A204" s="422" t="s">
        <v>519</v>
      </c>
      <c r="B204" s="383">
        <v>4</v>
      </c>
      <c r="C204" s="384"/>
      <c r="D204" s="390" t="s">
        <v>249</v>
      </c>
      <c r="E204" s="391" t="s">
        <v>294</v>
      </c>
      <c r="F204" s="392" t="s">
        <v>251</v>
      </c>
      <c r="G204" s="408" t="s">
        <v>277</v>
      </c>
      <c r="H204" s="393" t="s">
        <v>284</v>
      </c>
      <c r="I204" s="393" t="s">
        <v>300</v>
      </c>
      <c r="J204" s="394">
        <v>81</v>
      </c>
    </row>
    <row r="205" spans="1:10" ht="16.8" x14ac:dyDescent="0.3">
      <c r="A205" s="422" t="s">
        <v>520</v>
      </c>
      <c r="B205" s="383">
        <v>4</v>
      </c>
      <c r="C205" s="384"/>
      <c r="D205" s="390" t="s">
        <v>249</v>
      </c>
      <c r="E205" s="391" t="s">
        <v>250</v>
      </c>
      <c r="F205" s="392" t="s">
        <v>251</v>
      </c>
      <c r="G205" s="408" t="s">
        <v>260</v>
      </c>
      <c r="H205" s="393" t="s">
        <v>324</v>
      </c>
      <c r="I205" s="393" t="s">
        <v>373</v>
      </c>
      <c r="J205" s="394">
        <v>82</v>
      </c>
    </row>
    <row r="206" spans="1:10" ht="16.8" x14ac:dyDescent="0.3">
      <c r="A206" s="422" t="s">
        <v>521</v>
      </c>
      <c r="B206" s="383">
        <v>4</v>
      </c>
      <c r="C206" s="384"/>
      <c r="D206" s="390" t="s">
        <v>266</v>
      </c>
      <c r="E206" s="391" t="s">
        <v>250</v>
      </c>
      <c r="F206" s="392" t="s">
        <v>251</v>
      </c>
      <c r="G206" s="408" t="s">
        <v>271</v>
      </c>
      <c r="H206" s="393" t="s">
        <v>257</v>
      </c>
      <c r="I206" s="393" t="s">
        <v>317</v>
      </c>
      <c r="J206" s="394">
        <v>92</v>
      </c>
    </row>
    <row r="207" spans="1:10" ht="16.8" x14ac:dyDescent="0.3">
      <c r="A207" s="422" t="s">
        <v>522</v>
      </c>
      <c r="B207" s="383">
        <v>4</v>
      </c>
      <c r="C207" s="384"/>
      <c r="D207" s="390" t="s">
        <v>268</v>
      </c>
      <c r="E207" s="391" t="s">
        <v>303</v>
      </c>
      <c r="F207" s="392" t="s">
        <v>251</v>
      </c>
      <c r="G207" s="408" t="s">
        <v>102</v>
      </c>
      <c r="H207" s="393" t="s">
        <v>257</v>
      </c>
      <c r="I207" s="393" t="s">
        <v>300</v>
      </c>
      <c r="J207" s="394">
        <v>83</v>
      </c>
    </row>
    <row r="208" spans="1:10" ht="16.8" x14ac:dyDescent="0.3">
      <c r="A208" s="422" t="s">
        <v>523</v>
      </c>
      <c r="B208" s="383">
        <v>4</v>
      </c>
      <c r="C208" s="384"/>
      <c r="D208" s="390" t="s">
        <v>268</v>
      </c>
      <c r="E208" s="391" t="s">
        <v>250</v>
      </c>
      <c r="F208" s="392" t="s">
        <v>251</v>
      </c>
      <c r="G208" s="408" t="s">
        <v>260</v>
      </c>
      <c r="H208" s="393" t="s">
        <v>405</v>
      </c>
      <c r="I208" s="393" t="s">
        <v>317</v>
      </c>
      <c r="J208" s="394">
        <v>94</v>
      </c>
    </row>
    <row r="209" spans="1:10" ht="16.8" x14ac:dyDescent="0.3">
      <c r="A209" s="422" t="s">
        <v>524</v>
      </c>
      <c r="B209" s="383">
        <v>4</v>
      </c>
      <c r="C209" s="384"/>
      <c r="D209" s="390" t="s">
        <v>288</v>
      </c>
      <c r="E209" s="391" t="s">
        <v>272</v>
      </c>
      <c r="F209" s="392" t="s">
        <v>251</v>
      </c>
      <c r="G209" s="408" t="s">
        <v>252</v>
      </c>
      <c r="H209" s="393" t="s">
        <v>284</v>
      </c>
      <c r="I209" s="393" t="s">
        <v>285</v>
      </c>
      <c r="J209" s="394">
        <v>118</v>
      </c>
    </row>
    <row r="210" spans="1:10" ht="16.8" x14ac:dyDescent="0.3">
      <c r="A210" s="422" t="s">
        <v>525</v>
      </c>
      <c r="B210" s="383">
        <v>4</v>
      </c>
      <c r="C210" s="384"/>
      <c r="D210" s="390" t="s">
        <v>256</v>
      </c>
      <c r="E210" s="391" t="s">
        <v>272</v>
      </c>
      <c r="F210" s="392" t="s">
        <v>306</v>
      </c>
      <c r="G210" s="408" t="s">
        <v>252</v>
      </c>
      <c r="H210" s="393" t="s">
        <v>284</v>
      </c>
      <c r="I210" s="393" t="s">
        <v>307</v>
      </c>
      <c r="J210" s="394">
        <v>91</v>
      </c>
    </row>
    <row r="211" spans="1:10" ht="16.8" x14ac:dyDescent="0.3">
      <c r="A211" s="422" t="s">
        <v>526</v>
      </c>
      <c r="B211" s="383">
        <v>4</v>
      </c>
      <c r="C211" s="384"/>
      <c r="D211" s="390" t="s">
        <v>249</v>
      </c>
      <c r="E211" s="391" t="s">
        <v>280</v>
      </c>
      <c r="F211" s="392" t="s">
        <v>251</v>
      </c>
      <c r="G211" s="408" t="s">
        <v>312</v>
      </c>
      <c r="H211" s="393" t="s">
        <v>253</v>
      </c>
      <c r="I211" s="393" t="s">
        <v>258</v>
      </c>
      <c r="J211" s="394">
        <v>214</v>
      </c>
    </row>
    <row r="212" spans="1:10" ht="16.8" x14ac:dyDescent="0.3">
      <c r="A212" s="422" t="s">
        <v>527</v>
      </c>
      <c r="B212" s="383">
        <v>4</v>
      </c>
      <c r="C212" s="384"/>
      <c r="D212" s="390" t="s">
        <v>256</v>
      </c>
      <c r="E212" s="391" t="s">
        <v>250</v>
      </c>
      <c r="F212" s="392" t="s">
        <v>251</v>
      </c>
      <c r="G212" s="408" t="s">
        <v>260</v>
      </c>
      <c r="H212" s="393" t="s">
        <v>257</v>
      </c>
      <c r="I212" s="393" t="s">
        <v>258</v>
      </c>
      <c r="J212" s="394">
        <v>215</v>
      </c>
    </row>
    <row r="213" spans="1:10" ht="16.8" x14ac:dyDescent="0.3">
      <c r="A213" s="422" t="s">
        <v>528</v>
      </c>
      <c r="B213" s="383">
        <v>4</v>
      </c>
      <c r="C213" s="384"/>
      <c r="D213" s="390" t="s">
        <v>279</v>
      </c>
      <c r="E213" s="391" t="s">
        <v>272</v>
      </c>
      <c r="F213" s="392" t="s">
        <v>251</v>
      </c>
      <c r="G213" s="408" t="s">
        <v>260</v>
      </c>
      <c r="H213" s="393" t="s">
        <v>284</v>
      </c>
      <c r="I213" s="393" t="s">
        <v>285</v>
      </c>
      <c r="J213" s="394">
        <v>118</v>
      </c>
    </row>
    <row r="214" spans="1:10" ht="16.8" x14ac:dyDescent="0.3">
      <c r="A214" s="422" t="s">
        <v>529</v>
      </c>
      <c r="B214" s="383">
        <v>4</v>
      </c>
      <c r="C214" s="384"/>
      <c r="D214" s="390" t="s">
        <v>266</v>
      </c>
      <c r="E214" s="391" t="s">
        <v>272</v>
      </c>
      <c r="F214" s="392" t="s">
        <v>251</v>
      </c>
      <c r="G214" s="408" t="s">
        <v>260</v>
      </c>
      <c r="H214" s="393" t="s">
        <v>262</v>
      </c>
      <c r="I214" s="393" t="s">
        <v>258</v>
      </c>
      <c r="J214" s="394">
        <v>217</v>
      </c>
    </row>
    <row r="215" spans="1:10" ht="16.8" x14ac:dyDescent="0.3">
      <c r="A215" s="422" t="s">
        <v>530</v>
      </c>
      <c r="B215" s="383">
        <v>4</v>
      </c>
      <c r="C215" s="384"/>
      <c r="D215" s="390" t="s">
        <v>279</v>
      </c>
      <c r="E215" s="391" t="s">
        <v>250</v>
      </c>
      <c r="F215" s="392" t="s">
        <v>251</v>
      </c>
      <c r="G215" s="408" t="s">
        <v>271</v>
      </c>
      <c r="H215" s="393" t="s">
        <v>262</v>
      </c>
      <c r="I215" s="393" t="s">
        <v>258</v>
      </c>
      <c r="J215" s="394">
        <v>221</v>
      </c>
    </row>
    <row r="216" spans="1:10" ht="16.8" x14ac:dyDescent="0.3">
      <c r="A216" s="422" t="s">
        <v>531</v>
      </c>
      <c r="B216" s="383">
        <v>4</v>
      </c>
      <c r="C216" s="384"/>
      <c r="D216" s="390" t="s">
        <v>263</v>
      </c>
      <c r="E216" s="391" t="s">
        <v>272</v>
      </c>
      <c r="F216" s="392" t="s">
        <v>251</v>
      </c>
      <c r="G216" s="408" t="s">
        <v>252</v>
      </c>
      <c r="H216" s="393" t="s">
        <v>284</v>
      </c>
      <c r="I216" s="393" t="s">
        <v>258</v>
      </c>
      <c r="J216" s="394">
        <v>221</v>
      </c>
    </row>
    <row r="217" spans="1:10" ht="16.8" x14ac:dyDescent="0.3">
      <c r="A217" s="422" t="s">
        <v>532</v>
      </c>
      <c r="B217" s="383">
        <v>4</v>
      </c>
      <c r="C217" s="384"/>
      <c r="D217" s="390" t="s">
        <v>279</v>
      </c>
      <c r="E217" s="391" t="s">
        <v>338</v>
      </c>
      <c r="F217" s="392" t="s">
        <v>251</v>
      </c>
      <c r="G217" s="408" t="s">
        <v>252</v>
      </c>
      <c r="H217" s="393" t="s">
        <v>257</v>
      </c>
      <c r="I217" s="393" t="s">
        <v>258</v>
      </c>
      <c r="J217" s="394">
        <v>222</v>
      </c>
    </row>
    <row r="218" spans="1:10" ht="16.8" x14ac:dyDescent="0.3">
      <c r="A218" s="422" t="s">
        <v>263</v>
      </c>
      <c r="B218" s="383">
        <v>4</v>
      </c>
      <c r="C218" s="384"/>
      <c r="D218" s="390" t="s">
        <v>263</v>
      </c>
      <c r="E218" s="391" t="s">
        <v>294</v>
      </c>
      <c r="F218" s="392" t="s">
        <v>273</v>
      </c>
      <c r="G218" s="408" t="s">
        <v>277</v>
      </c>
      <c r="H218" s="393" t="s">
        <v>257</v>
      </c>
      <c r="I218" s="393" t="s">
        <v>258</v>
      </c>
      <c r="J218" s="394">
        <v>224</v>
      </c>
    </row>
    <row r="219" spans="1:10" ht="16.8" x14ac:dyDescent="0.3">
      <c r="A219" s="422" t="s">
        <v>226</v>
      </c>
      <c r="B219" s="383">
        <v>4</v>
      </c>
      <c r="C219" s="384"/>
      <c r="D219" s="390" t="s">
        <v>268</v>
      </c>
      <c r="E219" s="391" t="s">
        <v>272</v>
      </c>
      <c r="F219" s="392" t="s">
        <v>251</v>
      </c>
      <c r="G219" s="408" t="s">
        <v>277</v>
      </c>
      <c r="H219" s="393" t="s">
        <v>284</v>
      </c>
      <c r="I219" s="393" t="s">
        <v>258</v>
      </c>
      <c r="J219" s="394">
        <v>224</v>
      </c>
    </row>
    <row r="220" spans="1:10" ht="16.8" x14ac:dyDescent="0.3">
      <c r="A220" s="422" t="s">
        <v>533</v>
      </c>
      <c r="B220" s="383">
        <v>4</v>
      </c>
      <c r="C220" s="384"/>
      <c r="D220" s="390" t="s">
        <v>268</v>
      </c>
      <c r="E220" s="391" t="s">
        <v>272</v>
      </c>
      <c r="F220" s="392" t="s">
        <v>306</v>
      </c>
      <c r="G220" s="408" t="s">
        <v>252</v>
      </c>
      <c r="H220" s="393" t="s">
        <v>8</v>
      </c>
      <c r="I220" s="393" t="s">
        <v>300</v>
      </c>
      <c r="J220" s="394">
        <v>85</v>
      </c>
    </row>
    <row r="221" spans="1:10" ht="16.8" x14ac:dyDescent="0.3">
      <c r="A221" s="422" t="s">
        <v>534</v>
      </c>
      <c r="B221" s="383">
        <v>4</v>
      </c>
      <c r="C221" s="384"/>
      <c r="D221" s="390" t="s">
        <v>268</v>
      </c>
      <c r="E221" s="391" t="s">
        <v>250</v>
      </c>
      <c r="F221" s="392" t="s">
        <v>251</v>
      </c>
      <c r="G221" s="408" t="s">
        <v>271</v>
      </c>
      <c r="H221" s="393" t="s">
        <v>357</v>
      </c>
      <c r="I221" s="393" t="s">
        <v>535</v>
      </c>
      <c r="J221" s="394">
        <v>114</v>
      </c>
    </row>
    <row r="222" spans="1:10" ht="16.8" x14ac:dyDescent="0.3">
      <c r="A222" s="422" t="s">
        <v>536</v>
      </c>
      <c r="B222" s="383">
        <v>4</v>
      </c>
      <c r="C222" s="384"/>
      <c r="D222" s="390" t="s">
        <v>249</v>
      </c>
      <c r="E222" s="391" t="s">
        <v>272</v>
      </c>
      <c r="F222" s="392" t="s">
        <v>251</v>
      </c>
      <c r="G222" s="408" t="s">
        <v>252</v>
      </c>
      <c r="H222" s="393" t="s">
        <v>257</v>
      </c>
      <c r="I222" s="393" t="s">
        <v>512</v>
      </c>
      <c r="J222" s="394">
        <v>174</v>
      </c>
    </row>
    <row r="223" spans="1:10" ht="16.8" x14ac:dyDescent="0.3">
      <c r="A223" s="422" t="s">
        <v>537</v>
      </c>
      <c r="B223" s="383">
        <v>4</v>
      </c>
      <c r="C223" s="384"/>
      <c r="D223" s="390" t="s">
        <v>249</v>
      </c>
      <c r="E223" s="391" t="s">
        <v>250</v>
      </c>
      <c r="F223" s="392" t="s">
        <v>251</v>
      </c>
      <c r="G223" s="408" t="s">
        <v>260</v>
      </c>
      <c r="H223" s="393" t="s">
        <v>262</v>
      </c>
      <c r="I223" s="393" t="s">
        <v>334</v>
      </c>
      <c r="J223" s="394">
        <v>98</v>
      </c>
    </row>
    <row r="224" spans="1:10" ht="16.8" x14ac:dyDescent="0.3">
      <c r="A224" s="422" t="s">
        <v>538</v>
      </c>
      <c r="B224" s="383">
        <v>4</v>
      </c>
      <c r="C224" s="384"/>
      <c r="D224" s="390" t="s">
        <v>279</v>
      </c>
      <c r="E224" s="391" t="s">
        <v>280</v>
      </c>
      <c r="F224" s="392" t="s">
        <v>251</v>
      </c>
      <c r="G224" s="408" t="s">
        <v>260</v>
      </c>
      <c r="H224" s="393" t="s">
        <v>253</v>
      </c>
      <c r="I224" s="393" t="s">
        <v>258</v>
      </c>
      <c r="J224" s="394">
        <v>233</v>
      </c>
    </row>
    <row r="225" spans="1:10" ht="16.8" x14ac:dyDescent="0.3">
      <c r="A225" s="422" t="s">
        <v>539</v>
      </c>
      <c r="B225" s="383">
        <v>4</v>
      </c>
      <c r="C225" s="384"/>
      <c r="D225" s="390" t="s">
        <v>249</v>
      </c>
      <c r="E225" s="391" t="s">
        <v>272</v>
      </c>
      <c r="F225" s="392" t="s">
        <v>251</v>
      </c>
      <c r="G225" s="408" t="s">
        <v>252</v>
      </c>
      <c r="H225" s="393" t="s">
        <v>262</v>
      </c>
      <c r="I225" s="393" t="s">
        <v>258</v>
      </c>
      <c r="J225" s="394">
        <v>235</v>
      </c>
    </row>
    <row r="226" spans="1:10" ht="16.8" x14ac:dyDescent="0.3">
      <c r="A226" s="422" t="s">
        <v>540</v>
      </c>
      <c r="B226" s="383">
        <v>4</v>
      </c>
      <c r="C226" s="384"/>
      <c r="D226" s="390" t="s">
        <v>263</v>
      </c>
      <c r="E226" s="391" t="s">
        <v>272</v>
      </c>
      <c r="F226" s="392" t="s">
        <v>251</v>
      </c>
      <c r="G226" s="408" t="s">
        <v>260</v>
      </c>
      <c r="H226" s="393" t="s">
        <v>324</v>
      </c>
      <c r="I226" s="393" t="s">
        <v>317</v>
      </c>
      <c r="J226" s="394">
        <v>100</v>
      </c>
    </row>
    <row r="227" spans="1:10" ht="16.8" x14ac:dyDescent="0.3">
      <c r="A227" s="422" t="s">
        <v>541</v>
      </c>
      <c r="B227" s="383">
        <v>4</v>
      </c>
      <c r="C227" s="384"/>
      <c r="D227" s="390" t="s">
        <v>256</v>
      </c>
      <c r="E227" s="391" t="s">
        <v>250</v>
      </c>
      <c r="F227" s="392" t="s">
        <v>251</v>
      </c>
      <c r="G227" s="408" t="s">
        <v>252</v>
      </c>
      <c r="H227" s="393" t="s">
        <v>284</v>
      </c>
      <c r="I227" s="393" t="s">
        <v>300</v>
      </c>
      <c r="J227" s="394">
        <v>87</v>
      </c>
    </row>
    <row r="228" spans="1:10" ht="16.8" x14ac:dyDescent="0.3">
      <c r="A228" s="422" t="s">
        <v>229</v>
      </c>
      <c r="B228" s="383">
        <v>4</v>
      </c>
      <c r="C228" s="384"/>
      <c r="D228" s="390" t="s">
        <v>268</v>
      </c>
      <c r="E228" s="391" t="s">
        <v>250</v>
      </c>
      <c r="F228" s="392" t="s">
        <v>251</v>
      </c>
      <c r="G228" s="408" t="s">
        <v>271</v>
      </c>
      <c r="H228" s="393" t="s">
        <v>281</v>
      </c>
      <c r="I228" s="393" t="s">
        <v>258</v>
      </c>
      <c r="J228" s="394">
        <v>241</v>
      </c>
    </row>
    <row r="229" spans="1:10" ht="16.8" x14ac:dyDescent="0.3">
      <c r="A229" s="422" t="s">
        <v>542</v>
      </c>
      <c r="B229" s="383">
        <v>4</v>
      </c>
      <c r="C229" s="384"/>
      <c r="D229" s="390" t="s">
        <v>249</v>
      </c>
      <c r="E229" s="391" t="s">
        <v>272</v>
      </c>
      <c r="F229" s="392" t="s">
        <v>251</v>
      </c>
      <c r="G229" s="408" t="s">
        <v>277</v>
      </c>
      <c r="H229" s="393" t="s">
        <v>284</v>
      </c>
      <c r="I229" s="393" t="s">
        <v>254</v>
      </c>
      <c r="J229" s="394">
        <v>116</v>
      </c>
    </row>
    <row r="230" spans="1:10" ht="16.8" x14ac:dyDescent="0.3">
      <c r="A230" s="422" t="s">
        <v>543</v>
      </c>
      <c r="B230" s="383">
        <v>4</v>
      </c>
      <c r="C230" s="384"/>
      <c r="D230" s="390" t="s">
        <v>268</v>
      </c>
      <c r="E230" s="391" t="s">
        <v>465</v>
      </c>
      <c r="F230" s="392" t="s">
        <v>251</v>
      </c>
      <c r="G230" s="408" t="s">
        <v>260</v>
      </c>
      <c r="H230" s="393" t="s">
        <v>357</v>
      </c>
      <c r="I230" s="393" t="s">
        <v>258</v>
      </c>
      <c r="J230" s="394">
        <v>243</v>
      </c>
    </row>
    <row r="231" spans="1:10" ht="16.8" x14ac:dyDescent="0.3">
      <c r="A231" s="422" t="s">
        <v>544</v>
      </c>
      <c r="B231" s="383">
        <v>4</v>
      </c>
      <c r="C231" s="384"/>
      <c r="D231" s="390" t="s">
        <v>279</v>
      </c>
      <c r="E231" s="391" t="s">
        <v>272</v>
      </c>
      <c r="F231" s="392" t="s">
        <v>251</v>
      </c>
      <c r="G231" s="408" t="s">
        <v>260</v>
      </c>
      <c r="H231" s="393" t="s">
        <v>284</v>
      </c>
      <c r="I231" s="393" t="s">
        <v>285</v>
      </c>
      <c r="J231" s="394">
        <v>123</v>
      </c>
    </row>
    <row r="232" spans="1:10" ht="16.8" x14ac:dyDescent="0.3">
      <c r="A232" s="422" t="s">
        <v>545</v>
      </c>
      <c r="B232" s="383">
        <v>4</v>
      </c>
      <c r="C232" s="384"/>
      <c r="D232" s="390" t="s">
        <v>249</v>
      </c>
      <c r="E232" s="391" t="s">
        <v>338</v>
      </c>
      <c r="F232" s="392" t="s">
        <v>251</v>
      </c>
      <c r="G232" s="408" t="s">
        <v>252</v>
      </c>
      <c r="H232" s="393" t="s">
        <v>324</v>
      </c>
      <c r="I232" s="393" t="s">
        <v>258</v>
      </c>
      <c r="J232" s="394">
        <v>251</v>
      </c>
    </row>
    <row r="233" spans="1:10" ht="16.8" x14ac:dyDescent="0.3">
      <c r="A233" s="422" t="s">
        <v>546</v>
      </c>
      <c r="B233" s="383">
        <v>4</v>
      </c>
      <c r="C233" s="384"/>
      <c r="D233" s="390" t="s">
        <v>279</v>
      </c>
      <c r="E233" s="391" t="s">
        <v>250</v>
      </c>
      <c r="F233" s="392" t="s">
        <v>251</v>
      </c>
      <c r="G233" s="408" t="s">
        <v>252</v>
      </c>
      <c r="H233" s="393" t="s">
        <v>274</v>
      </c>
      <c r="I233" s="393" t="s">
        <v>285</v>
      </c>
      <c r="J233" s="394">
        <v>125</v>
      </c>
    </row>
    <row r="234" spans="1:10" ht="16.8" x14ac:dyDescent="0.3">
      <c r="A234" s="422" t="s">
        <v>547</v>
      </c>
      <c r="B234" s="383">
        <v>4</v>
      </c>
      <c r="C234" s="384"/>
      <c r="D234" s="390" t="s">
        <v>268</v>
      </c>
      <c r="E234" s="391" t="s">
        <v>270</v>
      </c>
      <c r="F234" s="392" t="s">
        <v>251</v>
      </c>
      <c r="G234" s="408" t="s">
        <v>260</v>
      </c>
      <c r="H234" s="393" t="s">
        <v>299</v>
      </c>
      <c r="I234" s="393" t="s">
        <v>498</v>
      </c>
      <c r="J234" s="394">
        <v>107</v>
      </c>
    </row>
    <row r="235" spans="1:10" ht="16.8" x14ac:dyDescent="0.3">
      <c r="A235" s="422" t="s">
        <v>548</v>
      </c>
      <c r="B235" s="383">
        <v>4</v>
      </c>
      <c r="C235" s="384"/>
      <c r="D235" s="390" t="s">
        <v>256</v>
      </c>
      <c r="E235" s="391" t="s">
        <v>280</v>
      </c>
      <c r="F235" s="392" t="s">
        <v>251</v>
      </c>
      <c r="G235" s="408" t="s">
        <v>260</v>
      </c>
      <c r="H235" s="393" t="s">
        <v>257</v>
      </c>
      <c r="I235" s="393" t="s">
        <v>258</v>
      </c>
      <c r="J235" s="394">
        <v>257</v>
      </c>
    </row>
    <row r="236" spans="1:10" ht="16.8" x14ac:dyDescent="0.3">
      <c r="A236" s="422" t="s">
        <v>549</v>
      </c>
      <c r="B236" s="383">
        <v>4</v>
      </c>
      <c r="C236" s="384"/>
      <c r="D236" s="390" t="s">
        <v>256</v>
      </c>
      <c r="E236" s="391" t="s">
        <v>272</v>
      </c>
      <c r="F236" s="392" t="s">
        <v>251</v>
      </c>
      <c r="G236" s="408" t="s">
        <v>252</v>
      </c>
      <c r="H236" s="393" t="s">
        <v>257</v>
      </c>
      <c r="I236" s="393" t="s">
        <v>258</v>
      </c>
      <c r="J236" s="394">
        <v>261</v>
      </c>
    </row>
    <row r="237" spans="1:10" ht="16.8" x14ac:dyDescent="0.3">
      <c r="A237" s="422" t="s">
        <v>550</v>
      </c>
      <c r="B237" s="383">
        <v>4</v>
      </c>
      <c r="C237" s="384"/>
      <c r="D237" s="390" t="s">
        <v>279</v>
      </c>
      <c r="E237" s="391" t="s">
        <v>303</v>
      </c>
      <c r="F237" s="392" t="s">
        <v>251</v>
      </c>
      <c r="G237" s="408" t="s">
        <v>364</v>
      </c>
      <c r="H237" s="393" t="s">
        <v>324</v>
      </c>
      <c r="I237" s="393" t="s">
        <v>334</v>
      </c>
      <c r="J237" s="394">
        <v>101</v>
      </c>
    </row>
    <row r="238" spans="1:10" ht="16.8" x14ac:dyDescent="0.3">
      <c r="A238" s="422" t="s">
        <v>551</v>
      </c>
      <c r="B238" s="383">
        <v>4</v>
      </c>
      <c r="C238" s="384"/>
      <c r="D238" s="390" t="s">
        <v>279</v>
      </c>
      <c r="E238" s="391" t="s">
        <v>272</v>
      </c>
      <c r="F238" s="392" t="s">
        <v>251</v>
      </c>
      <c r="G238" s="408" t="s">
        <v>129</v>
      </c>
      <c r="H238" s="393" t="s">
        <v>284</v>
      </c>
      <c r="I238" s="393" t="s">
        <v>444</v>
      </c>
      <c r="J238" s="394">
        <v>52</v>
      </c>
    </row>
    <row r="239" spans="1:10" ht="16.8" x14ac:dyDescent="0.3">
      <c r="A239" s="422" t="s">
        <v>552</v>
      </c>
      <c r="B239" s="383">
        <v>4</v>
      </c>
      <c r="C239" s="384"/>
      <c r="D239" s="390" t="s">
        <v>249</v>
      </c>
      <c r="E239" s="391" t="s">
        <v>473</v>
      </c>
      <c r="F239" s="392" t="s">
        <v>273</v>
      </c>
      <c r="G239" s="408" t="s">
        <v>277</v>
      </c>
      <c r="H239" s="393" t="s">
        <v>257</v>
      </c>
      <c r="I239" s="393" t="s">
        <v>317</v>
      </c>
      <c r="J239" s="394">
        <v>105</v>
      </c>
    </row>
    <row r="240" spans="1:10" ht="16.8" x14ac:dyDescent="0.3">
      <c r="A240" s="422" t="s">
        <v>553</v>
      </c>
      <c r="B240" s="383">
        <v>4</v>
      </c>
      <c r="C240" s="384"/>
      <c r="D240" s="390" t="s">
        <v>279</v>
      </c>
      <c r="E240" s="391" t="s">
        <v>272</v>
      </c>
      <c r="F240" s="392" t="s">
        <v>251</v>
      </c>
      <c r="G240" s="408" t="s">
        <v>102</v>
      </c>
      <c r="H240" s="393" t="s">
        <v>253</v>
      </c>
      <c r="I240" s="393" t="s">
        <v>258</v>
      </c>
      <c r="J240" s="394">
        <v>271</v>
      </c>
    </row>
    <row r="241" spans="1:10" ht="16.8" x14ac:dyDescent="0.3">
      <c r="A241" s="422" t="s">
        <v>554</v>
      </c>
      <c r="B241" s="383">
        <v>4</v>
      </c>
      <c r="C241" s="384"/>
      <c r="D241" s="390" t="s">
        <v>256</v>
      </c>
      <c r="E241" s="391" t="s">
        <v>294</v>
      </c>
      <c r="F241" s="392" t="s">
        <v>251</v>
      </c>
      <c r="G241" s="408" t="s">
        <v>260</v>
      </c>
      <c r="H241" s="393" t="s">
        <v>257</v>
      </c>
      <c r="I241" s="393" t="s">
        <v>258</v>
      </c>
      <c r="J241" s="394">
        <v>272</v>
      </c>
    </row>
    <row r="242" spans="1:10" ht="16.8" x14ac:dyDescent="0.3">
      <c r="A242" s="422" t="s">
        <v>555</v>
      </c>
      <c r="B242" s="383">
        <v>4</v>
      </c>
      <c r="C242" s="384"/>
      <c r="D242" s="390" t="s">
        <v>263</v>
      </c>
      <c r="E242" s="391" t="s">
        <v>294</v>
      </c>
      <c r="F242" s="392" t="s">
        <v>306</v>
      </c>
      <c r="G242" s="408" t="s">
        <v>271</v>
      </c>
      <c r="H242" s="393" t="s">
        <v>281</v>
      </c>
      <c r="I242" s="393" t="s">
        <v>535</v>
      </c>
      <c r="J242" s="394">
        <v>117</v>
      </c>
    </row>
    <row r="243" spans="1:10" ht="16.8" x14ac:dyDescent="0.3">
      <c r="A243" s="422" t="s">
        <v>556</v>
      </c>
      <c r="B243" s="383">
        <v>4</v>
      </c>
      <c r="C243" s="384"/>
      <c r="D243" s="390" t="s">
        <v>256</v>
      </c>
      <c r="E243" s="391" t="s">
        <v>294</v>
      </c>
      <c r="F243" s="392" t="s">
        <v>251</v>
      </c>
      <c r="G243" s="408" t="s">
        <v>252</v>
      </c>
      <c r="H243" s="393" t="s">
        <v>299</v>
      </c>
      <c r="I243" s="393" t="s">
        <v>418</v>
      </c>
      <c r="J243" s="394">
        <v>57</v>
      </c>
    </row>
    <row r="244" spans="1:10" ht="16.8" x14ac:dyDescent="0.3">
      <c r="A244" s="422" t="s">
        <v>557</v>
      </c>
      <c r="B244" s="383">
        <v>4</v>
      </c>
      <c r="C244" s="384"/>
      <c r="D244" s="390" t="s">
        <v>249</v>
      </c>
      <c r="E244" s="391" t="s">
        <v>272</v>
      </c>
      <c r="F244" s="392" t="s">
        <v>251</v>
      </c>
      <c r="G244" s="408" t="s">
        <v>260</v>
      </c>
      <c r="H244" s="393" t="s">
        <v>299</v>
      </c>
      <c r="I244" s="393" t="s">
        <v>285</v>
      </c>
      <c r="J244" s="394">
        <v>126</v>
      </c>
    </row>
    <row r="245" spans="1:10" ht="16.8" x14ac:dyDescent="0.3">
      <c r="A245" s="422" t="s">
        <v>558</v>
      </c>
      <c r="B245" s="383">
        <v>4</v>
      </c>
      <c r="C245" s="384"/>
      <c r="D245" s="390" t="s">
        <v>256</v>
      </c>
      <c r="E245" s="391" t="s">
        <v>272</v>
      </c>
      <c r="F245" s="392" t="s">
        <v>251</v>
      </c>
      <c r="G245" s="408" t="s">
        <v>260</v>
      </c>
      <c r="H245" s="393" t="s">
        <v>559</v>
      </c>
      <c r="I245" s="393" t="s">
        <v>285</v>
      </c>
      <c r="J245" s="394">
        <v>127</v>
      </c>
    </row>
    <row r="246" spans="1:10" ht="16.8" x14ac:dyDescent="0.3">
      <c r="A246" s="422" t="s">
        <v>560</v>
      </c>
      <c r="B246" s="383">
        <v>4</v>
      </c>
      <c r="C246" s="384"/>
      <c r="D246" s="390" t="s">
        <v>268</v>
      </c>
      <c r="E246" s="391" t="s">
        <v>280</v>
      </c>
      <c r="F246" s="392" t="s">
        <v>273</v>
      </c>
      <c r="G246" s="408" t="s">
        <v>252</v>
      </c>
      <c r="H246" s="393" t="s">
        <v>561</v>
      </c>
      <c r="I246" s="393" t="s">
        <v>258</v>
      </c>
      <c r="J246" s="394">
        <v>275</v>
      </c>
    </row>
    <row r="247" spans="1:10" ht="16.8" x14ac:dyDescent="0.3">
      <c r="A247" s="422" t="s">
        <v>228</v>
      </c>
      <c r="B247" s="383">
        <v>4</v>
      </c>
      <c r="C247" s="384"/>
      <c r="D247" s="390" t="s">
        <v>279</v>
      </c>
      <c r="E247" s="391" t="s">
        <v>294</v>
      </c>
      <c r="F247" s="392" t="s">
        <v>251</v>
      </c>
      <c r="G247" s="408" t="s">
        <v>120</v>
      </c>
      <c r="H247" s="393" t="s">
        <v>262</v>
      </c>
      <c r="I247" s="393" t="s">
        <v>254</v>
      </c>
      <c r="J247" s="394">
        <v>188</v>
      </c>
    </row>
    <row r="248" spans="1:10" ht="16.8" x14ac:dyDescent="0.3">
      <c r="A248" s="422" t="s">
        <v>227</v>
      </c>
      <c r="B248" s="383">
        <v>4</v>
      </c>
      <c r="C248" s="390" t="s">
        <v>719</v>
      </c>
      <c r="D248" s="390" t="s">
        <v>279</v>
      </c>
      <c r="E248" s="391" t="s">
        <v>272</v>
      </c>
      <c r="F248" s="392" t="s">
        <v>251</v>
      </c>
      <c r="G248" s="408" t="s">
        <v>260</v>
      </c>
      <c r="H248" s="393" t="s">
        <v>253</v>
      </c>
      <c r="I248" s="393" t="s">
        <v>258</v>
      </c>
      <c r="J248" s="394">
        <v>282</v>
      </c>
    </row>
    <row r="249" spans="1:10" ht="16.8" x14ac:dyDescent="0.3">
      <c r="A249" s="422" t="s">
        <v>717</v>
      </c>
      <c r="B249" s="383">
        <v>4</v>
      </c>
      <c r="C249" s="390" t="s">
        <v>715</v>
      </c>
      <c r="D249" s="390" t="s">
        <v>249</v>
      </c>
      <c r="E249" s="391" t="s">
        <v>272</v>
      </c>
      <c r="F249" s="392" t="s">
        <v>251</v>
      </c>
      <c r="G249" s="408" t="s">
        <v>271</v>
      </c>
      <c r="H249" s="393" t="s">
        <v>324</v>
      </c>
      <c r="I249" s="393" t="s">
        <v>258</v>
      </c>
      <c r="J249" s="394">
        <v>283</v>
      </c>
    </row>
    <row r="250" spans="1:10" ht="16.8" x14ac:dyDescent="0.3">
      <c r="A250" s="422" t="s">
        <v>562</v>
      </c>
      <c r="B250" s="383">
        <v>4</v>
      </c>
      <c r="C250" s="384"/>
      <c r="D250" s="390" t="s">
        <v>263</v>
      </c>
      <c r="E250" s="391" t="s">
        <v>250</v>
      </c>
      <c r="F250" s="392" t="s">
        <v>251</v>
      </c>
      <c r="G250" s="408" t="s">
        <v>277</v>
      </c>
      <c r="H250" s="393" t="s">
        <v>284</v>
      </c>
      <c r="I250" s="393" t="s">
        <v>285</v>
      </c>
      <c r="J250" s="394">
        <v>127</v>
      </c>
    </row>
    <row r="251" spans="1:10" ht="16.8" x14ac:dyDescent="0.3">
      <c r="A251" s="422" t="s">
        <v>563</v>
      </c>
      <c r="B251" s="383">
        <v>4</v>
      </c>
      <c r="C251" s="384"/>
      <c r="D251" s="390" t="s">
        <v>268</v>
      </c>
      <c r="E251" s="391" t="s">
        <v>250</v>
      </c>
      <c r="F251" s="392" t="s">
        <v>251</v>
      </c>
      <c r="G251" s="408" t="s">
        <v>252</v>
      </c>
      <c r="H251" s="393" t="s">
        <v>262</v>
      </c>
      <c r="I251" s="393" t="s">
        <v>317</v>
      </c>
      <c r="J251" s="394">
        <v>108</v>
      </c>
    </row>
    <row r="252" spans="1:10" ht="16.8" x14ac:dyDescent="0.3">
      <c r="A252" s="422" t="s">
        <v>564</v>
      </c>
      <c r="B252" s="383">
        <v>4</v>
      </c>
      <c r="C252" s="384"/>
      <c r="D252" s="390" t="s">
        <v>268</v>
      </c>
      <c r="E252" s="391" t="s">
        <v>250</v>
      </c>
      <c r="F252" s="392" t="s">
        <v>251</v>
      </c>
      <c r="G252" s="408" t="s">
        <v>252</v>
      </c>
      <c r="H252" s="393" t="s">
        <v>262</v>
      </c>
      <c r="I252" s="393" t="s">
        <v>418</v>
      </c>
      <c r="J252" s="394">
        <v>59</v>
      </c>
    </row>
    <row r="253" spans="1:10" ht="16.8" x14ac:dyDescent="0.3">
      <c r="A253" s="422" t="s">
        <v>565</v>
      </c>
      <c r="B253" s="383">
        <v>4</v>
      </c>
      <c r="C253" s="384"/>
      <c r="D253" s="390" t="s">
        <v>268</v>
      </c>
      <c r="E253" s="391" t="s">
        <v>250</v>
      </c>
      <c r="F253" s="392" t="s">
        <v>251</v>
      </c>
      <c r="G253" s="408" t="s">
        <v>252</v>
      </c>
      <c r="H253" s="393" t="s">
        <v>262</v>
      </c>
      <c r="I253" s="393" t="s">
        <v>418</v>
      </c>
      <c r="J253" s="394">
        <v>59</v>
      </c>
    </row>
    <row r="254" spans="1:10" ht="16.8" x14ac:dyDescent="0.3">
      <c r="A254" s="422" t="s">
        <v>428</v>
      </c>
      <c r="B254" s="383">
        <v>4</v>
      </c>
      <c r="C254" s="384"/>
      <c r="D254" s="390" t="s">
        <v>263</v>
      </c>
      <c r="E254" s="391" t="s">
        <v>250</v>
      </c>
      <c r="F254" s="392" t="s">
        <v>251</v>
      </c>
      <c r="G254" s="408" t="s">
        <v>260</v>
      </c>
      <c r="H254" s="393" t="s">
        <v>324</v>
      </c>
      <c r="I254" s="393" t="s">
        <v>258</v>
      </c>
      <c r="J254" s="394">
        <v>284</v>
      </c>
    </row>
    <row r="255" spans="1:10" ht="16.8" x14ac:dyDescent="0.3">
      <c r="A255" s="422" t="s">
        <v>566</v>
      </c>
      <c r="B255" s="383">
        <v>4</v>
      </c>
      <c r="C255" s="384"/>
      <c r="D255" s="390" t="s">
        <v>256</v>
      </c>
      <c r="E255" s="391" t="s">
        <v>280</v>
      </c>
      <c r="F255" s="392" t="s">
        <v>306</v>
      </c>
      <c r="G255" s="408" t="s">
        <v>252</v>
      </c>
      <c r="H255" s="393" t="s">
        <v>284</v>
      </c>
      <c r="I255" s="393" t="s">
        <v>258</v>
      </c>
      <c r="J255" s="394">
        <v>286</v>
      </c>
    </row>
    <row r="256" spans="1:10" ht="16.8" x14ac:dyDescent="0.3">
      <c r="A256" s="422" t="s">
        <v>567</v>
      </c>
      <c r="B256" s="383">
        <v>4</v>
      </c>
      <c r="C256" s="384"/>
      <c r="D256" s="390" t="s">
        <v>256</v>
      </c>
      <c r="E256" s="391" t="s">
        <v>338</v>
      </c>
      <c r="F256" s="392" t="s">
        <v>251</v>
      </c>
      <c r="G256" s="408" t="s">
        <v>252</v>
      </c>
      <c r="H256" s="393" t="s">
        <v>284</v>
      </c>
      <c r="I256" s="393" t="s">
        <v>352</v>
      </c>
      <c r="J256" s="394">
        <v>72</v>
      </c>
    </row>
    <row r="257" spans="1:10" ht="16.8" x14ac:dyDescent="0.3">
      <c r="A257" s="422" t="s">
        <v>568</v>
      </c>
      <c r="B257" s="383">
        <v>4</v>
      </c>
      <c r="C257" s="384"/>
      <c r="D257" s="390" t="s">
        <v>249</v>
      </c>
      <c r="E257" s="391" t="s">
        <v>294</v>
      </c>
      <c r="F257" s="392" t="s">
        <v>251</v>
      </c>
      <c r="G257" s="408" t="s">
        <v>260</v>
      </c>
      <c r="H257" s="393" t="s">
        <v>569</v>
      </c>
      <c r="I257" s="393" t="s">
        <v>317</v>
      </c>
      <c r="J257" s="394">
        <v>109</v>
      </c>
    </row>
    <row r="258" spans="1:10" ht="16.8" x14ac:dyDescent="0.3">
      <c r="A258" s="422" t="s">
        <v>570</v>
      </c>
      <c r="B258" s="383">
        <v>4</v>
      </c>
      <c r="C258" s="384"/>
      <c r="D258" s="390" t="s">
        <v>288</v>
      </c>
      <c r="E258" s="391" t="s">
        <v>326</v>
      </c>
      <c r="F258" s="392" t="s">
        <v>251</v>
      </c>
      <c r="G258" s="408" t="s">
        <v>252</v>
      </c>
      <c r="H258" s="393" t="s">
        <v>257</v>
      </c>
      <c r="I258" s="393" t="s">
        <v>317</v>
      </c>
      <c r="J258" s="394">
        <v>109</v>
      </c>
    </row>
    <row r="259" spans="1:10" ht="16.8" x14ac:dyDescent="0.3">
      <c r="A259" s="422" t="s">
        <v>571</v>
      </c>
      <c r="B259" s="383">
        <v>4</v>
      </c>
      <c r="C259" s="384"/>
      <c r="D259" s="390" t="s">
        <v>263</v>
      </c>
      <c r="E259" s="391" t="s">
        <v>269</v>
      </c>
      <c r="F259" s="392" t="s">
        <v>251</v>
      </c>
      <c r="G259" s="408" t="s">
        <v>260</v>
      </c>
      <c r="H259" s="393" t="s">
        <v>253</v>
      </c>
      <c r="I259" s="393" t="s">
        <v>258</v>
      </c>
      <c r="J259" s="394">
        <v>294</v>
      </c>
    </row>
    <row r="260" spans="1:10" ht="16.8" x14ac:dyDescent="0.3">
      <c r="A260" s="422" t="s">
        <v>572</v>
      </c>
      <c r="B260" s="383">
        <v>4</v>
      </c>
      <c r="C260" s="384"/>
      <c r="D260" s="390" t="s">
        <v>249</v>
      </c>
      <c r="E260" s="391" t="s">
        <v>250</v>
      </c>
      <c r="F260" s="392" t="s">
        <v>306</v>
      </c>
      <c r="G260" s="408" t="s">
        <v>260</v>
      </c>
      <c r="H260" s="393" t="s">
        <v>405</v>
      </c>
      <c r="I260" s="393" t="s">
        <v>300</v>
      </c>
      <c r="J260" s="394">
        <v>91</v>
      </c>
    </row>
    <row r="261" spans="1:10" ht="16.8" x14ac:dyDescent="0.3">
      <c r="A261" s="422" t="s">
        <v>573</v>
      </c>
      <c r="B261" s="383">
        <v>4</v>
      </c>
      <c r="C261" s="384"/>
      <c r="D261" s="390" t="s">
        <v>268</v>
      </c>
      <c r="E261" s="391" t="s">
        <v>280</v>
      </c>
      <c r="F261" s="392" t="s">
        <v>251</v>
      </c>
      <c r="G261" s="408" t="s">
        <v>252</v>
      </c>
      <c r="H261" s="393" t="s">
        <v>253</v>
      </c>
      <c r="I261" s="393" t="s">
        <v>254</v>
      </c>
      <c r="J261" s="394">
        <v>233</v>
      </c>
    </row>
    <row r="262" spans="1:10" ht="16.8" x14ac:dyDescent="0.3">
      <c r="A262" s="422" t="s">
        <v>574</v>
      </c>
      <c r="B262" s="383">
        <v>4</v>
      </c>
      <c r="C262" s="384"/>
      <c r="D262" s="390" t="s">
        <v>256</v>
      </c>
      <c r="E262" s="391" t="s">
        <v>280</v>
      </c>
      <c r="F262" s="392" t="s">
        <v>251</v>
      </c>
      <c r="G262" s="408" t="s">
        <v>271</v>
      </c>
      <c r="H262" s="393" t="s">
        <v>575</v>
      </c>
      <c r="I262" s="393" t="s">
        <v>498</v>
      </c>
      <c r="J262" s="394">
        <v>118</v>
      </c>
    </row>
    <row r="263" spans="1:10" ht="16.8" x14ac:dyDescent="0.3">
      <c r="A263" s="422" t="s">
        <v>576</v>
      </c>
      <c r="B263" s="383">
        <v>4</v>
      </c>
      <c r="C263" s="384"/>
      <c r="D263" s="390" t="s">
        <v>249</v>
      </c>
      <c r="E263" s="391" t="s">
        <v>326</v>
      </c>
      <c r="F263" s="392" t="s">
        <v>251</v>
      </c>
      <c r="G263" s="408" t="s">
        <v>277</v>
      </c>
      <c r="H263" s="393" t="s">
        <v>284</v>
      </c>
      <c r="I263" s="393" t="s">
        <v>300</v>
      </c>
      <c r="J263" s="394">
        <v>92</v>
      </c>
    </row>
    <row r="264" spans="1:10" ht="16.8" x14ac:dyDescent="0.3">
      <c r="A264" s="423" t="s">
        <v>577</v>
      </c>
      <c r="B264" s="398">
        <v>4</v>
      </c>
      <c r="C264" s="399"/>
      <c r="D264" s="400" t="s">
        <v>263</v>
      </c>
      <c r="E264" s="401" t="s">
        <v>250</v>
      </c>
      <c r="F264" s="402" t="s">
        <v>251</v>
      </c>
      <c r="G264" s="441" t="s">
        <v>578</v>
      </c>
      <c r="H264" s="403" t="s">
        <v>257</v>
      </c>
      <c r="I264" s="403" t="s">
        <v>300</v>
      </c>
      <c r="J264" s="404">
        <v>92</v>
      </c>
    </row>
    <row r="265" spans="1:10" ht="16.8" x14ac:dyDescent="0.3">
      <c r="A265" s="422" t="s">
        <v>579</v>
      </c>
      <c r="B265" s="383">
        <v>5</v>
      </c>
      <c r="C265" s="384"/>
      <c r="D265" s="390" t="s">
        <v>279</v>
      </c>
      <c r="E265" s="391" t="s">
        <v>580</v>
      </c>
      <c r="F265" s="392" t="s">
        <v>399</v>
      </c>
      <c r="G265" s="408" t="s">
        <v>260</v>
      </c>
      <c r="H265" s="393" t="s">
        <v>257</v>
      </c>
      <c r="I265" s="393" t="s">
        <v>258</v>
      </c>
      <c r="J265" s="394">
        <v>201</v>
      </c>
    </row>
    <row r="266" spans="1:10" ht="16.8" x14ac:dyDescent="0.3">
      <c r="A266" s="422" t="s">
        <v>637</v>
      </c>
      <c r="B266" s="383">
        <v>5</v>
      </c>
      <c r="C266" s="384"/>
      <c r="D266" s="390" t="s">
        <v>249</v>
      </c>
      <c r="E266" s="391" t="s">
        <v>250</v>
      </c>
      <c r="F266" s="392" t="s">
        <v>251</v>
      </c>
      <c r="G266" s="408" t="s">
        <v>364</v>
      </c>
      <c r="H266" s="393" t="s">
        <v>284</v>
      </c>
      <c r="I266" s="393" t="s">
        <v>300</v>
      </c>
      <c r="J266" s="394">
        <v>81</v>
      </c>
    </row>
    <row r="267" spans="1:10" ht="16.8" x14ac:dyDescent="0.3">
      <c r="A267" s="422" t="s">
        <v>638</v>
      </c>
      <c r="B267" s="383">
        <v>5</v>
      </c>
      <c r="C267" s="384"/>
      <c r="D267" s="390" t="s">
        <v>249</v>
      </c>
      <c r="E267" s="391" t="s">
        <v>272</v>
      </c>
      <c r="F267" s="392" t="s">
        <v>251</v>
      </c>
      <c r="G267" s="408" t="s">
        <v>252</v>
      </c>
      <c r="H267" s="393" t="s">
        <v>284</v>
      </c>
      <c r="I267" s="393" t="s">
        <v>639</v>
      </c>
      <c r="J267" s="394">
        <v>61</v>
      </c>
    </row>
    <row r="268" spans="1:10" ht="16.8" x14ac:dyDescent="0.3">
      <c r="A268" s="422" t="s">
        <v>616</v>
      </c>
      <c r="B268" s="383">
        <v>5</v>
      </c>
      <c r="C268" s="384"/>
      <c r="D268" s="390" t="s">
        <v>288</v>
      </c>
      <c r="E268" s="391" t="s">
        <v>272</v>
      </c>
      <c r="F268" s="392" t="s">
        <v>251</v>
      </c>
      <c r="G268" s="408" t="s">
        <v>252</v>
      </c>
      <c r="H268" s="393" t="s">
        <v>284</v>
      </c>
      <c r="I268" s="393" t="s">
        <v>285</v>
      </c>
      <c r="J268" s="394">
        <v>116</v>
      </c>
    </row>
    <row r="269" spans="1:10" ht="16.8" x14ac:dyDescent="0.3">
      <c r="A269" s="422" t="s">
        <v>621</v>
      </c>
      <c r="B269" s="383">
        <v>5</v>
      </c>
      <c r="C269" s="384"/>
      <c r="D269" s="390" t="s">
        <v>268</v>
      </c>
      <c r="E269" s="391" t="s">
        <v>294</v>
      </c>
      <c r="F269" s="392" t="s">
        <v>251</v>
      </c>
      <c r="G269" s="408" t="s">
        <v>312</v>
      </c>
      <c r="H269" s="393" t="s">
        <v>284</v>
      </c>
      <c r="I269" s="393" t="s">
        <v>495</v>
      </c>
      <c r="J269" s="394">
        <v>99</v>
      </c>
    </row>
    <row r="270" spans="1:10" ht="16.8" x14ac:dyDescent="0.3">
      <c r="A270" s="422" t="s">
        <v>622</v>
      </c>
      <c r="B270" s="383">
        <v>5</v>
      </c>
      <c r="C270" s="384"/>
      <c r="D270" s="390" t="s">
        <v>268</v>
      </c>
      <c r="E270" s="391" t="s">
        <v>272</v>
      </c>
      <c r="F270" s="392" t="s">
        <v>251</v>
      </c>
      <c r="G270" s="408" t="s">
        <v>312</v>
      </c>
      <c r="H270" s="393" t="s">
        <v>357</v>
      </c>
      <c r="I270" s="393" t="s">
        <v>307</v>
      </c>
      <c r="J270" s="394">
        <v>89</v>
      </c>
    </row>
    <row r="271" spans="1:10" ht="16.8" x14ac:dyDescent="0.3">
      <c r="A271" s="422" t="s">
        <v>581</v>
      </c>
      <c r="B271" s="383">
        <v>5</v>
      </c>
      <c r="C271" s="384"/>
      <c r="D271" s="390" t="s">
        <v>279</v>
      </c>
      <c r="E271" s="391" t="s">
        <v>250</v>
      </c>
      <c r="F271" s="392" t="s">
        <v>265</v>
      </c>
      <c r="G271" s="408" t="s">
        <v>252</v>
      </c>
      <c r="H271" s="393" t="s">
        <v>257</v>
      </c>
      <c r="I271" s="393" t="s">
        <v>258</v>
      </c>
      <c r="J271" s="394">
        <v>207</v>
      </c>
    </row>
    <row r="272" spans="1:10" ht="16.8" x14ac:dyDescent="0.3">
      <c r="A272" s="422" t="s">
        <v>591</v>
      </c>
      <c r="B272" s="383">
        <v>5</v>
      </c>
      <c r="C272" s="384"/>
      <c r="D272" s="390" t="s">
        <v>256</v>
      </c>
      <c r="E272" s="391" t="s">
        <v>592</v>
      </c>
      <c r="F272" s="392" t="s">
        <v>251</v>
      </c>
      <c r="G272" s="408" t="s">
        <v>252</v>
      </c>
      <c r="H272" s="393" t="s">
        <v>257</v>
      </c>
      <c r="I272" s="393" t="s">
        <v>334</v>
      </c>
      <c r="J272" s="394">
        <v>96</v>
      </c>
    </row>
    <row r="273" spans="1:10" ht="16.8" x14ac:dyDescent="0.3">
      <c r="A273" s="422" t="s">
        <v>617</v>
      </c>
      <c r="B273" s="383">
        <v>5</v>
      </c>
      <c r="C273" s="384"/>
      <c r="D273" s="390" t="s">
        <v>288</v>
      </c>
      <c r="E273" s="391" t="s">
        <v>303</v>
      </c>
      <c r="F273" s="392" t="s">
        <v>251</v>
      </c>
      <c r="G273" s="408" t="s">
        <v>98</v>
      </c>
      <c r="H273" s="393" t="s">
        <v>262</v>
      </c>
      <c r="I273" s="393" t="s">
        <v>317</v>
      </c>
      <c r="J273" s="394">
        <v>94</v>
      </c>
    </row>
    <row r="274" spans="1:10" ht="16.8" x14ac:dyDescent="0.3">
      <c r="A274" s="422" t="s">
        <v>232</v>
      </c>
      <c r="B274" s="383">
        <v>5</v>
      </c>
      <c r="C274" s="384"/>
      <c r="D274" s="390" t="s">
        <v>288</v>
      </c>
      <c r="E274" s="391" t="s">
        <v>303</v>
      </c>
      <c r="F274" s="392" t="s">
        <v>251</v>
      </c>
      <c r="G274" s="408" t="s">
        <v>252</v>
      </c>
      <c r="H274" s="393" t="s">
        <v>284</v>
      </c>
      <c r="I274" s="393" t="s">
        <v>258</v>
      </c>
      <c r="J274" s="394">
        <v>211</v>
      </c>
    </row>
    <row r="275" spans="1:10" ht="16.8" x14ac:dyDescent="0.3">
      <c r="A275" s="422" t="s">
        <v>609</v>
      </c>
      <c r="B275" s="383">
        <v>5</v>
      </c>
      <c r="C275" s="384"/>
      <c r="D275" s="390" t="s">
        <v>263</v>
      </c>
      <c r="E275" s="391" t="s">
        <v>610</v>
      </c>
      <c r="F275" s="392" t="s">
        <v>273</v>
      </c>
      <c r="G275" s="408" t="s">
        <v>277</v>
      </c>
      <c r="H275" s="393" t="s">
        <v>284</v>
      </c>
      <c r="I275" s="393" t="s">
        <v>258</v>
      </c>
      <c r="J275" s="394">
        <v>211</v>
      </c>
    </row>
    <row r="276" spans="1:10" ht="16.8" x14ac:dyDescent="0.3">
      <c r="A276" s="422" t="s">
        <v>582</v>
      </c>
      <c r="B276" s="383">
        <v>5</v>
      </c>
      <c r="C276" s="384"/>
      <c r="D276" s="390" t="s">
        <v>279</v>
      </c>
      <c r="E276" s="391" t="s">
        <v>303</v>
      </c>
      <c r="F276" s="392" t="s">
        <v>251</v>
      </c>
      <c r="G276" s="408" t="s">
        <v>252</v>
      </c>
      <c r="H276" s="393" t="s">
        <v>281</v>
      </c>
      <c r="I276" s="393" t="s">
        <v>291</v>
      </c>
      <c r="J276" s="394">
        <v>107</v>
      </c>
    </row>
    <row r="277" spans="1:10" ht="16.8" x14ac:dyDescent="0.3">
      <c r="A277" s="422" t="s">
        <v>593</v>
      </c>
      <c r="B277" s="383">
        <v>5</v>
      </c>
      <c r="C277" s="384"/>
      <c r="D277" s="390" t="s">
        <v>256</v>
      </c>
      <c r="E277" s="391" t="s">
        <v>272</v>
      </c>
      <c r="F277" s="392" t="s">
        <v>306</v>
      </c>
      <c r="G277" s="408" t="s">
        <v>252</v>
      </c>
      <c r="H277" s="393" t="s">
        <v>284</v>
      </c>
      <c r="I277" s="393" t="s">
        <v>307</v>
      </c>
      <c r="J277" s="394">
        <v>91</v>
      </c>
    </row>
    <row r="278" spans="1:10" ht="16.8" x14ac:dyDescent="0.3">
      <c r="A278" s="422" t="s">
        <v>640</v>
      </c>
      <c r="B278" s="383">
        <v>5</v>
      </c>
      <c r="C278" s="384"/>
      <c r="D278" s="390" t="s">
        <v>249</v>
      </c>
      <c r="E278" s="391" t="s">
        <v>250</v>
      </c>
      <c r="F278" s="392" t="s">
        <v>251</v>
      </c>
      <c r="G278" s="408" t="s">
        <v>260</v>
      </c>
      <c r="H278" s="393" t="s">
        <v>262</v>
      </c>
      <c r="I278" s="393" t="s">
        <v>418</v>
      </c>
      <c r="J278" s="394">
        <v>53</v>
      </c>
    </row>
    <row r="279" spans="1:10" ht="16.8" x14ac:dyDescent="0.3">
      <c r="A279" s="422" t="s">
        <v>656</v>
      </c>
      <c r="B279" s="383">
        <v>5</v>
      </c>
      <c r="C279" s="384"/>
      <c r="D279" s="390" t="s">
        <v>256</v>
      </c>
      <c r="E279" s="391" t="s">
        <v>250</v>
      </c>
      <c r="F279" s="392" t="s">
        <v>251</v>
      </c>
      <c r="G279" s="408" t="s">
        <v>252</v>
      </c>
      <c r="H279" s="393" t="s">
        <v>257</v>
      </c>
      <c r="I279" s="393" t="s">
        <v>258</v>
      </c>
      <c r="J279" s="394">
        <v>216</v>
      </c>
    </row>
    <row r="280" spans="1:10" ht="16.8" x14ac:dyDescent="0.3">
      <c r="A280" s="422" t="s">
        <v>623</v>
      </c>
      <c r="B280" s="383">
        <v>5</v>
      </c>
      <c r="C280" s="384"/>
      <c r="D280" s="390" t="s">
        <v>268</v>
      </c>
      <c r="E280" s="391" t="s">
        <v>624</v>
      </c>
      <c r="F280" s="392" t="s">
        <v>251</v>
      </c>
      <c r="G280" s="408" t="s">
        <v>271</v>
      </c>
      <c r="H280" s="393" t="s">
        <v>284</v>
      </c>
      <c r="I280" s="393" t="s">
        <v>317</v>
      </c>
      <c r="J280" s="394">
        <v>96</v>
      </c>
    </row>
    <row r="281" spans="1:10" ht="16.8" x14ac:dyDescent="0.3">
      <c r="A281" s="422" t="s">
        <v>583</v>
      </c>
      <c r="B281" s="383">
        <v>5</v>
      </c>
      <c r="C281" s="384"/>
      <c r="D281" s="390" t="s">
        <v>279</v>
      </c>
      <c r="E281" s="391" t="s">
        <v>250</v>
      </c>
      <c r="F281" s="392" t="s">
        <v>251</v>
      </c>
      <c r="G281" s="408" t="s">
        <v>277</v>
      </c>
      <c r="H281" s="393" t="s">
        <v>262</v>
      </c>
      <c r="I281" s="393" t="s">
        <v>341</v>
      </c>
      <c r="J281" s="394">
        <v>161</v>
      </c>
    </row>
    <row r="282" spans="1:10" ht="16.8" x14ac:dyDescent="0.3">
      <c r="A282" s="422" t="s">
        <v>594</v>
      </c>
      <c r="B282" s="383">
        <v>5</v>
      </c>
      <c r="C282" s="384"/>
      <c r="D282" s="390" t="s">
        <v>256</v>
      </c>
      <c r="E282" s="391" t="s">
        <v>250</v>
      </c>
      <c r="F282" s="392" t="s">
        <v>251</v>
      </c>
      <c r="G282" s="408" t="s">
        <v>252</v>
      </c>
      <c r="H282" s="393" t="s">
        <v>262</v>
      </c>
      <c r="I282" s="393" t="s">
        <v>285</v>
      </c>
      <c r="J282" s="394">
        <v>118</v>
      </c>
    </row>
    <row r="283" spans="1:10" ht="16.8" x14ac:dyDescent="0.3">
      <c r="A283" s="422" t="s">
        <v>584</v>
      </c>
      <c r="B283" s="383">
        <v>5</v>
      </c>
      <c r="C283" s="384"/>
      <c r="D283" s="390" t="s">
        <v>279</v>
      </c>
      <c r="E283" s="391" t="s">
        <v>272</v>
      </c>
      <c r="F283" s="392" t="s">
        <v>251</v>
      </c>
      <c r="G283" s="408" t="s">
        <v>260</v>
      </c>
      <c r="H283" s="393" t="s">
        <v>284</v>
      </c>
      <c r="I283" s="393" t="s">
        <v>307</v>
      </c>
      <c r="J283" s="394">
        <v>93</v>
      </c>
    </row>
    <row r="284" spans="1:10" ht="16.8" x14ac:dyDescent="0.3">
      <c r="A284" s="422" t="s">
        <v>231</v>
      </c>
      <c r="B284" s="383">
        <v>5</v>
      </c>
      <c r="C284" s="384"/>
      <c r="D284" s="390" t="s">
        <v>279</v>
      </c>
      <c r="E284" s="391" t="s">
        <v>272</v>
      </c>
      <c r="F284" s="392" t="s">
        <v>251</v>
      </c>
      <c r="G284" s="408" t="s">
        <v>260</v>
      </c>
      <c r="H284" s="393" t="s">
        <v>284</v>
      </c>
      <c r="I284" s="393" t="s">
        <v>258</v>
      </c>
      <c r="J284" s="394">
        <v>222</v>
      </c>
    </row>
    <row r="285" spans="1:10" ht="16.8" x14ac:dyDescent="0.3">
      <c r="A285" s="422" t="s">
        <v>585</v>
      </c>
      <c r="B285" s="383">
        <v>5</v>
      </c>
      <c r="C285" s="384"/>
      <c r="D285" s="390" t="s">
        <v>279</v>
      </c>
      <c r="E285" s="391" t="s">
        <v>272</v>
      </c>
      <c r="F285" s="392" t="s">
        <v>251</v>
      </c>
      <c r="G285" s="408" t="s">
        <v>260</v>
      </c>
      <c r="H285" s="393" t="s">
        <v>284</v>
      </c>
      <c r="I285" s="393" t="s">
        <v>307</v>
      </c>
      <c r="J285" s="394">
        <v>93</v>
      </c>
    </row>
    <row r="286" spans="1:10" ht="16.8" x14ac:dyDescent="0.3">
      <c r="A286" s="422" t="s">
        <v>641</v>
      </c>
      <c r="B286" s="383">
        <v>5</v>
      </c>
      <c r="C286" s="384"/>
      <c r="D286" s="390" t="s">
        <v>249</v>
      </c>
      <c r="E286" s="391" t="s">
        <v>250</v>
      </c>
      <c r="F286" s="392" t="s">
        <v>251</v>
      </c>
      <c r="G286" s="408" t="s">
        <v>260</v>
      </c>
      <c r="H286" s="393" t="s">
        <v>284</v>
      </c>
      <c r="I286" s="393" t="s">
        <v>258</v>
      </c>
      <c r="J286" s="394">
        <v>223</v>
      </c>
    </row>
    <row r="287" spans="1:10" ht="16.8" x14ac:dyDescent="0.3">
      <c r="A287" s="422" t="s">
        <v>642</v>
      </c>
      <c r="B287" s="383">
        <v>5</v>
      </c>
      <c r="C287" s="384"/>
      <c r="D287" s="390" t="s">
        <v>249</v>
      </c>
      <c r="E287" s="391" t="s">
        <v>250</v>
      </c>
      <c r="F287" s="392" t="s">
        <v>251</v>
      </c>
      <c r="G287" s="408" t="s">
        <v>260</v>
      </c>
      <c r="H287" s="393" t="s">
        <v>284</v>
      </c>
      <c r="I287" s="393" t="s">
        <v>300</v>
      </c>
      <c r="J287" s="394">
        <v>85</v>
      </c>
    </row>
    <row r="288" spans="1:10" ht="16.8" x14ac:dyDescent="0.3">
      <c r="A288" s="422" t="s">
        <v>586</v>
      </c>
      <c r="B288" s="383">
        <v>5</v>
      </c>
      <c r="C288" s="384"/>
      <c r="D288" s="390" t="s">
        <v>279</v>
      </c>
      <c r="E288" s="391" t="s">
        <v>272</v>
      </c>
      <c r="F288" s="392" t="s">
        <v>251</v>
      </c>
      <c r="G288" s="408" t="s">
        <v>277</v>
      </c>
      <c r="H288" s="393" t="s">
        <v>253</v>
      </c>
      <c r="I288" s="393" t="s">
        <v>285</v>
      </c>
      <c r="J288" s="394">
        <v>119</v>
      </c>
    </row>
    <row r="289" spans="1:10" ht="16.8" x14ac:dyDescent="0.3">
      <c r="A289" s="422" t="s">
        <v>595</v>
      </c>
      <c r="B289" s="383">
        <v>5</v>
      </c>
      <c r="C289" s="384"/>
      <c r="D289" s="390" t="s">
        <v>256</v>
      </c>
      <c r="E289" s="391" t="s">
        <v>250</v>
      </c>
      <c r="F289" s="392" t="s">
        <v>251</v>
      </c>
      <c r="G289" s="408" t="s">
        <v>596</v>
      </c>
      <c r="H289" s="393" t="s">
        <v>257</v>
      </c>
      <c r="I289" s="393" t="s">
        <v>285</v>
      </c>
      <c r="J289" s="394">
        <v>120</v>
      </c>
    </row>
    <row r="290" spans="1:10" ht="16.8" x14ac:dyDescent="0.3">
      <c r="A290" s="422" t="s">
        <v>625</v>
      </c>
      <c r="B290" s="383">
        <v>5</v>
      </c>
      <c r="C290" s="384"/>
      <c r="D290" s="390" t="s">
        <v>268</v>
      </c>
      <c r="E290" s="391" t="s">
        <v>280</v>
      </c>
      <c r="F290" s="392" t="s">
        <v>251</v>
      </c>
      <c r="G290" s="408" t="s">
        <v>277</v>
      </c>
      <c r="H290" s="393" t="s">
        <v>284</v>
      </c>
      <c r="I290" s="393" t="s">
        <v>341</v>
      </c>
      <c r="J290" s="394">
        <v>164</v>
      </c>
    </row>
    <row r="291" spans="1:10" ht="16.8" x14ac:dyDescent="0.3">
      <c r="A291" s="422" t="s">
        <v>643</v>
      </c>
      <c r="B291" s="383">
        <v>5</v>
      </c>
      <c r="C291" s="384"/>
      <c r="D291" s="390" t="s">
        <v>249</v>
      </c>
      <c r="E291" s="391" t="s">
        <v>250</v>
      </c>
      <c r="F291" s="392" t="s">
        <v>290</v>
      </c>
      <c r="G291" s="408" t="s">
        <v>252</v>
      </c>
      <c r="H291" s="393" t="s">
        <v>281</v>
      </c>
      <c r="I291" s="393" t="s">
        <v>291</v>
      </c>
      <c r="J291" s="394">
        <v>113</v>
      </c>
    </row>
    <row r="292" spans="1:10" ht="16.8" x14ac:dyDescent="0.3">
      <c r="A292" s="422" t="s">
        <v>644</v>
      </c>
      <c r="B292" s="383">
        <v>5</v>
      </c>
      <c r="C292" s="384"/>
      <c r="D292" s="390" t="s">
        <v>249</v>
      </c>
      <c r="E292" s="391" t="s">
        <v>294</v>
      </c>
      <c r="F292" s="392" t="s">
        <v>251</v>
      </c>
      <c r="G292" s="408" t="s">
        <v>277</v>
      </c>
      <c r="H292" s="393" t="s">
        <v>262</v>
      </c>
      <c r="I292" s="393" t="s">
        <v>633</v>
      </c>
      <c r="J292" s="394">
        <v>129</v>
      </c>
    </row>
    <row r="293" spans="1:10" ht="16.8" x14ac:dyDescent="0.3">
      <c r="A293" s="422" t="s">
        <v>233</v>
      </c>
      <c r="B293" s="383">
        <v>5</v>
      </c>
      <c r="C293" s="384"/>
      <c r="D293" s="390" t="s">
        <v>268</v>
      </c>
      <c r="E293" s="391" t="s">
        <v>272</v>
      </c>
      <c r="F293" s="392" t="s">
        <v>251</v>
      </c>
      <c r="G293" s="408" t="s">
        <v>271</v>
      </c>
      <c r="H293" s="393" t="s">
        <v>257</v>
      </c>
      <c r="I293" s="393" t="s">
        <v>258</v>
      </c>
      <c r="J293" s="394">
        <v>231</v>
      </c>
    </row>
    <row r="294" spans="1:10" ht="16.8" x14ac:dyDescent="0.3">
      <c r="A294" s="422" t="s">
        <v>597</v>
      </c>
      <c r="B294" s="383">
        <v>5</v>
      </c>
      <c r="C294" s="384"/>
      <c r="D294" s="390" t="s">
        <v>256</v>
      </c>
      <c r="E294" s="391" t="s">
        <v>272</v>
      </c>
      <c r="F294" s="392" t="s">
        <v>251</v>
      </c>
      <c r="G294" s="408" t="s">
        <v>252</v>
      </c>
      <c r="H294" s="393" t="s">
        <v>257</v>
      </c>
      <c r="I294" s="393" t="s">
        <v>307</v>
      </c>
      <c r="J294" s="394">
        <v>95</v>
      </c>
    </row>
    <row r="295" spans="1:10" ht="16.8" x14ac:dyDescent="0.3">
      <c r="A295" s="422" t="s">
        <v>645</v>
      </c>
      <c r="B295" s="383">
        <v>5</v>
      </c>
      <c r="C295" s="384"/>
      <c r="D295" s="390" t="s">
        <v>249</v>
      </c>
      <c r="E295" s="391" t="s">
        <v>280</v>
      </c>
      <c r="F295" s="392" t="s">
        <v>251</v>
      </c>
      <c r="G295" s="408" t="s">
        <v>260</v>
      </c>
      <c r="H295" s="393" t="s">
        <v>257</v>
      </c>
      <c r="I295" s="393" t="s">
        <v>254</v>
      </c>
      <c r="J295" s="394">
        <v>208</v>
      </c>
    </row>
    <row r="296" spans="1:10" ht="16.8" x14ac:dyDescent="0.3">
      <c r="A296" s="422" t="s">
        <v>626</v>
      </c>
      <c r="B296" s="383">
        <v>5</v>
      </c>
      <c r="C296" s="384"/>
      <c r="D296" s="390" t="s">
        <v>268</v>
      </c>
      <c r="E296" s="391" t="s">
        <v>627</v>
      </c>
      <c r="F296" s="392" t="s">
        <v>274</v>
      </c>
      <c r="G296" s="408" t="s">
        <v>260</v>
      </c>
      <c r="H296" s="393" t="s">
        <v>257</v>
      </c>
      <c r="I296" s="393" t="s">
        <v>258</v>
      </c>
      <c r="J296" s="394">
        <v>238</v>
      </c>
    </row>
    <row r="297" spans="1:10" ht="16.8" x14ac:dyDescent="0.3">
      <c r="A297" s="422" t="s">
        <v>598</v>
      </c>
      <c r="B297" s="383">
        <v>5</v>
      </c>
      <c r="C297" s="384"/>
      <c r="D297" s="390" t="s">
        <v>256</v>
      </c>
      <c r="E297" s="391" t="s">
        <v>250</v>
      </c>
      <c r="F297" s="392" t="s">
        <v>251</v>
      </c>
      <c r="G297" s="408" t="s">
        <v>277</v>
      </c>
      <c r="H297" s="393" t="s">
        <v>262</v>
      </c>
      <c r="I297" s="393" t="s">
        <v>285</v>
      </c>
      <c r="J297" s="394">
        <v>122</v>
      </c>
    </row>
    <row r="298" spans="1:10" ht="16.8" x14ac:dyDescent="0.3">
      <c r="A298" s="422" t="s">
        <v>646</v>
      </c>
      <c r="B298" s="383">
        <v>5</v>
      </c>
      <c r="C298" s="384"/>
      <c r="D298" s="390" t="s">
        <v>249</v>
      </c>
      <c r="E298" s="391" t="s">
        <v>647</v>
      </c>
      <c r="F298" s="392" t="s">
        <v>306</v>
      </c>
      <c r="G298" s="408" t="s">
        <v>277</v>
      </c>
      <c r="H298" s="393" t="s">
        <v>257</v>
      </c>
      <c r="I298" s="393" t="s">
        <v>307</v>
      </c>
      <c r="J298" s="394">
        <v>97</v>
      </c>
    </row>
    <row r="299" spans="1:10" ht="16.8" x14ac:dyDescent="0.3">
      <c r="A299" s="422" t="s">
        <v>631</v>
      </c>
      <c r="B299" s="383">
        <v>5</v>
      </c>
      <c r="C299" s="384"/>
      <c r="D299" s="390" t="s">
        <v>266</v>
      </c>
      <c r="E299" s="391" t="s">
        <v>272</v>
      </c>
      <c r="F299" s="392" t="s">
        <v>251</v>
      </c>
      <c r="G299" s="408" t="s">
        <v>260</v>
      </c>
      <c r="H299" s="393" t="s">
        <v>632</v>
      </c>
      <c r="I299" s="393" t="s">
        <v>307</v>
      </c>
      <c r="J299" s="394">
        <v>97</v>
      </c>
    </row>
    <row r="300" spans="1:10" ht="16.8" x14ac:dyDescent="0.3">
      <c r="A300" s="422" t="s">
        <v>347</v>
      </c>
      <c r="B300" s="383">
        <v>5</v>
      </c>
      <c r="C300" s="384"/>
      <c r="D300" s="390" t="s">
        <v>288</v>
      </c>
      <c r="E300" s="391" t="s">
        <v>316</v>
      </c>
      <c r="F300" s="392" t="s">
        <v>251</v>
      </c>
      <c r="G300" s="408" t="s">
        <v>252</v>
      </c>
      <c r="H300" s="393" t="s">
        <v>357</v>
      </c>
      <c r="I300" s="393" t="s">
        <v>317</v>
      </c>
      <c r="J300" s="394">
        <v>101</v>
      </c>
    </row>
    <row r="301" spans="1:10" ht="16.8" x14ac:dyDescent="0.3">
      <c r="A301" s="422" t="s">
        <v>599</v>
      </c>
      <c r="B301" s="383">
        <v>5</v>
      </c>
      <c r="C301" s="384"/>
      <c r="D301" s="390" t="s">
        <v>256</v>
      </c>
      <c r="E301" s="391" t="s">
        <v>272</v>
      </c>
      <c r="F301" s="392" t="s">
        <v>306</v>
      </c>
      <c r="G301" s="408" t="s">
        <v>312</v>
      </c>
      <c r="H301" s="393" t="s">
        <v>262</v>
      </c>
      <c r="I301" s="393" t="s">
        <v>258</v>
      </c>
      <c r="J301" s="394">
        <v>244</v>
      </c>
    </row>
    <row r="302" spans="1:10" ht="16.8" x14ac:dyDescent="0.3">
      <c r="A302" s="422" t="s">
        <v>600</v>
      </c>
      <c r="B302" s="383">
        <v>5</v>
      </c>
      <c r="C302" s="384"/>
      <c r="D302" s="390" t="s">
        <v>256</v>
      </c>
      <c r="E302" s="391" t="s">
        <v>250</v>
      </c>
      <c r="F302" s="392" t="s">
        <v>251</v>
      </c>
      <c r="G302" s="408" t="s">
        <v>260</v>
      </c>
      <c r="H302" s="393" t="s">
        <v>257</v>
      </c>
      <c r="I302" s="393" t="s">
        <v>291</v>
      </c>
      <c r="J302" s="394">
        <v>115</v>
      </c>
    </row>
    <row r="303" spans="1:10" ht="16.8" x14ac:dyDescent="0.3">
      <c r="A303" s="422" t="s">
        <v>601</v>
      </c>
      <c r="B303" s="383">
        <v>5</v>
      </c>
      <c r="C303" s="384"/>
      <c r="D303" s="390" t="s">
        <v>256</v>
      </c>
      <c r="E303" s="391" t="s">
        <v>294</v>
      </c>
      <c r="F303" s="392" t="s">
        <v>251</v>
      </c>
      <c r="G303" s="408" t="s">
        <v>364</v>
      </c>
      <c r="H303" s="393" t="s">
        <v>284</v>
      </c>
      <c r="I303" s="393" t="s">
        <v>291</v>
      </c>
      <c r="J303" s="394">
        <v>118</v>
      </c>
    </row>
    <row r="304" spans="1:10" ht="16.8" x14ac:dyDescent="0.3">
      <c r="A304" s="422" t="s">
        <v>587</v>
      </c>
      <c r="B304" s="383">
        <v>5</v>
      </c>
      <c r="C304" s="384"/>
      <c r="D304" s="390" t="s">
        <v>279</v>
      </c>
      <c r="E304" s="391" t="s">
        <v>250</v>
      </c>
      <c r="F304" s="392" t="s">
        <v>251</v>
      </c>
      <c r="G304" s="408" t="s">
        <v>271</v>
      </c>
      <c r="H304" s="393" t="s">
        <v>284</v>
      </c>
      <c r="I304" s="393" t="s">
        <v>291</v>
      </c>
      <c r="J304" s="394">
        <v>119</v>
      </c>
    </row>
    <row r="305" spans="1:10" ht="16.8" x14ac:dyDescent="0.3">
      <c r="A305" s="422" t="s">
        <v>618</v>
      </c>
      <c r="B305" s="383">
        <v>5</v>
      </c>
      <c r="C305" s="384"/>
      <c r="D305" s="390" t="s">
        <v>288</v>
      </c>
      <c r="E305" s="391" t="s">
        <v>272</v>
      </c>
      <c r="F305" s="392" t="s">
        <v>306</v>
      </c>
      <c r="G305" s="408" t="s">
        <v>260</v>
      </c>
      <c r="H305" s="393" t="s">
        <v>284</v>
      </c>
      <c r="I305" s="393" t="s">
        <v>285</v>
      </c>
      <c r="J305" s="394">
        <v>124</v>
      </c>
    </row>
    <row r="306" spans="1:10" ht="16.8" x14ac:dyDescent="0.3">
      <c r="A306" s="422" t="s">
        <v>648</v>
      </c>
      <c r="B306" s="383">
        <v>5</v>
      </c>
      <c r="C306" s="384"/>
      <c r="D306" s="390" t="s">
        <v>249</v>
      </c>
      <c r="E306" s="391" t="s">
        <v>250</v>
      </c>
      <c r="F306" s="392" t="s">
        <v>290</v>
      </c>
      <c r="G306" s="408" t="s">
        <v>283</v>
      </c>
      <c r="H306" s="393" t="s">
        <v>357</v>
      </c>
      <c r="I306" s="393" t="s">
        <v>291</v>
      </c>
      <c r="J306" s="394">
        <v>120</v>
      </c>
    </row>
    <row r="307" spans="1:10" ht="16.8" x14ac:dyDescent="0.3">
      <c r="A307" s="422" t="s">
        <v>619</v>
      </c>
      <c r="B307" s="383">
        <v>5</v>
      </c>
      <c r="C307" s="384"/>
      <c r="D307" s="390" t="s">
        <v>288</v>
      </c>
      <c r="E307" s="391" t="s">
        <v>280</v>
      </c>
      <c r="F307" s="392" t="s">
        <v>251</v>
      </c>
      <c r="G307" s="408" t="s">
        <v>260</v>
      </c>
      <c r="H307" s="393" t="s">
        <v>253</v>
      </c>
      <c r="I307" s="393" t="s">
        <v>474</v>
      </c>
      <c r="J307" s="394">
        <v>212</v>
      </c>
    </row>
    <row r="308" spans="1:10" ht="16.8" x14ac:dyDescent="0.3">
      <c r="A308" s="422" t="s">
        <v>634</v>
      </c>
      <c r="B308" s="383">
        <v>5</v>
      </c>
      <c r="C308" s="384"/>
      <c r="D308" s="390" t="s">
        <v>266</v>
      </c>
      <c r="E308" s="391" t="s">
        <v>272</v>
      </c>
      <c r="F308" s="392" t="s">
        <v>251</v>
      </c>
      <c r="G308" s="408" t="s">
        <v>129</v>
      </c>
      <c r="H308" s="393" t="s">
        <v>257</v>
      </c>
      <c r="I308" s="393" t="s">
        <v>334</v>
      </c>
      <c r="J308" s="394">
        <v>101</v>
      </c>
    </row>
    <row r="309" spans="1:10" ht="16.8" x14ac:dyDescent="0.3">
      <c r="A309" s="422" t="s">
        <v>649</v>
      </c>
      <c r="B309" s="383">
        <v>5</v>
      </c>
      <c r="C309" s="384"/>
      <c r="D309" s="390" t="s">
        <v>249</v>
      </c>
      <c r="E309" s="391" t="s">
        <v>272</v>
      </c>
      <c r="F309" s="392" t="s">
        <v>251</v>
      </c>
      <c r="G309" s="408" t="s">
        <v>260</v>
      </c>
      <c r="H309" s="393" t="s">
        <v>284</v>
      </c>
      <c r="I309" s="393" t="s">
        <v>307</v>
      </c>
      <c r="J309" s="394">
        <v>103</v>
      </c>
    </row>
    <row r="310" spans="1:10" ht="16.8" x14ac:dyDescent="0.3">
      <c r="A310" s="422" t="s">
        <v>628</v>
      </c>
      <c r="B310" s="383">
        <v>5</v>
      </c>
      <c r="C310" s="384"/>
      <c r="D310" s="390" t="s">
        <v>268</v>
      </c>
      <c r="E310" s="391" t="s">
        <v>272</v>
      </c>
      <c r="F310" s="392" t="s">
        <v>251</v>
      </c>
      <c r="G310" s="408" t="s">
        <v>129</v>
      </c>
      <c r="H310" s="393" t="s">
        <v>284</v>
      </c>
      <c r="I310" s="393" t="s">
        <v>291</v>
      </c>
      <c r="J310" s="394">
        <v>122</v>
      </c>
    </row>
    <row r="311" spans="1:10" ht="16.8" x14ac:dyDescent="0.3">
      <c r="A311" s="422" t="s">
        <v>650</v>
      </c>
      <c r="B311" s="383">
        <v>5</v>
      </c>
      <c r="C311" s="384"/>
      <c r="D311" s="390" t="s">
        <v>249</v>
      </c>
      <c r="E311" s="391" t="s">
        <v>272</v>
      </c>
      <c r="F311" s="392" t="s">
        <v>251</v>
      </c>
      <c r="G311" s="408" t="s">
        <v>277</v>
      </c>
      <c r="H311" s="393" t="s">
        <v>284</v>
      </c>
      <c r="I311" s="393" t="s">
        <v>258</v>
      </c>
      <c r="J311" s="394">
        <v>273</v>
      </c>
    </row>
    <row r="312" spans="1:10" ht="16.8" x14ac:dyDescent="0.3">
      <c r="A312" s="422" t="s">
        <v>620</v>
      </c>
      <c r="B312" s="383">
        <v>5</v>
      </c>
      <c r="C312" s="384"/>
      <c r="D312" s="390" t="s">
        <v>288</v>
      </c>
      <c r="E312" s="391" t="s">
        <v>272</v>
      </c>
      <c r="F312" s="392" t="s">
        <v>251</v>
      </c>
      <c r="G312" s="408" t="s">
        <v>120</v>
      </c>
      <c r="H312" s="393" t="s">
        <v>284</v>
      </c>
      <c r="I312" s="393" t="s">
        <v>254</v>
      </c>
      <c r="J312" s="394">
        <v>177</v>
      </c>
    </row>
    <row r="313" spans="1:10" ht="16.8" x14ac:dyDescent="0.3">
      <c r="A313" s="422" t="s">
        <v>611</v>
      </c>
      <c r="B313" s="383">
        <v>5</v>
      </c>
      <c r="C313" s="384"/>
      <c r="D313" s="390" t="s">
        <v>263</v>
      </c>
      <c r="E313" s="391" t="s">
        <v>612</v>
      </c>
      <c r="F313" s="392" t="s">
        <v>251</v>
      </c>
      <c r="G313" s="408" t="s">
        <v>260</v>
      </c>
      <c r="H313" s="393" t="s">
        <v>405</v>
      </c>
      <c r="I313" s="393" t="s">
        <v>317</v>
      </c>
      <c r="J313" s="394">
        <v>106</v>
      </c>
    </row>
    <row r="314" spans="1:10" ht="16.8" x14ac:dyDescent="0.3">
      <c r="A314" s="422" t="s">
        <v>613</v>
      </c>
      <c r="B314" s="383">
        <v>5</v>
      </c>
      <c r="C314" s="384"/>
      <c r="D314" s="390" t="s">
        <v>263</v>
      </c>
      <c r="E314" s="391" t="s">
        <v>614</v>
      </c>
      <c r="F314" s="392" t="s">
        <v>399</v>
      </c>
      <c r="G314" s="408" t="s">
        <v>615</v>
      </c>
      <c r="H314" s="393" t="s">
        <v>262</v>
      </c>
      <c r="I314" s="393" t="s">
        <v>258</v>
      </c>
      <c r="J314" s="394">
        <v>274</v>
      </c>
    </row>
    <row r="315" spans="1:10" ht="16.8" x14ac:dyDescent="0.3">
      <c r="A315" s="422" t="s">
        <v>635</v>
      </c>
      <c r="B315" s="383">
        <v>5</v>
      </c>
      <c r="C315" s="384"/>
      <c r="D315" s="390" t="s">
        <v>266</v>
      </c>
      <c r="E315" s="391" t="s">
        <v>624</v>
      </c>
      <c r="F315" s="392" t="s">
        <v>251</v>
      </c>
      <c r="G315" s="408" t="s">
        <v>277</v>
      </c>
      <c r="H315" s="393" t="s">
        <v>262</v>
      </c>
      <c r="I315" s="393" t="s">
        <v>317</v>
      </c>
      <c r="J315" s="394">
        <v>107</v>
      </c>
    </row>
    <row r="316" spans="1:10" ht="16.8" x14ac:dyDescent="0.3">
      <c r="A316" s="422" t="s">
        <v>720</v>
      </c>
      <c r="B316" s="383">
        <v>5</v>
      </c>
      <c r="C316" s="390" t="s">
        <v>719</v>
      </c>
      <c r="D316" s="390" t="s">
        <v>279</v>
      </c>
      <c r="E316" s="391" t="s">
        <v>272</v>
      </c>
      <c r="F316" s="392" t="s">
        <v>251</v>
      </c>
      <c r="G316" s="408" t="s">
        <v>260</v>
      </c>
      <c r="H316" s="393" t="s">
        <v>262</v>
      </c>
      <c r="I316" s="393" t="s">
        <v>258</v>
      </c>
      <c r="J316" s="394">
        <v>282</v>
      </c>
    </row>
    <row r="317" spans="1:10" ht="16.8" x14ac:dyDescent="0.3">
      <c r="A317" s="422" t="s">
        <v>588</v>
      </c>
      <c r="B317" s="383">
        <v>5</v>
      </c>
      <c r="C317" s="384"/>
      <c r="D317" s="390" t="s">
        <v>279</v>
      </c>
      <c r="E317" s="391" t="s">
        <v>250</v>
      </c>
      <c r="F317" s="392" t="s">
        <v>251</v>
      </c>
      <c r="G317" s="408" t="s">
        <v>252</v>
      </c>
      <c r="H317" s="393" t="s">
        <v>257</v>
      </c>
      <c r="I317" s="393" t="s">
        <v>589</v>
      </c>
      <c r="J317" s="394">
        <v>104</v>
      </c>
    </row>
    <row r="318" spans="1:10" ht="16.8" x14ac:dyDescent="0.3">
      <c r="A318" s="422" t="s">
        <v>629</v>
      </c>
      <c r="B318" s="383">
        <v>5</v>
      </c>
      <c r="C318" s="384"/>
      <c r="D318" s="390" t="s">
        <v>268</v>
      </c>
      <c r="E318" s="391" t="s">
        <v>592</v>
      </c>
      <c r="F318" s="392" t="s">
        <v>251</v>
      </c>
      <c r="G318" s="408" t="s">
        <v>260</v>
      </c>
      <c r="H318" s="393" t="s">
        <v>357</v>
      </c>
      <c r="I318" s="393" t="s">
        <v>341</v>
      </c>
      <c r="J318" s="394">
        <v>181</v>
      </c>
    </row>
    <row r="319" spans="1:10" ht="16.8" x14ac:dyDescent="0.3">
      <c r="A319" s="422" t="s">
        <v>651</v>
      </c>
      <c r="B319" s="383">
        <v>5</v>
      </c>
      <c r="C319" s="384"/>
      <c r="D319" s="390" t="s">
        <v>249</v>
      </c>
      <c r="E319" s="391" t="s">
        <v>280</v>
      </c>
      <c r="F319" s="392" t="s">
        <v>251</v>
      </c>
      <c r="G319" s="408" t="s">
        <v>271</v>
      </c>
      <c r="H319" s="393" t="s">
        <v>284</v>
      </c>
      <c r="I319" s="393" t="s">
        <v>341</v>
      </c>
      <c r="J319" s="394">
        <v>183</v>
      </c>
    </row>
    <row r="320" spans="1:10" ht="16.8" x14ac:dyDescent="0.3">
      <c r="A320" s="422" t="s">
        <v>602</v>
      </c>
      <c r="B320" s="383">
        <v>5</v>
      </c>
      <c r="C320" s="384"/>
      <c r="D320" s="390" t="s">
        <v>256</v>
      </c>
      <c r="E320" s="391" t="s">
        <v>272</v>
      </c>
      <c r="F320" s="392" t="s">
        <v>251</v>
      </c>
      <c r="G320" s="408" t="s">
        <v>252</v>
      </c>
      <c r="H320" s="393" t="s">
        <v>357</v>
      </c>
      <c r="I320" s="393" t="s">
        <v>334</v>
      </c>
      <c r="J320" s="394">
        <v>105</v>
      </c>
    </row>
    <row r="321" spans="1:10" ht="16.8" x14ac:dyDescent="0.3">
      <c r="A321" s="422" t="s">
        <v>603</v>
      </c>
      <c r="B321" s="383">
        <v>5</v>
      </c>
      <c r="C321" s="384"/>
      <c r="D321" s="390" t="s">
        <v>256</v>
      </c>
      <c r="E321" s="391" t="s">
        <v>280</v>
      </c>
      <c r="F321" s="392" t="s">
        <v>306</v>
      </c>
      <c r="G321" s="408" t="s">
        <v>252</v>
      </c>
      <c r="H321" s="393" t="s">
        <v>284</v>
      </c>
      <c r="I321" s="393" t="s">
        <v>258</v>
      </c>
      <c r="J321" s="394">
        <v>286</v>
      </c>
    </row>
    <row r="322" spans="1:10" ht="16.8" x14ac:dyDescent="0.3">
      <c r="A322" s="422" t="s">
        <v>604</v>
      </c>
      <c r="B322" s="383">
        <v>5</v>
      </c>
      <c r="C322" s="384"/>
      <c r="D322" s="390" t="s">
        <v>256</v>
      </c>
      <c r="E322" s="391" t="s">
        <v>338</v>
      </c>
      <c r="F322" s="392" t="s">
        <v>251</v>
      </c>
      <c r="G322" s="408" t="s">
        <v>252</v>
      </c>
      <c r="H322" s="393" t="s">
        <v>284</v>
      </c>
      <c r="I322" s="393" t="s">
        <v>352</v>
      </c>
      <c r="J322" s="394">
        <v>72</v>
      </c>
    </row>
    <row r="323" spans="1:10" ht="16.8" x14ac:dyDescent="0.3">
      <c r="A323" s="422" t="s">
        <v>652</v>
      </c>
      <c r="B323" s="383">
        <v>5</v>
      </c>
      <c r="C323" s="384"/>
      <c r="D323" s="390" t="s">
        <v>249</v>
      </c>
      <c r="E323" s="391" t="s">
        <v>272</v>
      </c>
      <c r="F323" s="392" t="s">
        <v>251</v>
      </c>
      <c r="G323" s="408" t="s">
        <v>277</v>
      </c>
      <c r="H323" s="393" t="s">
        <v>284</v>
      </c>
      <c r="I323" s="393" t="s">
        <v>285</v>
      </c>
      <c r="J323" s="394">
        <v>128</v>
      </c>
    </row>
    <row r="324" spans="1:10" ht="16.8" x14ac:dyDescent="0.3">
      <c r="A324" s="422" t="s">
        <v>653</v>
      </c>
      <c r="B324" s="383">
        <v>5</v>
      </c>
      <c r="C324" s="384"/>
      <c r="D324" s="390" t="s">
        <v>249</v>
      </c>
      <c r="E324" s="391" t="s">
        <v>250</v>
      </c>
      <c r="F324" s="392" t="s">
        <v>251</v>
      </c>
      <c r="G324" s="408" t="s">
        <v>252</v>
      </c>
      <c r="H324" s="393" t="s">
        <v>281</v>
      </c>
      <c r="I324" s="393" t="s">
        <v>291</v>
      </c>
      <c r="J324" s="394">
        <v>113</v>
      </c>
    </row>
    <row r="325" spans="1:10" ht="16.8" x14ac:dyDescent="0.3">
      <c r="A325" s="422" t="s">
        <v>636</v>
      </c>
      <c r="B325" s="383">
        <v>5</v>
      </c>
      <c r="C325" s="384"/>
      <c r="D325" s="390" t="s">
        <v>266</v>
      </c>
      <c r="E325" s="391" t="s">
        <v>294</v>
      </c>
      <c r="F325" s="392" t="s">
        <v>273</v>
      </c>
      <c r="G325" s="408" t="s">
        <v>283</v>
      </c>
      <c r="H325" s="393" t="s">
        <v>357</v>
      </c>
      <c r="I325" s="393" t="s">
        <v>258</v>
      </c>
      <c r="J325" s="394">
        <v>291</v>
      </c>
    </row>
    <row r="326" spans="1:10" ht="16.8" x14ac:dyDescent="0.3">
      <c r="A326" s="422" t="s">
        <v>590</v>
      </c>
      <c r="B326" s="383">
        <v>5</v>
      </c>
      <c r="C326" s="384"/>
      <c r="D326" s="390" t="s">
        <v>279</v>
      </c>
      <c r="E326" s="391" t="s">
        <v>250</v>
      </c>
      <c r="F326" s="392" t="s">
        <v>251</v>
      </c>
      <c r="G326" s="408" t="s">
        <v>252</v>
      </c>
      <c r="H326" s="393" t="s">
        <v>284</v>
      </c>
      <c r="I326" s="393" t="s">
        <v>317</v>
      </c>
      <c r="J326" s="394">
        <v>109</v>
      </c>
    </row>
    <row r="327" spans="1:10" ht="16.8" x14ac:dyDescent="0.3">
      <c r="A327" s="422" t="s">
        <v>230</v>
      </c>
      <c r="B327" s="383">
        <v>5</v>
      </c>
      <c r="C327" s="384"/>
      <c r="D327" s="390" t="s">
        <v>263</v>
      </c>
      <c r="E327" s="391" t="s">
        <v>294</v>
      </c>
      <c r="F327" s="392" t="s">
        <v>251</v>
      </c>
      <c r="G327" s="408" t="s">
        <v>260</v>
      </c>
      <c r="H327" s="393" t="s">
        <v>262</v>
      </c>
      <c r="I327" s="393" t="s">
        <v>258</v>
      </c>
      <c r="J327" s="394">
        <v>296</v>
      </c>
    </row>
    <row r="328" spans="1:10" ht="16.8" x14ac:dyDescent="0.3">
      <c r="A328" s="422" t="s">
        <v>630</v>
      </c>
      <c r="B328" s="383">
        <v>5</v>
      </c>
      <c r="C328" s="384"/>
      <c r="D328" s="390" t="s">
        <v>268</v>
      </c>
      <c r="E328" s="391" t="s">
        <v>294</v>
      </c>
      <c r="F328" s="392" t="s">
        <v>274</v>
      </c>
      <c r="G328" s="408" t="s">
        <v>260</v>
      </c>
      <c r="H328" s="393" t="s">
        <v>257</v>
      </c>
      <c r="I328" s="393" t="s">
        <v>258</v>
      </c>
      <c r="J328" s="394">
        <v>297</v>
      </c>
    </row>
    <row r="329" spans="1:10" ht="16.8" x14ac:dyDescent="0.3">
      <c r="A329" s="422" t="s">
        <v>605</v>
      </c>
      <c r="B329" s="383">
        <v>5</v>
      </c>
      <c r="C329" s="384"/>
      <c r="D329" s="390" t="s">
        <v>256</v>
      </c>
      <c r="E329" s="391" t="s">
        <v>250</v>
      </c>
      <c r="F329" s="392" t="s">
        <v>251</v>
      </c>
      <c r="G329" s="408" t="s">
        <v>260</v>
      </c>
      <c r="H329" s="393" t="s">
        <v>357</v>
      </c>
      <c r="I329" s="393" t="s">
        <v>341</v>
      </c>
      <c r="J329" s="394">
        <v>186</v>
      </c>
    </row>
    <row r="330" spans="1:10" ht="16.8" x14ac:dyDescent="0.3">
      <c r="A330" s="422" t="s">
        <v>606</v>
      </c>
      <c r="B330" s="383">
        <v>5</v>
      </c>
      <c r="C330" s="384"/>
      <c r="D330" s="390" t="s">
        <v>256</v>
      </c>
      <c r="E330" s="391" t="s">
        <v>280</v>
      </c>
      <c r="F330" s="392" t="s">
        <v>251</v>
      </c>
      <c r="G330" s="408" t="s">
        <v>271</v>
      </c>
      <c r="H330" s="393" t="s">
        <v>575</v>
      </c>
      <c r="I330" s="393" t="s">
        <v>275</v>
      </c>
      <c r="J330" s="394">
        <v>109</v>
      </c>
    </row>
    <row r="331" spans="1:10" ht="16.8" x14ac:dyDescent="0.3">
      <c r="A331" s="422" t="s">
        <v>607</v>
      </c>
      <c r="B331" s="383">
        <v>5</v>
      </c>
      <c r="C331" s="390" t="s">
        <v>715</v>
      </c>
      <c r="D331" s="390" t="s">
        <v>256</v>
      </c>
      <c r="E331" s="391" t="s">
        <v>280</v>
      </c>
      <c r="F331" s="392" t="s">
        <v>251</v>
      </c>
      <c r="G331" s="408" t="s">
        <v>271</v>
      </c>
      <c r="H331" s="393" t="s">
        <v>257</v>
      </c>
      <c r="I331" s="393" t="s">
        <v>258</v>
      </c>
      <c r="J331" s="394">
        <v>299</v>
      </c>
    </row>
    <row r="332" spans="1:10" ht="16.8" x14ac:dyDescent="0.3">
      <c r="A332" s="422" t="s">
        <v>608</v>
      </c>
      <c r="B332" s="383">
        <v>5</v>
      </c>
      <c r="C332" s="384"/>
      <c r="D332" s="390" t="s">
        <v>256</v>
      </c>
      <c r="E332" s="391" t="s">
        <v>250</v>
      </c>
      <c r="F332" s="392" t="s">
        <v>251</v>
      </c>
      <c r="G332" s="408" t="s">
        <v>252</v>
      </c>
      <c r="H332" s="393" t="s">
        <v>324</v>
      </c>
      <c r="I332" s="393" t="s">
        <v>317</v>
      </c>
      <c r="J332" s="394">
        <v>111</v>
      </c>
    </row>
    <row r="333" spans="1:10" ht="16.8" x14ac:dyDescent="0.3">
      <c r="A333" s="423" t="s">
        <v>654</v>
      </c>
      <c r="B333" s="398">
        <v>5</v>
      </c>
      <c r="C333" s="399"/>
      <c r="D333" s="400" t="s">
        <v>249</v>
      </c>
      <c r="E333" s="401" t="s">
        <v>270</v>
      </c>
      <c r="F333" s="402" t="s">
        <v>251</v>
      </c>
      <c r="G333" s="441" t="s">
        <v>252</v>
      </c>
      <c r="H333" s="403" t="s">
        <v>265</v>
      </c>
      <c r="I333" s="403" t="s">
        <v>655</v>
      </c>
      <c r="J333" s="404">
        <v>68</v>
      </c>
    </row>
    <row r="334" spans="1:10" ht="16.8" x14ac:dyDescent="0.3">
      <c r="A334" s="422" t="s">
        <v>694</v>
      </c>
      <c r="B334" s="383">
        <v>6</v>
      </c>
      <c r="C334" s="384"/>
      <c r="D334" s="390" t="s">
        <v>249</v>
      </c>
      <c r="E334" s="391" t="s">
        <v>695</v>
      </c>
      <c r="F334" s="392" t="s">
        <v>251</v>
      </c>
      <c r="G334" s="408" t="s">
        <v>252</v>
      </c>
      <c r="H334" s="393" t="s">
        <v>274</v>
      </c>
      <c r="I334" s="393" t="s">
        <v>307</v>
      </c>
      <c r="J334" s="394">
        <v>88</v>
      </c>
    </row>
    <row r="335" spans="1:10" ht="16.8" x14ac:dyDescent="0.3">
      <c r="A335" s="422" t="s">
        <v>696</v>
      </c>
      <c r="B335" s="383">
        <v>6</v>
      </c>
      <c r="C335" s="384"/>
      <c r="D335" s="390" t="s">
        <v>249</v>
      </c>
      <c r="E335" s="391" t="s">
        <v>250</v>
      </c>
      <c r="F335" s="392" t="s">
        <v>251</v>
      </c>
      <c r="G335" s="408" t="s">
        <v>271</v>
      </c>
      <c r="H335" s="393" t="s">
        <v>284</v>
      </c>
      <c r="I335" s="393" t="s">
        <v>258</v>
      </c>
      <c r="J335" s="394">
        <v>199</v>
      </c>
    </row>
    <row r="336" spans="1:10" ht="16.8" x14ac:dyDescent="0.3">
      <c r="A336" s="422" t="s">
        <v>657</v>
      </c>
      <c r="B336" s="383">
        <v>6</v>
      </c>
      <c r="C336" s="384"/>
      <c r="D336" s="390" t="s">
        <v>279</v>
      </c>
      <c r="E336" s="391" t="s">
        <v>272</v>
      </c>
      <c r="F336" s="392" t="s">
        <v>306</v>
      </c>
      <c r="G336" s="408" t="s">
        <v>102</v>
      </c>
      <c r="H336" s="393" t="s">
        <v>253</v>
      </c>
      <c r="I336" s="393" t="s">
        <v>258</v>
      </c>
      <c r="J336" s="394">
        <v>199</v>
      </c>
    </row>
    <row r="337" spans="1:10" ht="16.8" x14ac:dyDescent="0.3">
      <c r="A337" s="422" t="s">
        <v>721</v>
      </c>
      <c r="B337" s="383">
        <v>6</v>
      </c>
      <c r="C337" s="390" t="s">
        <v>719</v>
      </c>
      <c r="D337" s="390" t="s">
        <v>249</v>
      </c>
      <c r="E337" s="391" t="s">
        <v>272</v>
      </c>
      <c r="F337" s="392" t="s">
        <v>251</v>
      </c>
      <c r="G337" s="408" t="s">
        <v>252</v>
      </c>
      <c r="H337" s="393" t="s">
        <v>257</v>
      </c>
      <c r="I337" s="393" t="s">
        <v>258</v>
      </c>
      <c r="J337" s="394">
        <v>280</v>
      </c>
    </row>
    <row r="338" spans="1:10" ht="16.8" x14ac:dyDescent="0.3">
      <c r="A338" s="422" t="s">
        <v>658</v>
      </c>
      <c r="B338" s="383">
        <v>6</v>
      </c>
      <c r="C338" s="384"/>
      <c r="D338" s="390" t="s">
        <v>279</v>
      </c>
      <c r="E338" s="391" t="s">
        <v>270</v>
      </c>
      <c r="F338" s="392" t="s">
        <v>251</v>
      </c>
      <c r="G338" s="408" t="s">
        <v>252</v>
      </c>
      <c r="H338" s="393" t="s">
        <v>257</v>
      </c>
      <c r="I338" s="393" t="s">
        <v>258</v>
      </c>
      <c r="J338" s="394">
        <v>203</v>
      </c>
    </row>
    <row r="339" spans="1:10" ht="16.8" x14ac:dyDescent="0.3">
      <c r="A339" s="422" t="s">
        <v>697</v>
      </c>
      <c r="B339" s="383">
        <v>6</v>
      </c>
      <c r="C339" s="384"/>
      <c r="D339" s="390" t="s">
        <v>249</v>
      </c>
      <c r="E339" s="391" t="s">
        <v>272</v>
      </c>
      <c r="F339" s="392" t="s">
        <v>251</v>
      </c>
      <c r="G339" s="408" t="s">
        <v>252</v>
      </c>
      <c r="H339" s="393" t="s">
        <v>262</v>
      </c>
      <c r="I339" s="393" t="s">
        <v>258</v>
      </c>
      <c r="J339" s="394">
        <v>203</v>
      </c>
    </row>
    <row r="340" spans="1:10" ht="16.8" x14ac:dyDescent="0.3">
      <c r="A340" s="422" t="s">
        <v>686</v>
      </c>
      <c r="B340" s="383">
        <v>6</v>
      </c>
      <c r="C340" s="384"/>
      <c r="D340" s="390" t="s">
        <v>268</v>
      </c>
      <c r="E340" s="391" t="s">
        <v>250</v>
      </c>
      <c r="F340" s="392" t="s">
        <v>251</v>
      </c>
      <c r="G340" s="408" t="s">
        <v>271</v>
      </c>
      <c r="H340" s="393" t="s">
        <v>262</v>
      </c>
      <c r="I340" s="393" t="s">
        <v>258</v>
      </c>
      <c r="J340" s="394">
        <v>205</v>
      </c>
    </row>
    <row r="341" spans="1:10" ht="16.8" x14ac:dyDescent="0.3">
      <c r="A341" s="422" t="s">
        <v>698</v>
      </c>
      <c r="B341" s="383">
        <v>6</v>
      </c>
      <c r="C341" s="384"/>
      <c r="D341" s="390" t="s">
        <v>249</v>
      </c>
      <c r="E341" s="391" t="s">
        <v>280</v>
      </c>
      <c r="F341" s="392" t="s">
        <v>251</v>
      </c>
      <c r="G341" s="408" t="s">
        <v>252</v>
      </c>
      <c r="H341" s="393" t="s">
        <v>262</v>
      </c>
      <c r="I341" s="393" t="s">
        <v>258</v>
      </c>
      <c r="J341" s="394">
        <v>207</v>
      </c>
    </row>
    <row r="342" spans="1:10" ht="16.8" x14ac:dyDescent="0.3">
      <c r="A342" s="422" t="s">
        <v>699</v>
      </c>
      <c r="B342" s="383">
        <v>6</v>
      </c>
      <c r="C342" s="384"/>
      <c r="D342" s="390" t="s">
        <v>249</v>
      </c>
      <c r="E342" s="391" t="s">
        <v>294</v>
      </c>
      <c r="F342" s="392" t="s">
        <v>251</v>
      </c>
      <c r="G342" s="408" t="s">
        <v>252</v>
      </c>
      <c r="H342" s="393" t="s">
        <v>262</v>
      </c>
      <c r="I342" s="393" t="s">
        <v>258</v>
      </c>
      <c r="J342" s="394">
        <v>208</v>
      </c>
    </row>
    <row r="343" spans="1:10" ht="16.8" x14ac:dyDescent="0.3">
      <c r="A343" s="422" t="s">
        <v>700</v>
      </c>
      <c r="B343" s="383">
        <v>6</v>
      </c>
      <c r="C343" s="384"/>
      <c r="D343" s="390" t="s">
        <v>249</v>
      </c>
      <c r="E343" s="391" t="s">
        <v>294</v>
      </c>
      <c r="F343" s="392" t="s">
        <v>251</v>
      </c>
      <c r="G343" s="408" t="s">
        <v>260</v>
      </c>
      <c r="H343" s="393" t="s">
        <v>262</v>
      </c>
      <c r="I343" s="393" t="s">
        <v>291</v>
      </c>
      <c r="J343" s="394">
        <v>106</v>
      </c>
    </row>
    <row r="344" spans="1:10" ht="16.8" x14ac:dyDescent="0.3">
      <c r="A344" s="422" t="s">
        <v>684</v>
      </c>
      <c r="B344" s="383">
        <v>6</v>
      </c>
      <c r="C344" s="384"/>
      <c r="D344" s="390" t="s">
        <v>288</v>
      </c>
      <c r="E344" s="391" t="s">
        <v>627</v>
      </c>
      <c r="F344" s="392" t="s">
        <v>251</v>
      </c>
      <c r="G344" s="408" t="s">
        <v>252</v>
      </c>
      <c r="H344" s="393" t="s">
        <v>405</v>
      </c>
      <c r="I344" s="393" t="s">
        <v>633</v>
      </c>
      <c r="J344" s="394">
        <v>128</v>
      </c>
    </row>
    <row r="345" spans="1:10" ht="16.8" x14ac:dyDescent="0.3">
      <c r="A345" s="422" t="s">
        <v>667</v>
      </c>
      <c r="B345" s="383">
        <v>6</v>
      </c>
      <c r="C345" s="384"/>
      <c r="D345" s="390" t="s">
        <v>256</v>
      </c>
      <c r="E345" s="391" t="s">
        <v>272</v>
      </c>
      <c r="F345" s="392" t="s">
        <v>251</v>
      </c>
      <c r="G345" s="408" t="s">
        <v>271</v>
      </c>
      <c r="H345" s="393" t="s">
        <v>257</v>
      </c>
      <c r="I345" s="393" t="s">
        <v>341</v>
      </c>
      <c r="J345" s="394">
        <v>159</v>
      </c>
    </row>
    <row r="346" spans="1:10" ht="16.8" x14ac:dyDescent="0.3">
      <c r="A346" s="422" t="s">
        <v>668</v>
      </c>
      <c r="B346" s="383">
        <v>6</v>
      </c>
      <c r="C346" s="384"/>
      <c r="D346" s="390" t="s">
        <v>256</v>
      </c>
      <c r="E346" s="391" t="s">
        <v>272</v>
      </c>
      <c r="F346" s="392" t="s">
        <v>306</v>
      </c>
      <c r="G346" s="408" t="s">
        <v>252</v>
      </c>
      <c r="H346" s="393" t="s">
        <v>284</v>
      </c>
      <c r="I346" s="393" t="s">
        <v>307</v>
      </c>
      <c r="J346" s="394">
        <v>91</v>
      </c>
    </row>
    <row r="347" spans="1:10" ht="16.8" x14ac:dyDescent="0.3">
      <c r="A347" s="422" t="s">
        <v>669</v>
      </c>
      <c r="B347" s="383">
        <v>6</v>
      </c>
      <c r="C347" s="384"/>
      <c r="D347" s="390" t="s">
        <v>256</v>
      </c>
      <c r="E347" s="391" t="s">
        <v>294</v>
      </c>
      <c r="F347" s="392" t="s">
        <v>399</v>
      </c>
      <c r="G347" s="408" t="s">
        <v>252</v>
      </c>
      <c r="H347" s="393" t="s">
        <v>257</v>
      </c>
      <c r="I347" s="393" t="s">
        <v>258</v>
      </c>
      <c r="J347" s="394">
        <v>215</v>
      </c>
    </row>
    <row r="348" spans="1:10" ht="16.8" x14ac:dyDescent="0.3">
      <c r="A348" s="422" t="s">
        <v>707</v>
      </c>
      <c r="B348" s="383">
        <v>6</v>
      </c>
      <c r="C348" s="384"/>
      <c r="D348" s="390" t="s">
        <v>256</v>
      </c>
      <c r="E348" s="391" t="s">
        <v>250</v>
      </c>
      <c r="F348" s="392" t="s">
        <v>251</v>
      </c>
      <c r="G348" s="408" t="s">
        <v>252</v>
      </c>
      <c r="H348" s="393" t="s">
        <v>257</v>
      </c>
      <c r="I348" s="393" t="s">
        <v>258</v>
      </c>
      <c r="J348" s="394">
        <v>216</v>
      </c>
    </row>
    <row r="349" spans="1:10" ht="16.8" x14ac:dyDescent="0.3">
      <c r="A349" s="422" t="s">
        <v>234</v>
      </c>
      <c r="B349" s="383">
        <v>6</v>
      </c>
      <c r="C349" s="384"/>
      <c r="D349" s="390" t="s">
        <v>279</v>
      </c>
      <c r="E349" s="391" t="s">
        <v>250</v>
      </c>
      <c r="F349" s="392" t="s">
        <v>251</v>
      </c>
      <c r="G349" s="408" t="s">
        <v>271</v>
      </c>
      <c r="H349" s="393" t="s">
        <v>257</v>
      </c>
      <c r="I349" s="393" t="s">
        <v>258</v>
      </c>
      <c r="J349" s="394">
        <v>223</v>
      </c>
    </row>
    <row r="350" spans="1:10" ht="16.8" x14ac:dyDescent="0.3">
      <c r="A350" s="422" t="s">
        <v>701</v>
      </c>
      <c r="B350" s="383">
        <v>6</v>
      </c>
      <c r="C350" s="384"/>
      <c r="D350" s="390" t="s">
        <v>249</v>
      </c>
      <c r="E350" s="391" t="s">
        <v>280</v>
      </c>
      <c r="F350" s="392" t="s">
        <v>251</v>
      </c>
      <c r="G350" s="408" t="s">
        <v>252</v>
      </c>
      <c r="H350" s="393" t="s">
        <v>262</v>
      </c>
      <c r="I350" s="393" t="s">
        <v>258</v>
      </c>
      <c r="J350" s="394">
        <v>225</v>
      </c>
    </row>
    <row r="351" spans="1:10" ht="16.8" x14ac:dyDescent="0.3">
      <c r="A351" s="422" t="s">
        <v>237</v>
      </c>
      <c r="B351" s="383">
        <v>6</v>
      </c>
      <c r="C351" s="384"/>
      <c r="D351" s="390" t="s">
        <v>279</v>
      </c>
      <c r="E351" s="391" t="s">
        <v>250</v>
      </c>
      <c r="F351" s="392" t="s">
        <v>251</v>
      </c>
      <c r="G351" s="408" t="s">
        <v>260</v>
      </c>
      <c r="H351" s="393" t="s">
        <v>274</v>
      </c>
      <c r="I351" s="393" t="s">
        <v>495</v>
      </c>
      <c r="J351" s="394">
        <v>105</v>
      </c>
    </row>
    <row r="352" spans="1:10" ht="16.8" x14ac:dyDescent="0.3">
      <c r="A352" s="422" t="s">
        <v>659</v>
      </c>
      <c r="B352" s="383">
        <v>6</v>
      </c>
      <c r="C352" s="384"/>
      <c r="D352" s="390" t="s">
        <v>279</v>
      </c>
      <c r="E352" s="391" t="s">
        <v>660</v>
      </c>
      <c r="F352" s="392" t="s">
        <v>251</v>
      </c>
      <c r="G352" s="408" t="s">
        <v>260</v>
      </c>
      <c r="H352" s="393" t="s">
        <v>262</v>
      </c>
      <c r="I352" s="393" t="s">
        <v>317</v>
      </c>
      <c r="J352" s="394">
        <v>99</v>
      </c>
    </row>
    <row r="353" spans="1:10" ht="16.8" x14ac:dyDescent="0.3">
      <c r="A353" s="422" t="s">
        <v>680</v>
      </c>
      <c r="B353" s="383">
        <v>6</v>
      </c>
      <c r="C353" s="384"/>
      <c r="D353" s="390" t="s">
        <v>263</v>
      </c>
      <c r="E353" s="391" t="s">
        <v>294</v>
      </c>
      <c r="F353" s="392" t="s">
        <v>251</v>
      </c>
      <c r="G353" s="408" t="s">
        <v>277</v>
      </c>
      <c r="H353" s="393" t="s">
        <v>284</v>
      </c>
      <c r="I353" s="393" t="s">
        <v>681</v>
      </c>
      <c r="J353" s="394">
        <v>66</v>
      </c>
    </row>
    <row r="354" spans="1:10" ht="16.8" x14ac:dyDescent="0.3">
      <c r="A354" s="422" t="s">
        <v>682</v>
      </c>
      <c r="B354" s="383">
        <v>6</v>
      </c>
      <c r="C354" s="384"/>
      <c r="D354" s="390" t="s">
        <v>263</v>
      </c>
      <c r="E354" s="391" t="s">
        <v>270</v>
      </c>
      <c r="F354" s="392" t="s">
        <v>683</v>
      </c>
      <c r="G354" s="408" t="s">
        <v>260</v>
      </c>
      <c r="H354" s="393" t="s">
        <v>253</v>
      </c>
      <c r="I354" s="393" t="s">
        <v>258</v>
      </c>
      <c r="J354" s="394">
        <v>230</v>
      </c>
    </row>
    <row r="355" spans="1:10" ht="16.8" x14ac:dyDescent="0.3">
      <c r="A355" s="422" t="s">
        <v>661</v>
      </c>
      <c r="B355" s="383">
        <v>6</v>
      </c>
      <c r="C355" s="384"/>
      <c r="D355" s="390" t="s">
        <v>279</v>
      </c>
      <c r="E355" s="391" t="s">
        <v>280</v>
      </c>
      <c r="F355" s="392" t="s">
        <v>662</v>
      </c>
      <c r="G355" s="408" t="s">
        <v>271</v>
      </c>
      <c r="H355" s="393" t="s">
        <v>299</v>
      </c>
      <c r="I355" s="393" t="s">
        <v>258</v>
      </c>
      <c r="J355" s="394">
        <v>232</v>
      </c>
    </row>
    <row r="356" spans="1:10" ht="16.8" x14ac:dyDescent="0.3">
      <c r="A356" s="422" t="s">
        <v>692</v>
      </c>
      <c r="B356" s="383">
        <v>6</v>
      </c>
      <c r="C356" s="384"/>
      <c r="D356" s="390" t="s">
        <v>266</v>
      </c>
      <c r="E356" s="391" t="s">
        <v>272</v>
      </c>
      <c r="F356" s="392" t="s">
        <v>251</v>
      </c>
      <c r="G356" s="408" t="s">
        <v>252</v>
      </c>
      <c r="H356" s="393" t="s">
        <v>257</v>
      </c>
      <c r="I356" s="393" t="s">
        <v>307</v>
      </c>
      <c r="J356" s="394">
        <v>95</v>
      </c>
    </row>
    <row r="357" spans="1:10" ht="16.8" x14ac:dyDescent="0.3">
      <c r="A357" s="422" t="s">
        <v>685</v>
      </c>
      <c r="B357" s="383">
        <v>6</v>
      </c>
      <c r="C357" s="384"/>
      <c r="D357" s="390" t="s">
        <v>288</v>
      </c>
      <c r="E357" s="391" t="s">
        <v>303</v>
      </c>
      <c r="F357" s="392" t="s">
        <v>273</v>
      </c>
      <c r="G357" s="408" t="s">
        <v>252</v>
      </c>
      <c r="H357" s="393" t="s">
        <v>405</v>
      </c>
      <c r="I357" s="393" t="s">
        <v>258</v>
      </c>
      <c r="J357" s="394">
        <v>234</v>
      </c>
    </row>
    <row r="358" spans="1:10" ht="16.8" x14ac:dyDescent="0.3">
      <c r="A358" s="422" t="s">
        <v>663</v>
      </c>
      <c r="B358" s="383">
        <v>6</v>
      </c>
      <c r="C358" s="384"/>
      <c r="D358" s="390" t="s">
        <v>279</v>
      </c>
      <c r="E358" s="391" t="s">
        <v>250</v>
      </c>
      <c r="F358" s="392" t="s">
        <v>251</v>
      </c>
      <c r="G358" s="408" t="s">
        <v>277</v>
      </c>
      <c r="H358" s="393" t="s">
        <v>262</v>
      </c>
      <c r="I358" s="393" t="s">
        <v>352</v>
      </c>
      <c r="J358" s="394">
        <v>65</v>
      </c>
    </row>
    <row r="359" spans="1:10" ht="16.8" x14ac:dyDescent="0.3">
      <c r="A359" s="422" t="s">
        <v>664</v>
      </c>
      <c r="B359" s="383">
        <v>6</v>
      </c>
      <c r="C359" s="384"/>
      <c r="D359" s="390" t="s">
        <v>279</v>
      </c>
      <c r="E359" s="391" t="s">
        <v>294</v>
      </c>
      <c r="F359" s="392" t="s">
        <v>273</v>
      </c>
      <c r="G359" s="408" t="s">
        <v>260</v>
      </c>
      <c r="H359" s="393" t="s">
        <v>299</v>
      </c>
      <c r="I359" s="393" t="s">
        <v>258</v>
      </c>
      <c r="J359" s="394">
        <v>237</v>
      </c>
    </row>
    <row r="360" spans="1:10" ht="16.8" x14ac:dyDescent="0.3">
      <c r="A360" s="422" t="s">
        <v>41</v>
      </c>
      <c r="B360" s="383">
        <v>6</v>
      </c>
      <c r="C360" s="384"/>
      <c r="D360" s="390" t="s">
        <v>256</v>
      </c>
      <c r="E360" s="391" t="s">
        <v>250</v>
      </c>
      <c r="F360" s="392" t="s">
        <v>251</v>
      </c>
      <c r="G360" s="408" t="s">
        <v>260</v>
      </c>
      <c r="H360" s="393" t="s">
        <v>257</v>
      </c>
      <c r="I360" s="393" t="s">
        <v>258</v>
      </c>
      <c r="J360" s="394">
        <v>239</v>
      </c>
    </row>
    <row r="361" spans="1:10" ht="16.8" x14ac:dyDescent="0.3">
      <c r="A361" s="422" t="s">
        <v>670</v>
      </c>
      <c r="B361" s="383">
        <v>6</v>
      </c>
      <c r="C361" s="384"/>
      <c r="D361" s="390" t="s">
        <v>256</v>
      </c>
      <c r="E361" s="391" t="s">
        <v>272</v>
      </c>
      <c r="F361" s="392" t="s">
        <v>273</v>
      </c>
      <c r="G361" s="408" t="s">
        <v>252</v>
      </c>
      <c r="H361" s="393" t="s">
        <v>357</v>
      </c>
      <c r="I361" s="393" t="s">
        <v>258</v>
      </c>
      <c r="J361" s="394">
        <v>240</v>
      </c>
    </row>
    <row r="362" spans="1:10" ht="16.8" x14ac:dyDescent="0.3">
      <c r="A362" s="422" t="s">
        <v>687</v>
      </c>
      <c r="B362" s="383">
        <v>6</v>
      </c>
      <c r="C362" s="384"/>
      <c r="D362" s="390" t="s">
        <v>268</v>
      </c>
      <c r="E362" s="391" t="s">
        <v>627</v>
      </c>
      <c r="F362" s="392" t="s">
        <v>251</v>
      </c>
      <c r="G362" s="408" t="s">
        <v>312</v>
      </c>
      <c r="H362" s="393" t="s">
        <v>281</v>
      </c>
      <c r="I362" s="393" t="s">
        <v>307</v>
      </c>
      <c r="J362" s="394">
        <v>99</v>
      </c>
    </row>
    <row r="363" spans="1:10" ht="16.8" x14ac:dyDescent="0.3">
      <c r="A363" s="422" t="s">
        <v>665</v>
      </c>
      <c r="B363" s="383">
        <v>6</v>
      </c>
      <c r="C363" s="384"/>
      <c r="D363" s="390" t="s">
        <v>279</v>
      </c>
      <c r="E363" s="391" t="s">
        <v>272</v>
      </c>
      <c r="F363" s="392" t="s">
        <v>290</v>
      </c>
      <c r="G363" s="408" t="s">
        <v>260</v>
      </c>
      <c r="H363" s="393" t="s">
        <v>284</v>
      </c>
      <c r="I363" s="393" t="s">
        <v>285</v>
      </c>
      <c r="J363" s="394">
        <v>123</v>
      </c>
    </row>
    <row r="364" spans="1:10" ht="16.8" x14ac:dyDescent="0.3">
      <c r="A364" s="422" t="s">
        <v>702</v>
      </c>
      <c r="B364" s="383">
        <v>6</v>
      </c>
      <c r="C364" s="384"/>
      <c r="D364" s="390" t="s">
        <v>249</v>
      </c>
      <c r="E364" s="391" t="s">
        <v>627</v>
      </c>
      <c r="F364" s="392" t="s">
        <v>251</v>
      </c>
      <c r="G364" s="408" t="s">
        <v>260</v>
      </c>
      <c r="H364" s="393" t="s">
        <v>257</v>
      </c>
      <c r="I364" s="393" t="s">
        <v>307</v>
      </c>
      <c r="J364" s="394">
        <v>101</v>
      </c>
    </row>
    <row r="365" spans="1:10" ht="16.8" x14ac:dyDescent="0.3">
      <c r="A365" s="422" t="s">
        <v>703</v>
      </c>
      <c r="B365" s="383">
        <v>6</v>
      </c>
      <c r="C365" s="384"/>
      <c r="D365" s="390" t="s">
        <v>249</v>
      </c>
      <c r="E365" s="391" t="s">
        <v>280</v>
      </c>
      <c r="F365" s="392" t="s">
        <v>251</v>
      </c>
      <c r="G365" s="408" t="s">
        <v>252</v>
      </c>
      <c r="H365" s="393" t="s">
        <v>262</v>
      </c>
      <c r="I365" s="393" t="s">
        <v>258</v>
      </c>
      <c r="J365" s="394">
        <v>259</v>
      </c>
    </row>
    <row r="366" spans="1:10" ht="16.8" x14ac:dyDescent="0.3">
      <c r="A366" s="422" t="s">
        <v>671</v>
      </c>
      <c r="B366" s="383">
        <v>6</v>
      </c>
      <c r="C366" s="384"/>
      <c r="D366" s="390" t="s">
        <v>256</v>
      </c>
      <c r="E366" s="391" t="s">
        <v>272</v>
      </c>
      <c r="F366" s="392" t="s">
        <v>251</v>
      </c>
      <c r="G366" s="408" t="s">
        <v>252</v>
      </c>
      <c r="H366" s="393" t="s">
        <v>257</v>
      </c>
      <c r="I366" s="393" t="s">
        <v>258</v>
      </c>
      <c r="J366" s="394">
        <v>261</v>
      </c>
    </row>
    <row r="367" spans="1:10" ht="16.8" x14ac:dyDescent="0.3">
      <c r="A367" s="422" t="s">
        <v>672</v>
      </c>
      <c r="B367" s="383">
        <v>6</v>
      </c>
      <c r="C367" s="384"/>
      <c r="D367" s="390" t="s">
        <v>256</v>
      </c>
      <c r="E367" s="391" t="s">
        <v>272</v>
      </c>
      <c r="F367" s="392" t="s">
        <v>251</v>
      </c>
      <c r="G367" s="408" t="s">
        <v>283</v>
      </c>
      <c r="H367" s="393" t="s">
        <v>284</v>
      </c>
      <c r="I367" s="393" t="s">
        <v>334</v>
      </c>
      <c r="J367" s="394">
        <v>102</v>
      </c>
    </row>
    <row r="368" spans="1:10" ht="16.8" x14ac:dyDescent="0.3">
      <c r="A368" s="422" t="s">
        <v>666</v>
      </c>
      <c r="B368" s="383">
        <v>6</v>
      </c>
      <c r="C368" s="384"/>
      <c r="D368" s="390" t="s">
        <v>279</v>
      </c>
      <c r="E368" s="391" t="s">
        <v>250</v>
      </c>
      <c r="F368" s="392" t="s">
        <v>251</v>
      </c>
      <c r="G368" s="408" t="s">
        <v>271</v>
      </c>
      <c r="H368" s="393" t="s">
        <v>284</v>
      </c>
      <c r="I368" s="393" t="s">
        <v>275</v>
      </c>
      <c r="J368" s="394">
        <v>104</v>
      </c>
    </row>
    <row r="369" spans="1:10" ht="16.8" x14ac:dyDescent="0.3">
      <c r="A369" s="422" t="s">
        <v>235</v>
      </c>
      <c r="B369" s="383">
        <v>6</v>
      </c>
      <c r="C369" s="384"/>
      <c r="D369" s="390" t="s">
        <v>268</v>
      </c>
      <c r="E369" s="391" t="s">
        <v>272</v>
      </c>
      <c r="F369" s="392" t="s">
        <v>251</v>
      </c>
      <c r="G369" s="408" t="s">
        <v>688</v>
      </c>
      <c r="H369" s="393" t="s">
        <v>357</v>
      </c>
      <c r="I369" s="393" t="s">
        <v>285</v>
      </c>
      <c r="J369" s="394">
        <v>127</v>
      </c>
    </row>
    <row r="370" spans="1:10" ht="16.8" x14ac:dyDescent="0.3">
      <c r="A370" s="422" t="s">
        <v>718</v>
      </c>
      <c r="B370" s="383">
        <v>6</v>
      </c>
      <c r="C370" s="390" t="s">
        <v>715</v>
      </c>
      <c r="D370" s="390" t="s">
        <v>279</v>
      </c>
      <c r="E370" s="391" t="s">
        <v>294</v>
      </c>
      <c r="F370" s="445" t="s">
        <v>251</v>
      </c>
      <c r="G370" s="393" t="s">
        <v>260</v>
      </c>
      <c r="H370" s="393" t="s">
        <v>253</v>
      </c>
      <c r="I370" s="393" t="s">
        <v>258</v>
      </c>
      <c r="J370" s="446">
        <v>284</v>
      </c>
    </row>
    <row r="371" spans="1:10" ht="16.8" x14ac:dyDescent="0.3">
      <c r="A371" s="422" t="s">
        <v>689</v>
      </c>
      <c r="B371" s="383">
        <v>6</v>
      </c>
      <c r="C371" s="384"/>
      <c r="D371" s="390" t="s">
        <v>268</v>
      </c>
      <c r="E371" s="391" t="s">
        <v>624</v>
      </c>
      <c r="F371" s="392" t="s">
        <v>251</v>
      </c>
      <c r="G371" s="408" t="s">
        <v>283</v>
      </c>
      <c r="H371" s="393" t="s">
        <v>257</v>
      </c>
      <c r="I371" s="393" t="s">
        <v>317</v>
      </c>
      <c r="J371" s="394">
        <v>108</v>
      </c>
    </row>
    <row r="372" spans="1:10" ht="16.8" x14ac:dyDescent="0.3">
      <c r="A372" s="422" t="s">
        <v>673</v>
      </c>
      <c r="B372" s="383">
        <v>6</v>
      </c>
      <c r="C372" s="384"/>
      <c r="D372" s="390" t="s">
        <v>256</v>
      </c>
      <c r="E372" s="391" t="s">
        <v>272</v>
      </c>
      <c r="F372" s="392" t="s">
        <v>306</v>
      </c>
      <c r="G372" s="408" t="s">
        <v>252</v>
      </c>
      <c r="H372" s="393" t="s">
        <v>357</v>
      </c>
      <c r="I372" s="393" t="s">
        <v>334</v>
      </c>
      <c r="J372" s="394">
        <v>104</v>
      </c>
    </row>
    <row r="373" spans="1:10" ht="16.8" x14ac:dyDescent="0.3">
      <c r="A373" s="422" t="s">
        <v>674</v>
      </c>
      <c r="B373" s="383">
        <v>6</v>
      </c>
      <c r="C373" s="384"/>
      <c r="D373" s="390" t="s">
        <v>256</v>
      </c>
      <c r="E373" s="391" t="s">
        <v>280</v>
      </c>
      <c r="F373" s="392" t="s">
        <v>306</v>
      </c>
      <c r="G373" s="408" t="s">
        <v>252</v>
      </c>
      <c r="H373" s="393" t="s">
        <v>284</v>
      </c>
      <c r="I373" s="393" t="s">
        <v>258</v>
      </c>
      <c r="J373" s="394">
        <v>287</v>
      </c>
    </row>
    <row r="374" spans="1:10" ht="16.8" x14ac:dyDescent="0.3">
      <c r="A374" s="422" t="s">
        <v>675</v>
      </c>
      <c r="B374" s="383">
        <v>6</v>
      </c>
      <c r="C374" s="384"/>
      <c r="D374" s="390" t="s">
        <v>256</v>
      </c>
      <c r="E374" s="391" t="s">
        <v>338</v>
      </c>
      <c r="F374" s="392" t="s">
        <v>251</v>
      </c>
      <c r="G374" s="408" t="s">
        <v>252</v>
      </c>
      <c r="H374" s="393" t="s">
        <v>284</v>
      </c>
      <c r="I374" s="393" t="s">
        <v>352</v>
      </c>
      <c r="J374" s="394">
        <v>72</v>
      </c>
    </row>
    <row r="375" spans="1:10" ht="16.8" x14ac:dyDescent="0.3">
      <c r="A375" s="422" t="s">
        <v>693</v>
      </c>
      <c r="B375" s="383">
        <v>6</v>
      </c>
      <c r="C375" s="384"/>
      <c r="D375" s="390" t="s">
        <v>266</v>
      </c>
      <c r="E375" s="391" t="s">
        <v>294</v>
      </c>
      <c r="F375" s="392" t="s">
        <v>273</v>
      </c>
      <c r="G375" s="408" t="s">
        <v>283</v>
      </c>
      <c r="H375" s="393" t="s">
        <v>357</v>
      </c>
      <c r="I375" s="393" t="s">
        <v>258</v>
      </c>
      <c r="J375" s="394">
        <v>290</v>
      </c>
    </row>
    <row r="376" spans="1:10" ht="16.8" x14ac:dyDescent="0.3">
      <c r="A376" s="422" t="s">
        <v>704</v>
      </c>
      <c r="B376" s="383">
        <v>6</v>
      </c>
      <c r="C376" s="384"/>
      <c r="D376" s="390" t="s">
        <v>249</v>
      </c>
      <c r="E376" s="391" t="s">
        <v>250</v>
      </c>
      <c r="F376" s="392" t="s">
        <v>251</v>
      </c>
      <c r="G376" s="408" t="s">
        <v>260</v>
      </c>
      <c r="H376" s="393" t="s">
        <v>262</v>
      </c>
      <c r="I376" s="393" t="s">
        <v>317</v>
      </c>
      <c r="J376" s="394">
        <v>110</v>
      </c>
    </row>
    <row r="377" spans="1:10" ht="16.8" x14ac:dyDescent="0.3">
      <c r="A377" s="422" t="s">
        <v>236</v>
      </c>
      <c r="B377" s="383">
        <v>6</v>
      </c>
      <c r="C377" s="384"/>
      <c r="D377" s="390" t="s">
        <v>266</v>
      </c>
      <c r="E377" s="391" t="s">
        <v>280</v>
      </c>
      <c r="F377" s="392" t="s">
        <v>251</v>
      </c>
      <c r="G377" s="408" t="s">
        <v>271</v>
      </c>
      <c r="H377" s="393" t="s">
        <v>257</v>
      </c>
      <c r="I377" s="393" t="s">
        <v>258</v>
      </c>
      <c r="J377" s="394">
        <v>297</v>
      </c>
    </row>
    <row r="378" spans="1:10" ht="16.8" x14ac:dyDescent="0.3">
      <c r="A378" s="422" t="s">
        <v>676</v>
      </c>
      <c r="B378" s="383">
        <v>6</v>
      </c>
      <c r="C378" s="384"/>
      <c r="D378" s="390" t="s">
        <v>256</v>
      </c>
      <c r="E378" s="391" t="s">
        <v>272</v>
      </c>
      <c r="F378" s="392" t="s">
        <v>251</v>
      </c>
      <c r="G378" s="408" t="s">
        <v>252</v>
      </c>
      <c r="H378" s="393" t="s">
        <v>399</v>
      </c>
      <c r="I378" s="393" t="s">
        <v>317</v>
      </c>
      <c r="J378" s="394">
        <v>110</v>
      </c>
    </row>
    <row r="379" spans="1:10" ht="16.8" x14ac:dyDescent="0.3">
      <c r="A379" s="422" t="s">
        <v>677</v>
      </c>
      <c r="B379" s="383">
        <v>6</v>
      </c>
      <c r="C379" s="384"/>
      <c r="D379" s="390" t="s">
        <v>256</v>
      </c>
      <c r="E379" s="391" t="s">
        <v>250</v>
      </c>
      <c r="F379" s="392" t="s">
        <v>251</v>
      </c>
      <c r="G379" s="408" t="s">
        <v>364</v>
      </c>
      <c r="H379" s="393" t="s">
        <v>678</v>
      </c>
      <c r="I379" s="393" t="s">
        <v>341</v>
      </c>
      <c r="J379" s="394">
        <v>187</v>
      </c>
    </row>
    <row r="380" spans="1:10" ht="16.8" x14ac:dyDescent="0.3">
      <c r="A380" s="422" t="s">
        <v>705</v>
      </c>
      <c r="B380" s="383">
        <v>6</v>
      </c>
      <c r="C380" s="384"/>
      <c r="D380" s="390" t="s">
        <v>249</v>
      </c>
      <c r="E380" s="391" t="s">
        <v>272</v>
      </c>
      <c r="F380" s="392" t="s">
        <v>251</v>
      </c>
      <c r="G380" s="408" t="s">
        <v>277</v>
      </c>
      <c r="H380" s="393" t="s">
        <v>284</v>
      </c>
      <c r="I380" s="393" t="s">
        <v>341</v>
      </c>
      <c r="J380" s="394">
        <v>187</v>
      </c>
    </row>
    <row r="381" spans="1:10" ht="16.8" x14ac:dyDescent="0.3">
      <c r="A381" s="422" t="s">
        <v>690</v>
      </c>
      <c r="B381" s="383">
        <v>6</v>
      </c>
      <c r="C381" s="384"/>
      <c r="D381" s="390" t="s">
        <v>268</v>
      </c>
      <c r="E381" s="391" t="s">
        <v>250</v>
      </c>
      <c r="F381" s="392" t="s">
        <v>251</v>
      </c>
      <c r="G381" s="408" t="s">
        <v>271</v>
      </c>
      <c r="H381" s="393" t="s">
        <v>357</v>
      </c>
      <c r="I381" s="393" t="s">
        <v>285</v>
      </c>
      <c r="J381" s="394">
        <v>129</v>
      </c>
    </row>
    <row r="382" spans="1:10" ht="16.8" x14ac:dyDescent="0.3">
      <c r="A382" s="422" t="s">
        <v>706</v>
      </c>
      <c r="B382" s="383">
        <v>6</v>
      </c>
      <c r="C382" s="384"/>
      <c r="D382" s="390" t="s">
        <v>249</v>
      </c>
      <c r="E382" s="391" t="s">
        <v>272</v>
      </c>
      <c r="F382" s="392" t="s">
        <v>251</v>
      </c>
      <c r="G382" s="408" t="s">
        <v>260</v>
      </c>
      <c r="H382" s="393" t="s">
        <v>324</v>
      </c>
      <c r="I382" s="393" t="s">
        <v>258</v>
      </c>
      <c r="J382" s="394">
        <v>302</v>
      </c>
    </row>
    <row r="383" spans="1:10" ht="16.8" x14ac:dyDescent="0.3">
      <c r="A383" s="422" t="s">
        <v>679</v>
      </c>
      <c r="B383" s="383">
        <v>6</v>
      </c>
      <c r="C383" s="384"/>
      <c r="D383" s="390" t="s">
        <v>256</v>
      </c>
      <c r="E383" s="391" t="s">
        <v>303</v>
      </c>
      <c r="F383" s="392" t="s">
        <v>251</v>
      </c>
      <c r="G383" s="408" t="s">
        <v>463</v>
      </c>
      <c r="H383" s="393" t="s">
        <v>257</v>
      </c>
      <c r="I383" s="393" t="s">
        <v>258</v>
      </c>
      <c r="J383" s="394">
        <v>303</v>
      </c>
    </row>
    <row r="384" spans="1:10" ht="17.399999999999999" thickBot="1" x14ac:dyDescent="0.35">
      <c r="A384" s="424" t="s">
        <v>691</v>
      </c>
      <c r="B384" s="411">
        <v>6</v>
      </c>
      <c r="C384" s="412"/>
      <c r="D384" s="413" t="s">
        <v>268</v>
      </c>
      <c r="E384" s="414" t="s">
        <v>592</v>
      </c>
      <c r="F384" s="415" t="s">
        <v>273</v>
      </c>
      <c r="G384" s="416" t="s">
        <v>260</v>
      </c>
      <c r="H384" s="417" t="s">
        <v>357</v>
      </c>
      <c r="I384" s="417" t="s">
        <v>341</v>
      </c>
      <c r="J384" s="418">
        <v>187</v>
      </c>
    </row>
    <row r="385" ht="16.2" thickTop="1" x14ac:dyDescent="0.3"/>
  </sheetData>
  <sortState xmlns:xlrd2="http://schemas.microsoft.com/office/spreadsheetml/2017/richdata2" ref="A3:J384">
    <sortCondition ref="B3:B384"/>
    <sortCondition ref="A3:A384"/>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15999-E35B-40C8-B0D3-883D96007BCA}">
  <dimension ref="A1:U43"/>
  <sheetViews>
    <sheetView showGridLines="0" workbookViewId="0"/>
  </sheetViews>
  <sheetFormatPr defaultColWidth="13" defaultRowHeight="16.8" x14ac:dyDescent="0.3"/>
  <cols>
    <col min="1" max="1" width="24.5" style="376" bestFit="1" customWidth="1"/>
    <col min="2" max="2" width="6.19921875" style="376" bestFit="1" customWidth="1"/>
    <col min="3" max="3" width="6.796875" style="376" bestFit="1" customWidth="1"/>
    <col min="4" max="4" width="4.09765625" style="376" bestFit="1" customWidth="1"/>
    <col min="5" max="5" width="6.296875" style="333" bestFit="1" customWidth="1"/>
    <col min="6" max="6" width="2.296875" style="333" customWidth="1"/>
    <col min="7" max="7" width="14.5" style="328" customWidth="1"/>
    <col min="8" max="8" width="3.69921875" style="328" customWidth="1"/>
    <col min="9" max="9" width="3.3984375" style="328" bestFit="1" customWidth="1"/>
    <col min="10" max="10" width="4.09765625" style="328" customWidth="1"/>
    <col min="11" max="11" width="3.69921875" style="328" bestFit="1" customWidth="1"/>
    <col min="12" max="15" width="3.59765625" style="328" bestFit="1" customWidth="1"/>
    <col min="16" max="16" width="2.296875" style="328" customWidth="1"/>
    <col min="17" max="17" width="20.5" style="328" bestFit="1" customWidth="1"/>
    <col min="18" max="18" width="6.19921875" style="328" bestFit="1" customWidth="1"/>
    <col min="19" max="19" width="6.796875" style="328" bestFit="1" customWidth="1"/>
    <col min="20" max="20" width="4.09765625" style="328" bestFit="1" customWidth="1"/>
    <col min="21" max="21" width="6.296875" style="328" bestFit="1" customWidth="1"/>
    <col min="22" max="16384" width="13" style="328"/>
  </cols>
  <sheetData>
    <row r="1" spans="1:21" ht="24" thickTop="1" thickBot="1" x14ac:dyDescent="0.35">
      <c r="A1" s="438" t="s">
        <v>175</v>
      </c>
      <c r="B1" s="326"/>
      <c r="C1" s="326"/>
      <c r="D1" s="326"/>
      <c r="E1" s="327"/>
      <c r="F1" s="328"/>
      <c r="G1" s="329"/>
      <c r="H1" s="330" t="s">
        <v>176</v>
      </c>
      <c r="I1" s="331"/>
      <c r="J1" s="331"/>
      <c r="K1" s="332"/>
      <c r="L1" s="331"/>
      <c r="M1" s="331"/>
      <c r="N1" s="331"/>
      <c r="O1" s="332"/>
      <c r="Q1" s="438" t="s">
        <v>175</v>
      </c>
      <c r="R1" s="326"/>
      <c r="S1" s="326"/>
      <c r="T1" s="326"/>
      <c r="U1" s="327"/>
    </row>
    <row r="2" spans="1:21" ht="17.399999999999999" thickTop="1" x14ac:dyDescent="0.3">
      <c r="A2" s="435" t="s">
        <v>177</v>
      </c>
      <c r="B2" s="436" t="s">
        <v>0</v>
      </c>
      <c r="C2" s="436" t="s">
        <v>178</v>
      </c>
      <c r="D2" s="436" t="s">
        <v>179</v>
      </c>
      <c r="E2" s="437" t="s">
        <v>180</v>
      </c>
      <c r="G2" s="329"/>
      <c r="H2" s="334" t="s">
        <v>181</v>
      </c>
      <c r="I2" s="335"/>
      <c r="J2" s="335"/>
      <c r="K2" s="335"/>
      <c r="L2" s="335"/>
      <c r="M2" s="335"/>
      <c r="N2" s="335"/>
      <c r="O2" s="336"/>
      <c r="Q2" s="435" t="s">
        <v>177</v>
      </c>
      <c r="R2" s="436" t="s">
        <v>0</v>
      </c>
      <c r="S2" s="436" t="s">
        <v>178</v>
      </c>
      <c r="T2" s="436" t="s">
        <v>179</v>
      </c>
      <c r="U2" s="437" t="s">
        <v>180</v>
      </c>
    </row>
    <row r="3" spans="1:21" ht="17.399999999999999" thickBot="1" x14ac:dyDescent="0.35">
      <c r="A3" s="439" t="s">
        <v>182</v>
      </c>
      <c r="B3" s="337">
        <v>0</v>
      </c>
      <c r="C3" s="337">
        <v>0</v>
      </c>
      <c r="D3" s="337">
        <f t="shared" ref="D3:D18" si="0">10+B3+C3</f>
        <v>10</v>
      </c>
      <c r="E3" s="338" t="s">
        <v>183</v>
      </c>
      <c r="G3" s="329"/>
      <c r="H3" s="339" t="s">
        <v>184</v>
      </c>
      <c r="I3" s="340" t="s">
        <v>185</v>
      </c>
      <c r="J3" s="340" t="s">
        <v>186</v>
      </c>
      <c r="K3" s="340" t="s">
        <v>187</v>
      </c>
      <c r="L3" s="340" t="s">
        <v>188</v>
      </c>
      <c r="M3" s="340" t="s">
        <v>189</v>
      </c>
      <c r="N3" s="340" t="s">
        <v>190</v>
      </c>
      <c r="O3" s="341" t="s">
        <v>191</v>
      </c>
      <c r="Q3" s="439" t="s">
        <v>182</v>
      </c>
      <c r="R3" s="337">
        <v>0</v>
      </c>
      <c r="S3" s="337">
        <v>0</v>
      </c>
      <c r="T3" s="337">
        <f t="shared" ref="T3:T18" si="1">10+R3+S3</f>
        <v>10</v>
      </c>
      <c r="U3" s="338" t="s">
        <v>183</v>
      </c>
    </row>
    <row r="4" spans="1:21" ht="17.399999999999999" thickTop="1" x14ac:dyDescent="0.3">
      <c r="A4" s="439" t="s">
        <v>182</v>
      </c>
      <c r="B4" s="337">
        <v>0</v>
      </c>
      <c r="C4" s="337">
        <v>0</v>
      </c>
      <c r="D4" s="337">
        <f t="shared" si="0"/>
        <v>10</v>
      </c>
      <c r="E4" s="338" t="s">
        <v>183</v>
      </c>
      <c r="G4" s="342" t="s">
        <v>193</v>
      </c>
      <c r="H4" s="343">
        <v>5</v>
      </c>
      <c r="I4" s="344">
        <v>3</v>
      </c>
      <c r="J4" s="344">
        <v>2</v>
      </c>
      <c r="K4" s="344">
        <v>1</v>
      </c>
      <c r="L4" s="429">
        <v>0</v>
      </c>
      <c r="M4" s="429">
        <v>0</v>
      </c>
      <c r="N4" s="429">
        <v>0</v>
      </c>
      <c r="O4" s="430">
        <v>0</v>
      </c>
      <c r="Q4" s="439" t="s">
        <v>182</v>
      </c>
      <c r="R4" s="337">
        <v>0</v>
      </c>
      <c r="S4" s="337">
        <v>0</v>
      </c>
      <c r="T4" s="337">
        <f t="shared" si="1"/>
        <v>10</v>
      </c>
      <c r="U4" s="338" t="s">
        <v>183</v>
      </c>
    </row>
    <row r="5" spans="1:21" x14ac:dyDescent="0.3">
      <c r="A5" s="439" t="s">
        <v>182</v>
      </c>
      <c r="B5" s="337">
        <v>0</v>
      </c>
      <c r="C5" s="337">
        <v>0</v>
      </c>
      <c r="D5" s="337">
        <f t="shared" si="0"/>
        <v>10</v>
      </c>
      <c r="E5" s="338" t="s">
        <v>183</v>
      </c>
      <c r="G5" s="345" t="s">
        <v>195</v>
      </c>
      <c r="H5" s="346">
        <v>0</v>
      </c>
      <c r="I5" s="347">
        <v>1</v>
      </c>
      <c r="J5" s="347">
        <v>1</v>
      </c>
      <c r="K5" s="347">
        <v>0</v>
      </c>
      <c r="L5" s="431">
        <v>0</v>
      </c>
      <c r="M5" s="431">
        <v>0</v>
      </c>
      <c r="N5" s="431">
        <v>0</v>
      </c>
      <c r="O5" s="432">
        <v>0</v>
      </c>
      <c r="Q5" s="439" t="s">
        <v>182</v>
      </c>
      <c r="R5" s="337">
        <v>0</v>
      </c>
      <c r="S5" s="337">
        <v>0</v>
      </c>
      <c r="T5" s="337">
        <f t="shared" si="1"/>
        <v>10</v>
      </c>
      <c r="U5" s="338" t="s">
        <v>183</v>
      </c>
    </row>
    <row r="6" spans="1:21" x14ac:dyDescent="0.3">
      <c r="A6" s="439" t="s">
        <v>192</v>
      </c>
      <c r="B6" s="337">
        <v>0</v>
      </c>
      <c r="C6" s="337">
        <v>0</v>
      </c>
      <c r="D6" s="337">
        <f t="shared" si="0"/>
        <v>10</v>
      </c>
      <c r="E6" s="338" t="s">
        <v>183</v>
      </c>
      <c r="G6" s="345" t="s">
        <v>197</v>
      </c>
      <c r="H6" s="346">
        <v>0</v>
      </c>
      <c r="I6" s="347">
        <v>1</v>
      </c>
      <c r="J6" s="347">
        <v>1</v>
      </c>
      <c r="K6" s="347">
        <v>1</v>
      </c>
      <c r="L6" s="431">
        <v>1</v>
      </c>
      <c r="M6" s="431">
        <v>1</v>
      </c>
      <c r="N6" s="431">
        <v>1</v>
      </c>
      <c r="O6" s="432">
        <v>1</v>
      </c>
      <c r="Q6" s="439" t="s">
        <v>192</v>
      </c>
      <c r="R6" s="337">
        <v>0</v>
      </c>
      <c r="S6" s="337">
        <v>0</v>
      </c>
      <c r="T6" s="337">
        <f t="shared" si="1"/>
        <v>10</v>
      </c>
      <c r="U6" s="338" t="s">
        <v>183</v>
      </c>
    </row>
    <row r="7" spans="1:21" ht="17.399999999999999" thickBot="1" x14ac:dyDescent="0.35">
      <c r="A7" s="440" t="s">
        <v>199</v>
      </c>
      <c r="B7" s="351">
        <v>0</v>
      </c>
      <c r="C7" s="351">
        <v>0</v>
      </c>
      <c r="D7" s="351">
        <f t="shared" si="0"/>
        <v>10</v>
      </c>
      <c r="E7" s="352" t="s">
        <v>183</v>
      </c>
      <c r="G7" s="348" t="s">
        <v>198</v>
      </c>
      <c r="H7" s="349">
        <f t="shared" ref="H7" si="2">SUM(H4:H6)</f>
        <v>5</v>
      </c>
      <c r="I7" s="350">
        <f>SUM(I4:I6)</f>
        <v>5</v>
      </c>
      <c r="J7" s="350">
        <f t="shared" ref="J7:K7" si="3">SUM(J4:J6)</f>
        <v>4</v>
      </c>
      <c r="K7" s="350">
        <f t="shared" si="3"/>
        <v>2</v>
      </c>
      <c r="L7" s="433">
        <v>0</v>
      </c>
      <c r="M7" s="433">
        <v>0</v>
      </c>
      <c r="N7" s="433">
        <v>0</v>
      </c>
      <c r="O7" s="434">
        <v>0</v>
      </c>
      <c r="Q7" s="440" t="s">
        <v>199</v>
      </c>
      <c r="R7" s="351">
        <v>0</v>
      </c>
      <c r="S7" s="351">
        <v>0</v>
      </c>
      <c r="T7" s="351">
        <f t="shared" si="1"/>
        <v>10</v>
      </c>
      <c r="U7" s="352" t="s">
        <v>183</v>
      </c>
    </row>
    <row r="8" spans="1:21" ht="18" thickTop="1" thickBot="1" x14ac:dyDescent="0.35">
      <c r="A8" s="439" t="s">
        <v>340</v>
      </c>
      <c r="B8" s="337">
        <v>1</v>
      </c>
      <c r="C8" s="337">
        <v>0</v>
      </c>
      <c r="D8" s="337">
        <f t="shared" si="0"/>
        <v>11</v>
      </c>
      <c r="E8" s="338" t="s">
        <v>183</v>
      </c>
      <c r="Q8" s="439" t="s">
        <v>340</v>
      </c>
      <c r="R8" s="337">
        <v>1</v>
      </c>
      <c r="S8" s="337">
        <v>0</v>
      </c>
      <c r="T8" s="337">
        <f t="shared" si="1"/>
        <v>11</v>
      </c>
      <c r="U8" s="338" t="s">
        <v>183</v>
      </c>
    </row>
    <row r="9" spans="1:21" ht="23.4" thickTop="1" x14ac:dyDescent="0.3">
      <c r="A9" s="439" t="s">
        <v>340</v>
      </c>
      <c r="B9" s="337">
        <v>1</v>
      </c>
      <c r="C9" s="337">
        <v>0</v>
      </c>
      <c r="D9" s="337">
        <f t="shared" si="0"/>
        <v>11</v>
      </c>
      <c r="E9" s="338" t="s">
        <v>183</v>
      </c>
      <c r="G9" s="353" t="s">
        <v>201</v>
      </c>
      <c r="H9" s="354"/>
      <c r="I9" s="355"/>
      <c r="K9" s="356"/>
      <c r="Q9" s="439" t="s">
        <v>340</v>
      </c>
      <c r="R9" s="337">
        <v>1</v>
      </c>
      <c r="S9" s="337">
        <v>0</v>
      </c>
      <c r="T9" s="337">
        <f t="shared" si="1"/>
        <v>11</v>
      </c>
      <c r="U9" s="338" t="s">
        <v>183</v>
      </c>
    </row>
    <row r="10" spans="1:21" ht="17.399999999999999" thickBot="1" x14ac:dyDescent="0.35">
      <c r="A10" s="439" t="s">
        <v>340</v>
      </c>
      <c r="B10" s="337">
        <v>1</v>
      </c>
      <c r="C10" s="337">
        <v>0</v>
      </c>
      <c r="D10" s="337">
        <f t="shared" si="0"/>
        <v>11</v>
      </c>
      <c r="E10" s="338" t="s">
        <v>183</v>
      </c>
      <c r="G10" s="357"/>
      <c r="H10" s="358" t="s">
        <v>203</v>
      </c>
      <c r="I10" s="359">
        <f>'Personal File'!$E$3</f>
        <v>5</v>
      </c>
      <c r="Q10" s="439" t="s">
        <v>340</v>
      </c>
      <c r="R10" s="337">
        <v>1</v>
      </c>
      <c r="S10" s="337">
        <v>0</v>
      </c>
      <c r="T10" s="337">
        <f t="shared" si="1"/>
        <v>11</v>
      </c>
      <c r="U10" s="338" t="s">
        <v>183</v>
      </c>
    </row>
    <row r="11" spans="1:21" ht="17.399999999999999" thickTop="1" x14ac:dyDescent="0.3">
      <c r="A11" s="439" t="s">
        <v>340</v>
      </c>
      <c r="B11" s="337">
        <v>1</v>
      </c>
      <c r="C11" s="337">
        <v>0</v>
      </c>
      <c r="D11" s="337">
        <f t="shared" si="0"/>
        <v>11</v>
      </c>
      <c r="E11" s="338" t="s">
        <v>183</v>
      </c>
      <c r="G11" s="360"/>
      <c r="H11" s="361" t="s">
        <v>204</v>
      </c>
      <c r="I11" s="362">
        <f t="shared" ref="I11" ca="1" si="4">RANDBETWEEN(1,20)</f>
        <v>20</v>
      </c>
      <c r="Q11" s="439" t="s">
        <v>340</v>
      </c>
      <c r="R11" s="337">
        <v>1</v>
      </c>
      <c r="S11" s="337">
        <v>0</v>
      </c>
      <c r="T11" s="337">
        <f t="shared" si="1"/>
        <v>11</v>
      </c>
      <c r="U11" s="338" t="s">
        <v>183</v>
      </c>
    </row>
    <row r="12" spans="1:21" x14ac:dyDescent="0.3">
      <c r="A12" s="492" t="s">
        <v>205</v>
      </c>
      <c r="B12" s="351">
        <v>1</v>
      </c>
      <c r="C12" s="351">
        <v>0</v>
      </c>
      <c r="D12" s="351">
        <f t="shared" si="0"/>
        <v>11</v>
      </c>
      <c r="E12" s="352" t="s">
        <v>183</v>
      </c>
      <c r="G12" s="363"/>
      <c r="H12" s="358" t="s">
        <v>206</v>
      </c>
      <c r="I12" s="364">
        <f ca="1">I11+'Personal File'!$C$14+'Personal File'!$E$3</f>
        <v>25</v>
      </c>
      <c r="Q12" s="492" t="s">
        <v>205</v>
      </c>
      <c r="R12" s="351">
        <v>1</v>
      </c>
      <c r="S12" s="351">
        <v>0</v>
      </c>
      <c r="T12" s="351">
        <f t="shared" si="1"/>
        <v>11</v>
      </c>
      <c r="U12" s="352" t="s">
        <v>183</v>
      </c>
    </row>
    <row r="13" spans="1:21" x14ac:dyDescent="0.3">
      <c r="A13" s="439" t="s">
        <v>215</v>
      </c>
      <c r="B13" s="337">
        <v>2</v>
      </c>
      <c r="C13" s="337">
        <v>0</v>
      </c>
      <c r="D13" s="337">
        <f t="shared" si="0"/>
        <v>12</v>
      </c>
      <c r="E13" s="338" t="s">
        <v>183</v>
      </c>
      <c r="G13" s="365"/>
      <c r="H13" s="366" t="s">
        <v>208</v>
      </c>
      <c r="I13" s="367">
        <f ca="1">RANDBETWEEN(1,6)+RANDBETWEEN(1,6)</f>
        <v>4</v>
      </c>
      <c r="Q13" s="439" t="s">
        <v>215</v>
      </c>
      <c r="R13" s="337">
        <v>2</v>
      </c>
      <c r="S13" s="337">
        <v>0</v>
      </c>
      <c r="T13" s="337">
        <f t="shared" si="1"/>
        <v>12</v>
      </c>
      <c r="U13" s="338" t="s">
        <v>183</v>
      </c>
    </row>
    <row r="14" spans="1:21" ht="17.399999999999999" thickBot="1" x14ac:dyDescent="0.35">
      <c r="A14" s="448" t="s">
        <v>423</v>
      </c>
      <c r="B14" s="337">
        <v>2</v>
      </c>
      <c r="C14" s="337">
        <v>0</v>
      </c>
      <c r="D14" s="337">
        <f t="shared" si="0"/>
        <v>12</v>
      </c>
      <c r="E14" s="338" t="s">
        <v>183</v>
      </c>
      <c r="G14" s="368"/>
      <c r="H14" s="369" t="s">
        <v>210</v>
      </c>
      <c r="I14" s="370">
        <f ca="1">$I$10+'Personal File'!$C$14+$I$13</f>
        <v>9</v>
      </c>
      <c r="Q14" s="448" t="s">
        <v>423</v>
      </c>
      <c r="R14" s="337">
        <v>2</v>
      </c>
      <c r="S14" s="337">
        <v>0</v>
      </c>
      <c r="T14" s="337">
        <f t="shared" si="1"/>
        <v>12</v>
      </c>
      <c r="U14" s="338" t="s">
        <v>183</v>
      </c>
    </row>
    <row r="15" spans="1:21" x14ac:dyDescent="0.3">
      <c r="A15" s="439" t="s">
        <v>427</v>
      </c>
      <c r="B15" s="337">
        <v>2</v>
      </c>
      <c r="C15" s="337">
        <v>0</v>
      </c>
      <c r="D15" s="337">
        <f t="shared" ref="D15" si="5">10+B15+C15</f>
        <v>12</v>
      </c>
      <c r="E15" s="338" t="s">
        <v>183</v>
      </c>
      <c r="G15" s="371"/>
      <c r="H15" s="372" t="s">
        <v>212</v>
      </c>
      <c r="I15" s="428">
        <f>3+'Personal File'!$C$14</f>
        <v>3</v>
      </c>
      <c r="Q15" s="439" t="s">
        <v>427</v>
      </c>
      <c r="R15" s="337">
        <v>2</v>
      </c>
      <c r="S15" s="337">
        <v>0</v>
      </c>
      <c r="T15" s="337">
        <f t="shared" si="1"/>
        <v>12</v>
      </c>
      <c r="U15" s="338" t="s">
        <v>183</v>
      </c>
    </row>
    <row r="16" spans="1:21" ht="17.399999999999999" thickBot="1" x14ac:dyDescent="0.35">
      <c r="A16" s="440" t="s">
        <v>427</v>
      </c>
      <c r="B16" s="351">
        <v>2</v>
      </c>
      <c r="C16" s="351">
        <v>0</v>
      </c>
      <c r="D16" s="351">
        <f t="shared" si="0"/>
        <v>12</v>
      </c>
      <c r="E16" s="352" t="s">
        <v>183</v>
      </c>
      <c r="G16" s="373"/>
      <c r="H16" s="374" t="s">
        <v>214</v>
      </c>
      <c r="I16" s="375">
        <v>0</v>
      </c>
      <c r="Q16" s="440" t="s">
        <v>427</v>
      </c>
      <c r="R16" s="351">
        <v>2</v>
      </c>
      <c r="S16" s="351">
        <v>0</v>
      </c>
      <c r="T16" s="351">
        <f t="shared" si="1"/>
        <v>12</v>
      </c>
      <c r="U16" s="352" t="s">
        <v>183</v>
      </c>
    </row>
    <row r="17" spans="1:21" ht="18" thickTop="1" thickBot="1" x14ac:dyDescent="0.35">
      <c r="A17" s="439" t="s">
        <v>471</v>
      </c>
      <c r="B17" s="337">
        <v>3</v>
      </c>
      <c r="C17" s="337">
        <v>0</v>
      </c>
      <c r="D17" s="337">
        <f t="shared" si="0"/>
        <v>13</v>
      </c>
      <c r="E17" s="338" t="s">
        <v>183</v>
      </c>
      <c r="Q17" s="439" t="s">
        <v>471</v>
      </c>
      <c r="R17" s="337">
        <v>3</v>
      </c>
      <c r="S17" s="337">
        <v>0</v>
      </c>
      <c r="T17" s="337">
        <f t="shared" si="1"/>
        <v>13</v>
      </c>
      <c r="U17" s="338" t="s">
        <v>183</v>
      </c>
    </row>
    <row r="18" spans="1:21" ht="24" thickTop="1" thickBot="1" x14ac:dyDescent="0.35">
      <c r="A18" s="491" t="s">
        <v>489</v>
      </c>
      <c r="B18" s="380">
        <v>3</v>
      </c>
      <c r="C18" s="380">
        <v>0</v>
      </c>
      <c r="D18" s="380">
        <f t="shared" si="0"/>
        <v>13</v>
      </c>
      <c r="E18" s="381" t="s">
        <v>183</v>
      </c>
      <c r="G18" s="443" t="s">
        <v>713</v>
      </c>
      <c r="H18" s="354"/>
      <c r="I18" s="355"/>
      <c r="Q18" s="491" t="s">
        <v>489</v>
      </c>
      <c r="R18" s="380">
        <v>3</v>
      </c>
      <c r="S18" s="380">
        <v>0</v>
      </c>
      <c r="T18" s="380">
        <f t="shared" si="1"/>
        <v>13</v>
      </c>
      <c r="U18" s="381" t="s">
        <v>183</v>
      </c>
    </row>
    <row r="19" spans="1:21" ht="18" thickTop="1" thickBot="1" x14ac:dyDescent="0.35">
      <c r="A19" s="333"/>
      <c r="B19" s="333"/>
      <c r="C19" s="333"/>
      <c r="D19" s="333"/>
      <c r="G19" s="357"/>
      <c r="H19" s="358" t="s">
        <v>203</v>
      </c>
      <c r="I19" s="359">
        <f>'Personal File'!$E$3</f>
        <v>5</v>
      </c>
    </row>
    <row r="20" spans="1:21" ht="17.399999999999999" thickTop="1" x14ac:dyDescent="0.3">
      <c r="A20" s="376" t="s">
        <v>217</v>
      </c>
      <c r="B20" s="377">
        <f>'Personal File'!$E$3</f>
        <v>5</v>
      </c>
      <c r="C20" s="333"/>
      <c r="D20" s="333"/>
      <c r="G20" s="360"/>
      <c r="H20" s="361" t="s">
        <v>204</v>
      </c>
      <c r="I20" s="362">
        <f t="shared" ref="I20" ca="1" si="6">RANDBETWEEN(1,20)</f>
        <v>9</v>
      </c>
    </row>
    <row r="21" spans="1:21" x14ac:dyDescent="0.3">
      <c r="A21" s="376" t="s">
        <v>218</v>
      </c>
      <c r="B21" s="377">
        <f>'Personal File'!$E$3</f>
        <v>5</v>
      </c>
      <c r="C21" s="333"/>
      <c r="D21" s="333"/>
      <c r="G21" s="363"/>
      <c r="H21" s="358" t="s">
        <v>206</v>
      </c>
      <c r="I21" s="364">
        <f ca="1">I20+'Personal File'!$C$14+'Personal File'!$E$3</f>
        <v>14</v>
      </c>
    </row>
    <row r="22" spans="1:21" x14ac:dyDescent="0.3">
      <c r="A22" s="333"/>
      <c r="B22" s="333"/>
      <c r="C22" s="333"/>
      <c r="D22" s="333"/>
      <c r="G22" s="365"/>
      <c r="H22" s="366" t="s">
        <v>208</v>
      </c>
      <c r="I22" s="367">
        <f ca="1">RANDBETWEEN(1,6)+RANDBETWEEN(1,6)</f>
        <v>6</v>
      </c>
    </row>
    <row r="23" spans="1:21" ht="17.399999999999999" thickBot="1" x14ac:dyDescent="0.35">
      <c r="A23" s="333"/>
      <c r="B23" s="333"/>
      <c r="C23" s="333"/>
      <c r="D23" s="333"/>
      <c r="G23" s="368"/>
      <c r="H23" s="369" t="s">
        <v>210</v>
      </c>
      <c r="I23" s="370">
        <f ca="1">$I$10+'Personal File'!$C$14+$I$13</f>
        <v>9</v>
      </c>
    </row>
    <row r="24" spans="1:21" x14ac:dyDescent="0.3">
      <c r="A24" s="333"/>
      <c r="B24" s="333"/>
      <c r="C24" s="333"/>
      <c r="D24" s="333"/>
      <c r="G24" s="371"/>
      <c r="H24" s="372" t="s">
        <v>212</v>
      </c>
      <c r="I24" s="428">
        <f>3+'Personal File'!$C$14</f>
        <v>3</v>
      </c>
    </row>
    <row r="25" spans="1:21" ht="17.399999999999999" thickBot="1" x14ac:dyDescent="0.35">
      <c r="A25" s="333"/>
      <c r="B25" s="333"/>
      <c r="C25" s="333"/>
      <c r="D25" s="333"/>
      <c r="G25" s="373"/>
      <c r="H25" s="374" t="s">
        <v>214</v>
      </c>
      <c r="I25" s="375">
        <v>0</v>
      </c>
    </row>
    <row r="26" spans="1:21" ht="17.399999999999999" thickTop="1" x14ac:dyDescent="0.3">
      <c r="A26" s="333"/>
      <c r="B26" s="333"/>
      <c r="C26" s="333"/>
      <c r="D26" s="333"/>
    </row>
    <row r="27" spans="1:21" x14ac:dyDescent="0.3">
      <c r="A27" s="333"/>
      <c r="B27" s="333"/>
      <c r="C27" s="333"/>
      <c r="D27" s="333"/>
    </row>
    <row r="28" spans="1:21" x14ac:dyDescent="0.3">
      <c r="A28" s="333"/>
      <c r="B28" s="333"/>
      <c r="C28" s="333"/>
      <c r="D28" s="333"/>
    </row>
    <row r="29" spans="1:21" x14ac:dyDescent="0.3">
      <c r="A29" s="333"/>
      <c r="B29" s="333"/>
      <c r="C29" s="333"/>
      <c r="D29" s="333"/>
    </row>
    <row r="30" spans="1:21" x14ac:dyDescent="0.3">
      <c r="A30" s="333"/>
      <c r="B30" s="333"/>
      <c r="C30" s="333"/>
      <c r="D30" s="333"/>
    </row>
    <row r="31" spans="1:21" x14ac:dyDescent="0.3">
      <c r="A31" s="333"/>
      <c r="B31" s="333"/>
      <c r="C31" s="333"/>
      <c r="D31" s="333"/>
    </row>
    <row r="32" spans="1:21" x14ac:dyDescent="0.3">
      <c r="A32" s="333"/>
      <c r="B32" s="333"/>
      <c r="C32" s="333"/>
      <c r="D32" s="333"/>
    </row>
    <row r="33" spans="1:21" x14ac:dyDescent="0.3">
      <c r="A33" s="333"/>
      <c r="B33" s="333"/>
      <c r="C33" s="333"/>
      <c r="D33" s="333"/>
    </row>
    <row r="34" spans="1:21" x14ac:dyDescent="0.3">
      <c r="A34" s="333"/>
      <c r="B34" s="333"/>
      <c r="C34" s="333"/>
      <c r="D34" s="333"/>
    </row>
    <row r="35" spans="1:21" x14ac:dyDescent="0.3">
      <c r="A35" s="333"/>
      <c r="B35" s="333"/>
      <c r="C35" s="333"/>
      <c r="D35" s="333"/>
    </row>
    <row r="36" spans="1:21" x14ac:dyDescent="0.3">
      <c r="A36" s="333"/>
      <c r="B36" s="333"/>
      <c r="C36" s="333"/>
      <c r="D36" s="333"/>
    </row>
    <row r="37" spans="1:21" x14ac:dyDescent="0.3">
      <c r="A37" s="333"/>
      <c r="B37" s="333"/>
      <c r="C37" s="333"/>
      <c r="D37" s="333"/>
    </row>
    <row r="38" spans="1:21" s="379" customFormat="1" x14ac:dyDescent="0.3">
      <c r="A38" s="333"/>
      <c r="B38" s="333"/>
      <c r="C38" s="333"/>
      <c r="D38" s="333"/>
      <c r="E38" s="333"/>
      <c r="F38" s="378"/>
      <c r="Q38" s="328"/>
      <c r="R38" s="328"/>
      <c r="S38" s="328"/>
      <c r="T38" s="328"/>
      <c r="U38" s="328"/>
    </row>
    <row r="39" spans="1:21" x14ac:dyDescent="0.3">
      <c r="A39" s="333"/>
      <c r="B39" s="333"/>
      <c r="C39" s="333"/>
      <c r="D39" s="333"/>
    </row>
    <row r="40" spans="1:21" x14ac:dyDescent="0.3">
      <c r="A40" s="333"/>
      <c r="B40" s="333"/>
      <c r="C40" s="333"/>
      <c r="D40" s="333"/>
    </row>
    <row r="41" spans="1:21" x14ac:dyDescent="0.3">
      <c r="A41" s="333"/>
      <c r="B41" s="333"/>
      <c r="C41" s="333"/>
      <c r="D41" s="333"/>
    </row>
    <row r="42" spans="1:21" x14ac:dyDescent="0.3">
      <c r="A42" s="333"/>
      <c r="B42" s="333"/>
      <c r="C42" s="333"/>
      <c r="D42" s="333"/>
      <c r="F42" s="333" t="s">
        <v>238</v>
      </c>
    </row>
    <row r="43" spans="1:21" x14ac:dyDescent="0.3">
      <c r="A43" s="333"/>
      <c r="B43" s="333"/>
      <c r="C43" s="333"/>
      <c r="D43" s="333"/>
      <c r="F43" s="333" t="s">
        <v>239</v>
      </c>
    </row>
  </sheetData>
  <sortState xmlns:xlrd2="http://schemas.microsoft.com/office/spreadsheetml/2017/richdata2" ref="A3:E18">
    <sortCondition ref="B3:B18"/>
    <sortCondition ref="A3:A18"/>
  </sortState>
  <conditionalFormatting sqref="E3:E18 U3:U18">
    <cfRule type="cellIs" dxfId="13" priority="1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showGridLines="0" workbookViewId="0"/>
  </sheetViews>
  <sheetFormatPr defaultColWidth="10.8984375" defaultRowHeight="16.8" x14ac:dyDescent="0.3"/>
  <cols>
    <col min="1" max="1" width="28.5" style="113" bestFit="1" customWidth="1"/>
    <col min="2" max="2" width="2.69921875" style="114" customWidth="1"/>
    <col min="3" max="3" width="41.8984375" style="111" bestFit="1" customWidth="1"/>
    <col min="4" max="16384" width="10.8984375" style="111"/>
  </cols>
  <sheetData>
    <row r="1" spans="1:3" ht="24" thickTop="1" thickBot="1" x14ac:dyDescent="0.35">
      <c r="A1" s="110" t="s">
        <v>78</v>
      </c>
      <c r="B1" s="111"/>
      <c r="C1" s="110" t="s">
        <v>74</v>
      </c>
    </row>
    <row r="2" spans="1:3" ht="17.399999999999999" thickBot="1" x14ac:dyDescent="0.35">
      <c r="A2" s="112" t="s">
        <v>127</v>
      </c>
      <c r="B2" s="111"/>
      <c r="C2" s="319" t="s">
        <v>170</v>
      </c>
    </row>
    <row r="3" spans="1:3" ht="21.6" thickTop="1" thickBot="1" x14ac:dyDescent="0.35">
      <c r="A3" s="112" t="s">
        <v>143</v>
      </c>
      <c r="B3" s="111"/>
      <c r="C3" s="320" t="s">
        <v>171</v>
      </c>
    </row>
    <row r="4" spans="1:3" x14ac:dyDescent="0.3">
      <c r="A4" s="490" t="s">
        <v>144</v>
      </c>
      <c r="B4" s="111"/>
      <c r="C4" s="321" t="s">
        <v>711</v>
      </c>
    </row>
    <row r="5" spans="1:3" ht="17.399999999999999" thickBot="1" x14ac:dyDescent="0.35">
      <c r="A5" s="242" t="s">
        <v>739</v>
      </c>
      <c r="B5" s="111"/>
      <c r="C5" s="442" t="s">
        <v>722</v>
      </c>
    </row>
    <row r="6" spans="1:3" ht="18" thickTop="1" thickBot="1" x14ac:dyDescent="0.35">
      <c r="B6" s="111"/>
      <c r="C6" s="322" t="s">
        <v>712</v>
      </c>
    </row>
    <row r="7" spans="1:3" ht="24" thickTop="1" thickBot="1" x14ac:dyDescent="0.35">
      <c r="A7" s="488" t="s">
        <v>736</v>
      </c>
      <c r="C7" s="444" t="s">
        <v>714</v>
      </c>
    </row>
    <row r="8" spans="1:3" ht="17.399999999999999" thickBot="1" x14ac:dyDescent="0.35">
      <c r="A8" s="115" t="s">
        <v>737</v>
      </c>
    </row>
    <row r="9" spans="1:3" ht="24" thickTop="1" thickBot="1" x14ac:dyDescent="0.35">
      <c r="B9" s="111"/>
      <c r="C9" s="318" t="s">
        <v>163</v>
      </c>
    </row>
    <row r="10" spans="1:3" ht="24" thickTop="1" thickBot="1" x14ac:dyDescent="0.35">
      <c r="A10" s="8" t="s">
        <v>64</v>
      </c>
      <c r="B10" s="111"/>
      <c r="C10" s="314" t="s">
        <v>164</v>
      </c>
    </row>
    <row r="11" spans="1:3" ht="17.399999999999999" thickBot="1" x14ac:dyDescent="0.35">
      <c r="A11" s="115" t="s">
        <v>142</v>
      </c>
      <c r="B11" s="111"/>
      <c r="C11" s="314" t="s">
        <v>169</v>
      </c>
    </row>
    <row r="12" spans="1:3" ht="18" thickTop="1" thickBot="1" x14ac:dyDescent="0.35">
      <c r="B12" s="111"/>
      <c r="C12" s="315" t="s">
        <v>168</v>
      </c>
    </row>
    <row r="13" spans="1:3" ht="24" thickTop="1" thickBot="1" x14ac:dyDescent="0.35">
      <c r="A13" s="7" t="s">
        <v>76</v>
      </c>
      <c r="C13" s="316" t="s">
        <v>167</v>
      </c>
    </row>
    <row r="14" spans="1:3" x14ac:dyDescent="0.3">
      <c r="A14" s="323" t="s">
        <v>172</v>
      </c>
      <c r="C14" s="316" t="s">
        <v>165</v>
      </c>
    </row>
    <row r="15" spans="1:3" ht="17.399999999999999" thickBot="1" x14ac:dyDescent="0.35">
      <c r="A15" s="324" t="s">
        <v>173</v>
      </c>
      <c r="C15" s="317" t="s">
        <v>166</v>
      </c>
    </row>
    <row r="16" spans="1:3" ht="18" thickTop="1" thickBot="1" x14ac:dyDescent="0.35">
      <c r="A16" s="325" t="s">
        <v>174</v>
      </c>
    </row>
    <row r="17" ht="17.399999999999999" thickTop="1" x14ac:dyDescent="0.3"/>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
  <sheetViews>
    <sheetView showGridLines="0" workbookViewId="0"/>
  </sheetViews>
  <sheetFormatPr defaultColWidth="13" defaultRowHeight="15.6" x14ac:dyDescent="0.3"/>
  <cols>
    <col min="1" max="1" width="21.3984375" style="125" bestFit="1" customWidth="1"/>
    <col min="2" max="2" width="8.5" style="125" bestFit="1" customWidth="1"/>
    <col min="3" max="3" width="5.796875" style="125" bestFit="1" customWidth="1"/>
    <col min="4" max="4" width="6.296875" style="125" bestFit="1" customWidth="1"/>
    <col min="5" max="5" width="7.19921875" style="125" bestFit="1" customWidth="1"/>
    <col min="6" max="6" width="8.3984375" style="125" bestFit="1" customWidth="1"/>
    <col min="7" max="7" width="4.69921875" style="125" bestFit="1" customWidth="1"/>
    <col min="8" max="8" width="8.796875" style="125" bestFit="1" customWidth="1"/>
    <col min="9" max="9" width="5.59765625" style="125" bestFit="1" customWidth="1"/>
    <col min="10" max="10" width="6.296875" style="125" bestFit="1" customWidth="1"/>
    <col min="11" max="11" width="17.796875" style="125" bestFit="1" customWidth="1"/>
    <col min="12" max="12" width="2.3984375" style="13" customWidth="1"/>
    <col min="13" max="13" width="7.296875" style="13" bestFit="1" customWidth="1"/>
    <col min="14" max="14" width="7.69921875" style="125" bestFit="1" customWidth="1"/>
    <col min="15" max="16384" width="13" style="13"/>
  </cols>
  <sheetData>
    <row r="1" spans="1:14" ht="23.4" thickBot="1" x14ac:dyDescent="0.35">
      <c r="A1" s="116" t="s">
        <v>15</v>
      </c>
      <c r="B1" s="116"/>
      <c r="C1" s="116"/>
      <c r="D1" s="116"/>
      <c r="E1" s="116"/>
      <c r="F1" s="116"/>
      <c r="G1" s="116"/>
      <c r="H1" s="116"/>
      <c r="I1" s="116"/>
      <c r="J1" s="116"/>
      <c r="K1" s="116"/>
    </row>
    <row r="2" spans="1:14" ht="16.8" thickTop="1" thickBot="1" x14ac:dyDescent="0.35">
      <c r="A2" s="117" t="s">
        <v>1</v>
      </c>
      <c r="B2" s="118" t="s">
        <v>4</v>
      </c>
      <c r="C2" s="118" t="s">
        <v>17</v>
      </c>
      <c r="D2" s="118" t="s">
        <v>18</v>
      </c>
      <c r="E2" s="119" t="s">
        <v>56</v>
      </c>
      <c r="F2" s="118" t="s">
        <v>16</v>
      </c>
      <c r="G2" s="118" t="s">
        <v>19</v>
      </c>
      <c r="H2" s="120" t="s">
        <v>77</v>
      </c>
      <c r="I2" s="121" t="s">
        <v>80</v>
      </c>
      <c r="J2" s="122" t="s">
        <v>69</v>
      </c>
      <c r="K2" s="123" t="s">
        <v>68</v>
      </c>
      <c r="M2" s="124" t="s">
        <v>88</v>
      </c>
    </row>
    <row r="3" spans="1:14" x14ac:dyDescent="0.3">
      <c r="A3" s="269" t="s">
        <v>161</v>
      </c>
      <c r="B3" s="172" t="s">
        <v>731</v>
      </c>
      <c r="C3" s="270" t="str">
        <f>'Personal File'!C9</f>
        <v>+1</v>
      </c>
      <c r="D3" s="274" t="s">
        <v>87</v>
      </c>
      <c r="E3" s="275" t="s">
        <v>128</v>
      </c>
      <c r="F3" s="276" t="s">
        <v>724</v>
      </c>
      <c r="G3" s="170">
        <v>3</v>
      </c>
      <c r="H3" s="277" t="str">
        <f>CONCATENATE("+",'Personal File'!$B$7+'Personal File'!$C$9+D3)</f>
        <v>+4</v>
      </c>
      <c r="I3" s="272">
        <f ca="1">RANDBETWEEN(1,20)</f>
        <v>18</v>
      </c>
      <c r="J3" s="278">
        <f ca="1">(I3+H3)</f>
        <v>22</v>
      </c>
      <c r="K3" s="279"/>
      <c r="M3" s="219">
        <v>312</v>
      </c>
      <c r="N3" s="140"/>
    </row>
    <row r="4" spans="1:14" x14ac:dyDescent="0.3">
      <c r="A4" s="476" t="s">
        <v>735</v>
      </c>
      <c r="B4" s="477" t="s">
        <v>731</v>
      </c>
      <c r="C4" s="478" t="str">
        <f>'Personal File'!C10</f>
        <v>+1</v>
      </c>
      <c r="D4" s="479" t="s">
        <v>87</v>
      </c>
      <c r="E4" s="480" t="s">
        <v>128</v>
      </c>
      <c r="F4" s="481" t="s">
        <v>724</v>
      </c>
      <c r="G4" s="482" t="s">
        <v>93</v>
      </c>
      <c r="H4" s="483" t="str">
        <f>CONCATENATE("+",'Personal File'!$B$7+'Personal File'!$C$9+D4)</f>
        <v>+4</v>
      </c>
      <c r="I4" s="484">
        <f ca="1">RANDBETWEEN(1,20)</f>
        <v>8</v>
      </c>
      <c r="J4" s="485">
        <f ca="1">(I4+H4)</f>
        <v>12</v>
      </c>
      <c r="K4" s="486"/>
      <c r="M4" s="487" t="s">
        <v>93</v>
      </c>
      <c r="N4" s="140"/>
    </row>
    <row r="5" spans="1:14" x14ac:dyDescent="0.3">
      <c r="A5" s="465" t="s">
        <v>727</v>
      </c>
      <c r="B5" s="466" t="s">
        <v>79</v>
      </c>
      <c r="C5" s="467">
        <v>0</v>
      </c>
      <c r="D5" s="468" t="s">
        <v>87</v>
      </c>
      <c r="E5" s="469" t="s">
        <v>728</v>
      </c>
      <c r="F5" s="470" t="s">
        <v>729</v>
      </c>
      <c r="G5" s="471">
        <v>2</v>
      </c>
      <c r="H5" s="472" t="str">
        <f>CONCATENATE("+",'Personal File'!$B$7+'Personal File'!$C$9+D5)</f>
        <v>+4</v>
      </c>
      <c r="I5" s="473">
        <f ca="1">RANDBETWEEN(1,20)</f>
        <v>9</v>
      </c>
      <c r="J5" s="474">
        <f ca="1">(I5+H5)</f>
        <v>13</v>
      </c>
      <c r="K5" s="475"/>
      <c r="M5" s="224">
        <v>310</v>
      </c>
      <c r="N5" s="140"/>
    </row>
    <row r="6" spans="1:14" x14ac:dyDescent="0.3">
      <c r="A6" s="454" t="s">
        <v>730</v>
      </c>
      <c r="B6" s="455" t="s">
        <v>731</v>
      </c>
      <c r="C6" s="456">
        <f>ROUNDDOWN(SUM('Personal File'!$E$3:$E$4)/3,0)</f>
        <v>1</v>
      </c>
      <c r="D6" s="457" t="s">
        <v>54</v>
      </c>
      <c r="E6" s="457" t="s">
        <v>128</v>
      </c>
      <c r="F6" s="458" t="s">
        <v>724</v>
      </c>
      <c r="G6" s="459" t="s">
        <v>93</v>
      </c>
      <c r="H6" s="460" t="str">
        <f>CONCATENATE("+",'Personal File'!$B$7+'Personal File'!$C$13+D6+1)</f>
        <v>+5</v>
      </c>
      <c r="I6" s="453">
        <f ca="1">RANDBETWEEN(1,20)</f>
        <v>15</v>
      </c>
      <c r="J6" s="461">
        <f ca="1">(I6+H6)</f>
        <v>20</v>
      </c>
      <c r="K6" s="462"/>
      <c r="M6" s="463" t="s">
        <v>93</v>
      </c>
      <c r="N6" s="140"/>
    </row>
    <row r="7" spans="1:14" ht="16.2" thickBot="1" x14ac:dyDescent="0.35">
      <c r="A7" s="184" t="s">
        <v>94</v>
      </c>
      <c r="B7" s="185" t="s">
        <v>93</v>
      </c>
      <c r="C7" s="9" t="s">
        <v>93</v>
      </c>
      <c r="D7" s="9">
        <v>0</v>
      </c>
      <c r="E7" s="9" t="s">
        <v>93</v>
      </c>
      <c r="F7" s="9" t="s">
        <v>93</v>
      </c>
      <c r="G7" s="171" t="s">
        <v>93</v>
      </c>
      <c r="H7" s="243" t="str">
        <f>CONCATENATE("+",'Personal File'!$B$7+'Personal File'!$C$9+D7)</f>
        <v>+3</v>
      </c>
      <c r="I7" s="10">
        <f ca="1">RANDBETWEEN(1,20)</f>
        <v>12</v>
      </c>
      <c r="J7" s="199">
        <f ca="1">(I7+H7)</f>
        <v>15</v>
      </c>
      <c r="K7" s="201"/>
      <c r="M7" s="222" t="s">
        <v>93</v>
      </c>
      <c r="N7" s="140"/>
    </row>
    <row r="8" spans="1:14" ht="16.8" thickTop="1" thickBot="1" x14ac:dyDescent="0.35">
      <c r="M8" s="125"/>
    </row>
    <row r="9" spans="1:14" ht="16.8" thickTop="1" thickBot="1" x14ac:dyDescent="0.35">
      <c r="A9" s="117" t="s">
        <v>3</v>
      </c>
      <c r="B9" s="118" t="s">
        <v>4</v>
      </c>
      <c r="C9" s="118" t="s">
        <v>17</v>
      </c>
      <c r="D9" s="118" t="s">
        <v>18</v>
      </c>
      <c r="E9" s="119" t="s">
        <v>56</v>
      </c>
      <c r="F9" s="118" t="s">
        <v>5</v>
      </c>
      <c r="G9" s="118" t="s">
        <v>19</v>
      </c>
      <c r="H9" s="120" t="s">
        <v>77</v>
      </c>
      <c r="I9" s="121" t="s">
        <v>80</v>
      </c>
      <c r="J9" s="120" t="s">
        <v>69</v>
      </c>
      <c r="K9" s="123" t="s">
        <v>68</v>
      </c>
      <c r="M9" s="124" t="s">
        <v>88</v>
      </c>
    </row>
    <row r="10" spans="1:14" x14ac:dyDescent="0.3">
      <c r="A10" s="269"/>
      <c r="B10" s="172"/>
      <c r="C10" s="270"/>
      <c r="D10" s="172">
        <v>-2</v>
      </c>
      <c r="E10" s="172"/>
      <c r="F10" s="175"/>
      <c r="G10" s="170"/>
      <c r="H10" s="271" t="str">
        <f>CONCATENATE("+",'Personal File'!$B$7+'Personal File'!$C$10+D10)</f>
        <v>+1</v>
      </c>
      <c r="I10" s="272">
        <f t="shared" ref="I10:I11" ca="1" si="0">RANDBETWEEN(1,20)</f>
        <v>4</v>
      </c>
      <c r="J10" s="271">
        <f t="shared" ref="J10:J11" ca="1" si="1">(I10+H10)</f>
        <v>5</v>
      </c>
      <c r="K10" s="273"/>
      <c r="M10" s="219"/>
      <c r="N10" s="140"/>
    </row>
    <row r="11" spans="1:14" ht="16.2" thickBot="1" x14ac:dyDescent="0.35">
      <c r="A11" s="213" t="s">
        <v>100</v>
      </c>
      <c r="B11" s="214" t="s">
        <v>101</v>
      </c>
      <c r="C11" s="214" t="s">
        <v>101</v>
      </c>
      <c r="D11" s="214">
        <v>-2</v>
      </c>
      <c r="E11" s="214" t="s">
        <v>93</v>
      </c>
      <c r="F11" s="214" t="s">
        <v>102</v>
      </c>
      <c r="G11" s="214" t="s">
        <v>93</v>
      </c>
      <c r="H11" s="241" t="str">
        <f>CONCATENATE("+",'Personal File'!$B$7+'Personal File'!$C$10+D11)</f>
        <v>+1</v>
      </c>
      <c r="I11" s="268">
        <f t="shared" ca="1" si="0"/>
        <v>15</v>
      </c>
      <c r="J11" s="241">
        <f t="shared" ca="1" si="1"/>
        <v>16</v>
      </c>
      <c r="K11" s="234" t="s">
        <v>95</v>
      </c>
      <c r="M11" s="222" t="s">
        <v>93</v>
      </c>
      <c r="N11" s="140"/>
    </row>
    <row r="12" spans="1:14" ht="16.8" thickTop="1" thickBot="1" x14ac:dyDescent="0.35"/>
    <row r="13" spans="1:14" ht="16.8" thickTop="1" thickBot="1" x14ac:dyDescent="0.35">
      <c r="A13" s="117" t="s">
        <v>60</v>
      </c>
      <c r="B13" s="118" t="s">
        <v>9</v>
      </c>
      <c r="C13" s="118" t="s">
        <v>26</v>
      </c>
      <c r="D13" s="118" t="s">
        <v>69</v>
      </c>
      <c r="E13" s="118" t="s">
        <v>70</v>
      </c>
      <c r="F13" s="118" t="s">
        <v>71</v>
      </c>
      <c r="G13" s="118" t="s">
        <v>19</v>
      </c>
      <c r="H13" s="127" t="s">
        <v>68</v>
      </c>
      <c r="I13" s="128"/>
      <c r="J13" s="128"/>
      <c r="K13" s="129"/>
      <c r="M13" s="124" t="s">
        <v>88</v>
      </c>
    </row>
    <row r="14" spans="1:14" x14ac:dyDescent="0.3">
      <c r="A14" s="223" t="s">
        <v>162</v>
      </c>
      <c r="B14" s="211">
        <v>3</v>
      </c>
      <c r="C14" s="211">
        <v>5</v>
      </c>
      <c r="D14" s="211">
        <v>-1</v>
      </c>
      <c r="E14" s="312">
        <v>0.15</v>
      </c>
      <c r="F14" s="211" t="s">
        <v>120</v>
      </c>
      <c r="G14" s="212">
        <v>20</v>
      </c>
      <c r="H14" s="130"/>
      <c r="I14" s="130"/>
      <c r="J14" s="130"/>
      <c r="K14" s="131"/>
      <c r="M14" s="224">
        <v>25</v>
      </c>
      <c r="N14" s="140"/>
    </row>
    <row r="15" spans="1:14" ht="16.2" thickBot="1" x14ac:dyDescent="0.35">
      <c r="A15" s="184" t="s">
        <v>742</v>
      </c>
      <c r="B15" s="185">
        <v>1</v>
      </c>
      <c r="C15" s="186" t="s">
        <v>93</v>
      </c>
      <c r="D15" s="185" t="s">
        <v>93</v>
      </c>
      <c r="E15" s="313">
        <v>0.05</v>
      </c>
      <c r="F15" s="185" t="s">
        <v>93</v>
      </c>
      <c r="G15" s="171">
        <v>5</v>
      </c>
      <c r="H15" s="187"/>
      <c r="I15" s="188"/>
      <c r="J15" s="188"/>
      <c r="K15" s="132"/>
      <c r="M15" s="222">
        <v>4165</v>
      </c>
      <c r="N15" s="140"/>
    </row>
    <row r="16" spans="1:14" ht="16.8" thickTop="1" thickBot="1" x14ac:dyDescent="0.35">
      <c r="M16" s="125"/>
    </row>
    <row r="17" spans="1:14" ht="16.8" thickTop="1" thickBot="1" x14ac:dyDescent="0.35">
      <c r="A17" s="133"/>
      <c r="B17" s="126"/>
      <c r="C17" s="134" t="s">
        <v>61</v>
      </c>
      <c r="D17" s="128"/>
      <c r="E17" s="135"/>
      <c r="F17" s="127" t="s">
        <v>2</v>
      </c>
      <c r="G17" s="118" t="s">
        <v>19</v>
      </c>
      <c r="H17" s="120" t="s">
        <v>77</v>
      </c>
      <c r="I17" s="127" t="s">
        <v>68</v>
      </c>
      <c r="J17" s="128"/>
      <c r="K17" s="129"/>
      <c r="M17" s="124" t="s">
        <v>88</v>
      </c>
    </row>
    <row r="18" spans="1:14" x14ac:dyDescent="0.3">
      <c r="A18" s="133"/>
      <c r="B18" s="126"/>
      <c r="C18" s="136"/>
      <c r="D18" s="137"/>
      <c r="E18" s="181"/>
      <c r="F18" s="174"/>
      <c r="G18" s="170"/>
      <c r="H18" s="175"/>
      <c r="I18" s="176"/>
      <c r="J18" s="138"/>
      <c r="K18" s="139"/>
      <c r="L18" s="140"/>
      <c r="M18" s="225"/>
      <c r="N18" s="140"/>
    </row>
    <row r="19" spans="1:14" x14ac:dyDescent="0.3">
      <c r="A19" s="133"/>
      <c r="B19" s="126"/>
      <c r="C19" s="202"/>
      <c r="D19" s="203"/>
      <c r="E19" s="204"/>
      <c r="F19" s="205"/>
      <c r="G19" s="12"/>
      <c r="H19" s="206"/>
      <c r="I19" s="178"/>
      <c r="J19" s="207"/>
      <c r="K19" s="208"/>
      <c r="L19" s="140"/>
      <c r="M19" s="218"/>
      <c r="N19" s="140"/>
    </row>
    <row r="20" spans="1:14" ht="16.2" thickBot="1" x14ac:dyDescent="0.35">
      <c r="A20" s="140"/>
      <c r="C20" s="141"/>
      <c r="D20" s="142"/>
      <c r="E20" s="197"/>
      <c r="F20" s="200"/>
      <c r="G20" s="171"/>
      <c r="H20" s="173"/>
      <c r="I20" s="177"/>
      <c r="J20" s="143"/>
      <c r="K20" s="144"/>
      <c r="L20" s="140"/>
      <c r="M20" s="222"/>
      <c r="N20" s="140"/>
    </row>
    <row r="21" spans="1:14" ht="16.8" thickTop="1" thickBot="1" x14ac:dyDescent="0.35"/>
    <row r="22" spans="1:14" ht="16.8" thickTop="1" thickBot="1" x14ac:dyDescent="0.35">
      <c r="C22" s="134" t="s">
        <v>85</v>
      </c>
      <c r="D22" s="128"/>
      <c r="E22" s="128"/>
      <c r="F22" s="128"/>
      <c r="G22" s="145" t="s">
        <v>2</v>
      </c>
      <c r="H22" s="145" t="s">
        <v>0</v>
      </c>
      <c r="I22" s="145" t="s">
        <v>86</v>
      </c>
      <c r="J22" s="127" t="s">
        <v>68</v>
      </c>
      <c r="K22" s="129"/>
      <c r="M22" s="124" t="s">
        <v>88</v>
      </c>
    </row>
    <row r="23" spans="1:14" x14ac:dyDescent="0.3">
      <c r="C23" s="449" t="s">
        <v>732</v>
      </c>
      <c r="D23" s="146"/>
      <c r="E23" s="146"/>
      <c r="F23" s="195"/>
      <c r="G23" s="179">
        <v>2</v>
      </c>
      <c r="H23" s="172">
        <v>1</v>
      </c>
      <c r="I23" s="172">
        <v>1</v>
      </c>
      <c r="J23" s="176"/>
      <c r="K23" s="147"/>
      <c r="M23" s="225">
        <f>50*G23</f>
        <v>100</v>
      </c>
      <c r="N23" s="140"/>
    </row>
    <row r="24" spans="1:14" x14ac:dyDescent="0.3">
      <c r="C24" s="450" t="s">
        <v>733</v>
      </c>
      <c r="D24" s="148"/>
      <c r="E24" s="148"/>
      <c r="F24" s="196"/>
      <c r="G24" s="180">
        <v>0</v>
      </c>
      <c r="H24" s="11">
        <v>1</v>
      </c>
      <c r="I24" s="11">
        <v>1</v>
      </c>
      <c r="J24" s="178"/>
      <c r="K24" s="149"/>
      <c r="M24" s="219">
        <v>50</v>
      </c>
      <c r="N24" s="140"/>
    </row>
    <row r="25" spans="1:14" ht="16.2" thickBot="1" x14ac:dyDescent="0.35">
      <c r="C25" s="451" t="s">
        <v>734</v>
      </c>
      <c r="D25" s="142"/>
      <c r="E25" s="142"/>
      <c r="F25" s="197"/>
      <c r="G25" s="190">
        <v>0</v>
      </c>
      <c r="H25" s="173">
        <v>2</v>
      </c>
      <c r="I25" s="173">
        <v>3</v>
      </c>
      <c r="J25" s="177"/>
      <c r="K25" s="132"/>
      <c r="M25" s="222">
        <v>100</v>
      </c>
      <c r="N25" s="140"/>
    </row>
    <row r="26" spans="1:14" ht="16.2" thickTop="1" x14ac:dyDescent="0.3"/>
    <row r="27" spans="1:14" x14ac:dyDescent="0.3">
      <c r="K27" s="37" t="s">
        <v>89</v>
      </c>
      <c r="M27" s="237">
        <f>SUM(M3:M25)</f>
        <v>5062</v>
      </c>
    </row>
  </sheetData>
  <sortState xmlns:xlrd2="http://schemas.microsoft.com/office/spreadsheetml/2017/richdata2" ref="A3:K5">
    <sortCondition ref="A3:A5"/>
  </sortState>
  <phoneticPr fontId="0" type="noConversion"/>
  <conditionalFormatting sqref="B15">
    <cfRule type="cellIs" dxfId="12" priority="71" operator="equal">
      <formula>2</formula>
    </cfRule>
  </conditionalFormatting>
  <conditionalFormatting sqref="I7">
    <cfRule type="cellIs" dxfId="11" priority="67" operator="equal">
      <formula>20</formula>
    </cfRule>
    <cfRule type="cellIs" dxfId="10" priority="68" operator="equal">
      <formula>1</formula>
    </cfRule>
  </conditionalFormatting>
  <conditionalFormatting sqref="I10">
    <cfRule type="cellIs" dxfId="9" priority="33" operator="equal">
      <formula>20</formula>
    </cfRule>
    <cfRule type="cellIs" dxfId="8" priority="34" operator="equal">
      <formula>1</formula>
    </cfRule>
  </conditionalFormatting>
  <conditionalFormatting sqref="I3:I4">
    <cfRule type="cellIs" dxfId="7" priority="31" operator="equal">
      <formula>20</formula>
    </cfRule>
    <cfRule type="cellIs" dxfId="6" priority="32" operator="equal">
      <formula>1</formula>
    </cfRule>
  </conditionalFormatting>
  <conditionalFormatting sqref="I11">
    <cfRule type="cellIs" dxfId="5" priority="13" operator="equal">
      <formula>20</formula>
    </cfRule>
    <cfRule type="cellIs" dxfId="4" priority="14" operator="equal">
      <formula>1</formula>
    </cfRule>
  </conditionalFormatting>
  <conditionalFormatting sqref="I5:I6">
    <cfRule type="cellIs" dxfId="3" priority="11" operator="equal">
      <formula>20</formula>
    </cfRule>
    <cfRule type="cellIs" dxfId="2" priority="1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showGridLines="0" workbookViewId="0"/>
  </sheetViews>
  <sheetFormatPr defaultColWidth="13" defaultRowHeight="15.6" x14ac:dyDescent="0.3"/>
  <cols>
    <col min="1" max="1" width="17.69921875" style="125" bestFit="1" customWidth="1"/>
    <col min="2" max="2" width="4.8984375" style="125" bestFit="1" customWidth="1"/>
    <col min="3" max="3" width="4.3984375" style="126" bestFit="1" customWidth="1"/>
    <col min="4" max="4" width="12.5" style="13" bestFit="1" customWidth="1"/>
    <col min="5" max="5" width="12.09765625" style="13" bestFit="1" customWidth="1"/>
    <col min="6" max="6" width="1.69921875" style="125" bestFit="1" customWidth="1"/>
    <col min="7" max="7" width="7.296875" style="13" bestFit="1" customWidth="1"/>
    <col min="8" max="16384" width="13" style="13"/>
  </cols>
  <sheetData>
    <row r="1" spans="1:9" ht="23.4" thickBot="1" x14ac:dyDescent="0.35">
      <c r="A1" s="116" t="s">
        <v>65</v>
      </c>
      <c r="B1" s="116"/>
      <c r="C1" s="150"/>
      <c r="D1" s="116"/>
      <c r="E1" s="116"/>
    </row>
    <row r="2" spans="1:9" s="125" customFormat="1" ht="16.8" thickTop="1" thickBot="1" x14ac:dyDescent="0.35">
      <c r="A2" s="151" t="s">
        <v>66</v>
      </c>
      <c r="B2" s="151" t="s">
        <v>2</v>
      </c>
      <c r="C2" s="152" t="s">
        <v>19</v>
      </c>
      <c r="D2" s="153" t="s">
        <v>67</v>
      </c>
      <c r="E2" s="154" t="s">
        <v>68</v>
      </c>
      <c r="G2" s="183" t="s">
        <v>88</v>
      </c>
    </row>
    <row r="3" spans="1:9" x14ac:dyDescent="0.3">
      <c r="A3" s="155" t="s">
        <v>91</v>
      </c>
      <c r="B3" s="156">
        <v>1</v>
      </c>
      <c r="C3" s="157">
        <v>2</v>
      </c>
      <c r="D3" s="217"/>
      <c r="E3" s="158"/>
      <c r="F3" s="140"/>
      <c r="G3" s="218">
        <v>2</v>
      </c>
    </row>
    <row r="4" spans="1:9" x14ac:dyDescent="0.3">
      <c r="A4" s="168" t="s">
        <v>130</v>
      </c>
      <c r="B4" s="156">
        <v>1</v>
      </c>
      <c r="C4" s="157" t="s">
        <v>134</v>
      </c>
      <c r="D4" s="198"/>
      <c r="E4" s="158"/>
      <c r="F4" s="140"/>
      <c r="G4" s="219" t="s">
        <v>93</v>
      </c>
    </row>
    <row r="5" spans="1:9" ht="16.2" thickBot="1" x14ac:dyDescent="0.35">
      <c r="A5" s="159" t="s">
        <v>92</v>
      </c>
      <c r="B5" s="9">
        <v>1</v>
      </c>
      <c r="C5" s="160">
        <v>0.5</v>
      </c>
      <c r="D5" s="161"/>
      <c r="E5" s="162"/>
      <c r="F5" s="140"/>
      <c r="G5" s="220">
        <v>1</v>
      </c>
      <c r="I5" s="182"/>
    </row>
    <row r="6" spans="1:9" ht="24" thickTop="1" thickBot="1" x14ac:dyDescent="0.35">
      <c r="A6" s="116" t="s">
        <v>723</v>
      </c>
      <c r="B6" s="116"/>
      <c r="C6" s="163"/>
      <c r="D6" s="116"/>
      <c r="E6" s="164"/>
      <c r="F6" s="140"/>
      <c r="G6" s="231"/>
    </row>
    <row r="7" spans="1:9" ht="16.8" thickTop="1" thickBot="1" x14ac:dyDescent="0.35">
      <c r="A7" s="151" t="s">
        <v>66</v>
      </c>
      <c r="B7" s="151" t="s">
        <v>2</v>
      </c>
      <c r="C7" s="152" t="s">
        <v>19</v>
      </c>
      <c r="D7" s="153" t="s">
        <v>67</v>
      </c>
      <c r="E7" s="154" t="s">
        <v>68</v>
      </c>
      <c r="F7" s="140"/>
      <c r="G7" s="221" t="s">
        <v>88</v>
      </c>
    </row>
    <row r="8" spans="1:9" x14ac:dyDescent="0.3">
      <c r="A8" s="165" t="s">
        <v>131</v>
      </c>
      <c r="B8" s="166">
        <v>2</v>
      </c>
      <c r="C8" s="167">
        <v>0</v>
      </c>
      <c r="D8" s="232"/>
      <c r="E8" s="233"/>
      <c r="F8" s="140"/>
      <c r="G8" s="218">
        <f>B8</f>
        <v>2</v>
      </c>
    </row>
    <row r="9" spans="1:9" x14ac:dyDescent="0.3">
      <c r="A9" s="244" t="s">
        <v>726</v>
      </c>
      <c r="B9" s="166">
        <v>1</v>
      </c>
      <c r="C9" s="167">
        <f>B9</f>
        <v>1</v>
      </c>
      <c r="D9" s="246"/>
      <c r="E9" s="233"/>
      <c r="F9" s="140"/>
      <c r="G9" s="452">
        <f>B9*0.5</f>
        <v>0.5</v>
      </c>
    </row>
    <row r="10" spans="1:9" x14ac:dyDescent="0.3">
      <c r="A10" s="244" t="s">
        <v>157</v>
      </c>
      <c r="B10" s="166">
        <v>1</v>
      </c>
      <c r="C10" s="167">
        <v>3</v>
      </c>
      <c r="D10" s="246" t="s">
        <v>156</v>
      </c>
      <c r="E10" s="233"/>
      <c r="F10" s="140"/>
      <c r="G10" s="310">
        <v>30</v>
      </c>
    </row>
    <row r="11" spans="1:9" x14ac:dyDescent="0.3">
      <c r="A11" s="244" t="s">
        <v>160</v>
      </c>
      <c r="B11" s="166">
        <v>1</v>
      </c>
      <c r="C11" s="167">
        <v>5</v>
      </c>
      <c r="D11" s="246"/>
      <c r="E11" s="233"/>
      <c r="F11" s="140"/>
      <c r="G11" s="310">
        <v>55</v>
      </c>
    </row>
    <row r="12" spans="1:9" x14ac:dyDescent="0.3">
      <c r="A12" s="244" t="s">
        <v>133</v>
      </c>
      <c r="B12" s="245">
        <v>1</v>
      </c>
      <c r="C12" s="167">
        <v>7</v>
      </c>
      <c r="D12" s="246"/>
      <c r="E12" s="233"/>
      <c r="F12" s="140"/>
      <c r="G12" s="310">
        <v>8</v>
      </c>
    </row>
    <row r="13" spans="1:9" x14ac:dyDescent="0.3">
      <c r="A13" s="168" t="s">
        <v>159</v>
      </c>
      <c r="B13" s="311">
        <v>1</v>
      </c>
      <c r="C13" s="157">
        <v>1</v>
      </c>
      <c r="D13" s="215"/>
      <c r="E13" s="216"/>
      <c r="F13" s="140"/>
      <c r="G13" s="310">
        <v>50</v>
      </c>
    </row>
    <row r="14" spans="1:9" x14ac:dyDescent="0.3">
      <c r="A14" s="155" t="s">
        <v>158</v>
      </c>
      <c r="B14" s="309">
        <v>1</v>
      </c>
      <c r="C14" s="157">
        <v>0.5</v>
      </c>
      <c r="D14" s="217"/>
      <c r="E14" s="216"/>
      <c r="F14" s="140"/>
      <c r="G14" s="310">
        <v>10</v>
      </c>
    </row>
    <row r="15" spans="1:9" x14ac:dyDescent="0.3">
      <c r="A15" s="168" t="s">
        <v>103</v>
      </c>
      <c r="B15" s="166">
        <v>1</v>
      </c>
      <c r="C15" s="157">
        <v>6</v>
      </c>
      <c r="D15" s="232"/>
      <c r="E15" s="233"/>
      <c r="F15" s="140"/>
      <c r="G15" s="218">
        <v>500</v>
      </c>
    </row>
    <row r="16" spans="1:9" x14ac:dyDescent="0.3">
      <c r="A16" s="168" t="s">
        <v>725</v>
      </c>
      <c r="B16" s="166">
        <v>2</v>
      </c>
      <c r="C16" s="157">
        <v>0</v>
      </c>
      <c r="D16" s="232"/>
      <c r="E16" s="233"/>
      <c r="F16" s="140"/>
      <c r="G16" s="218">
        <f>200*B16</f>
        <v>400</v>
      </c>
    </row>
    <row r="17" spans="1:7" x14ac:dyDescent="0.3">
      <c r="A17" s="168" t="s">
        <v>132</v>
      </c>
      <c r="B17" s="166">
        <v>1</v>
      </c>
      <c r="C17" s="157">
        <v>0.5</v>
      </c>
      <c r="D17" s="232"/>
      <c r="E17" s="233"/>
      <c r="F17" s="140"/>
      <c r="G17" s="218">
        <v>10</v>
      </c>
    </row>
    <row r="18" spans="1:7" x14ac:dyDescent="0.3">
      <c r="A18" s="168" t="s">
        <v>96</v>
      </c>
      <c r="B18" s="166">
        <v>2519</v>
      </c>
      <c r="C18" s="157">
        <f>B18/100</f>
        <v>25.19</v>
      </c>
      <c r="D18" s="215"/>
      <c r="E18" s="216"/>
      <c r="F18" s="182"/>
      <c r="G18" s="281">
        <f>B18</f>
        <v>2519</v>
      </c>
    </row>
    <row r="19" spans="1:7" ht="16.2" thickBot="1" x14ac:dyDescent="0.35">
      <c r="A19" s="169" t="s">
        <v>155</v>
      </c>
      <c r="B19" s="9">
        <v>1</v>
      </c>
      <c r="C19" s="160">
        <v>2</v>
      </c>
      <c r="D19" s="308"/>
      <c r="E19" s="162"/>
      <c r="F19" s="140"/>
      <c r="G19" s="222">
        <v>350</v>
      </c>
    </row>
    <row r="20" spans="1:7" ht="16.2" thickTop="1" x14ac:dyDescent="0.3">
      <c r="B20" s="226"/>
      <c r="F20" s="13"/>
      <c r="G20" s="280"/>
    </row>
    <row r="21" spans="1:7" x14ac:dyDescent="0.3">
      <c r="E21" s="37" t="s">
        <v>90</v>
      </c>
      <c r="F21" s="182"/>
      <c r="G21" s="489">
        <f>SUM(G3:G19,Martial!M27)</f>
        <v>8999.5</v>
      </c>
    </row>
    <row r="22" spans="1:7" x14ac:dyDescent="0.3">
      <c r="E22" s="37" t="s">
        <v>740</v>
      </c>
      <c r="F22" s="140"/>
      <c r="G22" s="489">
        <v>9000</v>
      </c>
    </row>
  </sheetData>
  <sortState xmlns:xlrd2="http://schemas.microsoft.com/office/spreadsheetml/2017/richdata2" ref="A5:E23">
    <sortCondition ref="A5:A23"/>
  </sortState>
  <phoneticPr fontId="0" type="noConversion"/>
  <conditionalFormatting sqref="G21">
    <cfRule type="cellIs" dxfId="1" priority="3" operator="lessThan">
      <formula>0</formula>
    </cfRule>
  </conditionalFormatting>
  <conditionalFormatting sqref="G22">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Moradin</vt:lpstr>
      <vt:lpstr>Spells</vt:lpstr>
      <vt:lpstr>Feats</vt:lpstr>
      <vt:lpstr>Martial</vt:lpstr>
      <vt:lpstr>Equipment</vt:lpstr>
      <vt:lpstr>Moradin!Print_Area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3.5 PC file</dc:title>
  <dc:creator>© Alexis A. Álvarez 2022</dc:creator>
  <cp:lastModifiedBy>Alexis Álvarez</cp:lastModifiedBy>
  <cp:lastPrinted>2013-04-30T13:47:22Z</cp:lastPrinted>
  <dcterms:created xsi:type="dcterms:W3CDTF">2000-10-24T15:39:59Z</dcterms:created>
  <dcterms:modified xsi:type="dcterms:W3CDTF">2023-02-22T12:49:57Z</dcterms:modified>
</cp:coreProperties>
</file>