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C:\A\Juegos\HSC\Used\Characters\"/>
    </mc:Choice>
  </mc:AlternateContent>
  <xr:revisionPtr revIDLastSave="0" documentId="13_ncr:1_{525A50FE-42A6-410F-B33C-871BECFCE053}"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Lathander" sheetId="18" r:id="rId3"/>
    <sheet name="Spells" sheetId="26" r:id="rId4"/>
    <sheet name="Feats" sheetId="20" r:id="rId5"/>
    <sheet name="Martial" sheetId="6" r:id="rId6"/>
    <sheet name="Equipment" sheetId="19" r:id="rId7"/>
  </sheets>
  <externalReferences>
    <externalReference r:id="rId8"/>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2">Lathander!$A$1:$I$37</definedName>
    <definedName name="_xlnm.Print_Area" localSheetId="5">Martial!#REF!</definedName>
    <definedName name="_xlnm.Print_Area" localSheetId="0">'Personal File'!$A$1:$H$53</definedName>
    <definedName name="_xlnm.Print_Area" localSheetId="1">Skills!$A$1:$K$36</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19" l="1"/>
  <c r="M27" i="6"/>
  <c r="E13" i="4"/>
  <c r="G34" i="19" l="1"/>
  <c r="C26" i="19"/>
  <c r="G19" i="19"/>
  <c r="C19" i="19"/>
  <c r="H31" i="15"/>
  <c r="D31" i="15"/>
  <c r="G31" i="15" s="1"/>
  <c r="H27" i="15"/>
  <c r="D27" i="15"/>
  <c r="G27" i="15" s="1"/>
  <c r="H5" i="6"/>
  <c r="I5" i="6"/>
  <c r="I4" i="6"/>
  <c r="H4" i="6"/>
  <c r="G17" i="19"/>
  <c r="C17" i="19"/>
  <c r="C33" i="19" l="1"/>
  <c r="B33" i="19" s="1"/>
  <c r="I31" i="15"/>
  <c r="I27" i="15"/>
  <c r="E31" i="15"/>
  <c r="E27" i="15"/>
  <c r="J5" i="6"/>
  <c r="J4" i="6"/>
  <c r="K7" i="26"/>
  <c r="U21" i="26"/>
  <c r="U20" i="26"/>
  <c r="U19" i="26"/>
  <c r="U18" i="26"/>
  <c r="U17" i="26"/>
  <c r="U16" i="26"/>
  <c r="U15" i="26"/>
  <c r="U14" i="26"/>
  <c r="U13" i="26"/>
  <c r="U12" i="26"/>
  <c r="U11" i="26"/>
  <c r="U10" i="26"/>
  <c r="U9" i="26"/>
  <c r="U8" i="26"/>
  <c r="U7" i="26"/>
  <c r="U6" i="26"/>
  <c r="U5" i="26"/>
  <c r="U4" i="26"/>
  <c r="U3" i="26"/>
  <c r="D11" i="26"/>
  <c r="D10" i="26"/>
  <c r="D8" i="26"/>
  <c r="B15" i="4" l="1"/>
  <c r="B14" i="4"/>
  <c r="B13" i="4"/>
  <c r="B12" i="4"/>
  <c r="B11" i="4"/>
  <c r="B10" i="4"/>
  <c r="B8" i="4"/>
  <c r="H45" i="15" l="1"/>
  <c r="H44" i="15"/>
  <c r="H43" i="15"/>
  <c r="H42" i="15"/>
  <c r="H41" i="15"/>
  <c r="H40" i="15"/>
  <c r="H39" i="15"/>
  <c r="H38" i="15"/>
  <c r="H37" i="15"/>
  <c r="H36" i="15"/>
  <c r="H35" i="15"/>
  <c r="H34" i="15"/>
  <c r="H33" i="15"/>
  <c r="H32" i="15"/>
  <c r="H30" i="15"/>
  <c r="H29" i="15"/>
  <c r="H28" i="15"/>
  <c r="H26" i="15"/>
  <c r="H25" i="15"/>
  <c r="H24" i="15"/>
  <c r="H23" i="15"/>
  <c r="H22" i="15"/>
  <c r="H21" i="15"/>
  <c r="H20" i="15"/>
  <c r="H19" i="15"/>
  <c r="H18" i="15"/>
  <c r="H17" i="15"/>
  <c r="H16" i="15"/>
  <c r="H15" i="15"/>
  <c r="H14" i="15"/>
  <c r="H13" i="15"/>
  <c r="H12" i="15"/>
  <c r="H11" i="15"/>
  <c r="H10" i="15"/>
  <c r="H9" i="15"/>
  <c r="H8" i="15"/>
  <c r="B4" i="15" l="1"/>
  <c r="B3" i="15"/>
  <c r="I3" i="6" l="1"/>
  <c r="I6" i="6"/>
  <c r="B5" i="15" l="1"/>
  <c r="E57" i="15" l="1"/>
  <c r="I10" i="26" l="1"/>
  <c r="J7" i="26" l="1"/>
  <c r="H7" i="26"/>
  <c r="I7" i="26"/>
  <c r="L7" i="26"/>
  <c r="M7" i="26"/>
  <c r="N7" i="26"/>
  <c r="O7" i="26"/>
  <c r="I11" i="26"/>
  <c r="I13" i="26"/>
  <c r="B51" i="15" l="1"/>
  <c r="H49" i="15" l="1"/>
  <c r="H48" i="15"/>
  <c r="H47" i="15"/>
  <c r="H46" i="15"/>
  <c r="E11" i="4" l="1"/>
  <c r="I9" i="6" l="1"/>
  <c r="H5" i="15" l="1"/>
  <c r="H4" i="15"/>
  <c r="H3" i="15"/>
  <c r="C15" i="4" l="1"/>
  <c r="I12" i="26" s="1"/>
  <c r="C14" i="4"/>
  <c r="D5" i="26" s="1"/>
  <c r="C13" i="4"/>
  <c r="C12" i="4"/>
  <c r="E12" i="4" s="1"/>
  <c r="C11" i="4"/>
  <c r="C10" i="4"/>
  <c r="E15" i="4" l="1"/>
  <c r="E14" i="4" s="1"/>
  <c r="E53" i="15"/>
  <c r="E52" i="15"/>
  <c r="D33" i="15"/>
  <c r="E55" i="15"/>
  <c r="D30" i="15"/>
  <c r="D29" i="15"/>
  <c r="D26" i="15"/>
  <c r="D25" i="15"/>
  <c r="E54" i="15"/>
  <c r="H3" i="6"/>
  <c r="J3" i="6" s="1"/>
  <c r="H6" i="6"/>
  <c r="J6" i="6" s="1"/>
  <c r="D17" i="26"/>
  <c r="D18" i="26"/>
  <c r="D15" i="26"/>
  <c r="D20" i="26"/>
  <c r="D9" i="26"/>
  <c r="D16" i="26"/>
  <c r="D21" i="26"/>
  <c r="D13" i="26"/>
  <c r="D19" i="26"/>
  <c r="D14" i="26"/>
  <c r="D32" i="15"/>
  <c r="D28" i="15"/>
  <c r="I15" i="26"/>
  <c r="I14" i="26"/>
  <c r="D6" i="26"/>
  <c r="D7" i="26"/>
  <c r="D12" i="26"/>
  <c r="D4" i="26"/>
  <c r="D3" i="26"/>
  <c r="D3" i="15"/>
  <c r="E3" i="15" s="1"/>
  <c r="D4" i="15"/>
  <c r="G4" i="15" s="1"/>
  <c r="B19" i="6"/>
  <c r="H9" i="6"/>
  <c r="B9" i="4"/>
  <c r="B18" i="6"/>
  <c r="B16" i="6" s="1"/>
  <c r="E8" i="4"/>
  <c r="D5" i="15"/>
  <c r="H50" i="15"/>
  <c r="H7" i="15"/>
  <c r="H6" i="15"/>
  <c r="G29" i="15" l="1"/>
  <c r="I29" i="15" s="1"/>
  <c r="E29" i="15"/>
  <c r="E33" i="15"/>
  <c r="G33" i="15"/>
  <c r="I33" i="15" s="1"/>
  <c r="G25" i="15"/>
  <c r="I25" i="15" s="1"/>
  <c r="E25" i="15"/>
  <c r="G30" i="15"/>
  <c r="I30" i="15" s="1"/>
  <c r="E30" i="15"/>
  <c r="G26" i="15"/>
  <c r="I26" i="15" s="1"/>
  <c r="E26" i="15"/>
  <c r="E51" i="15"/>
  <c r="G28" i="15"/>
  <c r="I28" i="15" s="1"/>
  <c r="E28" i="15"/>
  <c r="G32" i="15"/>
  <c r="I32" i="15" s="1"/>
  <c r="E32" i="15"/>
  <c r="E4" i="15"/>
  <c r="I4" i="15"/>
  <c r="G3" i="15"/>
  <c r="I3" i="15" s="1"/>
  <c r="E5" i="15"/>
  <c r="G5" i="15"/>
  <c r="J9" i="6"/>
  <c r="I5" i="15" l="1"/>
  <c r="D24" i="15" l="1"/>
  <c r="E24" i="15" l="1"/>
  <c r="G24" i="15"/>
  <c r="I24" i="15" l="1"/>
  <c r="D38" i="15"/>
  <c r="E38" i="15" l="1"/>
  <c r="G38" i="15"/>
  <c r="D44" i="15"/>
  <c r="D19" i="15"/>
  <c r="D46" i="15"/>
  <c r="D43" i="15"/>
  <c r="D48" i="15"/>
  <c r="D45" i="15"/>
  <c r="D47" i="15"/>
  <c r="D40" i="15"/>
  <c r="D49" i="15"/>
  <c r="D36" i="15"/>
  <c r="D42" i="15"/>
  <c r="D14" i="15"/>
  <c r="D12" i="15"/>
  <c r="D50" i="15"/>
  <c r="D41" i="15"/>
  <c r="D39" i="15"/>
  <c r="D37" i="15"/>
  <c r="D35" i="15"/>
  <c r="D34" i="15"/>
  <c r="D23" i="15"/>
  <c r="D22" i="15"/>
  <c r="D21" i="15"/>
  <c r="D20" i="15"/>
  <c r="D18" i="15"/>
  <c r="D17" i="15"/>
  <c r="D16" i="15"/>
  <c r="D15" i="15"/>
  <c r="D13" i="15"/>
  <c r="D11" i="15"/>
  <c r="D10" i="15"/>
  <c r="D9" i="15"/>
  <c r="D8" i="15"/>
  <c r="D7" i="15"/>
  <c r="D6" i="15"/>
  <c r="E8" i="15" l="1"/>
  <c r="G8" i="15"/>
  <c r="E6" i="15"/>
  <c r="G6" i="15"/>
  <c r="I6" i="15" s="1"/>
  <c r="E10" i="15"/>
  <c r="G10" i="15"/>
  <c r="E16" i="15"/>
  <c r="G16" i="15"/>
  <c r="E21" i="15"/>
  <c r="G21" i="15"/>
  <c r="E35" i="15"/>
  <c r="G35" i="15"/>
  <c r="I35" i="15" s="1"/>
  <c r="E50" i="15"/>
  <c r="G50" i="15"/>
  <c r="E36" i="15"/>
  <c r="G36" i="15"/>
  <c r="I36" i="15" s="1"/>
  <c r="E45" i="15"/>
  <c r="G45" i="15"/>
  <c r="E19" i="15"/>
  <c r="G19" i="15"/>
  <c r="E7" i="15"/>
  <c r="G7" i="15"/>
  <c r="E17" i="15"/>
  <c r="G17" i="15"/>
  <c r="E22" i="15"/>
  <c r="G22" i="15"/>
  <c r="E37" i="15"/>
  <c r="I38" i="15" s="1"/>
  <c r="G37" i="15"/>
  <c r="I37" i="15" s="1"/>
  <c r="E12" i="15"/>
  <c r="G12" i="15"/>
  <c r="E49" i="15"/>
  <c r="G49" i="15"/>
  <c r="E48" i="15"/>
  <c r="G48" i="15"/>
  <c r="E44" i="15"/>
  <c r="G44" i="15"/>
  <c r="E13" i="15"/>
  <c r="G13" i="15"/>
  <c r="I13" i="15" s="1"/>
  <c r="E18" i="15"/>
  <c r="G18" i="15"/>
  <c r="E23" i="15"/>
  <c r="G23" i="15"/>
  <c r="E39" i="15"/>
  <c r="G39" i="15"/>
  <c r="E14" i="15"/>
  <c r="G14" i="15"/>
  <c r="E40" i="15"/>
  <c r="G40" i="15"/>
  <c r="E43" i="15"/>
  <c r="G43" i="15"/>
  <c r="E11" i="15"/>
  <c r="G11" i="15"/>
  <c r="I11" i="15" s="1"/>
  <c r="E9" i="15"/>
  <c r="G9" i="15"/>
  <c r="E15" i="15"/>
  <c r="G15" i="15"/>
  <c r="E20" i="15"/>
  <c r="G20" i="15"/>
  <c r="E34" i="15"/>
  <c r="G34" i="15"/>
  <c r="E41" i="15"/>
  <c r="G41" i="15"/>
  <c r="I41" i="15" s="1"/>
  <c r="E42" i="15"/>
  <c r="G42" i="15"/>
  <c r="E47" i="15"/>
  <c r="G47" i="15"/>
  <c r="I47" i="15" s="1"/>
  <c r="E46" i="15"/>
  <c r="G46" i="15"/>
  <c r="I43" i="15" l="1"/>
  <c r="I12" i="15"/>
  <c r="I48" i="15"/>
  <c r="I9" i="15"/>
  <c r="I23" i="15"/>
  <c r="I7" i="15"/>
  <c r="I34" i="15"/>
  <c r="I15" i="15"/>
  <c r="I39" i="15"/>
  <c r="I18" i="15"/>
  <c r="I17" i="15"/>
  <c r="I19" i="15"/>
  <c r="I16" i="15"/>
  <c r="I46" i="15"/>
  <c r="I42" i="15"/>
  <c r="I14" i="15"/>
  <c r="I49" i="15"/>
  <c r="I50" i="15"/>
  <c r="I21" i="15"/>
  <c r="I40" i="15"/>
  <c r="I44" i="15"/>
  <c r="I20" i="15"/>
  <c r="I45"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8" authorId="0" shapeId="0" xr:uid="{00000000-0006-0000-0000-000001000000}">
      <text>
        <r>
          <rPr>
            <i/>
            <sz val="12"/>
            <color indexed="81"/>
            <rFont val="Times New Roman"/>
            <family val="1"/>
          </rPr>
          <t>bless +1
Aura of Menace -2</t>
        </r>
      </text>
    </comment>
    <comment ref="E10" authorId="0" shapeId="0" xr:uid="{00000000-0006-0000-0000-000002000000}">
      <text>
        <r>
          <rPr>
            <sz val="12"/>
            <color indexed="81"/>
            <rFont val="Times New Roman"/>
            <family val="1"/>
          </rPr>
          <t>See PHB 162</t>
        </r>
      </text>
    </comment>
    <comment ref="E12" authorId="0" shapeId="0" xr:uid="{5E53E49C-F18E-4DFD-96F1-04CF2A20C09B}">
      <text>
        <r>
          <rPr>
            <sz val="12"/>
            <color indexed="81"/>
            <rFont val="Times New Roman"/>
            <family val="1"/>
          </rPr>
          <t>[(4 * 4 Cloisdtered Cleric) * 75%]
+ (4 * 1 Con)</t>
        </r>
      </text>
    </comment>
    <comment ref="E13" authorId="0" shapeId="0" xr:uid="{00000000-0006-0000-0000-000004000000}">
      <text>
        <r>
          <rPr>
            <i/>
            <sz val="12"/>
            <color indexed="81"/>
            <rFont val="Times New Roman"/>
            <family val="1"/>
          </rPr>
          <t xml:space="preserve">Vulnerable -1
Shield of Faith +2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13" authorId="0" shapeId="0" xr:uid="{00000000-0006-0000-0100-000001000000}">
      <text>
        <r>
          <rPr>
            <sz val="12"/>
            <color indexed="81"/>
            <rFont val="Times New Roman"/>
            <family val="1"/>
          </rPr>
          <t>Synergy bonuses
+2 Sense Motive
+2 Bluff</t>
        </r>
      </text>
    </comment>
    <comment ref="F24" authorId="0" shapeId="0" xr:uid="{00000000-0006-0000-0100-000002000000}">
      <text>
        <r>
          <rPr>
            <sz val="12"/>
            <color indexed="81"/>
            <rFont val="Times New Roman"/>
            <family val="1"/>
          </rPr>
          <t>+2 Educated</t>
        </r>
      </text>
    </comment>
    <comment ref="F32" authorId="0" shapeId="0" xr:uid="{00000000-0006-0000-0100-000003000000}">
      <text>
        <r>
          <rPr>
            <sz val="12"/>
            <color indexed="81"/>
            <rFont val="Times New Roman"/>
            <family val="1"/>
          </rPr>
          <t>+2 Educated</t>
        </r>
      </text>
    </comment>
    <comment ref="F44" authorId="0" shapeId="0" xr:uid="{00000000-0006-0000-0100-000004000000}">
      <text>
        <r>
          <rPr>
            <sz val="12"/>
            <color indexed="81"/>
            <rFont val="Times New Roman"/>
            <family val="1"/>
          </rPr>
          <t>Synergy bonuses
+2 Know (Arcana)</t>
        </r>
      </text>
    </comment>
    <comment ref="F45" authorId="0" shapeId="0" xr:uid="{00000000-0006-0000-0100-000005000000}">
      <text>
        <r>
          <rPr>
            <sz val="12"/>
            <color indexed="81"/>
            <rFont val="Times New Roman"/>
            <family val="1"/>
          </rPr>
          <t>Scout’s Headband
MIC 132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8" authorId="0" shapeId="0" xr:uid="{00000000-0006-0000-0200-000001000000}">
      <text>
        <r>
          <rPr>
            <sz val="12"/>
            <color indexed="81"/>
            <rFont val="Times New Roman"/>
            <family val="1"/>
          </rPr>
          <t>Sulphur or phosphorous</t>
        </r>
      </text>
    </comment>
    <comment ref="E10" authorId="0" shapeId="0" xr:uid="{00000000-0006-0000-0200-000002000000}">
      <text>
        <r>
          <rPr>
            <sz val="12"/>
            <color indexed="81"/>
            <rFont val="Times New Roman"/>
            <family val="1"/>
          </rPr>
          <t>Copper wire</t>
        </r>
      </text>
    </comment>
    <comment ref="E12" authorId="0" shapeId="0" xr:uid="{00000000-0006-0000-0200-000003000000}">
      <text>
        <r>
          <rPr>
            <sz val="12"/>
            <color indexed="81"/>
            <rFont val="Times New Roman"/>
            <family val="1"/>
          </rPr>
          <t>Prism, lens, or monocle</t>
        </r>
      </text>
    </comment>
    <comment ref="E34" authorId="0" shapeId="0" xr:uid="{00000000-0006-0000-0200-000004000000}">
      <text>
        <r>
          <rPr>
            <sz val="12"/>
            <color indexed="81"/>
            <rFont val="Times New Roman"/>
            <family val="1"/>
          </rPr>
          <t>Pinch of dirt</t>
        </r>
      </text>
    </comment>
    <comment ref="E35" authorId="0" shapeId="0" xr:uid="{00000000-0006-0000-0200-000005000000}">
      <text>
        <r>
          <rPr>
            <sz val="12"/>
            <color indexed="81"/>
            <rFont val="Times New Roman"/>
            <family val="1"/>
          </rPr>
          <t>Imbued weapon</t>
        </r>
      </text>
    </comment>
    <comment ref="E40" authorId="0" shapeId="0" xr:uid="{00000000-0006-0000-0200-000006000000}">
      <text>
        <r>
          <rPr>
            <sz val="12"/>
            <color indexed="81"/>
            <rFont val="Times New Roman"/>
            <family val="1"/>
          </rPr>
          <t>Parchment w/ holy text</t>
        </r>
      </text>
    </comment>
    <comment ref="E42" authorId="0" shapeId="0" xr:uid="{00000000-0006-0000-0200-000007000000}">
      <text>
        <r>
          <rPr>
            <sz val="12"/>
            <color indexed="81"/>
            <rFont val="Times New Roman"/>
            <family val="1"/>
          </rPr>
          <t>piece of string &amp; bit of wood</t>
        </r>
      </text>
    </comment>
    <comment ref="E44" authorId="0" shapeId="0" xr:uid="{00000000-0006-0000-0200-000008000000}">
      <text>
        <r>
          <rPr>
            <sz val="12"/>
            <color indexed="81"/>
            <rFont val="Times New Roman"/>
            <family val="1"/>
          </rPr>
          <t>Dumathoin symbol, crystal lens</t>
        </r>
      </text>
    </comment>
    <comment ref="E45" authorId="0" shapeId="0" xr:uid="{00000000-0006-0000-0200-000009000000}">
      <text>
        <r>
          <rPr>
            <sz val="12"/>
            <color indexed="81"/>
            <rFont val="Times New Roman"/>
            <family val="1"/>
          </rPr>
          <t>Bait for said animal</t>
        </r>
      </text>
    </comment>
    <comment ref="E46" authorId="0" shapeId="0" xr:uid="{00000000-0006-0000-0200-00000A000000}">
      <text>
        <r>
          <rPr>
            <sz val="12"/>
            <color indexed="81"/>
            <rFont val="Times New Roman"/>
            <family val="1"/>
          </rPr>
          <t>25 gp of sticks and bones</t>
        </r>
      </text>
    </comment>
    <comment ref="E64" authorId="0" shapeId="0" xr:uid="{00000000-0006-0000-0200-00000B000000}">
      <text>
        <r>
          <rPr>
            <sz val="12"/>
            <color indexed="81"/>
            <rFont val="Times New Roman"/>
            <family val="1"/>
          </rPr>
          <t>Pendulum</t>
        </r>
      </text>
    </comment>
    <comment ref="E65" authorId="0" shapeId="0" xr:uid="{00000000-0006-0000-0200-00000C000000}">
      <text>
        <r>
          <rPr>
            <sz val="12"/>
            <color indexed="81"/>
            <rFont val="Times New Roman"/>
            <family val="1"/>
          </rPr>
          <t>Dumathoin symbol, salt, copper pieces</t>
        </r>
      </text>
    </comment>
    <comment ref="E73" authorId="0" shapeId="0" xr:uid="{00000000-0006-0000-0200-00000D000000}">
      <text>
        <r>
          <rPr>
            <sz val="12"/>
            <color indexed="81"/>
            <rFont val="Times New Roman"/>
            <family val="1"/>
          </rPr>
          <t>25 gp of sticks and bones</t>
        </r>
      </text>
    </comment>
    <comment ref="E75" authorId="0" shapeId="0" xr:uid="{00000000-0006-0000-0200-00000E000000}">
      <text/>
    </comment>
    <comment ref="E83" authorId="0" shapeId="0" xr:uid="{00000000-0006-0000-0200-00000F000000}">
      <text>
        <r>
          <rPr>
            <sz val="12"/>
            <color indexed="81"/>
            <rFont val="Times New Roman"/>
            <family val="1"/>
          </rPr>
          <t>Black onyx gem</t>
        </r>
      </text>
    </comment>
    <comment ref="E88" authorId="0" shapeId="0" xr:uid="{00000000-0006-0000-0200-000010000000}">
      <text>
        <r>
          <rPr>
            <sz val="12"/>
            <color indexed="81"/>
            <rFont val="Times New Roman"/>
            <family val="1"/>
          </rPr>
          <t>Phosphorous, sulfur, or other combustible powder</t>
        </r>
      </text>
    </comment>
    <comment ref="E100" authorId="0" shapeId="0" xr:uid="{00000000-0006-0000-0200-000011000000}">
      <text/>
    </comment>
    <comment ref="E101" authorId="0" shapeId="0" xr:uid="{00000000-0006-0000-0200-000012000000}">
      <text>
        <r>
          <rPr>
            <sz val="12"/>
            <color indexed="81"/>
            <rFont val="Times New Roman"/>
            <family val="1"/>
          </rPr>
          <t>Metal object with which to outline circle</t>
        </r>
      </text>
    </comment>
    <comment ref="E102" authorId="0" shapeId="0" xr:uid="{00000000-0006-0000-0200-000013000000}">
      <text>
        <r>
          <rPr>
            <sz val="12"/>
            <color indexed="81"/>
            <rFont val="Times New Roman"/>
            <family val="1"/>
          </rPr>
          <t>Metal object with which to outline circle</t>
        </r>
      </text>
    </comment>
    <comment ref="E111" authorId="0" shapeId="0" xr:uid="{00000000-0006-0000-0200-000014000000}">
      <text>
        <r>
          <rPr>
            <sz val="12"/>
            <color indexed="81"/>
            <rFont val="Times New Roman"/>
            <family val="1"/>
          </rPr>
          <t>powdered herring &amp; will-o'the-wisp essence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58B70849-B609-4A97-8506-7FE3F541C046}">
      <text>
        <r>
          <rPr>
            <sz val="12"/>
            <rFont val="Times New Roman"/>
            <family val="1"/>
          </rPr>
          <t xml:space="preserve">By maintaining an intimate relationship with a good-aligned fey (such as a nymph or dryad), you gain some of the characteristics of fey.
</t>
        </r>
        <r>
          <rPr>
            <b/>
            <sz val="12"/>
            <color indexed="81"/>
            <rFont val="Times New Roman"/>
            <family val="1"/>
          </rPr>
          <t xml:space="preserve">Benefit:  </t>
        </r>
        <r>
          <rPr>
            <sz val="12"/>
            <rFont val="Times New Roman"/>
            <family val="1"/>
          </rPr>
          <t>Fey creatures regard you as though you were fey.  You gain a +2 circumstance bonus on all Charisma-related checks, and a +1 bonus on all saving throws against spells and spell-like abilities.  Starting with the level when you take this feat, you gain 1 extra skill point per level.
Book of Exalted Deeds 44</t>
        </r>
      </text>
    </comment>
    <comment ref="C2" authorId="0" shapeId="0" xr:uid="{00000000-0006-0000-0400-000002000000}">
      <text>
        <r>
          <rPr>
            <sz val="12"/>
            <color indexed="81"/>
            <rFont val="Times New Roman"/>
            <family val="1"/>
          </rPr>
          <t>A cloistered cleric picks up a lot of stray knowledge while wandering the land and learning stories from bards and other cloistered clerics.  He may make a special lore check with a bonus equal to his cloistered cleric level + his Intelligence modifier to see whether he knows some relevant information about local notable people, legendary items, or noteworthy places.  (If the cloistered cleric has 5 or more ranks in Knowledge (history), he gains a +2 bonus on this check.)
A successful lore check will not reveal the powers of a magic item but may give a hint as to its general function.  A cloistered cleric may not take 10 or take 20 on this check; this sort of knowledge is essentially random.  The DM can determine the Difficulty Class of the check by referring to the table at:
PHB 28, UA 50</t>
        </r>
      </text>
    </comment>
    <comment ref="A3" authorId="0" shapeId="0" xr:uid="{BC90D317-A94D-4C5E-9011-2644C3FEF7CE}">
      <text>
        <r>
          <rPr>
            <sz val="12"/>
            <color indexed="81"/>
            <rFont val="Times New Roman"/>
            <family val="1"/>
          </rPr>
          <t xml:space="preserve">You have an exceptional gift for magic.
</t>
        </r>
        <r>
          <rPr>
            <b/>
            <sz val="12"/>
            <color indexed="81"/>
            <rFont val="Times New Roman"/>
            <family val="1"/>
          </rPr>
          <t xml:space="preserve">Benefit: </t>
        </r>
        <r>
          <rPr>
            <sz val="12"/>
            <color indexed="81"/>
            <rFont val="Times New Roman"/>
            <family val="1"/>
          </rPr>
          <t xml:space="preserve">For the purpose of determining bonus spells and the saving throw DCs of spells you cast, treat your primary spellcasting ability score (Charisma for bards and sorcerers. Wisdom for divine spellcasters. Intelligence for wizards) as 2 points higher than its actual value. If you have more than one spellcasting class, the bonus applies to only one of those classes.
</t>
        </r>
        <r>
          <rPr>
            <b/>
            <sz val="12"/>
            <color indexed="81"/>
            <rFont val="Times New Roman"/>
            <family val="1"/>
          </rPr>
          <t xml:space="preserve">Special: </t>
        </r>
        <r>
          <rPr>
            <sz val="12"/>
            <color indexed="81"/>
            <rFont val="Times New Roman"/>
            <family val="1"/>
          </rPr>
          <t>You may only take this feat as a 1st-level character. If you take this feat more than once (for example, if you are a human or another type of creature that gets more than one feat at 1st level), it applies to a different spellcasting class each time. You can take this feat even if you don’t have any spellcasting classes yet.
FRCS 39</t>
        </r>
      </text>
    </comment>
    <comment ref="A4" authorId="0" shapeId="0" xr:uid="{9BA8C391-626D-469A-BBD1-F2B710116FCF}">
      <text>
        <r>
          <rPr>
            <sz val="12"/>
            <color indexed="81"/>
            <rFont val="Times New Roman"/>
            <family val="1"/>
          </rPr>
          <t xml:space="preserve">You can use your knowledge to exploit your foes’ weaknesses and overcome their strengths.
</t>
        </r>
        <r>
          <rPr>
            <b/>
            <sz val="12"/>
            <color indexed="81"/>
            <rFont val="Times New Roman"/>
            <family val="1"/>
          </rPr>
          <t xml:space="preserve">Prerequisite: </t>
        </r>
        <r>
          <rPr>
            <sz val="12"/>
            <color indexed="81"/>
            <rFont val="Times New Roman"/>
            <family val="1"/>
          </rPr>
          <t xml:space="preserve">Knowledge (any) 5 ranks.
</t>
        </r>
        <r>
          <rPr>
            <b/>
            <sz val="12"/>
            <color indexed="81"/>
            <rFont val="Times New Roman"/>
            <family val="1"/>
          </rPr>
          <t xml:space="preserve">Benefit: </t>
        </r>
        <r>
          <rPr>
            <sz val="12"/>
            <color indexed="81"/>
            <rFont val="Times New Roman"/>
            <family val="1"/>
          </rPr>
          <t>Upon selecting this feat, you immediately add one Knowledge skill of your choice to your list of class skills.  Thereafter, you treat that skill as a class skill, regardless of which class you are advancing in.  Whenever you fight a creature, you can make a Knowledge check based on its type, as described on page 78 of the Player’s Handbook, provided that you have at least one rank in the appropriate Knowledge skill.
You then receive an insight bonus on attack rolls and damage rolls against that creature type for the remainder of the combat.  The amount of the bonus depends on your Knowledge check result, as given on the following table.
Complete Champion 60</t>
        </r>
      </text>
    </comment>
    <comment ref="A5" authorId="0" shapeId="0" xr:uid="{F1FC0843-2692-4495-BF91-6E01D80FC870}">
      <text>
        <r>
          <rPr>
            <sz val="12"/>
            <color indexed="81"/>
            <rFont val="Times New Roman"/>
            <family val="1"/>
          </rPr>
          <t xml:space="preserve">Your weapon blazes with the power of the sun.
</t>
        </r>
        <r>
          <rPr>
            <b/>
            <sz val="12"/>
            <color indexed="81"/>
            <rFont val="Times New Roman"/>
            <family val="1"/>
          </rPr>
          <t xml:space="preserve">Benefit: </t>
        </r>
        <r>
          <rPr>
            <sz val="12"/>
            <color indexed="81"/>
            <rFont val="Times New Roman"/>
            <family val="1"/>
          </rPr>
          <t xml:space="preserve">Once per day as a swift action, you can cause one of your melee weapons to glow with the power of the sun. The illumination radius is the same as that of a torch, but the light is true sunlight and affects creatures within a 10-foot! radius as such. This effect lasts for 1 minute.
While your weapon glows, it deals an additional 1 point I of sacred (if your deity is good or neutral) or profane (if your deity is evil) damage per character level you possess to any undead it strikes.
</t>
        </r>
        <r>
          <rPr>
            <b/>
            <sz val="12"/>
            <color indexed="81"/>
            <rFont val="Times New Roman"/>
            <family val="1"/>
          </rPr>
          <t xml:space="preserve">Special: </t>
        </r>
        <r>
          <rPr>
            <sz val="12"/>
            <color indexed="81"/>
            <rFont val="Times New Roman"/>
            <family val="1"/>
          </rPr>
          <t xml:space="preserve">You can select this feat multiple times, gaining one additional daily use each time you take it.
</t>
        </r>
        <r>
          <rPr>
            <b/>
            <sz val="12"/>
            <color indexed="81"/>
            <rFont val="Times New Roman"/>
            <family val="1"/>
          </rPr>
          <t xml:space="preserve">Special: </t>
        </r>
        <r>
          <rPr>
            <sz val="12"/>
            <color indexed="81"/>
            <rFont val="Times New Roman"/>
            <family val="1"/>
          </rPr>
          <t>If you have the ability to turn or rebuke undead, you gain one additional daily use of this feat for each daily turn or rebuke use you expend.
Complete Chapion 62</t>
        </r>
      </text>
    </comment>
    <comment ref="C5" authorId="0" shapeId="0" xr:uid="{00000000-0006-0000-0400-000006000000}">
      <text>
        <r>
          <rPr>
            <b/>
            <sz val="12"/>
            <color indexed="81"/>
            <rFont val="Times New Roman"/>
            <family val="1"/>
          </rPr>
          <t xml:space="preserve">PLANNING DOMAIN SPELLS
1 Deathwatch:  </t>
        </r>
        <r>
          <rPr>
            <sz val="12"/>
            <color indexed="81"/>
            <rFont val="Times New Roman"/>
            <family val="1"/>
          </rPr>
          <t>Reveals how near death subjects within 30 ft. are.</t>
        </r>
        <r>
          <rPr>
            <b/>
            <sz val="12"/>
            <color indexed="81"/>
            <rFont val="Times New Roman"/>
            <family val="1"/>
          </rPr>
          <t xml:space="preserve">
2 Augury: </t>
        </r>
        <r>
          <rPr>
            <sz val="12"/>
            <color indexed="81"/>
            <rFont val="Times New Roman"/>
            <family val="1"/>
          </rPr>
          <t>You learn whether an action will be good or bad.</t>
        </r>
        <r>
          <rPr>
            <b/>
            <sz val="12"/>
            <color indexed="81"/>
            <rFont val="Times New Roman"/>
            <family val="1"/>
          </rPr>
          <t xml:space="preserve">
3 Clairaudience/Clairvoyance:  </t>
        </r>
        <r>
          <rPr>
            <sz val="12"/>
            <color indexed="81"/>
            <rFont val="Times New Roman"/>
            <family val="1"/>
          </rPr>
          <t>You can hear or see at a di stance for 1 min./level.</t>
        </r>
        <r>
          <rPr>
            <b/>
            <sz val="12"/>
            <color indexed="81"/>
            <rFont val="Times New Roman"/>
            <family val="1"/>
          </rPr>
          <t xml:space="preserve">
4 Imbue with Spell Ability:  </t>
        </r>
        <r>
          <rPr>
            <sz val="12"/>
            <color indexed="81"/>
            <rFont val="Times New Roman"/>
            <family val="1"/>
          </rPr>
          <t>Transfers spells to subject.</t>
        </r>
        <r>
          <rPr>
            <b/>
            <sz val="12"/>
            <color indexed="81"/>
            <rFont val="Times New Roman"/>
            <family val="1"/>
          </rPr>
          <t xml:space="preserve">
5 Detect Scrying:  </t>
        </r>
        <r>
          <rPr>
            <sz val="12"/>
            <color indexed="81"/>
            <rFont val="Times New Roman"/>
            <family val="1"/>
          </rPr>
          <t>Alerts you to magical eavesdropping.</t>
        </r>
        <r>
          <rPr>
            <b/>
            <sz val="12"/>
            <color indexed="81"/>
            <rFont val="Times New Roman"/>
            <family val="1"/>
          </rPr>
          <t xml:space="preserve">
6 Heroes’ Feast:  </t>
        </r>
        <r>
          <rPr>
            <sz val="12"/>
            <color indexed="81"/>
            <rFont val="Times New Roman"/>
            <family val="1"/>
          </rPr>
          <t>Food for one creature/level cures and grants combat bonuses.</t>
        </r>
        <r>
          <rPr>
            <b/>
            <sz val="12"/>
            <color indexed="81"/>
            <rFont val="Times New Roman"/>
            <family val="1"/>
          </rPr>
          <t xml:space="preserve">
7 Scrying, Greater:  </t>
        </r>
        <r>
          <rPr>
            <sz val="12"/>
            <color indexed="81"/>
            <rFont val="Times New Roman"/>
            <family val="1"/>
          </rPr>
          <t>As scrying, but faster and longer.</t>
        </r>
        <r>
          <rPr>
            <b/>
            <sz val="12"/>
            <color indexed="81"/>
            <rFont val="Times New Roman"/>
            <family val="1"/>
          </rPr>
          <t xml:space="preserve">
8 Discern Location:  </t>
        </r>
        <r>
          <rPr>
            <sz val="12"/>
            <color indexed="81"/>
            <rFont val="Times New Roman"/>
            <family val="1"/>
          </rPr>
          <t>Reveals exact location of creature or object.</t>
        </r>
        <r>
          <rPr>
            <b/>
            <sz val="12"/>
            <color indexed="81"/>
            <rFont val="Times New Roman"/>
            <family val="1"/>
          </rPr>
          <t xml:space="preserve">
9 Time Stop:  </t>
        </r>
        <r>
          <rPr>
            <sz val="12"/>
            <color indexed="81"/>
            <rFont val="Times New Roman"/>
            <family val="1"/>
          </rPr>
          <t>You act freely for 1d4+1 rounds.
PGtF 89</t>
        </r>
      </text>
    </comment>
    <comment ref="A6" authorId="0" shapeId="0" xr:uid="{CC0A6761-98D4-4AE8-800F-B16D9B4955AA}">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 ref="C6" authorId="0" shapeId="0" xr:uid="{00000000-0006-0000-0400-000007000000}">
      <text>
        <r>
          <rPr>
            <sz val="12"/>
            <color indexed="81"/>
            <rFont val="Times New Roman"/>
            <family val="1"/>
          </rPr>
          <t xml:space="preserve">You can cast spells that last longer than normal.
</t>
        </r>
        <r>
          <rPr>
            <b/>
            <sz val="12"/>
            <color indexed="81"/>
            <rFont val="Times New Roman"/>
            <family val="1"/>
          </rPr>
          <t xml:space="preserve">Benefit:  </t>
        </r>
        <r>
          <rPr>
            <sz val="12"/>
            <color indexed="81"/>
            <rFont val="Times New Roman"/>
            <family val="1"/>
          </rPr>
          <t>An extended spell lasts twice as long as normal.  A spell with a duration of concentration, instantaneous, or permanent is not affected by this feat. An extended spell uses up a spell slot one level higher than the spell’s actual level.
PHB 94</t>
        </r>
      </text>
    </comment>
    <comment ref="A7" authorId="0" shapeId="0" xr:uid="{4A9A73D6-5C02-4C2D-A156-6C33E55CD5BA}">
      <text>
        <r>
          <rPr>
            <sz val="12"/>
            <color indexed="81"/>
            <rFont val="Times New Roman"/>
            <family val="1"/>
          </rPr>
          <t xml:space="preserve">Your summoned creatures are better than normal.
</t>
        </r>
        <r>
          <rPr>
            <b/>
            <sz val="12"/>
            <color indexed="81"/>
            <rFont val="Times New Roman"/>
            <family val="1"/>
          </rPr>
          <t xml:space="preserve">Prerequisites: </t>
        </r>
        <r>
          <rPr>
            <sz val="12"/>
            <color indexed="81"/>
            <rFont val="Times New Roman"/>
            <family val="1"/>
          </rPr>
          <t xml:space="preserve">Spellcaster level 2nd+.
</t>
        </r>
        <r>
          <rPr>
            <b/>
            <sz val="12"/>
            <color indexed="81"/>
            <rFont val="Times New Roman"/>
            <family val="1"/>
          </rPr>
          <t xml:space="preserve">Benefit: </t>
        </r>
        <r>
          <rPr>
            <sz val="12"/>
            <color indexed="81"/>
            <rFont val="Times New Roman"/>
            <family val="1"/>
          </rPr>
          <t>Creatures you summon with any summoning spell are slightly enhanced. They gain one more die of hit points (but they are not treated as +1 HD creatures) and a +1 competence bonus on their attack and damage rolls.
Magic of Faerûn 21</t>
        </r>
      </text>
    </comment>
    <comment ref="C7" authorId="0" shapeId="0" xr:uid="{00000000-0006-0000-0400-000008000000}">
      <text>
        <r>
          <rPr>
            <b/>
            <sz val="12"/>
            <color indexed="81"/>
            <rFont val="Times New Roman"/>
            <family val="1"/>
          </rPr>
          <t>Knowledge Domain Spells</t>
        </r>
        <r>
          <rPr>
            <sz val="12"/>
            <color indexed="81"/>
            <rFont val="Times New Roman"/>
            <family val="1"/>
          </rPr>
          <t xml:space="preserve">
</t>
        </r>
        <r>
          <rPr>
            <b/>
            <sz val="12"/>
            <color indexed="81"/>
            <rFont val="Times New Roman"/>
            <family val="1"/>
          </rPr>
          <t xml:space="preserve">1 Detect Secret Doors: </t>
        </r>
        <r>
          <rPr>
            <sz val="12"/>
            <color indexed="81"/>
            <rFont val="Times New Roman"/>
            <family val="1"/>
          </rPr>
          <t xml:space="preserve">Reveals hidden doors within 60 ft.
</t>
        </r>
        <r>
          <rPr>
            <b/>
            <sz val="12"/>
            <color indexed="81"/>
            <rFont val="Times New Roman"/>
            <family val="1"/>
          </rPr>
          <t xml:space="preserve">2 Detect Thoughts: </t>
        </r>
        <r>
          <rPr>
            <sz val="12"/>
            <color indexed="81"/>
            <rFont val="Times New Roman"/>
            <family val="1"/>
          </rPr>
          <t xml:space="preserve">Allows “listening” to surface thoughts.
</t>
        </r>
        <r>
          <rPr>
            <b/>
            <sz val="12"/>
            <color indexed="81"/>
            <rFont val="Times New Roman"/>
            <family val="1"/>
          </rPr>
          <t xml:space="preserve">3 Clairaudience/Clairvoyance: </t>
        </r>
        <r>
          <rPr>
            <sz val="12"/>
            <color indexed="81"/>
            <rFont val="Times New Roman"/>
            <family val="1"/>
          </rPr>
          <t xml:space="preserve">Hear or see at a distance for 1 min./level.
</t>
        </r>
        <r>
          <rPr>
            <b/>
            <sz val="12"/>
            <color indexed="81"/>
            <rFont val="Times New Roman"/>
            <family val="1"/>
          </rPr>
          <t xml:space="preserve">4 Divination: </t>
        </r>
        <r>
          <rPr>
            <sz val="12"/>
            <color indexed="81"/>
            <rFont val="Times New Roman"/>
            <family val="1"/>
          </rPr>
          <t xml:space="preserve">Provides useful advice for specific proposed actions.
</t>
        </r>
        <r>
          <rPr>
            <b/>
            <sz val="12"/>
            <color indexed="81"/>
            <rFont val="Times New Roman"/>
            <family val="1"/>
          </rPr>
          <t xml:space="preserve">5 True Seeing: </t>
        </r>
        <r>
          <rPr>
            <sz val="12"/>
            <color indexed="81"/>
            <rFont val="Times New Roman"/>
            <family val="1"/>
          </rPr>
          <t xml:space="preserve">Lets you see all things as they really are.
</t>
        </r>
        <r>
          <rPr>
            <b/>
            <sz val="12"/>
            <color indexed="81"/>
            <rFont val="Times New Roman"/>
            <family val="1"/>
          </rPr>
          <t>6 Find the Path:</t>
        </r>
        <r>
          <rPr>
            <sz val="12"/>
            <color indexed="81"/>
            <rFont val="Times New Roman"/>
            <family val="1"/>
          </rPr>
          <t xml:space="preserve"> Shows most direct way to a location.
</t>
        </r>
        <r>
          <rPr>
            <b/>
            <sz val="12"/>
            <color indexed="81"/>
            <rFont val="Times New Roman"/>
            <family val="1"/>
          </rPr>
          <t>7 Legend Lore:</t>
        </r>
        <r>
          <rPr>
            <sz val="12"/>
            <color indexed="81"/>
            <rFont val="Times New Roman"/>
            <family val="1"/>
          </rPr>
          <t xml:space="preserve"> Lets you learn tales about a person, place, or thing.
</t>
        </r>
        <r>
          <rPr>
            <b/>
            <sz val="12"/>
            <color indexed="81"/>
            <rFont val="Times New Roman"/>
            <family val="1"/>
          </rPr>
          <t xml:space="preserve">8 Discern Location: </t>
        </r>
        <r>
          <rPr>
            <sz val="12"/>
            <color indexed="81"/>
            <rFont val="Times New Roman"/>
            <family val="1"/>
          </rPr>
          <t xml:space="preserve">Reveals exact location of creature or object.
</t>
        </r>
        <r>
          <rPr>
            <b/>
            <sz val="12"/>
            <color indexed="81"/>
            <rFont val="Times New Roman"/>
            <family val="1"/>
          </rPr>
          <t xml:space="preserve">9 Foresight: </t>
        </r>
        <r>
          <rPr>
            <sz val="12"/>
            <color indexed="81"/>
            <rFont val="Times New Roman"/>
            <family val="1"/>
          </rPr>
          <t>“Sixth sense” warns of impending danger.
PHB 187
Cloistered cleric bonus domain as per Unearthed Arcana 50</t>
        </r>
      </text>
    </comment>
    <comment ref="C8" authorId="0" shapeId="0" xr:uid="{00000000-0006-0000-0400-000009000000}">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 ref="C9" authorId="0" shapeId="0" xr:uid="{00000000-0006-0000-0400-00000A000000}">
      <text>
        <r>
          <rPr>
            <b/>
            <sz val="12"/>
            <color indexed="81"/>
            <rFont val="Times New Roman"/>
            <family val="1"/>
          </rPr>
          <t xml:space="preserve">1 Sanctuary:  </t>
        </r>
        <r>
          <rPr>
            <sz val="12"/>
            <color indexed="81"/>
            <rFont val="Times New Roman"/>
            <family val="1"/>
          </rPr>
          <t>Opponents can’t attack you, and you can’t attack.</t>
        </r>
        <r>
          <rPr>
            <b/>
            <sz val="12"/>
            <color indexed="81"/>
            <rFont val="Times New Roman"/>
            <family val="1"/>
          </rPr>
          <t xml:space="preserve">
2 Shield Other:  </t>
        </r>
        <r>
          <rPr>
            <sz val="12"/>
            <color indexed="81"/>
            <rFont val="Times New Roman"/>
            <family val="1"/>
          </rPr>
          <t>You take half of subject’s damage.</t>
        </r>
        <r>
          <rPr>
            <b/>
            <sz val="12"/>
            <color indexed="81"/>
            <rFont val="Times New Roman"/>
            <family val="1"/>
          </rPr>
          <t xml:space="preserve">
3 Protection from Energy:  </t>
        </r>
        <r>
          <rPr>
            <sz val="12"/>
            <color indexed="81"/>
            <rFont val="Times New Roman"/>
            <family val="1"/>
          </rPr>
          <t>Absorb 12 points/level of damage from one kind of energy.</t>
        </r>
        <r>
          <rPr>
            <b/>
            <sz val="12"/>
            <color indexed="81"/>
            <rFont val="Times New Roman"/>
            <family val="1"/>
          </rPr>
          <t xml:space="preserve">
4 Spell Immunity:  </t>
        </r>
        <r>
          <rPr>
            <sz val="12"/>
            <color indexed="81"/>
            <rFont val="Times New Roman"/>
            <family val="1"/>
          </rPr>
          <t>Subject is immune to one spell per four levels.</t>
        </r>
        <r>
          <rPr>
            <b/>
            <sz val="12"/>
            <color indexed="81"/>
            <rFont val="Times New Roman"/>
            <family val="1"/>
          </rPr>
          <t xml:space="preserve">
5 Spell Resistance:  </t>
        </r>
        <r>
          <rPr>
            <sz val="12"/>
            <color indexed="81"/>
            <rFont val="Times New Roman"/>
            <family val="1"/>
          </rPr>
          <t>Subject gains SR 12 + level.</t>
        </r>
        <r>
          <rPr>
            <b/>
            <sz val="12"/>
            <color indexed="81"/>
            <rFont val="Times New Roman"/>
            <family val="1"/>
          </rPr>
          <t xml:space="preserve">
6 Antimagic Field:  </t>
        </r>
        <r>
          <rPr>
            <sz val="12"/>
            <color indexed="81"/>
            <rFont val="Times New Roman"/>
            <family val="1"/>
          </rPr>
          <t>Negates magic within 10’.</t>
        </r>
        <r>
          <rPr>
            <b/>
            <sz val="12"/>
            <color indexed="81"/>
            <rFont val="Times New Roman"/>
            <family val="1"/>
          </rPr>
          <t xml:space="preserve">
7 Repulsion: </t>
        </r>
        <r>
          <rPr>
            <sz val="12"/>
            <color indexed="81"/>
            <rFont val="Times New Roman"/>
            <family val="1"/>
          </rPr>
          <t>Creatures can’t approach you.</t>
        </r>
        <r>
          <rPr>
            <b/>
            <sz val="12"/>
            <color indexed="81"/>
            <rFont val="Times New Roman"/>
            <family val="1"/>
          </rPr>
          <t xml:space="preserve">
8 Mind Blank:  </t>
        </r>
        <r>
          <rPr>
            <sz val="12"/>
            <color indexed="81"/>
            <rFont val="Times New Roman"/>
            <family val="1"/>
          </rPr>
          <t>Subject is immune to mental/emotional magic and scrying.</t>
        </r>
        <r>
          <rPr>
            <b/>
            <sz val="12"/>
            <color indexed="81"/>
            <rFont val="Times New Roman"/>
            <family val="1"/>
          </rPr>
          <t xml:space="preserve">
9 Prismatic Sphere:  </t>
        </r>
        <r>
          <rPr>
            <sz val="12"/>
            <color indexed="81"/>
            <rFont val="Times New Roman"/>
            <family val="1"/>
          </rPr>
          <t>As prismatic wall, but surrounds on all sides.</t>
        </r>
        <r>
          <rPr>
            <b/>
            <sz val="12"/>
            <color indexed="81"/>
            <rFont val="Times New Roman"/>
            <family val="1"/>
          </rPr>
          <t xml:space="preserve">
</t>
        </r>
        <r>
          <rPr>
            <sz val="12"/>
            <color indexed="81"/>
            <rFont val="Times New Roman"/>
            <family val="1"/>
          </rPr>
          <t>PHB 187</t>
        </r>
      </text>
    </comment>
    <comment ref="C10" authorId="0" shapeId="0" xr:uid="{00000000-0006-0000-0400-00000B000000}">
      <text>
        <r>
          <rPr>
            <sz val="12"/>
            <color indexed="81"/>
            <rFont val="Times New Roman"/>
            <family val="1"/>
          </rPr>
          <t>You can generate a protective ward as a supernatural ability.  Grant someone you touch a resistance bonus equal to your cleric level on his or her next saving throw.  Activating this power is a standard action. The protective ward is an abjuration effect with a duration of 1 hour that is usable once per day.
PHB 189</t>
        </r>
      </text>
    </comment>
    <comment ref="C13" authorId="0" shapeId="0" xr:uid="{351390F5-9AB9-4D53-9BC0-A98EF12BCFA6}">
      <text>
        <r>
          <rPr>
            <sz val="12"/>
            <color indexed="81"/>
            <rFont val="Times New Roman"/>
            <family val="1"/>
          </rPr>
          <t>In combat, every time you attack an opponent that has concealment, roll your miss chance twice. If either or both results indicate that you miss, your attack fails.
Unearthed Arcana 91</t>
        </r>
      </text>
    </comment>
    <comment ref="C14" authorId="0" shapeId="0" xr:uid="{67651AC8-D867-4260-8F91-3D905DDEC212}">
      <text>
        <r>
          <rPr>
            <sz val="12"/>
            <color indexed="81"/>
            <rFont val="Times New Roman"/>
            <family val="1"/>
          </rPr>
          <t>You take a –1 penalty to Armor Class.
Unearthed Arcana 91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1" authorId="0" shapeId="0" xr:uid="{00000000-0006-0000-0500-00000100000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15" authorId="0" shapeId="0" xr:uid="{59E64459-1CB3-4075-B46B-D3C61829CCB6}">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sharedStrings.xml><?xml version="1.0" encoding="utf-8"?>
<sst xmlns="http://schemas.openxmlformats.org/spreadsheetml/2006/main" count="1283" uniqueCount="513">
  <si>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</si>
  <si>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</si>
  <si>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</si>
  <si>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</si>
  <si>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</si>
  <si>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</si>
  <si>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</si>
  <si>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</si>
  <si>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</si>
  <si>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</si>
  <si>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</si>
  <si>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</si>
  <si>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</si>
  <si>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</si>
  <si>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</si>
  <si>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</si>
  <si>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</si>
  <si>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</si>
  <si>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</si>
  <si>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</si>
  <si>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</si>
  <si>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</si>
  <si>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</si>
  <si>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</si>
  <si>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</si>
  <si>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</si>
  <si>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</si>
  <si>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</si>
  <si>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</si>
  <si>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</si>
  <si>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</si>
  <si>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</si>
  <si>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</si>
  <si>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</si>
  <si>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</si>
  <si>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</si>
  <si>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</si>
  <si>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</si>
  <si>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</si>
  <si>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</si>
  <si>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</si>
  <si>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</si>
  <si>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</si>
  <si>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</si>
  <si>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</si>
  <si>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</si>
  <si>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</si>
  <si>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</si>
  <si>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</si>
  <si>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</si>
  <si>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</si>
  <si>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</si>
  <si>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</si>
  <si>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</si>
  <si>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</si>
  <si>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</si>
  <si>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</si>
  <si>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</si>
  <si>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</si>
  <si>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</si>
  <si>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</si>
  <si>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</si>
  <si>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</si>
  <si>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</si>
  <si>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</si>
  <si>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</si>
  <si>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</si>
  <si>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</si>
  <si>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</si>
  <si>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</si>
  <si>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</si>
  <si>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</si>
  <si>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</si>
  <si>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</si>
  <si>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</si>
  <si>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</si>
  <si>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Spell</t>
  </si>
  <si>
    <t>Cast?</t>
  </si>
  <si>
    <t>Languages</t>
  </si>
  <si>
    <t>School</t>
  </si>
  <si>
    <t>60’</t>
  </si>
  <si>
    <t>10’</t>
  </si>
  <si>
    <t>Equipment Worn</t>
  </si>
  <si>
    <t>Item</t>
  </si>
  <si>
    <t>Effects/</t>
  </si>
  <si>
    <t>Notes</t>
  </si>
  <si>
    <t>Equipment Carried</t>
  </si>
  <si>
    <t>Check</t>
  </si>
  <si>
    <t>Arcane</t>
  </si>
  <si>
    <t>Speed</t>
  </si>
  <si>
    <t>25’ + 2½’/lvl</t>
  </si>
  <si>
    <t>Prepared Spells</t>
  </si>
  <si>
    <t>Divination</t>
  </si>
  <si>
    <t>Cure Light Wounds</t>
  </si>
  <si>
    <t>1d8 + 5 HP</t>
  </si>
  <si>
    <t>Endure Elements</t>
  </si>
  <si>
    <t>24 hours</t>
  </si>
  <si>
    <t>Element (5)</t>
  </si>
  <si>
    <t>Obscuring Mist</t>
  </si>
  <si>
    <t>1 day/lvl</t>
  </si>
  <si>
    <t>Speak with Animals</t>
  </si>
  <si>
    <t>30’ radius</t>
  </si>
  <si>
    <t>400’ + 40’/lvl</t>
  </si>
  <si>
    <t>Longstrider</t>
  </si>
  <si>
    <t>Sleight of Hand</t>
  </si>
  <si>
    <t>Survival</t>
  </si>
  <si>
    <t>DC</t>
  </si>
  <si>
    <t>Weapon Proficiencies</t>
  </si>
  <si>
    <t>Shields (not tower)</t>
  </si>
  <si>
    <t>Atk</t>
  </si>
  <si>
    <t>Components</t>
  </si>
  <si>
    <t>Casting</t>
  </si>
  <si>
    <t>V S</t>
  </si>
  <si>
    <t>1 SA</t>
  </si>
  <si>
    <t>1 hr/lvl</t>
  </si>
  <si>
    <t>V S DF</t>
  </si>
  <si>
    <t>PHB 218</t>
  </si>
  <si>
    <t>PHB 220</t>
  </si>
  <si>
    <t>PHB 227</t>
  </si>
  <si>
    <t>PHB 241</t>
  </si>
  <si>
    <t>V S M</t>
  </si>
  <si>
    <t>PHB 249</t>
  </si>
  <si>
    <t>PHB 278</t>
  </si>
  <si>
    <t>PHB 281</t>
  </si>
  <si>
    <t>Animal Messenger</t>
  </si>
  <si>
    <t>Target’s Int. must be &lt; 3</t>
  </si>
  <si>
    <t>PHB 203</t>
  </si>
  <si>
    <t>Bull’s Strength</t>
  </si>
  <si>
    <t>V S M/DF</t>
  </si>
  <si>
    <t>Delay Poison</t>
  </si>
  <si>
    <t>100’ + 10’/lvl</t>
  </si>
  <si>
    <t>Lesser Restoration</t>
  </si>
  <si>
    <t>Restores attribute pts.</t>
  </si>
  <si>
    <t>PHB 283</t>
  </si>
  <si>
    <t>PHB 303</t>
  </si>
  <si>
    <t>Contagion</t>
  </si>
  <si>
    <t>PHB 213</t>
  </si>
  <si>
    <t>Cure Moderate Wounds</t>
  </si>
  <si>
    <t>Daylight</t>
  </si>
  <si>
    <t>Meld into Stone</t>
  </si>
  <si>
    <t>PHB 252</t>
  </si>
  <si>
    <t>Remove Disease</t>
  </si>
  <si>
    <t>Does not prevent reinfection</t>
  </si>
  <si>
    <t>special</t>
  </si>
  <si>
    <t>Speak with Plants</t>
  </si>
  <si>
    <t>PHB 282</t>
  </si>
  <si>
    <t>Stone Shape</t>
  </si>
  <si>
    <t>PHB 284</t>
  </si>
  <si>
    <t>Water Breathing</t>
  </si>
  <si>
    <t>2 hrs/lvl</t>
  </si>
  <si>
    <t>PHB 300</t>
  </si>
  <si>
    <t>Wind Wall</t>
  </si>
  <si>
    <t>Cure Serious Wounds</t>
  </si>
  <si>
    <t>Dispel Magic</t>
  </si>
  <si>
    <t>PHB 223</t>
  </si>
  <si>
    <t>PHB 235</t>
  </si>
  <si>
    <t>PHB 271</t>
  </si>
  <si>
    <t>Body Ward</t>
  </si>
  <si>
    <t>Complete Champion 117</t>
  </si>
  <si>
    <t>Divine Presence</t>
  </si>
  <si>
    <t>Complete Champion 119</t>
  </si>
  <si>
    <t>1 FR</t>
  </si>
  <si>
    <t>Complete Champion 122</t>
  </si>
  <si>
    <t>PHB 198</t>
  </si>
  <si>
    <t>V S F</t>
  </si>
  <si>
    <t>V</t>
  </si>
  <si>
    <t>10 minutes</t>
  </si>
  <si>
    <t>PHB 233</t>
  </si>
  <si>
    <t>1 round</t>
  </si>
  <si>
    <t>PHB 243</t>
  </si>
  <si>
    <t>PHB 269</t>
  </si>
  <si>
    <t>PHB 270</t>
  </si>
  <si>
    <t>1 hour</t>
  </si>
  <si>
    <t>PHB 274</t>
  </si>
  <si>
    <t>Create Water</t>
  </si>
  <si>
    <t>Detect Poison</t>
  </si>
  <si>
    <t>Light</t>
  </si>
  <si>
    <t>10 min.</t>
  </si>
  <si>
    <t>2 gallons/level</t>
  </si>
  <si>
    <t>Cure Minor Wounds</t>
  </si>
  <si>
    <t>1 HP</t>
  </si>
  <si>
    <t>Detect Magic</t>
  </si>
  <si>
    <t>Guidance</t>
  </si>
  <si>
    <t>Mending</t>
  </si>
  <si>
    <t>Read Magic</t>
  </si>
  <si>
    <t>Resistance</t>
  </si>
  <si>
    <t>V M</t>
  </si>
  <si>
    <t>Permanent</t>
  </si>
  <si>
    <t>PHB 217</t>
  </si>
  <si>
    <t>PHB 297</t>
  </si>
  <si>
    <t>1st</t>
  </si>
  <si>
    <t>2nd</t>
  </si>
  <si>
    <t>3rd</t>
  </si>
  <si>
    <t>4th</t>
  </si>
  <si>
    <t>5th</t>
  </si>
  <si>
    <t>6th</t>
  </si>
  <si>
    <t>PHB 219</t>
  </si>
  <si>
    <t>PHB 253</t>
  </si>
  <si>
    <t>Spells per Day</t>
  </si>
  <si>
    <t>Spell Level</t>
  </si>
  <si>
    <t>0th</t>
  </si>
  <si>
    <t>7th</t>
  </si>
  <si>
    <t>Wisdom Bonus</t>
  </si>
  <si>
    <t>Total Divine</t>
  </si>
  <si>
    <t>Feats</t>
  </si>
  <si>
    <t>Endurance</t>
  </si>
  <si>
    <t>Roll</t>
  </si>
  <si>
    <t>Skill/Save</t>
  </si>
  <si>
    <t>30’</t>
  </si>
  <si>
    <t>50’</t>
  </si>
  <si>
    <t>1’ cu./caster level</t>
  </si>
  <si>
    <t>30’ radius, PHB 258</t>
  </si>
  <si>
    <t>Human</t>
  </si>
  <si>
    <t>Cleric Spells</t>
  </si>
  <si>
    <t>Aid</t>
  </si>
  <si>
    <t>Shield of Faith</t>
  </si>
  <si>
    <t>Domain</t>
  </si>
  <si>
    <t xml:space="preserve"> to attack</t>
  </si>
  <si>
    <t>Necromancy</t>
  </si>
  <si>
    <t>20’ radius</t>
  </si>
  <si>
    <t>Transmutation</t>
  </si>
  <si>
    <t>Message</t>
  </si>
  <si>
    <t>Purify Food &amp; Drink</t>
  </si>
  <si>
    <t xml:space="preserve"> all saves</t>
  </si>
  <si>
    <t>0’</t>
  </si>
  <si>
    <t>Complete Champion 128</t>
  </si>
  <si>
    <t>Cause Fear</t>
  </si>
  <si>
    <t>1d4 rnds</t>
  </si>
  <si>
    <t>-2 Morale penalty</t>
  </si>
  <si>
    <t>Command</t>
  </si>
  <si>
    <t>Single word command, PHB 211</t>
  </si>
  <si>
    <t>PHB 212</t>
  </si>
  <si>
    <t>Deathwatch</t>
  </si>
  <si>
    <t>PHB 218 - 219</t>
  </si>
  <si>
    <t>Detect Law</t>
  </si>
  <si>
    <t>Detect Secret Doors</t>
  </si>
  <si>
    <t>Detect Undead</t>
  </si>
  <si>
    <t>Divine Favor</t>
  </si>
  <si>
    <t xml:space="preserve"> Luck bonus / 3 levels</t>
  </si>
  <si>
    <t>Doom</t>
  </si>
  <si>
    <t>PHB 225</t>
  </si>
  <si>
    <t>Entropic Shield</t>
  </si>
  <si>
    <t>+20% avoid ranged attacks</t>
  </si>
  <si>
    <t>Erase</t>
  </si>
  <si>
    <t>Identify</t>
  </si>
  <si>
    <t>Impede</t>
  </si>
  <si>
    <t>Enchantment</t>
  </si>
  <si>
    <t>1 hour/lvl</t>
  </si>
  <si>
    <t>Magic Weapon</t>
  </si>
  <si>
    <t>V S F/DF</t>
  </si>
  <si>
    <t xml:space="preserve"> enhancement</t>
  </si>
  <si>
    <t>+2 defl. &amp; resist.; PHB 266</t>
  </si>
  <si>
    <t>Protection from Law</t>
  </si>
  <si>
    <t>Sanctuary</t>
  </si>
  <si>
    <t>+2 to deflect /lvl. (5 max)</t>
  </si>
  <si>
    <t>Summon Monster I</t>
  </si>
  <si>
    <t>1 1st-level monster, p. 258</t>
  </si>
  <si>
    <t>Unseen Servant</t>
  </si>
  <si>
    <t xml:space="preserve"> Att. &amp; vs Fear + 1d8 temp HP</t>
  </si>
  <si>
    <t>Analyze Portal</t>
  </si>
  <si>
    <t>FRC 66</t>
  </si>
  <si>
    <t>Augury/Oracle</t>
  </si>
  <si>
    <t>Bone oracle is most revealing</t>
  </si>
  <si>
    <t>Bewildering Substitution</t>
  </si>
  <si>
    <t>Illusion</t>
  </si>
  <si>
    <t>Complete Champion 116</t>
  </si>
  <si>
    <t>Bewildering Visions</t>
  </si>
  <si>
    <t>1d4 Str. bonus</t>
  </si>
  <si>
    <t>Calm Emotions</t>
  </si>
  <si>
    <t>Requires concentration</t>
  </si>
  <si>
    <t>Conduit of Life</t>
  </si>
  <si>
    <t>Complete Champion 118</t>
  </si>
  <si>
    <t>Darkness</t>
  </si>
  <si>
    <t>V M/DF</t>
  </si>
  <si>
    <t>Death Knell</t>
  </si>
  <si>
    <t>Desecrate</t>
  </si>
  <si>
    <t>Detect Thoughts</t>
  </si>
  <si>
    <t>1d4 Con. bonus</t>
  </si>
  <si>
    <t>Enthrall</t>
  </si>
  <si>
    <t>like 2.0 Friends</t>
  </si>
  <si>
    <t>Execration</t>
  </si>
  <si>
    <t>Complete Champion 120</t>
  </si>
  <si>
    <t>Find Traps</t>
  </si>
  <si>
    <t>Search skill as rogue</t>
  </si>
  <si>
    <t>Fox’s Cunning</t>
  </si>
  <si>
    <t>Gentle Repose</t>
  </si>
  <si>
    <t>Hold Person</t>
  </si>
  <si>
    <t>2d8 + 8 HP</t>
  </si>
  <si>
    <t>Lore of the Gods</t>
  </si>
  <si>
    <t>Complete Champion 124</t>
  </si>
  <si>
    <t>Make Whole</t>
  </si>
  <si>
    <t>PHB 252 and Mending (253)</t>
  </si>
  <si>
    <t>Remove Paralysis</t>
  </si>
  <si>
    <t>Shatter</t>
  </si>
  <si>
    <t>Shield Other</t>
  </si>
  <si>
    <t>Silence</t>
  </si>
  <si>
    <t>15’ radius</t>
  </si>
  <si>
    <t>Sound Burst</t>
  </si>
  <si>
    <t>1d8 + stun, PHB 281</t>
  </si>
  <si>
    <t>Spiritual Weapon</t>
  </si>
  <si>
    <t>Substitute Domain</t>
  </si>
  <si>
    <t>Summon Monster II</t>
  </si>
  <si>
    <t>1 2nd-l., or 1d3 1st-l., p. 287</t>
  </si>
  <si>
    <t>Turn Anathema</t>
  </si>
  <si>
    <t>Complete Champion 129</t>
  </si>
  <si>
    <t>Undetectable Alignment</t>
  </si>
  <si>
    <t>Zone of Truth</t>
  </si>
  <si>
    <t>V S/DF</t>
  </si>
  <si>
    <t>Animate Dead</t>
  </si>
  <si>
    <t>Bestow Curse</t>
  </si>
  <si>
    <t>Bolster Aura</t>
  </si>
  <si>
    <t>Clairaudience/Clairvoyance</t>
  </si>
  <si>
    <t>Continual Flame</t>
  </si>
  <si>
    <t>Torch-equivalent, no heat</t>
  </si>
  <si>
    <t>Create Food &amp; Water</t>
  </si>
  <si>
    <t>3 humans/day sustained</t>
  </si>
  <si>
    <t>60’ radius</t>
  </si>
  <si>
    <t>Deeper Darkness</t>
  </si>
  <si>
    <t>Deific Bastion</t>
  </si>
  <si>
    <t>Footsteps of the Divine</t>
  </si>
  <si>
    <t>Glyph of Warding</t>
  </si>
  <si>
    <t>Discharge</t>
  </si>
  <si>
    <t>1d4 monstrous scorpions</t>
  </si>
  <si>
    <t>Illusory Script</t>
  </si>
  <si>
    <t>3d8 + 8 HP</t>
  </si>
  <si>
    <t>Invisibility Purge</t>
  </si>
  <si>
    <t>6’/lvl</t>
  </si>
  <si>
    <t>Light of Wisdom</t>
  </si>
  <si>
    <t>Locate Object</t>
  </si>
  <si>
    <t>M</t>
  </si>
  <si>
    <t>10’ radius</t>
  </si>
  <si>
    <t>Magic Circle v Law</t>
  </si>
  <si>
    <t>Magic Vestment</t>
  </si>
  <si>
    <t>Obscure Object</t>
  </si>
  <si>
    <t>8 hours</t>
  </si>
  <si>
    <t>Hides from magical divination</t>
  </si>
  <si>
    <t>Prayer</t>
  </si>
  <si>
    <t>+/-1 attack, damage, saves, skills</t>
  </si>
  <si>
    <t>Rem. Blind/Deafness</t>
  </si>
  <si>
    <t>Remove Curse</t>
  </si>
  <si>
    <t>Searing Light</t>
  </si>
  <si>
    <t>1d8/2 lvls., PHB 275</t>
  </si>
  <si>
    <t>Secret Page</t>
  </si>
  <si>
    <t>PHB 275</t>
  </si>
  <si>
    <t>Speak with Dead</t>
  </si>
  <si>
    <t>Subdue Aura</t>
  </si>
  <si>
    <t>Summon Monster III</t>
  </si>
  <si>
    <t>1 3rd-l., 1d3 2nd-l., 1d4 1st</t>
  </si>
  <si>
    <t>Tongues</t>
  </si>
  <si>
    <t>PHB 294</t>
  </si>
  <si>
    <t>Water Walk</t>
  </si>
  <si>
    <t>3’ thick</t>
  </si>
  <si>
    <t>Charm Person</t>
  </si>
  <si>
    <t>Does not Cure damage</t>
  </si>
  <si>
    <t>Detect Evil</t>
  </si>
  <si>
    <t>Protection from Evil</t>
  </si>
  <si>
    <t>Magic Circle v Evil</t>
  </si>
  <si>
    <t>Domain Powers</t>
  </si>
  <si>
    <t>Knowledge:  Religion</t>
  </si>
  <si>
    <t>Summon Holy Symbol</t>
  </si>
  <si>
    <t>1d20 Roll</t>
  </si>
  <si>
    <t>2d6 Roll</t>
  </si>
  <si>
    <t>Turns/Day</t>
  </si>
  <si>
    <t>Turn Check</t>
  </si>
  <si>
    <t>Turn Dmg.</t>
  </si>
  <si>
    <t>Turns Used</t>
  </si>
  <si>
    <t>Max HD Turned</t>
  </si>
  <si>
    <t>Suggestion</t>
  </si>
  <si>
    <t>Domain Spell</t>
  </si>
  <si>
    <t>2</t>
  </si>
  <si>
    <t>PHB 209</t>
  </si>
  <si>
    <t>Turning Undead</t>
  </si>
  <si>
    <t>Grapple:</t>
  </si>
  <si>
    <t>Bane/Bless</t>
  </si>
  <si>
    <t>+1 Att. &amp; vs Fear</t>
  </si>
  <si>
    <t>BAB:</t>
  </si>
  <si>
    <t>Str Mod.:</t>
  </si>
  <si>
    <t>Dex Mod.:</t>
  </si>
  <si>
    <t>Temporary Bonuses:</t>
  </si>
  <si>
    <t>Temporary Penalties:</t>
  </si>
  <si>
    <t>Simple Weapons</t>
  </si>
  <si>
    <t>All Armor</t>
  </si>
  <si>
    <t>Male</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</si>
  <si>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</si>
  <si>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Perform:  [type]</t>
  </si>
  <si>
    <t>Knowledge:  Arcana</t>
  </si>
  <si>
    <t>Knowledge:  The Planes</t>
  </si>
  <si>
    <t>4</t>
  </si>
  <si>
    <t>human</t>
  </si>
  <si>
    <t>Value</t>
  </si>
  <si>
    <t>Spell Component Pouch</t>
  </si>
  <si>
    <t>Belt Pouch</t>
  </si>
  <si>
    <t>Small Steel Mirror</t>
  </si>
  <si>
    <t>Total Equity:</t>
  </si>
  <si>
    <t>x2</t>
  </si>
  <si>
    <t>Close Wounds</t>
  </si>
  <si>
    <t>Immed</t>
  </si>
  <si>
    <t>Spell Compendium 48</t>
  </si>
  <si>
    <t>Grapple, Unarmed Strike</t>
  </si>
  <si>
    <t>1d3</t>
  </si>
  <si>
    <t>+3</t>
  </si>
  <si>
    <t>Bludgeon</t>
  </si>
  <si>
    <t>Ebon Eyes</t>
  </si>
  <si>
    <t>Spell Compendium 77</t>
  </si>
  <si>
    <t>Equity on This Page:</t>
  </si>
  <si>
    <t>Cloistered Cleric Features</t>
  </si>
  <si>
    <t>Lore</t>
  </si>
  <si>
    <t>Turn Undead, 60’</t>
  </si>
  <si>
    <t>Domain (Bonus):  Knowledge</t>
  </si>
  <si>
    <t>Spell Focus (Divination)</t>
  </si>
  <si>
    <t>cloistered cleric 1</t>
  </si>
  <si>
    <t>cloistered cleric 2</t>
  </si>
  <si>
    <t>cloistered cleric 3</t>
  </si>
  <si>
    <t>cloistered cleric 4</t>
  </si>
  <si>
    <t>cloistered cleric 5</t>
  </si>
  <si>
    <t>Knowledge:  History</t>
  </si>
  <si>
    <t>Knowledge:  Nature</t>
  </si>
  <si>
    <t>Knowledge:  Dungeoneering</t>
  </si>
  <si>
    <t>Knowledge:  Local</t>
  </si>
  <si>
    <t>Knowledge:  Engineering</t>
  </si>
  <si>
    <t>Speak Language:  Elven</t>
  </si>
  <si>
    <t>Scrolls and Potions</t>
  </si>
  <si>
    <t>CLev</t>
  </si>
  <si>
    <t>Flint &amp; Steel</t>
  </si>
  <si>
    <t>Quill &amp; Vials of Ink</t>
  </si>
  <si>
    <t>Sacks</t>
  </si>
  <si>
    <t>1d6</t>
  </si>
  <si>
    <t>Tomorrow’s Spells</t>
  </si>
  <si>
    <t>q</t>
  </si>
  <si>
    <t>Race</t>
  </si>
  <si>
    <t>Age</t>
  </si>
  <si>
    <t>Class</t>
  </si>
  <si>
    <t>Region</t>
  </si>
  <si>
    <t>Sex</t>
  </si>
  <si>
    <t>Deity</t>
  </si>
  <si>
    <t>Height</t>
  </si>
  <si>
    <t>Alignment</t>
  </si>
  <si>
    <t>Weight</t>
  </si>
  <si>
    <t>Attack Bonus</t>
  </si>
  <si>
    <t>Grapple</t>
  </si>
  <si>
    <t>Initiative</t>
  </si>
  <si>
    <t>Base Speed</t>
  </si>
  <si>
    <t>Strength</t>
  </si>
  <si>
    <t>Lb. Capacity</t>
  </si>
  <si>
    <t>Dexterity</t>
  </si>
  <si>
    <t>Lb. Carried</t>
  </si>
  <si>
    <t>Constitution</t>
  </si>
  <si>
    <t>Hit Points</t>
  </si>
  <si>
    <t>Intelligence</t>
  </si>
  <si>
    <t>Touch AC</t>
  </si>
  <si>
    <t>Wisdom</t>
  </si>
  <si>
    <t>Charisma</t>
  </si>
  <si>
    <t>FF AC</t>
  </si>
  <si>
    <t>AC</t>
  </si>
  <si>
    <t>Bullets</t>
  </si>
  <si>
    <t>+0</t>
  </si>
  <si>
    <t>-</t>
  </si>
  <si>
    <t>1d4</t>
  </si>
  <si>
    <t>Comprehend Languages</t>
  </si>
  <si>
    <t>Haal</t>
  </si>
  <si>
    <t>Ven Hrambsaing</t>
  </si>
  <si>
    <t>Played by Ed</t>
  </si>
  <si>
    <t>6’ 3”</t>
  </si>
  <si>
    <t>180 lbs</t>
  </si>
  <si>
    <t>Neutral Good</t>
  </si>
  <si>
    <t>Cloistered Cleric</t>
  </si>
  <si>
    <t>Waterdeep</t>
  </si>
  <si>
    <t>Flaws</t>
  </si>
  <si>
    <t>Vulnerable</t>
  </si>
  <si>
    <t>Murky-Eyed</t>
  </si>
  <si>
    <t>Human:  Nymph’s Kiss</t>
  </si>
  <si>
    <t>Regional:  Spellcasting Prodigy</t>
  </si>
  <si>
    <t>3rd:  Augmented Summoning</t>
  </si>
  <si>
    <t>Owl’s Wisdom</t>
  </si>
  <si>
    <t xml:space="preserve">Common, Dwarf, Sylvan, </t>
  </si>
  <si>
    <t>Celestial, Elven</t>
  </si>
  <si>
    <t>Heward’s Handy Haversack</t>
  </si>
  <si>
    <t>Gold Coins</t>
  </si>
  <si>
    <t>Trail Rations</t>
  </si>
  <si>
    <t>% Full:</t>
  </si>
  <si>
    <t>Quarterstaff</t>
  </si>
  <si>
    <t>Dagger 1</t>
  </si>
  <si>
    <t>Dagger 2</t>
  </si>
  <si>
    <t>19–20/×2</t>
  </si>
  <si>
    <t>Prc/Slsh</t>
  </si>
  <si>
    <t>Padded Armor</t>
  </si>
  <si>
    <t>1</t>
  </si>
  <si>
    <t>Craft:  Calligraphy</t>
  </si>
  <si>
    <t>Knowledge:  Geography</t>
  </si>
  <si>
    <t>Knowledge:  Nobility</t>
  </si>
  <si>
    <t>Profession:  Herbalist</t>
  </si>
  <si>
    <t>Sling +1</t>
  </si>
  <si>
    <t>Flaw 1:  Knowledge Devotion</t>
  </si>
  <si>
    <t>Flaw 2:  Sun Devotion</t>
  </si>
  <si>
    <t>Cleric’s Vestments</t>
  </si>
  <si>
    <t>Soap</t>
  </si>
  <si>
    <t>Scroll Cases</t>
  </si>
  <si>
    <t>Parchment</t>
  </si>
  <si>
    <t>Holy Water</t>
  </si>
  <si>
    <t>Cold Weather Outfit</t>
  </si>
  <si>
    <t>Healer’s Kit</t>
  </si>
  <si>
    <t>Scholar’s Outfit</t>
  </si>
  <si>
    <t>Silk Rope, 50’</t>
  </si>
  <si>
    <t>Focus?</t>
  </si>
  <si>
    <t>1st:  Spell Focus (Conjuration)</t>
  </si>
  <si>
    <t>Soft Equity Ceiling:</t>
  </si>
  <si>
    <t>Lathander</t>
  </si>
  <si>
    <t>Domain:  Sun</t>
  </si>
  <si>
    <r>
      <t xml:space="preserve">Domain:  </t>
    </r>
    <r>
      <rPr>
        <sz val="13"/>
        <color rgb="FF0000FF"/>
        <rFont val="Times New Roman"/>
        <family val="1"/>
      </rPr>
      <t>Strength</t>
    </r>
  </si>
  <si>
    <t>Holy Symbol: Unicorn</t>
  </si>
  <si>
    <t>Travelers Outfit</t>
  </si>
  <si>
    <t>PHB 285</t>
  </si>
  <si>
    <t>Spells Granted by Lathander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</si>
</sst>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68"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sz val="12"/>
      <color rgb="FF0000FF"/>
      <name val="Times New Roman"/>
      <family val="1"/>
    </font>
    <font>
      <b/>
      <sz val="16"/>
      <name val="Times New Roman"/>
      <family val="1"/>
    </font>
    <font>
      <b/>
      <sz val="14"/>
      <name val="Times New Roman"/>
      <family val="1"/>
    </font>
    <font>
      <sz val="14"/>
      <name val="Times New Roman"/>
      <family val="1"/>
    </font>
    <font>
      <i/>
      <sz val="12"/>
      <color indexed="81"/>
      <name val="Times New Roman"/>
      <family val="1"/>
    </font>
    <font>
      <i/>
      <sz val="16"/>
      <color theme="0"/>
      <name val="Times New Roman"/>
      <family val="1"/>
    </font>
    <font>
      <sz val="13"/>
      <color theme="0"/>
      <name val="Times New Roman"/>
      <family val="1"/>
    </font>
    <font>
      <b/>
      <sz val="13"/>
      <color rgb="FF00B0F0"/>
      <name val="Times New Roman"/>
      <family val="1"/>
    </font>
    <font>
      <i/>
      <sz val="16"/>
      <color indexed="23"/>
      <name val="Times New Roman"/>
      <family val="1"/>
    </font>
    <font>
      <i/>
      <sz val="17"/>
      <name val="Times New Roman"/>
      <family val="1"/>
    </font>
  </fonts>
  <fills count="22">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indexed="12"/>
        <bgColor indexed="64"/>
      </patternFill>
    </fill>
    <fill>
      <patternFill patternType="solid">
        <fgColor rgb="FF66FF33"/>
        <bgColor indexed="64"/>
      </patternFill>
    </fill>
    <fill>
      <patternFill patternType="solid">
        <fgColor rgb="FFCCFFCC"/>
        <bgColor indexed="55"/>
      </patternFill>
    </fill>
    <fill>
      <patternFill patternType="solid">
        <fgColor theme="7" tint="0.39997558519241921"/>
        <bgColor indexed="64"/>
      </patternFill>
    </fill>
    <fill>
      <patternFill patternType="solid">
        <fgColor rgb="FF3333FF"/>
        <bgColor indexed="64"/>
      </patternFill>
    </fill>
    <fill>
      <patternFill patternType="solid">
        <fgColor theme="0"/>
        <bgColor indexed="64"/>
      </patternFill>
    </fill>
    <fill>
      <patternFill patternType="solid">
        <fgColor rgb="FFFFFF00"/>
        <bgColor indexed="64"/>
      </patternFill>
    </fill>
  </fills>
  <borders count="136">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style="double">
        <color indexed="64"/>
      </right>
      <top style="thin">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top/>
      <bottom style="hair">
        <color indexed="64"/>
      </bottom>
      <diagonal/>
    </border>
    <border>
      <left/>
      <right/>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bottom style="hair">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rgb="FF0000FF"/>
      </left>
      <right style="double">
        <color rgb="FF0000FF"/>
      </right>
      <top style="double">
        <color rgb="FF0000FF"/>
      </top>
      <bottom style="double">
        <color rgb="FF0000FF"/>
      </bottom>
      <diagonal/>
    </border>
    <border>
      <left style="double">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double">
        <color indexed="64"/>
      </right>
      <top style="medium">
        <color indexed="64"/>
      </top>
      <bottom style="double">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double">
        <color indexed="64"/>
      </left>
      <right style="double">
        <color indexed="64"/>
      </right>
      <top style="hair">
        <color indexed="64"/>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hair">
        <color indexed="64"/>
      </top>
      <bottom/>
      <diagonal/>
    </border>
    <border>
      <left style="double">
        <color indexed="64"/>
      </left>
      <right style="double">
        <color indexed="64"/>
      </right>
      <top/>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right style="double">
        <color indexed="64"/>
      </right>
      <top style="double">
        <color indexed="64"/>
      </top>
      <bottom style="thick">
        <color rgb="FF9966FF"/>
      </bottom>
      <diagonal/>
    </border>
    <border>
      <left/>
      <right style="hair">
        <color indexed="64"/>
      </right>
      <top style="hair">
        <color indexed="64"/>
      </top>
      <bottom/>
      <diagonal/>
    </border>
    <border>
      <left style="hair">
        <color indexed="64"/>
      </left>
      <right/>
      <top style="hair">
        <color indexed="64"/>
      </top>
      <bottom/>
      <diagonal/>
    </border>
  </borders>
  <cellStyleXfs count="11">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9" fillId="0" borderId="0"/>
    <xf numFmtId="0" fontId="2" fillId="0" borderId="0"/>
    <xf numFmtId="0" fontId="42" fillId="0" borderId="0"/>
    <xf numFmtId="0" fontId="2" fillId="0" borderId="0"/>
    <xf numFmtId="0" fontId="2" fillId="0" borderId="0"/>
    <xf numFmtId="0" fontId="1" fillId="0" borderId="0"/>
    <xf numFmtId="9" fontId="2" fillId="0" borderId="0" applyFont="0" applyFill="0" applyBorder="0" applyAlignment="0" applyProtection="0"/>
  </cellStyleXfs>
  <cellXfs count="462">
    <xf numFmtId="0" fontId="0" fillId="0" borderId="0" xfId="0"/>
    <xf numFmtId="9" fontId="7" fillId="0" borderId="28" xfId="2" applyFont="1" applyFill="1" applyBorder="1" applyAlignment="1">
      <alignment horizontal="center" vertical="center" shrinkToFit="1"/>
    </xf>
    <xf numFmtId="0" fontId="12" fillId="3" borderId="72" xfId="0" applyFont="1" applyFill="1" applyBorder="1" applyAlignment="1">
      <alignment horizontal="centerContinuous" vertical="center"/>
    </xf>
    <xf numFmtId="0" fontId="12" fillId="3" borderId="45" xfId="0" applyFont="1" applyFill="1" applyBorder="1" applyAlignment="1">
      <alignment horizontal="center" vertical="center"/>
    </xf>
    <xf numFmtId="0" fontId="12" fillId="3" borderId="45" xfId="0" applyFont="1" applyFill="1" applyBorder="1" applyAlignment="1">
      <alignment horizontal="center" vertical="center" wrapText="1"/>
    </xf>
    <xf numFmtId="0" fontId="49" fillId="13" borderId="44" xfId="0" applyFont="1" applyFill="1" applyBorder="1" applyAlignment="1">
      <alignment horizontal="center" vertical="center" wrapText="1"/>
    </xf>
    <xf numFmtId="0" fontId="12" fillId="3" borderId="73" xfId="0" applyFont="1" applyFill="1" applyBorder="1" applyAlignment="1">
      <alignment horizontal="center" vertical="center"/>
    </xf>
    <xf numFmtId="0" fontId="4" fillId="0" borderId="0" xfId="0" applyFont="1" applyAlignment="1">
      <alignment vertical="center"/>
    </xf>
    <xf numFmtId="0" fontId="53" fillId="0" borderId="37" xfId="0" applyFont="1" applyBorder="1" applyAlignment="1">
      <alignment horizontal="centerContinuous" vertical="center" wrapText="1"/>
    </xf>
    <xf numFmtId="0" fontId="54" fillId="0" borderId="37" xfId="0" applyFont="1" applyBorder="1" applyAlignment="1">
      <alignment horizontal="centerContinuous" vertical="center" wrapText="1"/>
    </xf>
    <xf numFmtId="0" fontId="12" fillId="15" borderId="22" xfId="8" applyFont="1" applyFill="1" applyBorder="1" applyAlignment="1">
      <alignment horizontal="centerContinuous" vertical="center" wrapText="1"/>
    </xf>
    <xf numFmtId="0" fontId="12" fillId="15" borderId="23" xfId="8" applyFont="1" applyFill="1" applyBorder="1" applyAlignment="1">
      <alignment horizontal="center" vertical="center" wrapText="1"/>
    </xf>
    <xf numFmtId="0" fontId="12" fillId="15" borderId="23" xfId="8" applyFont="1" applyFill="1" applyBorder="1" applyAlignment="1">
      <alignment horizontal="center" vertical="center"/>
    </xf>
    <xf numFmtId="0" fontId="12" fillId="15" borderId="24" xfId="8" applyFont="1" applyFill="1" applyBorder="1" applyAlignment="1">
      <alignment horizontal="centerContinuous" vertical="center" wrapText="1"/>
    </xf>
    <xf numFmtId="0" fontId="7" fillId="0" borderId="29" xfId="8" applyFont="1" applyBorder="1" applyAlignment="1">
      <alignment horizontal="center" vertical="center" wrapText="1"/>
    </xf>
    <xf numFmtId="0" fontId="7" fillId="0" borderId="27" xfId="8" applyFont="1" applyBorder="1" applyAlignment="1">
      <alignment horizontal="center" vertical="center" shrinkToFit="1"/>
    </xf>
    <xf numFmtId="0" fontId="7" fillId="0" borderId="28" xfId="2" applyNumberFormat="1" applyFont="1" applyFill="1" applyBorder="1" applyAlignment="1">
      <alignment horizontal="center" vertical="center" shrinkToFit="1"/>
    </xf>
    <xf numFmtId="9" fontId="7" fillId="0" borderId="28" xfId="2" applyFont="1" applyBorder="1" applyAlignment="1">
      <alignment horizontal="center" vertical="center" shrinkToFit="1"/>
    </xf>
    <xf numFmtId="49" fontId="7" fillId="0" borderId="29" xfId="8" applyNumberFormat="1" applyFont="1" applyBorder="1" applyAlignment="1">
      <alignment horizontal="center" vertical="center" wrapText="1"/>
    </xf>
    <xf numFmtId="9" fontId="7" fillId="0" borderId="14" xfId="2" applyFont="1" applyFill="1" applyBorder="1" applyAlignment="1">
      <alignment horizontal="center" vertical="center" shrinkToFit="1"/>
    </xf>
    <xf numFmtId="0" fontId="7" fillId="0" borderId="27" xfId="8" applyFont="1" applyBorder="1" applyAlignment="1">
      <alignment horizontal="center" vertical="center" wrapText="1"/>
    </xf>
    <xf numFmtId="0" fontId="7" fillId="10" borderId="27" xfId="8" applyFont="1" applyFill="1" applyBorder="1" applyAlignment="1">
      <alignment horizontal="center" vertical="center"/>
    </xf>
    <xf numFmtId="9" fontId="7" fillId="0" borderId="27" xfId="2" applyFont="1" applyBorder="1" applyAlignment="1">
      <alignment horizontal="center" vertical="center" shrinkToFit="1"/>
    </xf>
    <xf numFmtId="0" fontId="7" fillId="0" borderId="28" xfId="2" applyNumberFormat="1" applyFont="1" applyBorder="1" applyAlignment="1">
      <alignment horizontal="center" vertical="center" shrinkToFit="1"/>
    </xf>
    <xf numFmtId="9" fontId="7" fillId="0" borderId="27" xfId="2" applyFont="1" applyFill="1" applyBorder="1" applyAlignment="1">
      <alignment horizontal="center" vertical="center" shrinkToFit="1"/>
    </xf>
    <xf numFmtId="0" fontId="7" fillId="0" borderId="29" xfId="5" quotePrefix="1" applyFont="1" applyBorder="1" applyAlignment="1">
      <alignment horizontal="center" vertical="center" wrapText="1"/>
    </xf>
    <xf numFmtId="49" fontId="7" fillId="0" borderId="29" xfId="8" applyNumberFormat="1" applyFont="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4" fillId="0" borderId="77" xfId="0" applyFont="1" applyBorder="1" applyAlignment="1">
      <alignment horizontal="right" vertical="center"/>
    </xf>
    <xf numFmtId="0" fontId="4" fillId="0" borderId="79" xfId="0" applyFont="1" applyBorder="1" applyAlignment="1">
      <alignment horizontal="right" vertical="center"/>
    </xf>
    <xf numFmtId="0" fontId="50" fillId="14" borderId="95" xfId="0" applyFont="1" applyFill="1" applyBorder="1" applyAlignment="1">
      <alignment horizontal="right" vertical="center"/>
    </xf>
    <xf numFmtId="0" fontId="50" fillId="14" borderId="77" xfId="0" applyFont="1" applyFill="1" applyBorder="1" applyAlignment="1">
      <alignment horizontal="right" vertical="center"/>
    </xf>
    <xf numFmtId="0" fontId="4" fillId="0" borderId="100" xfId="0" applyFont="1" applyBorder="1" applyAlignment="1">
      <alignment horizontal="right" vertical="center"/>
    </xf>
    <xf numFmtId="0" fontId="4" fillId="0" borderId="102" xfId="0" applyFont="1" applyBorder="1" applyAlignment="1">
      <alignment horizontal="right" vertical="center"/>
    </xf>
    <xf numFmtId="0" fontId="7" fillId="0" borderId="63" xfId="0" applyFont="1" applyBorder="1" applyAlignment="1">
      <alignment horizontal="centerContinuous" vertical="center"/>
    </xf>
    <xf numFmtId="0" fontId="37" fillId="2" borderId="70" xfId="0" applyFont="1" applyFill="1" applyBorder="1" applyAlignment="1">
      <alignment horizontal="right" vertical="center"/>
    </xf>
    <xf numFmtId="0" fontId="38" fillId="2" borderId="71" xfId="0" applyFont="1" applyFill="1" applyBorder="1" applyAlignment="1">
      <alignment horizontal="left" vertical="center"/>
    </xf>
    <xf numFmtId="0" fontId="20" fillId="2" borderId="71" xfId="0" applyFont="1" applyFill="1" applyBorder="1" applyAlignment="1">
      <alignment horizontal="left" vertical="center"/>
    </xf>
    <xf numFmtId="0" fontId="4" fillId="2" borderId="71" xfId="0" applyFont="1" applyFill="1" applyBorder="1" applyAlignment="1">
      <alignment horizontal="centerContinuous" vertical="center"/>
    </xf>
    <xf numFmtId="0" fontId="5" fillId="2" borderId="71" xfId="0" applyFont="1" applyFill="1" applyBorder="1" applyAlignment="1">
      <alignment horizontal="centerContinuous" vertical="center"/>
    </xf>
    <xf numFmtId="0" fontId="5" fillId="0" borderId="0" xfId="0" applyFont="1" applyAlignment="1">
      <alignment vertical="center"/>
    </xf>
    <xf numFmtId="0" fontId="6" fillId="0" borderId="1" xfId="0" applyFont="1" applyBorder="1" applyAlignment="1">
      <alignment horizontal="righ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4" xfId="0" applyFont="1" applyFill="1" applyBorder="1" applyAlignment="1">
      <alignment horizontal="right" vertical="center"/>
    </xf>
    <xf numFmtId="0" fontId="6" fillId="4" borderId="98" xfId="0" applyFont="1" applyFill="1" applyBorder="1" applyAlignment="1">
      <alignment horizontal="right" vertical="center"/>
    </xf>
    <xf numFmtId="49" fontId="7" fillId="0" borderId="75" xfId="0" applyNumberFormat="1" applyFont="1" applyBorder="1" applyAlignment="1">
      <alignment horizontal="center" vertical="center"/>
    </xf>
    <xf numFmtId="0" fontId="7" fillId="0" borderId="0" xfId="0" applyFont="1" applyAlignment="1">
      <alignment horizontal="left" vertical="center"/>
    </xf>
    <xf numFmtId="0" fontId="8" fillId="2" borderId="13" xfId="0" applyFont="1" applyFill="1" applyBorder="1" applyAlignment="1">
      <alignment horizontal="right" vertical="center"/>
    </xf>
    <xf numFmtId="0" fontId="26" fillId="0" borderId="14" xfId="0" applyFont="1" applyBorder="1" applyAlignment="1">
      <alignment horizontal="center" vertical="center"/>
    </xf>
    <xf numFmtId="0" fontId="8" fillId="4" borderId="60" xfId="0" applyFont="1" applyFill="1" applyBorder="1" applyAlignment="1">
      <alignment horizontal="right" vertical="center"/>
    </xf>
    <xf numFmtId="0" fontId="13" fillId="2" borderId="4" xfId="0" applyFont="1" applyFill="1" applyBorder="1" applyAlignment="1">
      <alignment horizontal="right" vertical="center"/>
    </xf>
    <xf numFmtId="0" fontId="7" fillId="0" borderId="3" xfId="0" quotePrefix="1" applyFont="1" applyBorder="1" applyAlignment="1">
      <alignment horizontal="center" vertical="center"/>
    </xf>
    <xf numFmtId="49" fontId="26" fillId="0" borderId="14" xfId="0" applyNumberFormat="1" applyFont="1" applyBorder="1" applyAlignment="1">
      <alignment horizontal="center" vertical="center"/>
    </xf>
    <xf numFmtId="0" fontId="8" fillId="4" borderId="58" xfId="0" applyFont="1" applyFill="1" applyBorder="1" applyAlignment="1">
      <alignment horizontal="right" vertical="center"/>
    </xf>
    <xf numFmtId="164" fontId="6" fillId="8" borderId="31" xfId="0" applyNumberFormat="1" applyFont="1" applyFill="1" applyBorder="1" applyAlignment="1">
      <alignment horizontal="center"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30" xfId="0" applyFont="1" applyBorder="1" applyAlignment="1">
      <alignment horizontal="center" vertical="center"/>
    </xf>
    <xf numFmtId="0" fontId="43" fillId="2" borderId="4" xfId="0" applyFont="1" applyFill="1" applyBorder="1" applyAlignment="1">
      <alignment horizontal="right" vertical="center"/>
    </xf>
    <xf numFmtId="0" fontId="11" fillId="4" borderId="58" xfId="0" applyFont="1" applyFill="1" applyBorder="1" applyAlignment="1">
      <alignment horizontal="right" vertical="center"/>
    </xf>
    <xf numFmtId="49" fontId="7" fillId="0" borderId="30" xfId="0" applyNumberFormat="1" applyFont="1" applyBorder="1" applyAlignment="1">
      <alignment horizontal="center" vertical="center"/>
    </xf>
    <xf numFmtId="0" fontId="22" fillId="2" borderId="4" xfId="0" applyFont="1" applyFill="1" applyBorder="1" applyAlignment="1">
      <alignment horizontal="right" vertical="center"/>
    </xf>
    <xf numFmtId="0" fontId="9" fillId="0" borderId="3" xfId="0" applyFont="1" applyBorder="1" applyAlignment="1">
      <alignment horizontal="center" vertical="center"/>
    </xf>
    <xf numFmtId="0" fontId="14" fillId="2" borderId="15" xfId="0" applyFont="1" applyFill="1" applyBorder="1" applyAlignment="1">
      <alignment horizontal="right" vertical="center"/>
    </xf>
    <xf numFmtId="49" fontId="26" fillId="0" borderId="26" xfId="0" applyNumberFormat="1" applyFont="1" applyBorder="1" applyAlignment="1">
      <alignment horizontal="center" vertical="center"/>
    </xf>
    <xf numFmtId="0" fontId="11" fillId="4" borderId="59" xfId="0" applyFont="1" applyFill="1" applyBorder="1" applyAlignment="1">
      <alignment horizontal="right" vertical="center"/>
    </xf>
    <xf numFmtId="0" fontId="3" fillId="0" borderId="1"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Alignment="1">
      <alignment horizontal="right" vertical="center"/>
    </xf>
    <xf numFmtId="0" fontId="5" fillId="0" borderId="0" xfId="0" applyFont="1" applyAlignment="1">
      <alignment horizontal="left" vertical="center"/>
    </xf>
    <xf numFmtId="0" fontId="25" fillId="0" borderId="25" xfId="0" applyFont="1" applyBorder="1" applyAlignment="1">
      <alignment horizontal="centerContinuous" vertical="center"/>
    </xf>
    <xf numFmtId="0" fontId="16" fillId="0" borderId="0" xfId="0" applyFont="1" applyAlignment="1">
      <alignment horizontal="centerContinuous" vertical="center"/>
    </xf>
    <xf numFmtId="0" fontId="46" fillId="0" borderId="1" xfId="0" applyFont="1" applyBorder="1" applyAlignment="1">
      <alignment vertical="center"/>
    </xf>
    <xf numFmtId="0" fontId="6" fillId="0" borderId="27" xfId="0" applyFont="1" applyBorder="1" applyAlignment="1">
      <alignment horizontal="center" vertical="center"/>
    </xf>
    <xf numFmtId="0" fontId="7" fillId="0" borderId="27" xfId="0" applyFont="1" applyBorder="1" applyAlignment="1">
      <alignment horizontal="center" vertical="center"/>
    </xf>
    <xf numFmtId="0" fontId="47" fillId="0" borderId="27" xfId="0" applyFont="1" applyBorder="1" applyAlignment="1">
      <alignment horizontal="center" vertical="center" wrapText="1"/>
    </xf>
    <xf numFmtId="0" fontId="7" fillId="0" borderId="27" xfId="0" applyFont="1" applyBorder="1" applyAlignment="1">
      <alignment horizontal="center" vertical="center" wrapText="1"/>
    </xf>
    <xf numFmtId="1" fontId="7" fillId="0" borderId="27" xfId="0" applyNumberFormat="1" applyFont="1" applyBorder="1" applyAlignment="1">
      <alignment horizontal="center" vertical="center" wrapText="1"/>
    </xf>
    <xf numFmtId="0" fontId="44" fillId="13" borderId="28" xfId="0" applyFont="1" applyFill="1" applyBorder="1" applyAlignment="1">
      <alignment horizontal="center" vertical="center"/>
    </xf>
    <xf numFmtId="0" fontId="7" fillId="0" borderId="29" xfId="0" quotePrefix="1" applyFont="1" applyBorder="1" applyAlignment="1">
      <alignment horizontal="center" vertical="center"/>
    </xf>
    <xf numFmtId="0" fontId="48" fillId="0" borderId="1" xfId="0" applyFont="1" applyBorder="1" applyAlignment="1">
      <alignment vertical="center"/>
    </xf>
    <xf numFmtId="0" fontId="13" fillId="0" borderId="28" xfId="0" applyFont="1" applyBorder="1" applyAlignment="1">
      <alignment horizontal="center" vertical="center"/>
    </xf>
    <xf numFmtId="0" fontId="47" fillId="0" borderId="38" xfId="0" applyFont="1" applyBorder="1" applyAlignment="1">
      <alignment vertical="center"/>
    </xf>
    <xf numFmtId="0" fontId="6" fillId="0" borderId="54" xfId="0" applyFont="1" applyBorder="1" applyAlignment="1">
      <alignment horizontal="center" vertical="center"/>
    </xf>
    <xf numFmtId="0" fontId="7" fillId="0" borderId="54" xfId="0" applyFont="1" applyBorder="1" applyAlignment="1">
      <alignment horizontal="center" vertical="center"/>
    </xf>
    <xf numFmtId="0" fontId="49" fillId="0" borderId="54" xfId="0" applyFont="1" applyBorder="1" applyAlignment="1">
      <alignment horizontal="center" vertical="center" wrapText="1"/>
    </xf>
    <xf numFmtId="0" fontId="7" fillId="0" borderId="54" xfId="0" applyFont="1" applyBorder="1" applyAlignment="1">
      <alignment horizontal="center" vertical="center" wrapText="1"/>
    </xf>
    <xf numFmtId="1" fontId="7" fillId="0" borderId="54" xfId="0" applyNumberFormat="1" applyFont="1" applyBorder="1" applyAlignment="1">
      <alignment horizontal="center" vertical="center" wrapText="1"/>
    </xf>
    <xf numFmtId="0" fontId="44" fillId="13" borderId="54" xfId="0" applyFont="1" applyFill="1" applyBorder="1" applyAlignment="1">
      <alignment horizontal="center" vertical="center"/>
    </xf>
    <xf numFmtId="0" fontId="11" fillId="0" borderId="1" xfId="0" applyFont="1" applyBorder="1" applyAlignment="1">
      <alignment vertical="center"/>
    </xf>
    <xf numFmtId="49" fontId="17" fillId="0" borderId="27" xfId="0" applyNumberFormat="1" applyFont="1" applyBorder="1" applyAlignment="1">
      <alignment horizontal="center" vertical="center"/>
    </xf>
    <xf numFmtId="0" fontId="17" fillId="0" borderId="28" xfId="0" applyFont="1" applyBorder="1" applyAlignment="1">
      <alignment horizontal="center" vertical="center"/>
    </xf>
    <xf numFmtId="0" fontId="11" fillId="0" borderId="28" xfId="0" applyFont="1" applyBorder="1" applyAlignment="1">
      <alignment horizontal="center" vertical="center"/>
    </xf>
    <xf numFmtId="0" fontId="7" fillId="0" borderId="28" xfId="0" applyFont="1" applyBorder="1" applyAlignment="1">
      <alignment horizontal="center" vertical="center"/>
    </xf>
    <xf numFmtId="49" fontId="7" fillId="0" borderId="28" xfId="0" applyNumberFormat="1" applyFont="1" applyBorder="1" applyAlignment="1">
      <alignment horizontal="center" vertical="center"/>
    </xf>
    <xf numFmtId="0" fontId="7" fillId="0" borderId="29" xfId="0" applyFont="1" applyBorder="1" applyAlignment="1">
      <alignment horizontal="center" vertical="center"/>
    </xf>
    <xf numFmtId="0" fontId="19" fillId="0" borderId="0" xfId="0" applyFont="1" applyAlignment="1">
      <alignment vertical="center"/>
    </xf>
    <xf numFmtId="0" fontId="13" fillId="0" borderId="1" xfId="0" applyFont="1" applyBorder="1" applyAlignment="1">
      <alignment vertical="center"/>
    </xf>
    <xf numFmtId="49" fontId="24" fillId="0" borderId="27" xfId="0" applyNumberFormat="1" applyFont="1" applyBorder="1" applyAlignment="1">
      <alignment horizontal="center" vertical="center"/>
    </xf>
    <xf numFmtId="0" fontId="24" fillId="0" borderId="28" xfId="0" applyFont="1" applyBorder="1" applyAlignment="1">
      <alignment horizontal="center" vertical="center"/>
    </xf>
    <xf numFmtId="0" fontId="32" fillId="0" borderId="0" xfId="0" applyFont="1" applyAlignment="1">
      <alignment vertical="center"/>
    </xf>
    <xf numFmtId="0" fontId="14" fillId="0" borderId="1" xfId="0" applyFont="1" applyBorder="1" applyAlignment="1">
      <alignment vertical="center"/>
    </xf>
    <xf numFmtId="49" fontId="23" fillId="0" borderId="27" xfId="0" applyNumberFormat="1" applyFont="1" applyBorder="1" applyAlignment="1">
      <alignment horizontal="center" vertical="center"/>
    </xf>
    <xf numFmtId="0" fontId="23" fillId="0" borderId="28" xfId="0" applyFont="1" applyBorder="1" applyAlignment="1">
      <alignment horizontal="center" vertical="center"/>
    </xf>
    <xf numFmtId="0" fontId="14" fillId="0" borderId="28" xfId="0" applyFont="1" applyBorder="1" applyAlignment="1">
      <alignment horizontal="center" vertical="center"/>
    </xf>
    <xf numFmtId="0" fontId="30" fillId="0" borderId="0" xfId="0" applyFont="1" applyAlignment="1">
      <alignment vertical="center"/>
    </xf>
    <xf numFmtId="0" fontId="8" fillId="0" borderId="1" xfId="0" applyFont="1" applyBorder="1" applyAlignment="1">
      <alignment vertical="center"/>
    </xf>
    <xf numFmtId="49" fontId="18" fillId="0" borderId="27" xfId="0" applyNumberFormat="1" applyFont="1" applyBorder="1" applyAlignment="1">
      <alignment horizontal="center" vertical="center"/>
    </xf>
    <xf numFmtId="0" fontId="18" fillId="0" borderId="28" xfId="0" applyFont="1" applyBorder="1" applyAlignment="1">
      <alignment horizontal="center" vertical="center"/>
    </xf>
    <xf numFmtId="0" fontId="8" fillId="0" borderId="28" xfId="0" applyFont="1" applyBorder="1" applyAlignment="1">
      <alignment horizontal="center" vertical="center"/>
    </xf>
    <xf numFmtId="0" fontId="29" fillId="0" borderId="0" xfId="0" applyFont="1" applyAlignment="1">
      <alignment vertical="center"/>
    </xf>
    <xf numFmtId="0" fontId="10" fillId="7" borderId="1" xfId="0" applyFont="1" applyFill="1" applyBorder="1" applyAlignment="1">
      <alignment vertical="center"/>
    </xf>
    <xf numFmtId="0" fontId="7" fillId="7" borderId="27" xfId="0" applyFont="1" applyFill="1" applyBorder="1" applyAlignment="1">
      <alignment horizontal="center" vertical="center"/>
    </xf>
    <xf numFmtId="49" fontId="27" fillId="7" borderId="27" xfId="0" applyNumberFormat="1" applyFont="1" applyFill="1" applyBorder="1" applyAlignment="1">
      <alignment horizontal="center" vertical="center"/>
    </xf>
    <xf numFmtId="0" fontId="27" fillId="7" borderId="28" xfId="0" applyFont="1" applyFill="1" applyBorder="1" applyAlignment="1">
      <alignment horizontal="center" vertical="center"/>
    </xf>
    <xf numFmtId="0" fontId="10" fillId="7" borderId="28" xfId="0" applyFont="1" applyFill="1" applyBorder="1" applyAlignment="1">
      <alignment horizontal="center" vertical="center"/>
    </xf>
    <xf numFmtId="49" fontId="7" fillId="7" borderId="28" xfId="0" applyNumberFormat="1" applyFont="1" applyFill="1" applyBorder="1" applyAlignment="1">
      <alignment horizontal="center" vertical="center"/>
    </xf>
    <xf numFmtId="0" fontId="7" fillId="7" borderId="29" xfId="0" applyFont="1" applyFill="1" applyBorder="1" applyAlignment="1">
      <alignment horizontal="center" vertical="center"/>
    </xf>
    <xf numFmtId="0" fontId="11" fillId="5" borderId="1" xfId="0" applyFont="1" applyFill="1" applyBorder="1" applyAlignment="1">
      <alignment vertical="center"/>
    </xf>
    <xf numFmtId="0" fontId="7" fillId="5" borderId="27" xfId="0" applyFont="1" applyFill="1" applyBorder="1" applyAlignment="1">
      <alignment horizontal="center" vertical="center"/>
    </xf>
    <xf numFmtId="49" fontId="17" fillId="5" borderId="27" xfId="0" applyNumberFormat="1" applyFont="1" applyFill="1" applyBorder="1" applyAlignment="1">
      <alignment horizontal="center" vertical="center"/>
    </xf>
    <xf numFmtId="0" fontId="17" fillId="5" borderId="28" xfId="0" applyFont="1" applyFill="1" applyBorder="1" applyAlignment="1">
      <alignment horizontal="center" vertical="center"/>
    </xf>
    <xf numFmtId="0" fontId="11" fillId="5" borderId="28" xfId="0" applyFont="1" applyFill="1" applyBorder="1" applyAlignment="1">
      <alignment horizontal="center" vertical="center"/>
    </xf>
    <xf numFmtId="49" fontId="7" fillId="5" borderId="28" xfId="0" applyNumberFormat="1" applyFont="1" applyFill="1" applyBorder="1" applyAlignment="1">
      <alignment horizontal="center" vertical="center"/>
    </xf>
    <xf numFmtId="0" fontId="7" fillId="5" borderId="29" xfId="0" applyFont="1" applyFill="1" applyBorder="1" applyAlignment="1">
      <alignment horizontal="center" vertical="center"/>
    </xf>
    <xf numFmtId="0" fontId="31" fillId="0" borderId="0" xfId="0" applyFont="1" applyAlignment="1">
      <alignment vertical="center"/>
    </xf>
    <xf numFmtId="0" fontId="14" fillId="9" borderId="1" xfId="0" applyFont="1" applyFill="1" applyBorder="1" applyAlignment="1">
      <alignment vertical="center"/>
    </xf>
    <xf numFmtId="0" fontId="7" fillId="9" borderId="27" xfId="0" applyFont="1" applyFill="1" applyBorder="1" applyAlignment="1">
      <alignment horizontal="center" vertical="center"/>
    </xf>
    <xf numFmtId="49" fontId="7" fillId="9" borderId="28" xfId="0" applyNumberFormat="1" applyFont="1" applyFill="1" applyBorder="1" applyAlignment="1">
      <alignment horizontal="center" vertical="center"/>
    </xf>
    <xf numFmtId="0" fontId="7" fillId="9" borderId="29" xfId="0" quotePrefix="1" applyFont="1" applyFill="1" applyBorder="1" applyAlignment="1">
      <alignment horizontal="center" vertical="center"/>
    </xf>
    <xf numFmtId="0" fontId="11" fillId="6" borderId="1" xfId="0" applyFont="1" applyFill="1" applyBorder="1" applyAlignment="1">
      <alignment vertical="center"/>
    </xf>
    <xf numFmtId="0" fontId="7" fillId="6" borderId="27" xfId="0" applyFont="1" applyFill="1" applyBorder="1" applyAlignment="1">
      <alignment horizontal="center" vertical="center"/>
    </xf>
    <xf numFmtId="49" fontId="17" fillId="6" borderId="27" xfId="0" applyNumberFormat="1" applyFont="1" applyFill="1" applyBorder="1" applyAlignment="1">
      <alignment horizontal="center" vertical="center"/>
    </xf>
    <xf numFmtId="0" fontId="17" fillId="6" borderId="28" xfId="0" applyFont="1" applyFill="1" applyBorder="1" applyAlignment="1">
      <alignment horizontal="center" vertical="center"/>
    </xf>
    <xf numFmtId="0" fontId="11" fillId="6" borderId="28" xfId="0" applyFont="1" applyFill="1" applyBorder="1" applyAlignment="1">
      <alignment horizontal="center" vertical="center"/>
    </xf>
    <xf numFmtId="49" fontId="7" fillId="6" borderId="28" xfId="0" applyNumberFormat="1" applyFont="1" applyFill="1" applyBorder="1" applyAlignment="1">
      <alignment horizontal="center" vertical="center"/>
    </xf>
    <xf numFmtId="0" fontId="7" fillId="6" borderId="29" xfId="0" applyFont="1" applyFill="1" applyBorder="1" applyAlignment="1">
      <alignment horizontal="center" vertical="center"/>
    </xf>
    <xf numFmtId="0" fontId="11" fillId="7" borderId="1" xfId="0" applyFont="1" applyFill="1" applyBorder="1" applyAlignment="1">
      <alignment vertical="center"/>
    </xf>
    <xf numFmtId="49" fontId="17" fillId="7" borderId="27" xfId="0" applyNumberFormat="1" applyFont="1" applyFill="1" applyBorder="1" applyAlignment="1">
      <alignment horizontal="center" vertical="center"/>
    </xf>
    <xf numFmtId="0" fontId="17" fillId="7" borderId="28" xfId="0" applyFont="1" applyFill="1" applyBorder="1" applyAlignment="1">
      <alignment horizontal="center" vertical="center"/>
    </xf>
    <xf numFmtId="0" fontId="11" fillId="7" borderId="28" xfId="0" applyFont="1" applyFill="1" applyBorder="1" applyAlignment="1">
      <alignment horizontal="center" vertical="center"/>
    </xf>
    <xf numFmtId="0" fontId="22" fillId="0" borderId="1" xfId="0" applyFont="1" applyBorder="1" applyAlignment="1">
      <alignment vertical="center"/>
    </xf>
    <xf numFmtId="49" fontId="28" fillId="0" borderId="27" xfId="0" applyNumberFormat="1" applyFont="1" applyBorder="1" applyAlignment="1">
      <alignment horizontal="center" vertical="center"/>
    </xf>
    <xf numFmtId="0" fontId="28" fillId="0" borderId="28" xfId="0" applyFont="1" applyBorder="1" applyAlignment="1">
      <alignment horizontal="center" vertical="center"/>
    </xf>
    <xf numFmtId="0" fontId="22" fillId="0" borderId="28" xfId="0" applyFont="1" applyBorder="1" applyAlignment="1">
      <alignment horizontal="center" vertical="center"/>
    </xf>
    <xf numFmtId="0" fontId="13" fillId="5" borderId="1" xfId="0" applyFont="1" applyFill="1" applyBorder="1" applyAlignment="1">
      <alignment vertical="center"/>
    </xf>
    <xf numFmtId="49" fontId="24" fillId="5" borderId="27" xfId="0" applyNumberFormat="1" applyFont="1" applyFill="1" applyBorder="1" applyAlignment="1">
      <alignment horizontal="center" vertical="center"/>
    </xf>
    <xf numFmtId="0" fontId="24" fillId="5" borderId="28" xfId="0" applyFont="1" applyFill="1" applyBorder="1" applyAlignment="1">
      <alignment horizontal="center" vertical="center"/>
    </xf>
    <xf numFmtId="0" fontId="13" fillId="5" borderId="28" xfId="0" applyFont="1" applyFill="1" applyBorder="1" applyAlignment="1">
      <alignment horizontal="center" vertical="center"/>
    </xf>
    <xf numFmtId="0" fontId="7" fillId="9" borderId="29" xfId="0" applyFont="1" applyFill="1" applyBorder="1" applyAlignment="1">
      <alignment horizontal="center" vertical="center"/>
    </xf>
    <xf numFmtId="49" fontId="28" fillId="9" borderId="27" xfId="0" applyNumberFormat="1" applyFont="1" applyFill="1" applyBorder="1" applyAlignment="1">
      <alignment horizontal="center" vertical="center"/>
    </xf>
    <xf numFmtId="0" fontId="28" fillId="9" borderId="28" xfId="0" applyFont="1" applyFill="1" applyBorder="1" applyAlignment="1">
      <alignment horizontal="center" vertical="center"/>
    </xf>
    <xf numFmtId="0" fontId="22" fillId="9" borderId="28" xfId="0" applyFont="1" applyFill="1" applyBorder="1" applyAlignment="1">
      <alignment horizontal="center" vertical="center"/>
    </xf>
    <xf numFmtId="49" fontId="7" fillId="17" borderId="28" xfId="0" applyNumberFormat="1" applyFont="1" applyFill="1" applyBorder="1" applyAlignment="1">
      <alignment horizontal="center" vertical="center"/>
    </xf>
    <xf numFmtId="0" fontId="13" fillId="4" borderId="1" xfId="0" applyFont="1" applyFill="1" applyBorder="1" applyAlignment="1">
      <alignment vertical="center"/>
    </xf>
    <xf numFmtId="0" fontId="7" fillId="4" borderId="27" xfId="0" applyFont="1" applyFill="1" applyBorder="1" applyAlignment="1">
      <alignment horizontal="center" vertical="center"/>
    </xf>
    <xf numFmtId="49" fontId="24" fillId="4" borderId="27" xfId="0" applyNumberFormat="1" applyFont="1" applyFill="1" applyBorder="1" applyAlignment="1">
      <alignment horizontal="center" vertical="center"/>
    </xf>
    <xf numFmtId="0" fontId="24" fillId="4" borderId="28" xfId="0" applyFont="1" applyFill="1" applyBorder="1" applyAlignment="1">
      <alignment horizontal="center" vertical="center"/>
    </xf>
    <xf numFmtId="0" fontId="13" fillId="4" borderId="28" xfId="0" applyFont="1" applyFill="1" applyBorder="1" applyAlignment="1">
      <alignment horizontal="center" vertical="center"/>
    </xf>
    <xf numFmtId="0" fontId="7" fillId="4" borderId="29" xfId="0" applyFont="1" applyFill="1" applyBorder="1" applyAlignment="1">
      <alignment horizontal="center" vertical="center"/>
    </xf>
    <xf numFmtId="0" fontId="14" fillId="5" borderId="1" xfId="0" applyFont="1" applyFill="1" applyBorder="1" applyAlignment="1">
      <alignment vertical="center"/>
    </xf>
    <xf numFmtId="49" fontId="23" fillId="5" borderId="27" xfId="0" applyNumberFormat="1" applyFont="1" applyFill="1" applyBorder="1" applyAlignment="1">
      <alignment horizontal="center" vertical="center"/>
    </xf>
    <xf numFmtId="0" fontId="23" fillId="5" borderId="28" xfId="0" applyFont="1" applyFill="1" applyBorder="1" applyAlignment="1">
      <alignment horizontal="center" vertical="center"/>
    </xf>
    <xf numFmtId="0" fontId="14" fillId="5" borderId="28" xfId="0" applyFont="1" applyFill="1" applyBorder="1" applyAlignment="1">
      <alignment horizontal="center" vertical="center"/>
    </xf>
    <xf numFmtId="0" fontId="13" fillId="0" borderId="8" xfId="0" applyFont="1" applyBorder="1" applyAlignment="1">
      <alignment vertical="center"/>
    </xf>
    <xf numFmtId="0" fontId="7" fillId="0" borderId="53" xfId="0" applyFont="1" applyBorder="1" applyAlignment="1">
      <alignment horizontal="center" vertical="center"/>
    </xf>
    <xf numFmtId="49" fontId="24" fillId="0" borderId="53" xfId="0" applyNumberFormat="1" applyFont="1" applyBorder="1" applyAlignment="1">
      <alignment horizontal="center" vertical="center"/>
    </xf>
    <xf numFmtId="0" fontId="24" fillId="0" borderId="55" xfId="0" applyFont="1" applyBorder="1" applyAlignment="1">
      <alignment horizontal="center" vertical="center"/>
    </xf>
    <xf numFmtId="0" fontId="13" fillId="0" borderId="55" xfId="0" applyFont="1" applyBorder="1" applyAlignment="1">
      <alignment horizontal="center" vertical="center"/>
    </xf>
    <xf numFmtId="49" fontId="7" fillId="0" borderId="55" xfId="0" applyNumberFormat="1" applyFont="1" applyBorder="1" applyAlignment="1">
      <alignment horizontal="center" vertical="center"/>
    </xf>
    <xf numFmtId="0" fontId="44" fillId="13" borderId="53" xfId="0" applyFont="1" applyFill="1" applyBorder="1" applyAlignment="1">
      <alignment horizontal="center" vertical="center"/>
    </xf>
    <xf numFmtId="0" fontId="7" fillId="0" borderId="42"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left" vertical="center"/>
    </xf>
    <xf numFmtId="0" fontId="55" fillId="0" borderId="25" xfId="0" applyFont="1" applyBorder="1" applyAlignment="1">
      <alignment horizontal="centerContinuous" vertical="center"/>
    </xf>
    <xf numFmtId="0" fontId="27" fillId="0" borderId="1" xfId="8" applyFont="1" applyBorder="1" applyAlignment="1">
      <alignment horizontal="center" vertical="center" shrinkToFit="1"/>
    </xf>
    <xf numFmtId="49" fontId="7" fillId="0" borderId="29" xfId="8" quotePrefix="1" applyNumberFormat="1" applyFont="1" applyBorder="1" applyAlignment="1">
      <alignment horizontal="center" vertical="center" wrapText="1"/>
    </xf>
    <xf numFmtId="0" fontId="7" fillId="0" borderId="28" xfId="8" applyFont="1" applyBorder="1" applyAlignment="1">
      <alignment horizontal="center" vertical="center" wrapText="1"/>
    </xf>
    <xf numFmtId="0" fontId="27" fillId="0" borderId="38" xfId="8" applyFont="1" applyBorder="1" applyAlignment="1">
      <alignment horizontal="center" vertical="center" shrinkToFit="1"/>
    </xf>
    <xf numFmtId="0" fontId="7" fillId="0" borderId="54" xfId="8" applyFont="1" applyBorder="1" applyAlignment="1">
      <alignment horizontal="center" vertical="center" wrapText="1"/>
    </xf>
    <xf numFmtId="0" fontId="7" fillId="10" borderId="54" xfId="8" applyFont="1" applyFill="1" applyBorder="1" applyAlignment="1">
      <alignment horizontal="center" vertical="center"/>
    </xf>
    <xf numFmtId="9" fontId="7" fillId="0" borderId="54" xfId="2" applyFont="1" applyFill="1" applyBorder="1" applyAlignment="1">
      <alignment horizontal="center" vertical="center" shrinkToFit="1"/>
    </xf>
    <xf numFmtId="0" fontId="7" fillId="0" borderId="14" xfId="8" applyFont="1" applyBorder="1" applyAlignment="1">
      <alignment horizontal="center" vertical="center" wrapText="1"/>
    </xf>
    <xf numFmtId="0" fontId="7" fillId="0" borderId="41" xfId="8" applyFont="1" applyBorder="1" applyAlignment="1">
      <alignment horizontal="center" vertical="center" wrapText="1"/>
    </xf>
    <xf numFmtId="0" fontId="7" fillId="0" borderId="29" xfId="8" quotePrefix="1" applyFont="1" applyBorder="1" applyAlignment="1">
      <alignment horizontal="center" vertical="center" wrapText="1"/>
    </xf>
    <xf numFmtId="0" fontId="2" fillId="0" borderId="28" xfId="0" applyFont="1" applyBorder="1" applyAlignment="1">
      <alignment horizontal="center" vertical="center" shrinkToFit="1"/>
    </xf>
    <xf numFmtId="0" fontId="2" fillId="0" borderId="28" xfId="2" applyNumberFormat="1" applyFont="1" applyFill="1" applyBorder="1" applyAlignment="1">
      <alignment horizontal="center" vertical="center" shrinkToFit="1"/>
    </xf>
    <xf numFmtId="0" fontId="7" fillId="0" borderId="29" xfId="0" applyFont="1" applyBorder="1" applyAlignment="1">
      <alignment horizontal="center" vertical="center" wrapText="1"/>
    </xf>
    <xf numFmtId="0" fontId="27" fillId="0" borderId="89" xfId="8"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41" xfId="0" applyFont="1" applyBorder="1" applyAlignment="1">
      <alignment horizontal="center" vertical="center" wrapText="1"/>
    </xf>
    <xf numFmtId="0" fontId="55" fillId="0" borderId="34" xfId="0" applyFont="1" applyBorder="1" applyAlignment="1">
      <alignment horizontal="centerContinuous" vertical="center" wrapText="1"/>
    </xf>
    <xf numFmtId="0" fontId="6" fillId="0" borderId="35" xfId="0" applyFont="1" applyBorder="1" applyAlignment="1">
      <alignment horizontal="centerContinuous" vertical="center" wrapText="1"/>
    </xf>
    <xf numFmtId="0" fontId="6" fillId="0" borderId="36" xfId="0" applyFont="1" applyBorder="1" applyAlignment="1">
      <alignment horizontal="centerContinuous" vertical="center" wrapText="1"/>
    </xf>
    <xf numFmtId="0" fontId="7" fillId="0" borderId="0" xfId="0" applyFont="1" applyAlignment="1">
      <alignment vertical="center" wrapText="1"/>
    </xf>
    <xf numFmtId="0" fontId="2" fillId="0" borderId="0" xfId="0" applyFont="1" applyAlignment="1">
      <alignment vertical="center" wrapText="1"/>
    </xf>
    <xf numFmtId="0" fontId="55" fillId="0" borderId="0" xfId="0" applyFont="1" applyAlignment="1">
      <alignment horizontal="centerContinuous" vertical="center" wrapText="1"/>
    </xf>
    <xf numFmtId="0" fontId="16" fillId="0" borderId="0" xfId="0" applyFont="1" applyAlignment="1">
      <alignment horizontal="centerContinuous" vertical="center" wrapText="1"/>
    </xf>
    <xf numFmtId="0" fontId="40" fillId="0" borderId="0" xfId="0" applyFont="1" applyAlignment="1">
      <alignment horizontal="centerContinuous" vertical="center" wrapText="1"/>
    </xf>
    <xf numFmtId="0" fontId="12" fillId="14" borderId="38" xfId="0" applyFont="1" applyFill="1" applyBorder="1" applyAlignment="1">
      <alignment horizontal="centerContinuous" vertical="center" wrapText="1"/>
    </xf>
    <xf numFmtId="0" fontId="12" fillId="14" borderId="39" xfId="0" applyFont="1" applyFill="1" applyBorder="1" applyAlignment="1">
      <alignment horizontal="center" vertical="center" wrapText="1"/>
    </xf>
    <xf numFmtId="0" fontId="12" fillId="14" borderId="40" xfId="0" applyFont="1" applyFill="1" applyBorder="1" applyAlignment="1">
      <alignment horizontal="center" vertical="center" wrapText="1"/>
    </xf>
    <xf numFmtId="0" fontId="4" fillId="0" borderId="5" xfId="0" applyFont="1" applyBorder="1" applyAlignment="1">
      <alignment horizontal="centerContinuous" vertical="center"/>
    </xf>
    <xf numFmtId="0" fontId="2" fillId="0" borderId="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56" fillId="0" borderId="1" xfId="0" applyFont="1" applyBorder="1" applyAlignment="1">
      <alignment horizontal="center" vertical="center" shrinkToFit="1"/>
    </xf>
    <xf numFmtId="49" fontId="7" fillId="0" borderId="27" xfId="0" applyNumberFormat="1" applyFont="1" applyBorder="1" applyAlignment="1">
      <alignment horizontal="center" vertical="center"/>
    </xf>
    <xf numFmtId="0" fontId="35" fillId="8" borderId="29" xfId="2" applyNumberFormat="1" applyFont="1" applyFill="1" applyBorder="1" applyAlignment="1">
      <alignment horizontal="center" vertical="center" shrinkToFi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8" xfId="0" applyFont="1" applyBorder="1" applyAlignment="1">
      <alignment horizontal="right" vertical="center" wrapText="1"/>
    </xf>
    <xf numFmtId="0" fontId="2" fillId="0" borderId="65" xfId="0" applyFont="1" applyBorder="1" applyAlignment="1">
      <alignment horizontal="center" vertical="center" wrapText="1"/>
    </xf>
    <xf numFmtId="0" fontId="2" fillId="0" borderId="66" xfId="0" applyFont="1" applyBorder="1" applyAlignment="1">
      <alignment horizontal="center" vertical="center" wrapText="1"/>
    </xf>
    <xf numFmtId="0" fontId="2" fillId="11" borderId="66" xfId="0" applyFont="1" applyFill="1" applyBorder="1" applyAlignment="1">
      <alignment horizontal="center" vertical="center" wrapText="1"/>
    </xf>
    <xf numFmtId="0" fontId="2" fillId="11" borderId="67" xfId="0" applyFont="1" applyFill="1" applyBorder="1" applyAlignment="1">
      <alignment horizontal="center" vertical="center" wrapText="1"/>
    </xf>
    <xf numFmtId="0" fontId="4" fillId="0" borderId="43" xfId="0" applyFont="1" applyBorder="1" applyAlignment="1">
      <alignment horizontal="right" vertical="center" wrapText="1"/>
    </xf>
    <xf numFmtId="0" fontId="2" fillId="0" borderId="64" xfId="0" applyFont="1" applyBorder="1" applyAlignment="1">
      <alignment horizontal="center" vertical="center" wrapText="1"/>
    </xf>
    <xf numFmtId="0" fontId="2" fillId="0" borderId="47" xfId="0" applyFont="1" applyBorder="1" applyAlignment="1">
      <alignment horizontal="center" vertical="center" wrapText="1"/>
    </xf>
    <xf numFmtId="0" fontId="2" fillId="11" borderId="47" xfId="0" applyFont="1" applyFill="1" applyBorder="1" applyAlignment="1">
      <alignment horizontal="center" vertical="center" wrapText="1"/>
    </xf>
    <xf numFmtId="0" fontId="2" fillId="11" borderId="48" xfId="0" applyFont="1" applyFill="1" applyBorder="1" applyAlignment="1">
      <alignment horizontal="center" vertical="center" wrapText="1"/>
    </xf>
    <xf numFmtId="0" fontId="56" fillId="0" borderId="38" xfId="0" applyFont="1" applyBorder="1" applyAlignment="1">
      <alignment horizontal="center" vertical="center" shrinkToFit="1"/>
    </xf>
    <xf numFmtId="49" fontId="7" fillId="0" borderId="54" xfId="0" applyNumberFormat="1" applyFont="1" applyBorder="1" applyAlignment="1">
      <alignment horizontal="center" vertical="center"/>
    </xf>
    <xf numFmtId="0" fontId="35" fillId="8" borderId="41" xfId="2" applyNumberFormat="1" applyFont="1" applyFill="1" applyBorder="1" applyAlignment="1">
      <alignment horizontal="center" vertical="center" shrinkToFit="1"/>
    </xf>
    <xf numFmtId="0" fontId="4" fillId="0" borderId="56" xfId="0" applyFont="1" applyBorder="1" applyAlignment="1">
      <alignment horizontal="right" vertical="center" wrapText="1"/>
    </xf>
    <xf numFmtId="0" fontId="41" fillId="14" borderId="69" xfId="0" applyFont="1" applyFill="1" applyBorder="1" applyAlignment="1">
      <alignment horizontal="center" vertical="center" wrapText="1"/>
    </xf>
    <xf numFmtId="0" fontId="41" fillId="14" borderId="49" xfId="0" applyFont="1" applyFill="1" applyBorder="1" applyAlignment="1">
      <alignment horizontal="center" vertical="center" wrapText="1"/>
    </xf>
    <xf numFmtId="0" fontId="4" fillId="11" borderId="49" xfId="0" applyFont="1" applyFill="1" applyBorder="1" applyAlignment="1">
      <alignment horizontal="center" vertical="center" wrapText="1"/>
    </xf>
    <xf numFmtId="0" fontId="4" fillId="11" borderId="50" xfId="0" applyFont="1" applyFill="1" applyBorder="1" applyAlignment="1">
      <alignment horizontal="center" vertical="center" wrapText="1"/>
    </xf>
    <xf numFmtId="0" fontId="55" fillId="0" borderId="91" xfId="0" applyFont="1" applyBorder="1" applyAlignment="1">
      <alignment horizontal="centerContinuous" vertical="center"/>
    </xf>
    <xf numFmtId="0" fontId="55" fillId="0" borderId="92" xfId="0" applyFont="1" applyBorder="1" applyAlignment="1">
      <alignment horizontal="centerContinuous" vertical="center"/>
    </xf>
    <xf numFmtId="0" fontId="58" fillId="0" borderId="93" xfId="0" applyFont="1" applyBorder="1" applyAlignment="1">
      <alignment horizontal="centerContinuous" vertical="center"/>
    </xf>
    <xf numFmtId="0" fontId="4" fillId="0" borderId="96" xfId="0" applyFont="1" applyBorder="1" applyAlignment="1">
      <alignment vertical="center"/>
    </xf>
    <xf numFmtId="0" fontId="2" fillId="0" borderId="103" xfId="0" applyFont="1" applyBorder="1" applyAlignment="1">
      <alignment horizontal="center" vertical="center"/>
    </xf>
    <xf numFmtId="49" fontId="51" fillId="14" borderId="94" xfId="0" applyNumberFormat="1" applyFont="1" applyFill="1" applyBorder="1" applyAlignment="1">
      <alignment vertical="center"/>
    </xf>
    <xf numFmtId="0" fontId="51" fillId="14" borderId="104" xfId="0" applyFont="1" applyFill="1" applyBorder="1" applyAlignment="1">
      <alignment horizontal="center" vertical="center"/>
    </xf>
    <xf numFmtId="49" fontId="2" fillId="0" borderId="96" xfId="0" applyNumberFormat="1" applyFont="1" applyBorder="1" applyAlignment="1">
      <alignment vertical="center"/>
    </xf>
    <xf numFmtId="0" fontId="51" fillId="14" borderId="96" xfId="0" applyFont="1" applyFill="1" applyBorder="1" applyAlignment="1">
      <alignment vertical="center"/>
    </xf>
    <xf numFmtId="0" fontId="51" fillId="14" borderId="105" xfId="0" applyFont="1" applyFill="1" applyBorder="1" applyAlignment="1">
      <alignment horizontal="center" vertical="center"/>
    </xf>
    <xf numFmtId="0" fontId="2" fillId="0" borderId="101" xfId="0" applyFont="1" applyBorder="1" applyAlignment="1">
      <alignment vertical="center"/>
    </xf>
    <xf numFmtId="0" fontId="2" fillId="0" borderId="106" xfId="0" applyFont="1" applyBorder="1" applyAlignment="1">
      <alignment horizontal="center" vertical="center"/>
    </xf>
    <xf numFmtId="0" fontId="2" fillId="0" borderId="99" xfId="0" applyFont="1" applyBorder="1" applyAlignment="1">
      <alignment vertical="center"/>
    </xf>
    <xf numFmtId="0" fontId="2" fillId="0" borderId="107" xfId="0" applyFont="1" applyBorder="1" applyAlignment="1">
      <alignment horizontal="center" vertical="center"/>
    </xf>
    <xf numFmtId="49" fontId="7" fillId="0" borderId="53" xfId="0" applyNumberFormat="1" applyFont="1" applyBorder="1" applyAlignment="1">
      <alignment horizontal="center" vertical="center"/>
    </xf>
    <xf numFmtId="0" fontId="35" fillId="8" borderId="42" xfId="2" applyNumberFormat="1" applyFont="1" applyFill="1" applyBorder="1" applyAlignment="1">
      <alignment horizontal="center" vertical="center" shrinkToFit="1"/>
    </xf>
    <xf numFmtId="0" fontId="7" fillId="0" borderId="0" xfId="0" applyFont="1" applyAlignment="1">
      <alignment horizontal="left" vertical="center" wrapText="1"/>
    </xf>
    <xf numFmtId="49" fontId="2" fillId="0" borderId="97" xfId="0" applyNumberFormat="1" applyFont="1" applyBorder="1" applyAlignment="1">
      <alignment vertical="center"/>
    </xf>
    <xf numFmtId="0" fontId="2" fillId="16" borderId="85" xfId="0" applyFont="1" applyFill="1" applyBorder="1" applyAlignment="1">
      <alignment horizontal="center" vertical="center"/>
    </xf>
    <xf numFmtId="0" fontId="6" fillId="0" borderId="0" xfId="0" applyFont="1" applyAlignment="1">
      <alignment horizontal="right" vertical="center" wrapText="1"/>
    </xf>
    <xf numFmtId="0" fontId="3" fillId="0" borderId="0" xfId="0" applyFont="1" applyAlignment="1">
      <alignment horizontal="centerContinuous" vertical="center"/>
    </xf>
    <xf numFmtId="0" fontId="52" fillId="0" borderId="37" xfId="0" applyFont="1" applyBorder="1" applyAlignment="1">
      <alignment horizontal="centerContinuous" vertical="center"/>
    </xf>
    <xf numFmtId="0" fontId="56" fillId="0" borderId="43" xfId="0" applyFont="1" applyBorder="1" applyAlignment="1">
      <alignment horizontal="center" vertical="center" shrinkToFit="1"/>
    </xf>
    <xf numFmtId="0" fontId="57" fillId="14" borderId="37" xfId="0" applyFont="1" applyFill="1" applyBorder="1" applyAlignment="1">
      <alignment horizontal="centerContinuous" vertical="center"/>
    </xf>
    <xf numFmtId="0" fontId="7" fillId="0" borderId="61" xfId="0" applyFont="1" applyBorder="1" applyAlignment="1">
      <alignment horizontal="centerContinuous" vertical="center"/>
    </xf>
    <xf numFmtId="0" fontId="7" fillId="0" borderId="56" xfId="0" applyFont="1" applyBorder="1" applyAlignment="1">
      <alignment horizontal="centerContinuous" vertical="center"/>
    </xf>
    <xf numFmtId="164" fontId="3" fillId="0" borderId="0" xfId="0" applyNumberFormat="1" applyFont="1" applyAlignment="1">
      <alignment horizontal="centerContinuous" vertical="center"/>
    </xf>
    <xf numFmtId="0" fontId="5" fillId="0" borderId="0" xfId="0" applyFont="1" applyAlignment="1">
      <alignment horizontal="center" vertical="center"/>
    </xf>
    <xf numFmtId="0" fontId="21" fillId="3" borderId="44" xfId="0" applyFont="1" applyFill="1" applyBorder="1" applyAlignment="1">
      <alignment horizontal="center" vertical="center"/>
    </xf>
    <xf numFmtId="164" fontId="21" fillId="3" borderId="45" xfId="0" applyNumberFormat="1" applyFont="1" applyFill="1" applyBorder="1" applyAlignment="1">
      <alignment horizontal="center" vertical="center"/>
    </xf>
    <xf numFmtId="0" fontId="21" fillId="3" borderId="44" xfId="0" applyFont="1" applyFill="1" applyBorder="1" applyAlignment="1">
      <alignment horizontal="right" vertical="center"/>
    </xf>
    <xf numFmtId="0" fontId="21" fillId="3" borderId="46" xfId="0" applyFont="1" applyFill="1" applyBorder="1" applyAlignment="1">
      <alignment vertical="center"/>
    </xf>
    <xf numFmtId="0" fontId="2" fillId="0" borderId="82" xfId="0" applyFont="1" applyBorder="1" applyAlignment="1">
      <alignment horizontal="center" vertical="center" shrinkToFit="1"/>
    </xf>
    <xf numFmtId="0" fontId="2" fillId="0" borderId="0" xfId="0" applyFont="1" applyAlignment="1">
      <alignment horizontal="center" vertical="center"/>
    </xf>
    <xf numFmtId="0" fontId="2" fillId="0" borderId="83" xfId="0" applyFont="1" applyBorder="1" applyAlignment="1">
      <alignment horizontal="center" vertical="center" shrinkToFit="1"/>
    </xf>
    <xf numFmtId="0" fontId="2" fillId="0" borderId="86" xfId="0" applyFont="1" applyBorder="1" applyAlignment="1">
      <alignment horizontal="center" vertical="center" shrinkToFit="1"/>
    </xf>
    <xf numFmtId="0" fontId="5" fillId="0" borderId="87" xfId="0" applyFont="1" applyBorder="1" applyAlignment="1">
      <alignment horizontal="center" vertical="center" shrinkToFit="1"/>
    </xf>
    <xf numFmtId="164" fontId="2" fillId="0" borderId="87" xfId="0" applyNumberFormat="1" applyFont="1" applyBorder="1" applyAlignment="1">
      <alignment horizontal="center" vertical="center" shrinkToFit="1"/>
    </xf>
    <xf numFmtId="0" fontId="5" fillId="0" borderId="87" xfId="0" applyFont="1" applyBorder="1" applyAlignment="1">
      <alignment horizontal="left" vertical="center"/>
    </xf>
    <xf numFmtId="0" fontId="5" fillId="0" borderId="88" xfId="0" applyFont="1" applyBorder="1" applyAlignment="1">
      <alignment horizontal="left" vertical="center" shrinkToFit="1"/>
    </xf>
    <xf numFmtId="164" fontId="5" fillId="0" borderId="87" xfId="0" applyNumberFormat="1" applyFont="1" applyBorder="1" applyAlignment="1">
      <alignment horizontal="center" vertical="center" shrinkToFit="1"/>
    </xf>
    <xf numFmtId="0" fontId="2" fillId="0" borderId="84" xfId="0" applyFont="1" applyBorder="1" applyAlignment="1">
      <alignment horizontal="center" vertical="center" shrinkToFit="1"/>
    </xf>
    <xf numFmtId="0" fontId="2" fillId="0" borderId="49" xfId="0" applyFont="1" applyBorder="1" applyAlignment="1">
      <alignment horizontal="center" vertical="center" shrinkToFit="1"/>
    </xf>
    <xf numFmtId="164" fontId="2" fillId="0" borderId="49" xfId="0" applyNumberFormat="1" applyFont="1" applyBorder="1" applyAlignment="1">
      <alignment horizontal="center" vertical="center" shrinkToFit="1"/>
    </xf>
    <xf numFmtId="0" fontId="5" fillId="0" borderId="50" xfId="0" applyFont="1" applyBorder="1" applyAlignment="1">
      <alignment horizontal="left" vertical="center" shrinkToFit="1"/>
    </xf>
    <xf numFmtId="164" fontId="3" fillId="0" borderId="0" xfId="0" applyNumberFormat="1" applyFont="1" applyAlignment="1">
      <alignment horizontal="centerContinuous" vertical="center" shrinkToFit="1"/>
    </xf>
    <xf numFmtId="0" fontId="3" fillId="0" borderId="0" xfId="0" applyFont="1" applyAlignment="1">
      <alignment horizontal="centerContinuous" vertical="center" shrinkToFit="1"/>
    </xf>
    <xf numFmtId="0" fontId="2" fillId="0" borderId="47" xfId="0" applyFont="1" applyBorder="1" applyAlignment="1">
      <alignment horizontal="center" vertical="center" shrinkToFit="1"/>
    </xf>
    <xf numFmtId="164" fontId="5" fillId="0" borderId="49" xfId="0" applyNumberFormat="1" applyFont="1" applyBorder="1" applyAlignment="1">
      <alignment horizontal="center" vertical="center" shrinkToFit="1"/>
    </xf>
    <xf numFmtId="0" fontId="2" fillId="0" borderId="49" xfId="0" applyFont="1" applyBorder="1" applyAlignment="1">
      <alignment horizontal="left" vertical="center"/>
    </xf>
    <xf numFmtId="164" fontId="5" fillId="0" borderId="0" xfId="0" applyNumberFormat="1" applyFont="1" applyAlignment="1">
      <alignment horizontal="center" vertical="center"/>
    </xf>
    <xf numFmtId="0" fontId="21" fillId="12" borderId="16" xfId="0" applyFont="1" applyFill="1" applyBorder="1" applyAlignment="1">
      <alignment horizontal="center" vertical="center"/>
    </xf>
    <xf numFmtId="0" fontId="21" fillId="12" borderId="17" xfId="0" applyFont="1" applyFill="1" applyBorder="1" applyAlignment="1">
      <alignment horizontal="center" vertical="center"/>
    </xf>
    <xf numFmtId="49" fontId="21" fillId="12" borderId="17" xfId="0" applyNumberFormat="1" applyFont="1" applyFill="1" applyBorder="1" applyAlignment="1">
      <alignment horizontal="center" vertical="center"/>
    </xf>
    <xf numFmtId="0" fontId="21" fillId="12" borderId="21" xfId="0" applyFont="1" applyFill="1" applyBorder="1" applyAlignment="1">
      <alignment horizontal="center" vertical="center"/>
    </xf>
    <xf numFmtId="0" fontId="50" fillId="13" borderId="21" xfId="0" applyFont="1" applyFill="1" applyBorder="1" applyAlignment="1">
      <alignment horizontal="center" vertical="center"/>
    </xf>
    <xf numFmtId="0" fontId="21" fillId="12" borderId="18" xfId="0" applyFont="1" applyFill="1" applyBorder="1" applyAlignment="1">
      <alignment horizontal="center" vertical="center"/>
    </xf>
    <xf numFmtId="0" fontId="5" fillId="0" borderId="0" xfId="0" applyFont="1" applyAlignment="1">
      <alignment horizontal="centerContinuous" vertical="center"/>
    </xf>
    <xf numFmtId="0" fontId="21" fillId="12" borderId="21" xfId="0" applyFont="1" applyFill="1" applyBorder="1" applyAlignment="1">
      <alignment horizontal="centerContinuous" vertical="center"/>
    </xf>
    <xf numFmtId="0" fontId="21" fillId="12" borderId="76" xfId="0" applyFont="1" applyFill="1" applyBorder="1" applyAlignment="1">
      <alignment horizontal="centerContinuous" vertical="center"/>
    </xf>
    <xf numFmtId="0" fontId="21" fillId="12" borderId="57" xfId="0" applyFont="1" applyFill="1" applyBorder="1" applyAlignment="1">
      <alignment horizontal="centerContinuous" vertical="center"/>
    </xf>
    <xf numFmtId="164" fontId="2" fillId="0" borderId="77" xfId="0" applyNumberFormat="1" applyFont="1" applyBorder="1" applyAlignment="1">
      <alignment horizontal="centerContinuous" vertical="center"/>
    </xf>
    <xf numFmtId="0" fontId="5" fillId="0" borderId="78" xfId="0" quotePrefix="1" applyFont="1" applyBorder="1" applyAlignment="1">
      <alignment horizontal="centerContinuous" vertical="center"/>
    </xf>
    <xf numFmtId="164" fontId="2" fillId="0" borderId="79" xfId="0" applyNumberFormat="1" applyFont="1" applyBorder="1" applyAlignment="1">
      <alignment horizontal="centerContinuous" vertical="center"/>
    </xf>
    <xf numFmtId="0" fontId="2" fillId="0" borderId="80" xfId="0" applyFont="1" applyBorder="1" applyAlignment="1">
      <alignment horizontal="centerContinuous" vertical="center"/>
    </xf>
    <xf numFmtId="0" fontId="59" fillId="0" borderId="0" xfId="0" applyFont="1" applyAlignment="1">
      <alignment horizontal="right" vertical="center"/>
    </xf>
    <xf numFmtId="0" fontId="59" fillId="12" borderId="110" xfId="0" applyFont="1" applyFill="1" applyBorder="1" applyAlignment="1">
      <alignment horizontal="center" vertical="center"/>
    </xf>
    <xf numFmtId="0" fontId="21" fillId="12" borderId="19" xfId="0" applyFont="1" applyFill="1" applyBorder="1" applyAlignment="1">
      <alignment horizontal="centerContinuous" vertical="center"/>
    </xf>
    <xf numFmtId="0" fontId="21" fillId="12" borderId="20" xfId="0" applyFont="1" applyFill="1" applyBorder="1" applyAlignment="1">
      <alignment horizontal="centerContinuous" vertical="center"/>
    </xf>
    <xf numFmtId="0" fontId="59" fillId="18" borderId="110" xfId="0" applyFont="1" applyFill="1" applyBorder="1" applyAlignment="1">
      <alignment horizontal="center" vertical="center"/>
    </xf>
    <xf numFmtId="0" fontId="2" fillId="0" borderId="32" xfId="0" applyFont="1" applyBorder="1" applyAlignment="1">
      <alignment horizontal="centerContinuous" vertical="center"/>
    </xf>
    <xf numFmtId="49" fontId="2" fillId="0" borderId="9" xfId="0" applyNumberFormat="1" applyFont="1" applyBorder="1" applyAlignment="1">
      <alignment horizontal="centerContinuous" vertical="center"/>
    </xf>
    <xf numFmtId="0" fontId="5" fillId="0" borderId="81" xfId="0" applyFont="1" applyBorder="1" applyAlignment="1">
      <alignment horizontal="centerContinuous" vertical="center"/>
    </xf>
    <xf numFmtId="0" fontId="60" fillId="0" borderId="0" xfId="0" applyFont="1" applyAlignment="1">
      <alignment horizontal="right" vertical="center"/>
    </xf>
    <xf numFmtId="0" fontId="61" fillId="0" borderId="0" xfId="0" applyFont="1" applyAlignment="1">
      <alignment horizontal="center" vertical="center"/>
    </xf>
    <xf numFmtId="49" fontId="17" fillId="0" borderId="41" xfId="0" applyNumberFormat="1" applyFont="1" applyBorder="1" applyAlignment="1">
      <alignment horizontal="center" shrinkToFit="1"/>
    </xf>
    <xf numFmtId="0" fontId="7" fillId="0" borderId="0" xfId="0" quotePrefix="1" applyFont="1" applyAlignment="1">
      <alignment vertical="center"/>
    </xf>
    <xf numFmtId="0" fontId="11" fillId="9" borderId="1" xfId="0" applyFont="1" applyFill="1" applyBorder="1" applyAlignment="1">
      <alignment vertical="center"/>
    </xf>
    <xf numFmtId="49" fontId="17" fillId="9" borderId="27" xfId="0" applyNumberFormat="1" applyFont="1" applyFill="1" applyBorder="1" applyAlignment="1">
      <alignment horizontal="center" vertical="center"/>
    </xf>
    <xf numFmtId="0" fontId="17" fillId="9" borderId="28" xfId="0" applyFont="1" applyFill="1" applyBorder="1" applyAlignment="1">
      <alignment horizontal="center" vertical="center"/>
    </xf>
    <xf numFmtId="0" fontId="11" fillId="9" borderId="28" xfId="0" applyFont="1" applyFill="1" applyBorder="1" applyAlignment="1">
      <alignment horizontal="center" vertical="center"/>
    </xf>
    <xf numFmtId="49" fontId="2" fillId="0" borderId="105" xfId="0" applyNumberFormat="1" applyFont="1" applyBorder="1" applyAlignment="1">
      <alignment horizontal="center" vertical="center"/>
    </xf>
    <xf numFmtId="0" fontId="51" fillId="13" borderId="52" xfId="0" applyFont="1" applyFill="1" applyBorder="1" applyAlignment="1">
      <alignment horizontal="center" vertical="center"/>
    </xf>
    <xf numFmtId="0" fontId="2" fillId="0" borderId="52" xfId="0" applyFont="1" applyBorder="1" applyAlignment="1">
      <alignment horizontal="center" vertical="center"/>
    </xf>
    <xf numFmtId="49" fontId="2" fillId="0" borderId="52" xfId="0" applyNumberFormat="1" applyFont="1" applyBorder="1" applyAlignment="1">
      <alignment horizontal="center" vertical="center"/>
    </xf>
    <xf numFmtId="0" fontId="2" fillId="0" borderId="51" xfId="0" applyFont="1" applyBorder="1" applyAlignment="1">
      <alignment horizontal="center" vertical="center"/>
    </xf>
    <xf numFmtId="0" fontId="2" fillId="0" borderId="84" xfId="0" applyFont="1" applyBorder="1" applyAlignment="1">
      <alignment horizontal="center" vertical="center"/>
    </xf>
    <xf numFmtId="0" fontId="2" fillId="0" borderId="49" xfId="0" applyFont="1" applyBorder="1" applyAlignment="1">
      <alignment horizontal="center" vertical="center"/>
    </xf>
    <xf numFmtId="0" fontId="2" fillId="0" borderId="49" xfId="0" quotePrefix="1" applyFont="1" applyBorder="1" applyAlignment="1">
      <alignment horizontal="center" vertical="center" wrapText="1"/>
    </xf>
    <xf numFmtId="49" fontId="2" fillId="0" borderId="49" xfId="2" applyNumberFormat="1" applyFont="1" applyBorder="1" applyAlignment="1">
      <alignment horizontal="center" vertical="center"/>
    </xf>
    <xf numFmtId="164" fontId="5" fillId="0" borderId="49" xfId="0" applyNumberFormat="1" applyFont="1" applyBorder="1" applyAlignment="1">
      <alignment horizontal="center" vertical="center"/>
    </xf>
    <xf numFmtId="1" fontId="51" fillId="13" borderId="49" xfId="0" applyNumberFormat="1" applyFont="1" applyFill="1" applyBorder="1" applyAlignment="1">
      <alignment horizontal="center" vertical="center"/>
    </xf>
    <xf numFmtId="1" fontId="5" fillId="0" borderId="49" xfId="0" applyNumberFormat="1" applyFont="1" applyBorder="1" applyAlignment="1">
      <alignment horizontal="center" vertical="center"/>
    </xf>
    <xf numFmtId="0" fontId="4" fillId="0" borderId="50" xfId="0" applyFont="1" applyBorder="1" applyAlignment="1">
      <alignment horizontal="center" vertical="center"/>
    </xf>
    <xf numFmtId="164" fontId="2" fillId="0" borderId="49" xfId="0" applyNumberFormat="1" applyFont="1" applyBorder="1" applyAlignment="1">
      <alignment horizontal="center" vertical="center"/>
    </xf>
    <xf numFmtId="0" fontId="2" fillId="0" borderId="111" xfId="0" applyFont="1" applyBorder="1" applyAlignment="1">
      <alignment horizontal="center" vertical="center"/>
    </xf>
    <xf numFmtId="0" fontId="2" fillId="0" borderId="112" xfId="0" applyFont="1" applyBorder="1" applyAlignment="1">
      <alignment horizontal="center" vertical="center"/>
    </xf>
    <xf numFmtId="49" fontId="2" fillId="0" borderId="112" xfId="0" applyNumberFormat="1" applyFont="1" applyBorder="1" applyAlignment="1">
      <alignment horizontal="center" vertical="center"/>
    </xf>
    <xf numFmtId="164" fontId="2" fillId="0" borderId="112" xfId="0" applyNumberFormat="1" applyFont="1" applyBorder="1" applyAlignment="1">
      <alignment horizontal="center" vertical="center"/>
    </xf>
    <xf numFmtId="1" fontId="51" fillId="13" borderId="112" xfId="0" applyNumberFormat="1" applyFont="1" applyFill="1" applyBorder="1" applyAlignment="1">
      <alignment horizontal="center" vertical="center"/>
    </xf>
    <xf numFmtId="1" fontId="2" fillId="0" borderId="112" xfId="0" applyNumberFormat="1" applyFont="1" applyBorder="1" applyAlignment="1">
      <alignment horizontal="center" vertical="center"/>
    </xf>
    <xf numFmtId="0" fontId="5" fillId="0" borderId="113" xfId="0" applyFont="1" applyBorder="1" applyAlignment="1">
      <alignment horizontal="center" vertical="center"/>
    </xf>
    <xf numFmtId="0" fontId="5" fillId="0" borderId="52" xfId="0" applyFont="1" applyBorder="1" applyAlignment="1">
      <alignment horizontal="center" vertical="center"/>
    </xf>
    <xf numFmtId="0" fontId="2" fillId="0" borderId="52" xfId="0" quotePrefix="1" applyFont="1" applyBorder="1" applyAlignment="1">
      <alignment horizontal="center" vertical="center"/>
    </xf>
    <xf numFmtId="9" fontId="2" fillId="0" borderId="52" xfId="0" applyNumberFormat="1" applyFont="1" applyBorder="1" applyAlignment="1">
      <alignment horizontal="center" vertical="center"/>
    </xf>
    <xf numFmtId="164" fontId="5" fillId="0" borderId="52" xfId="0" applyNumberFormat="1" applyFont="1" applyBorder="1" applyAlignment="1">
      <alignment horizontal="center" vertical="center"/>
    </xf>
    <xf numFmtId="164" fontId="2" fillId="0" borderId="114" xfId="0" applyNumberFormat="1" applyFont="1" applyBorder="1" applyAlignment="1">
      <alignment horizontal="centerContinuous" vertical="center"/>
    </xf>
    <xf numFmtId="0" fontId="2" fillId="0" borderId="49" xfId="0" quotePrefix="1" applyFont="1" applyBorder="1" applyAlignment="1">
      <alignment horizontal="center" vertical="center"/>
    </xf>
    <xf numFmtId="9" fontId="2" fillId="0" borderId="49" xfId="0" applyNumberFormat="1" applyFont="1" applyBorder="1" applyAlignment="1">
      <alignment horizontal="center" vertical="center"/>
    </xf>
    <xf numFmtId="164" fontId="2" fillId="0" borderId="115" xfId="0" applyNumberFormat="1" applyFont="1" applyBorder="1" applyAlignment="1">
      <alignment horizontal="centerContinuous" vertical="center"/>
    </xf>
    <xf numFmtId="0" fontId="5" fillId="0" borderId="116" xfId="0" applyFont="1" applyBorder="1" applyAlignment="1">
      <alignment horizontal="centerContinuous" vertical="center"/>
    </xf>
    <xf numFmtId="0" fontId="5" fillId="0" borderId="112" xfId="0" applyFont="1" applyBorder="1" applyAlignment="1">
      <alignment horizontal="centerContinuous" vertical="center"/>
    </xf>
    <xf numFmtId="164" fontId="5" fillId="0" borderId="112" xfId="0" applyNumberFormat="1" applyFont="1" applyBorder="1" applyAlignment="1">
      <alignment horizontal="center" vertical="center"/>
    </xf>
    <xf numFmtId="49" fontId="2" fillId="0" borderId="117" xfId="0" applyNumberFormat="1" applyFont="1" applyBorder="1" applyAlignment="1">
      <alignment horizontal="centerContinuous" vertical="center"/>
    </xf>
    <xf numFmtId="0" fontId="21" fillId="12" borderId="37" xfId="0" applyFont="1" applyFill="1" applyBorder="1" applyAlignment="1">
      <alignment horizontal="center" vertical="center"/>
    </xf>
    <xf numFmtId="164" fontId="2" fillId="0" borderId="43" xfId="0" applyNumberFormat="1" applyFont="1" applyBorder="1" applyAlignment="1">
      <alignment horizontal="center" vertical="center"/>
    </xf>
    <xf numFmtId="164" fontId="2" fillId="0" borderId="56" xfId="0" applyNumberFormat="1" applyFont="1" applyBorder="1" applyAlignment="1">
      <alignment horizontal="center" vertical="center"/>
    </xf>
    <xf numFmtId="164" fontId="21" fillId="3" borderId="37" xfId="0" applyNumberFormat="1" applyFont="1" applyFill="1" applyBorder="1" applyAlignment="1">
      <alignment horizontal="center" vertical="center"/>
    </xf>
    <xf numFmtId="0" fontId="2" fillId="0" borderId="87" xfId="0" applyFont="1" applyBorder="1" applyAlignment="1">
      <alignment horizontal="center" vertical="center" shrinkToFit="1"/>
    </xf>
    <xf numFmtId="0" fontId="47" fillId="0" borderId="1" xfId="0" applyFont="1" applyBorder="1" applyAlignment="1">
      <alignment horizontal="center" vertical="center" shrinkToFit="1"/>
    </xf>
    <xf numFmtId="1" fontId="2" fillId="0" borderId="52" xfId="0" applyNumberFormat="1" applyFont="1" applyBorder="1" applyAlignment="1">
      <alignment horizontal="center" vertical="center"/>
    </xf>
    <xf numFmtId="164" fontId="2" fillId="0" borderId="52" xfId="0" applyNumberFormat="1" applyFont="1" applyBorder="1" applyAlignment="1">
      <alignment horizontal="center" vertical="center"/>
    </xf>
    <xf numFmtId="1" fontId="7" fillId="0" borderId="12" xfId="0" applyNumberFormat="1" applyFont="1" applyBorder="1" applyAlignment="1">
      <alignment horizontal="center" vertical="center"/>
    </xf>
    <xf numFmtId="0" fontId="7" fillId="0" borderId="27" xfId="5" applyFont="1" applyBorder="1" applyAlignment="1">
      <alignment horizontal="center" vertical="center" shrinkToFit="1"/>
    </xf>
    <xf numFmtId="0" fontId="7" fillId="0" borderId="28" xfId="0" applyFont="1" applyBorder="1" applyAlignment="1">
      <alignment horizontal="center" vertical="center" shrinkToFit="1"/>
    </xf>
    <xf numFmtId="0" fontId="27" fillId="0" borderId="8" xfId="8" applyFont="1" applyBorder="1" applyAlignment="1">
      <alignment horizontal="center" vertical="center" shrinkToFit="1"/>
    </xf>
    <xf numFmtId="0" fontId="7" fillId="0" borderId="53" xfId="8" applyFont="1" applyBorder="1" applyAlignment="1">
      <alignment horizontal="center" vertical="center" wrapText="1"/>
    </xf>
    <xf numFmtId="9" fontId="7" fillId="0" borderId="53" xfId="2" applyFont="1" applyFill="1" applyBorder="1" applyAlignment="1">
      <alignment horizontal="center" vertical="center" shrinkToFit="1"/>
    </xf>
    <xf numFmtId="9" fontId="7" fillId="0" borderId="55" xfId="2" applyFont="1" applyFill="1" applyBorder="1" applyAlignment="1">
      <alignment horizontal="center" vertical="center" shrinkToFit="1"/>
    </xf>
    <xf numFmtId="0" fontId="7" fillId="0" borderId="55" xfId="8" applyFont="1" applyBorder="1" applyAlignment="1">
      <alignment horizontal="center" vertical="center" wrapText="1"/>
    </xf>
    <xf numFmtId="0" fontId="7" fillId="0" borderId="55" xfId="2" applyNumberFormat="1" applyFont="1" applyFill="1" applyBorder="1" applyAlignment="1">
      <alignment horizontal="center" vertical="center" shrinkToFit="1"/>
    </xf>
    <xf numFmtId="0" fontId="7" fillId="0" borderId="42" xfId="8" applyFont="1" applyBorder="1" applyAlignment="1">
      <alignment horizontal="center" vertical="center" wrapText="1"/>
    </xf>
    <xf numFmtId="9" fontId="7" fillId="10" borderId="53" xfId="2" applyFont="1" applyFill="1" applyBorder="1" applyAlignment="1">
      <alignment horizontal="center" vertical="center" shrinkToFit="1"/>
    </xf>
    <xf numFmtId="0" fontId="7" fillId="0" borderId="14" xfId="0" applyFont="1" applyBorder="1" applyAlignment="1">
      <alignment horizontal="center" vertical="center"/>
    </xf>
    <xf numFmtId="1" fontId="2" fillId="0" borderId="63" xfId="0" applyNumberFormat="1" applyFont="1" applyBorder="1" applyAlignment="1">
      <alignment horizontal="center" vertical="center" shrinkToFit="1"/>
    </xf>
    <xf numFmtId="1" fontId="2" fillId="0" borderId="56" xfId="0" applyNumberFormat="1" applyFont="1" applyBorder="1" applyAlignment="1">
      <alignment horizontal="center" vertical="center" shrinkToFit="1"/>
    </xf>
    <xf numFmtId="1" fontId="5" fillId="0" borderId="0" xfId="0" applyNumberFormat="1" applyFont="1" applyAlignment="1">
      <alignment vertical="center"/>
    </xf>
    <xf numFmtId="1" fontId="21" fillId="3" borderId="37" xfId="0" applyNumberFormat="1" applyFont="1" applyFill="1" applyBorder="1" applyAlignment="1">
      <alignment horizontal="center" vertical="center"/>
    </xf>
    <xf numFmtId="0" fontId="7" fillId="0" borderId="26" xfId="0" quotePrefix="1" applyFont="1" applyBorder="1" applyAlignment="1">
      <alignment horizontal="center" vertical="center"/>
    </xf>
    <xf numFmtId="0" fontId="63" fillId="19" borderId="37" xfId="0" applyFont="1" applyFill="1" applyBorder="1" applyAlignment="1">
      <alignment horizontal="centerContinuous"/>
    </xf>
    <xf numFmtId="0" fontId="64" fillId="19" borderId="43" xfId="0" applyFont="1" applyFill="1" applyBorder="1" applyAlignment="1">
      <alignment horizontal="centerContinuous" shrinkToFit="1"/>
    </xf>
    <xf numFmtId="0" fontId="64" fillId="19" borderId="120" xfId="0" applyFont="1" applyFill="1" applyBorder="1" applyAlignment="1">
      <alignment horizontal="center" shrinkToFit="1"/>
    </xf>
    <xf numFmtId="0" fontId="27" fillId="0" borderId="90" xfId="0" applyFont="1" applyBorder="1" applyAlignment="1">
      <alignment horizontal="centerContinuous" shrinkToFit="1"/>
    </xf>
    <xf numFmtId="0" fontId="27" fillId="0" borderId="63" xfId="0" applyFont="1" applyBorder="1" applyAlignment="1">
      <alignment horizontal="center" shrinkToFit="1"/>
    </xf>
    <xf numFmtId="1" fontId="4" fillId="0" borderId="0" xfId="0" applyNumberFormat="1" applyFont="1" applyAlignment="1">
      <alignment horizontal="center" vertical="center"/>
    </xf>
    <xf numFmtId="0" fontId="2" fillId="0" borderId="87" xfId="0" applyFont="1" applyBorder="1" applyAlignment="1">
      <alignment horizontal="left" vertical="center"/>
    </xf>
    <xf numFmtId="0" fontId="21" fillId="12" borderId="121" xfId="0" applyFont="1" applyFill="1" applyBorder="1" applyAlignment="1">
      <alignment horizontal="center" vertical="center"/>
    </xf>
    <xf numFmtId="0" fontId="2" fillId="0" borderId="0" xfId="0" applyFont="1" applyAlignment="1">
      <alignment vertical="center"/>
    </xf>
    <xf numFmtId="0" fontId="2" fillId="0" borderId="122" xfId="0" applyFont="1" applyBorder="1" applyAlignment="1">
      <alignment horizontal="centerContinuous" vertical="center" shrinkToFit="1"/>
    </xf>
    <xf numFmtId="0" fontId="21" fillId="0" borderId="123" xfId="0" applyFont="1" applyBorder="1" applyAlignment="1">
      <alignment horizontal="centerContinuous" vertical="center"/>
    </xf>
    <xf numFmtId="0" fontId="2" fillId="0" borderId="124" xfId="0" applyFont="1" applyBorder="1" applyAlignment="1">
      <alignment horizontal="center" vertical="center"/>
    </xf>
    <xf numFmtId="0" fontId="2" fillId="0" borderId="125" xfId="0" applyFont="1" applyBorder="1" applyAlignment="1">
      <alignment horizontal="centerContinuous" vertical="center"/>
    </xf>
    <xf numFmtId="1" fontId="2" fillId="0" borderId="126" xfId="0" applyNumberFormat="1" applyFont="1" applyBorder="1" applyAlignment="1">
      <alignment horizontal="center" vertical="center"/>
    </xf>
    <xf numFmtId="0" fontId="2" fillId="0" borderId="96" xfId="0" applyFont="1" applyBorder="1" applyAlignment="1">
      <alignment horizontal="centerContinuous" vertical="center" shrinkToFit="1"/>
    </xf>
    <xf numFmtId="0" fontId="21" fillId="0" borderId="77" xfId="0" applyFont="1" applyBorder="1" applyAlignment="1">
      <alignment horizontal="centerContinuous" vertical="center"/>
    </xf>
    <xf numFmtId="0" fontId="2" fillId="0" borderId="127" xfId="0" applyFont="1" applyBorder="1" applyAlignment="1">
      <alignment horizontal="center" vertical="center"/>
    </xf>
    <xf numFmtId="0" fontId="2" fillId="0" borderId="78" xfId="0" applyFont="1" applyBorder="1" applyAlignment="1">
      <alignment horizontal="centerContinuous" vertical="center"/>
    </xf>
    <xf numFmtId="1" fontId="2" fillId="0" borderId="43" xfId="0" applyNumberFormat="1" applyFont="1" applyBorder="1" applyAlignment="1">
      <alignment horizontal="center" vertical="center"/>
    </xf>
    <xf numFmtId="0" fontId="2" fillId="0" borderId="97" xfId="0" applyFont="1" applyBorder="1" applyAlignment="1">
      <alignment horizontal="centerContinuous" vertical="center" shrinkToFit="1"/>
    </xf>
    <xf numFmtId="0" fontId="2" fillId="0" borderId="79" xfId="0" applyFont="1" applyBorder="1" applyAlignment="1">
      <alignment horizontal="centerContinuous" vertical="center"/>
    </xf>
    <xf numFmtId="49" fontId="2" fillId="0" borderId="128" xfId="0" applyNumberFormat="1" applyFont="1" applyBorder="1" applyAlignment="1">
      <alignment horizontal="center" vertical="center"/>
    </xf>
    <xf numFmtId="1" fontId="2" fillId="0" borderId="56" xfId="0" applyNumberFormat="1" applyFont="1" applyBorder="1" applyAlignment="1">
      <alignment horizontal="center" vertical="center"/>
    </xf>
    <xf numFmtId="0" fontId="21" fillId="0" borderId="118" xfId="0" applyFont="1" applyBorder="1" applyAlignment="1">
      <alignment horizontal="centerContinuous" vertical="center"/>
    </xf>
    <xf numFmtId="0" fontId="2" fillId="0" borderId="129" xfId="0" applyFont="1" applyBorder="1" applyAlignment="1">
      <alignment horizontal="center" vertical="center"/>
    </xf>
    <xf numFmtId="0" fontId="2" fillId="0" borderId="119" xfId="0" applyFont="1" applyBorder="1" applyAlignment="1">
      <alignment horizontal="centerContinuous" vertical="center"/>
    </xf>
    <xf numFmtId="1" fontId="2" fillId="0" borderId="130" xfId="0" applyNumberFormat="1" applyFont="1" applyBorder="1" applyAlignment="1">
      <alignment horizontal="center" vertical="center" shrinkToFit="1"/>
    </xf>
    <xf numFmtId="0" fontId="6" fillId="10" borderId="1" xfId="0" applyFont="1" applyFill="1" applyBorder="1" applyAlignment="1">
      <alignment horizontal="right" vertical="center"/>
    </xf>
    <xf numFmtId="0" fontId="7" fillId="10" borderId="0" xfId="0" applyFont="1" applyFill="1" applyAlignment="1">
      <alignment horizontal="centerContinuous" vertical="center"/>
    </xf>
    <xf numFmtId="0" fontId="6" fillId="10" borderId="0" xfId="0" applyFont="1" applyFill="1" applyAlignment="1">
      <alignment horizontal="right" vertical="center"/>
    </xf>
    <xf numFmtId="0" fontId="7" fillId="10" borderId="0" xfId="0" applyFont="1" applyFill="1" applyAlignment="1">
      <alignment horizontal="center" vertical="center"/>
    </xf>
    <xf numFmtId="0" fontId="6" fillId="4" borderId="11" xfId="0" applyFont="1" applyFill="1" applyBorder="1" applyAlignment="1">
      <alignment horizontal="right" vertical="center"/>
    </xf>
    <xf numFmtId="49" fontId="7" fillId="0" borderId="131" xfId="0" applyNumberFormat="1" applyFont="1" applyBorder="1" applyAlignment="1">
      <alignment horizontal="centerContinuous" vertical="center"/>
    </xf>
    <xf numFmtId="0" fontId="2" fillId="0" borderId="132" xfId="0" applyFont="1" applyBorder="1" applyAlignment="1">
      <alignment horizontal="centerContinuous" vertical="center"/>
    </xf>
    <xf numFmtId="0" fontId="6" fillId="4" borderId="33" xfId="0" applyFont="1" applyFill="1" applyBorder="1" applyAlignment="1">
      <alignment horizontal="right" vertical="center"/>
    </xf>
    <xf numFmtId="49" fontId="7" fillId="0" borderId="12" xfId="0" applyNumberFormat="1" applyFont="1" applyBorder="1" applyAlignment="1">
      <alignment horizontal="center" vertical="center"/>
    </xf>
    <xf numFmtId="0" fontId="2" fillId="0" borderId="52" xfId="0" applyFont="1" applyBorder="1" applyAlignment="1">
      <alignment horizontal="center" vertical="center" shrinkToFit="1"/>
    </xf>
    <xf numFmtId="165" fontId="2" fillId="0" borderId="0" xfId="0" applyNumberFormat="1" applyFont="1" applyAlignment="1">
      <alignment horizontal="center" vertical="center"/>
    </xf>
    <xf numFmtId="0" fontId="27" fillId="0" borderId="56" xfId="0" quotePrefix="1" applyFont="1" applyBorder="1" applyAlignment="1">
      <alignment horizontal="centerContinuous" vertical="center"/>
    </xf>
    <xf numFmtId="0" fontId="65" fillId="2" borderId="4" xfId="0" applyFont="1" applyFill="1" applyBorder="1" applyAlignment="1">
      <alignment horizontal="right" vertical="center"/>
    </xf>
    <xf numFmtId="0" fontId="36" fillId="2" borderId="133" xfId="1" applyFont="1" applyFill="1" applyBorder="1" applyAlignment="1" applyProtection="1">
      <alignment horizontal="right" vertical="center"/>
    </xf>
    <xf numFmtId="0" fontId="2" fillId="0" borderId="109" xfId="0" applyFont="1" applyBorder="1" applyAlignment="1">
      <alignment horizontal="centerContinuous" vertical="center"/>
    </xf>
    <xf numFmtId="1" fontId="7" fillId="0" borderId="108" xfId="0" applyNumberFormat="1" applyFont="1" applyBorder="1" applyAlignment="1">
      <alignment horizontal="centerContinuous" vertical="center"/>
    </xf>
    <xf numFmtId="1" fontId="7" fillId="0" borderId="30" xfId="0" applyNumberFormat="1" applyFont="1" applyBorder="1" applyAlignment="1">
      <alignment horizontal="center" vertical="center"/>
    </xf>
    <xf numFmtId="0" fontId="66" fillId="0" borderId="37" xfId="0" applyFont="1" applyBorder="1" applyAlignment="1">
      <alignment horizontal="centerContinuous" vertical="center" wrapText="1"/>
    </xf>
    <xf numFmtId="0" fontId="7" fillId="0" borderId="56" xfId="0" applyFont="1" applyBorder="1" applyAlignment="1">
      <alignment horizontal="centerContinuous"/>
    </xf>
    <xf numFmtId="0" fontId="7" fillId="20" borderId="29" xfId="0" quotePrefix="1" applyFont="1" applyFill="1" applyBorder="1" applyAlignment="1">
      <alignment horizontal="center" vertical="center"/>
    </xf>
    <xf numFmtId="0" fontId="7" fillId="20" borderId="41" xfId="0" quotePrefix="1" applyFont="1" applyFill="1" applyBorder="1" applyAlignment="1">
      <alignment horizontal="center" vertical="center"/>
    </xf>
    <xf numFmtId="0" fontId="56" fillId="10" borderId="1" xfId="0" applyFont="1" applyFill="1" applyBorder="1" applyAlignment="1">
      <alignment horizontal="center" vertical="center" shrinkToFit="1"/>
    </xf>
    <xf numFmtId="0" fontId="47" fillId="10" borderId="1" xfId="0" applyFont="1" applyFill="1" applyBorder="1" applyAlignment="1">
      <alignment horizontal="center" vertical="center" shrinkToFit="1"/>
    </xf>
    <xf numFmtId="0" fontId="56" fillId="10" borderId="8" xfId="0" applyFont="1" applyFill="1" applyBorder="1" applyAlignment="1">
      <alignment horizontal="center" vertical="center" shrinkToFit="1"/>
    </xf>
    <xf numFmtId="0" fontId="2" fillId="0" borderId="0" xfId="0" applyFont="1" applyAlignment="1">
      <alignment horizontal="center" vertical="center" shrinkToFit="1"/>
    </xf>
    <xf numFmtId="0" fontId="67" fillId="0" borderId="0" xfId="0" applyFont="1" applyAlignment="1">
      <alignment vertical="center"/>
    </xf>
    <xf numFmtId="0" fontId="2" fillId="0" borderId="0" xfId="0" applyFont="1" applyAlignment="1">
      <alignment horizontal="left" vertical="center" shrinkToFit="1"/>
    </xf>
    <xf numFmtId="0" fontId="2" fillId="0" borderId="134" xfId="0" applyFont="1" applyBorder="1" applyAlignment="1">
      <alignment horizontal="center" vertical="center" shrinkToFit="1"/>
    </xf>
    <xf numFmtId="0" fontId="2" fillId="0" borderId="88" xfId="0" applyFont="1" applyBorder="1" applyAlignment="1">
      <alignment horizontal="left" vertical="center" shrinkToFit="1"/>
    </xf>
    <xf numFmtId="0" fontId="2" fillId="0" borderId="135" xfId="0" applyFont="1" applyBorder="1" applyAlignment="1">
      <alignment horizontal="left" vertical="center"/>
    </xf>
    <xf numFmtId="0" fontId="2" fillId="0" borderId="69" xfId="0" applyFont="1" applyBorder="1" applyAlignment="1">
      <alignment horizontal="center" vertical="center" shrinkToFit="1"/>
    </xf>
    <xf numFmtId="0" fontId="2" fillId="0" borderId="49" xfId="0" quotePrefix="1" applyFont="1" applyBorder="1" applyAlignment="1">
      <alignment horizontal="left" vertical="center"/>
    </xf>
    <xf numFmtId="0" fontId="2" fillId="0" borderId="50" xfId="0" applyFont="1" applyBorder="1" applyAlignment="1">
      <alignment horizontal="left" vertical="center" shrinkToFit="1"/>
    </xf>
    <xf numFmtId="0" fontId="21" fillId="3" borderId="21" xfId="0" applyFont="1" applyFill="1" applyBorder="1" applyAlignment="1">
      <alignment horizontal="center" vertical="center"/>
    </xf>
    <xf numFmtId="9" fontId="21" fillId="3" borderId="20" xfId="2" applyFont="1" applyFill="1" applyBorder="1" applyAlignment="1">
      <alignment horizontal="center" vertical="center"/>
    </xf>
    <xf numFmtId="165" fontId="2" fillId="0" borderId="0" xfId="0" applyNumberFormat="1" applyFont="1" applyAlignment="1">
      <alignment vertical="center"/>
    </xf>
    <xf numFmtId="0" fontId="2" fillId="0" borderId="47" xfId="0" applyFont="1" applyBorder="1" applyAlignment="1">
      <alignment horizontal="center" vertical="center"/>
    </xf>
    <xf numFmtId="49" fontId="2" fillId="0" borderId="47" xfId="0" applyNumberFormat="1" applyFont="1" applyBorder="1" applyAlignment="1">
      <alignment horizontal="center" vertical="center"/>
    </xf>
    <xf numFmtId="164" fontId="2" fillId="0" borderId="47" xfId="0" applyNumberFormat="1" applyFont="1" applyBorder="1" applyAlignment="1">
      <alignment horizontal="center" vertical="center"/>
    </xf>
    <xf numFmtId="0" fontId="51" fillId="13" borderId="47" xfId="0" applyFont="1" applyFill="1" applyBorder="1" applyAlignment="1">
      <alignment horizontal="center" vertical="center"/>
    </xf>
    <xf numFmtId="1" fontId="2" fillId="0" borderId="47" xfId="0" applyNumberFormat="1" applyFont="1" applyBorder="1" applyAlignment="1">
      <alignment horizontal="center" vertical="center"/>
    </xf>
    <xf numFmtId="0" fontId="2" fillId="0" borderId="48" xfId="0" applyFont="1" applyBorder="1" applyAlignment="1">
      <alignment horizontal="center" vertical="center"/>
    </xf>
    <xf numFmtId="1" fontId="2" fillId="0" borderId="90" xfId="0" applyNumberFormat="1" applyFont="1" applyBorder="1" applyAlignment="1">
      <alignment horizontal="center" vertical="center"/>
    </xf>
    <xf numFmtId="1" fontId="2" fillId="0" borderId="61" xfId="0" applyNumberFormat="1" applyFont="1" applyBorder="1" applyAlignment="1">
      <alignment horizontal="center" vertical="center" shrinkToFit="1"/>
    </xf>
    <xf numFmtId="1" fontId="2" fillId="0" borderId="43" xfId="0" applyNumberFormat="1"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12" fillId="14" borderId="39" xfId="0" applyFont="1" applyFill="1" applyBorder="1" applyAlignment="1">
      <alignment horizontal="center" vertical="center"/>
    </xf>
    <xf numFmtId="0" fontId="27" fillId="21" borderId="90" xfId="0" applyFont="1" applyFill="1" applyBorder="1" applyAlignment="1">
      <alignment horizontal="centerContinuous" vertical="center" shrinkToFit="1"/>
    </xf>
    <xf numFmtId="0" fontId="27" fillId="21" borderId="63" xfId="0" applyFont="1" applyFill="1" applyBorder="1" applyAlignment="1">
      <alignment horizontal="center" vertical="center" shrinkToFit="1"/>
    </xf>
    <xf numFmtId="0" fontId="27" fillId="21" borderId="62" xfId="0" quotePrefix="1" applyFont="1" applyFill="1" applyBorder="1" applyAlignment="1">
      <alignment horizontal="center" vertical="center" shrinkToFit="1"/>
    </xf>
    <xf numFmtId="0" fontId="56" fillId="21" borderId="43" xfId="0" applyFont="1" applyFill="1" applyBorder="1" applyAlignment="1">
      <alignment horizontal="center" vertical="center" shrinkToFit="1"/>
    </xf>
  </cellXfs>
  <cellStyles count="11">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3" xfId="8" xr:uid="{00000000-0005-0000-0000-000005000000}"/>
    <cellStyle name="Normal 4" xfId="7" xr:uid="{00000000-0005-0000-0000-000006000000}"/>
    <cellStyle name="Normal 5" xfId="9" xr:uid="{00000000-0005-0000-0000-000007000000}"/>
    <cellStyle name="Percent" xfId="2" builtinId="5"/>
    <cellStyle name="Percent 2" xfId="3" xr:uid="{00000000-0005-0000-0000-000009000000}"/>
    <cellStyle name="Percent 2 2" xfId="10" xr:uid="{00000000-0005-0000-0000-00000A000000}"/>
  </cellStyles>
  <dxfs count="220">
    <dxf>
      <font>
        <color rgb="FFFF0000"/>
      </font>
    </dxf>
    <dxf>
      <font>
        <color rgb="FFFF0000"/>
      </font>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00FF"/>
      <color rgb="FFCCFFCC"/>
      <color rgb="FF00CC66"/>
      <color rgb="FFCCCC00"/>
      <color rgb="FF009900"/>
      <color rgb="FF99FF99"/>
      <color rgb="FFCCFF99"/>
      <color rgb="FFFFFF66"/>
      <color rgb="FF00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57150</xdr:colOff>
      <xdr:row>16</xdr:row>
      <xdr:rowOff>66675</xdr:rowOff>
    </xdr:from>
    <xdr:to>
      <xdr:col>6</xdr:col>
      <xdr:colOff>1276350</xdr:colOff>
      <xdr:row>52</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62400"/>
          <a:ext cx="6962775" cy="934402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100" b="1">
              <a:effectLst/>
              <a:latin typeface="+mn-lt"/>
              <a:ea typeface="+mn-ea"/>
              <a:cs typeface="+mn-cs"/>
            </a:rPr>
            <a:t>Appearance: </a:t>
          </a:r>
          <a:r>
            <a:rPr lang="en-US" sz="1100">
              <a:effectLst/>
              <a:latin typeface="+mn-lt"/>
              <a:ea typeface="+mn-ea"/>
              <a:cs typeface="+mn-cs"/>
            </a:rPr>
            <a:t> Haal is tall and thin with long, brown hair.  He is normally clean shaven, though, when on the road, he shaves less often.  His skin is more on the pale side as he has spent more time in libraries and archives than in forests or fields.</a:t>
          </a:r>
        </a:p>
        <a:p>
          <a:pPr algn="just"/>
          <a:br>
            <a:rPr lang="en-US" sz="1100">
              <a:effectLst/>
              <a:latin typeface="+mn-lt"/>
              <a:ea typeface="+mn-ea"/>
              <a:cs typeface="+mn-cs"/>
            </a:rPr>
          </a:br>
          <a:r>
            <a:rPr lang="en-US" sz="1100" b="1">
              <a:effectLst/>
              <a:latin typeface="+mn-lt"/>
              <a:ea typeface="+mn-ea"/>
              <a:cs typeface="+mn-cs"/>
            </a:rPr>
            <a:t>Background: </a:t>
          </a:r>
          <a:r>
            <a:rPr lang="en-US" sz="1100">
              <a:effectLst/>
              <a:latin typeface="+mn-lt"/>
              <a:ea typeface="+mn-ea"/>
              <a:cs typeface="+mn-cs"/>
            </a:rPr>
            <a:t>Haal was born to Farnahm and Ophelia Ven Hrambsaing, farmers that lived outside of Waterdeep.  When he was 5 years old, there was a raid by a large group of goblins, orcs and hobgoblins in the area.  Haal and his mother sheltered inside of the city while his father joined the fight against the attackers.  The battle lasted for four days and when it was finished, Haal and his mother learned that Farnahm had been killed on the third day of fighting.  Daphelia was heartbroken and spent the next several days in a catatonic state, barely eating or drinking.  Vaahl tried to cheer her up on several occasions but nothing worked.  Finally, Ophelia came out of her fog long enough to take Haal to a local temple of Ehlonna.  She left him on the stairs, telling him to wait there for her.  She then turned and left.  Haal stayed there all day and night.  The next morning the clerics and rangers found the young boy asleep on the stairs.  They took him in, allowed him to wash up, then fed and clothed him.  They sent out word of the boy and a few hours later the city guard returned and reported that his mother had committed suicide the night before, hanging herself just outside the city walls.</a:t>
          </a:r>
        </a:p>
        <a:p>
          <a:pPr algn="just"/>
          <a:r>
            <a:rPr lang="en-US" sz="1100">
              <a:effectLst/>
              <a:latin typeface="+mn-lt"/>
              <a:ea typeface="+mn-ea"/>
              <a:cs typeface="+mn-cs"/>
            </a:rPr>
            <a:t> </a:t>
          </a:r>
        </a:p>
        <a:p>
          <a:pPr algn="just"/>
          <a:r>
            <a:rPr lang="en-US" sz="1100">
              <a:effectLst/>
              <a:latin typeface="+mn-lt"/>
              <a:ea typeface="+mn-ea"/>
              <a:cs typeface="+mn-cs"/>
            </a:rPr>
            <a:t>Haal was devastated and the clerics of Ehlonna took him in.  After a short time, they realized just how smart Haal was and how much he enjoyed reading and learning.  They contacted the local schools and libraries, and made arrangements for Haal to not only attend school, but help out in the library.  He would spend his nights in a converted broom closet inside the temple of Ehlonna.  During this time, Haal gained a great deal of knowledge and learned the ethics of a good day’s work.  He made few friends, as he tended to rush from school to the library every day.    As he neared his teen years, his growth making it clear he would be tall, the clerics and rangers moved him into a larger room and began training him how to fight and how to worship their deity.</a:t>
          </a:r>
        </a:p>
        <a:p>
          <a:pPr algn="just"/>
          <a:r>
            <a:rPr lang="en-US" sz="1100">
              <a:effectLst/>
              <a:latin typeface="+mn-lt"/>
              <a:ea typeface="+mn-ea"/>
              <a:cs typeface="+mn-cs"/>
            </a:rPr>
            <a:t> </a:t>
          </a:r>
        </a:p>
        <a:p>
          <a:pPr algn="just"/>
          <a:r>
            <a:rPr lang="en-US" sz="1100">
              <a:effectLst/>
              <a:latin typeface="+mn-lt"/>
              <a:ea typeface="+mn-ea"/>
              <a:cs typeface="+mn-cs"/>
            </a:rPr>
            <a:t>Growing up in the temple wasn’t always easy or fun though.  Haal got in trouble plenty of times for violating one rule or another.  He was also chastised several times a week by the adults running the library for the mess he left at his table.  However, he always knew where to find what he needed and always had it cleaned by the time he was done for the night.  Though he didn’t always follow the rules, he was, however, always looking out for others and always did what he felt was right and appropriate.</a:t>
          </a:r>
        </a:p>
        <a:p>
          <a:pPr algn="just"/>
          <a:r>
            <a:rPr lang="en-US" sz="1100">
              <a:effectLst/>
              <a:latin typeface="+mn-lt"/>
              <a:ea typeface="+mn-ea"/>
              <a:cs typeface="+mn-cs"/>
            </a:rPr>
            <a:t> </a:t>
          </a:r>
        </a:p>
        <a:p>
          <a:pPr algn="just"/>
          <a:r>
            <a:rPr lang="en-US" sz="1100">
              <a:effectLst/>
              <a:latin typeface="+mn-lt"/>
              <a:ea typeface="+mn-ea"/>
              <a:cs typeface="+mn-cs"/>
            </a:rPr>
            <a:t>Haal was a quick learner, both scholastically and physically, though he was not necessarily the strongest or quickest fighter.  He was frustrated at his inability to master the longbow, the favored weapon of Ehlonna.  He did, however, appreciate learning spell casting and defensive tactics and continues to practice with the longbow.  He also was intrigued by the stories of battles with undead of various types.  He spent a good portion of his free time at the library studying the undead and how to defeat them.  Though he was no expert, he gained a great deal of knowledge.</a:t>
          </a:r>
        </a:p>
        <a:p>
          <a:pPr algn="just"/>
          <a:r>
            <a:rPr lang="en-US" sz="1100">
              <a:effectLst/>
              <a:latin typeface="+mn-lt"/>
              <a:ea typeface="+mn-ea"/>
              <a:cs typeface="+mn-cs"/>
            </a:rPr>
            <a:t> </a:t>
          </a:r>
        </a:p>
        <a:p>
          <a:pPr algn="just"/>
          <a:r>
            <a:rPr lang="en-US" sz="1100">
              <a:effectLst/>
              <a:latin typeface="+mn-lt"/>
              <a:ea typeface="+mn-ea"/>
              <a:cs typeface="+mn-cs"/>
            </a:rPr>
            <a:t>Finally, when he turned 22, the clerics at the temple told him it was time to go and see the larger world.  To spread the word of Ehlonna and make a name for himself.  They let him know he would be welcomed at any temple to their god and would be welcomed back should he decide to return to Waterdeep someday.</a:t>
          </a:r>
        </a:p>
        <a:p>
          <a:pPr algn="just"/>
          <a:r>
            <a:rPr lang="en-US" sz="1100">
              <a:effectLst/>
              <a:latin typeface="+mn-lt"/>
              <a:ea typeface="+mn-ea"/>
              <a:cs typeface="+mn-cs"/>
            </a:rPr>
            <a:t> </a:t>
          </a:r>
        </a:p>
        <a:p>
          <a:pPr algn="just"/>
          <a:r>
            <a:rPr lang="en-US" sz="1100" b="1">
              <a:effectLst/>
              <a:latin typeface="+mn-lt"/>
              <a:ea typeface="+mn-ea"/>
              <a:cs typeface="+mn-cs"/>
            </a:rPr>
            <a:t>Personality: </a:t>
          </a:r>
          <a:r>
            <a:rPr lang="en-US" sz="1100">
              <a:effectLst/>
              <a:latin typeface="+mn-lt"/>
              <a:ea typeface="+mn-ea"/>
              <a:cs typeface="+mn-cs"/>
            </a:rPr>
            <a:t>Vaahl is thoughtful and not always eager to rush into a fight.  He is also a bit naive about the world at large after spending so much time either in a temple, a school or library. He is slow to anger and a sucker for a pretty face. He follows his own moral compass, doing what he feels is right and just, often disagreeing with local rules or laws.  </a:t>
          </a:r>
        </a:p>
        <a:p>
          <a:pPr algn="just"/>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5</xdr:col>
      <xdr:colOff>66675</xdr:colOff>
      <xdr:row>14</xdr:row>
      <xdr:rowOff>0</xdr:rowOff>
    </xdr:from>
    <xdr:to>
      <xdr:col>6</xdr:col>
      <xdr:colOff>1238250</xdr:colOff>
      <xdr:row>15</xdr:row>
      <xdr:rowOff>238124</xdr:rowOff>
    </xdr:to>
    <xdr:sp macro="" textlink="">
      <xdr:nvSpPr>
        <xdr:cNvPr id="5" name="Text Box 60">
          <a:extLst>
            <a:ext uri="{FF2B5EF4-FFF2-40B4-BE49-F238E27FC236}">
              <a16:creationId xmlns:a16="http://schemas.microsoft.com/office/drawing/2014/main" id="{00000000-0008-0000-0000-000005000000}"/>
            </a:ext>
          </a:extLst>
        </xdr:cNvPr>
        <xdr:cNvSpPr txBox="1">
          <a:spLocks noChangeArrowheads="1"/>
        </xdr:cNvSpPr>
      </xdr:nvSpPr>
      <xdr:spPr bwMode="auto">
        <a:xfrm>
          <a:off x="4059555" y="3185160"/>
          <a:ext cx="2291715" cy="459104"/>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0"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28575</xdr:colOff>
      <xdr:row>1</xdr:row>
      <xdr:rowOff>123825</xdr:rowOff>
    </xdr:from>
    <xdr:to>
      <xdr:col>3</xdr:col>
      <xdr:colOff>104775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litz2670@Yahoo.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5"/>
  <sheetViews>
    <sheetView showGridLines="0" tabSelected="1" zoomScaleNormal="100" workbookViewId="0"/>
  </sheetViews>
  <sheetFormatPr defaultColWidth="13" defaultRowHeight="15.6" x14ac:dyDescent="0.3"/>
  <cols>
    <col min="1" max="1" width="13.59765625" style="83" customWidth="1"/>
    <col min="2" max="2" width="9.09765625" style="84" customWidth="1"/>
    <col min="3" max="3" width="7.3984375" style="84" customWidth="1"/>
    <col min="4" max="4" width="13.19921875" style="83" bestFit="1" customWidth="1"/>
    <col min="5" max="5" width="10.8984375" style="84" bestFit="1" customWidth="1"/>
    <col min="6" max="6" width="14.69921875" style="83" customWidth="1"/>
    <col min="7" max="7" width="17.09765625" style="84" customWidth="1"/>
    <col min="8" max="16384" width="13" style="40"/>
  </cols>
  <sheetData>
    <row r="1" spans="1:7" ht="29.4" thickTop="1" thickBot="1" x14ac:dyDescent="0.35">
      <c r="A1" s="35" t="s">
        <v>459</v>
      </c>
      <c r="B1" s="36" t="s">
        <v>460</v>
      </c>
      <c r="C1" s="37"/>
      <c r="D1" s="38"/>
      <c r="E1" s="39"/>
      <c r="F1" s="38"/>
      <c r="G1" s="424" t="s">
        <v>461</v>
      </c>
    </row>
    <row r="2" spans="1:7" ht="17.399999999999999" thickTop="1" x14ac:dyDescent="0.3">
      <c r="A2" s="41" t="s">
        <v>429</v>
      </c>
      <c r="B2" s="42" t="s">
        <v>212</v>
      </c>
      <c r="C2" s="42"/>
      <c r="D2" s="43" t="s">
        <v>430</v>
      </c>
      <c r="E2" s="44">
        <v>21</v>
      </c>
      <c r="F2" s="45"/>
      <c r="G2" s="46"/>
    </row>
    <row r="3" spans="1:7" ht="16.8" x14ac:dyDescent="0.3">
      <c r="A3" s="41" t="s">
        <v>431</v>
      </c>
      <c r="B3" s="42" t="s">
        <v>465</v>
      </c>
      <c r="C3" s="42"/>
      <c r="D3" s="43" t="s">
        <v>0</v>
      </c>
      <c r="E3" s="44">
        <v>4</v>
      </c>
      <c r="F3" s="43"/>
      <c r="G3" s="46"/>
    </row>
    <row r="4" spans="1:7" ht="16.8" x14ac:dyDescent="0.3">
      <c r="A4" s="411" t="s">
        <v>431</v>
      </c>
      <c r="B4" s="412"/>
      <c r="C4" s="412"/>
      <c r="D4" s="413" t="s">
        <v>0</v>
      </c>
      <c r="E4" s="414"/>
      <c r="F4" s="43"/>
      <c r="G4" s="46"/>
    </row>
    <row r="5" spans="1:7" ht="16.8" x14ac:dyDescent="0.3">
      <c r="A5" s="41" t="s">
        <v>432</v>
      </c>
      <c r="B5" s="42" t="s">
        <v>466</v>
      </c>
      <c r="C5" s="42"/>
      <c r="D5" s="43" t="s">
        <v>433</v>
      </c>
      <c r="E5" s="44" t="s">
        <v>382</v>
      </c>
      <c r="F5" s="43"/>
      <c r="G5" s="46"/>
    </row>
    <row r="6" spans="1:7" ht="16.8" x14ac:dyDescent="0.3">
      <c r="A6" s="41" t="s">
        <v>434</v>
      </c>
      <c r="B6" s="42" t="s">
        <v>506</v>
      </c>
      <c r="C6" s="42"/>
      <c r="D6" s="43" t="s">
        <v>435</v>
      </c>
      <c r="E6" s="44" t="s">
        <v>462</v>
      </c>
      <c r="F6" s="43"/>
      <c r="G6" s="46"/>
    </row>
    <row r="7" spans="1:7" ht="17.399999999999999" thickBot="1" x14ac:dyDescent="0.35">
      <c r="A7" s="41" t="s">
        <v>436</v>
      </c>
      <c r="B7" s="42" t="s">
        <v>464</v>
      </c>
      <c r="C7" s="42"/>
      <c r="D7" s="43" t="s">
        <v>437</v>
      </c>
      <c r="E7" s="44" t="s">
        <v>463</v>
      </c>
      <c r="F7" s="43"/>
      <c r="G7" s="46"/>
    </row>
    <row r="8" spans="1:7" ht="17.399999999999999" thickTop="1" x14ac:dyDescent="0.3">
      <c r="A8" s="47" t="s">
        <v>438</v>
      </c>
      <c r="B8" s="426">
        <f>2+1</f>
        <v>3</v>
      </c>
      <c r="C8" s="425"/>
      <c r="D8" s="48" t="s">
        <v>439</v>
      </c>
      <c r="E8" s="49">
        <f>B8+C10</f>
        <v>3</v>
      </c>
      <c r="F8" s="50"/>
      <c r="G8" s="46"/>
    </row>
    <row r="9" spans="1:7" ht="17.399999999999999" thickBot="1" x14ac:dyDescent="0.35">
      <c r="A9" s="415" t="s">
        <v>440</v>
      </c>
      <c r="B9" s="416" t="str">
        <f>C11</f>
        <v>+0</v>
      </c>
      <c r="C9" s="417"/>
      <c r="D9" s="418" t="s">
        <v>441</v>
      </c>
      <c r="E9" s="419" t="s">
        <v>208</v>
      </c>
      <c r="F9" s="50"/>
      <c r="G9" s="46"/>
    </row>
    <row r="10" spans="1:7" ht="17.399999999999999" thickTop="1" x14ac:dyDescent="0.3">
      <c r="A10" s="51" t="s">
        <v>442</v>
      </c>
      <c r="B10" s="378">
        <f>11</f>
        <v>11</v>
      </c>
      <c r="C10" s="52" t="str">
        <f t="shared" ref="C10:C15" si="0">IF(B10&gt;9.9,CONCATENATE("+",ROUNDDOWN((B10-10)/2,0)),ROUNDUP((B10-10)/2,0))</f>
        <v>+0</v>
      </c>
      <c r="D10" s="53" t="s">
        <v>443</v>
      </c>
      <c r="E10" s="320" t="s">
        <v>383</v>
      </c>
      <c r="F10" s="50"/>
      <c r="G10" s="46"/>
    </row>
    <row r="11" spans="1:7" ht="16.8" x14ac:dyDescent="0.3">
      <c r="A11" s="54" t="s">
        <v>444</v>
      </c>
      <c r="B11" s="55">
        <f>11</f>
        <v>11</v>
      </c>
      <c r="C11" s="56" t="str">
        <f t="shared" si="0"/>
        <v>+0</v>
      </c>
      <c r="D11" s="57" t="s">
        <v>445</v>
      </c>
      <c r="E11" s="58">
        <f>SUM(Martial!G6:G16)+SUM(Equipment!C4:C14)</f>
        <v>12</v>
      </c>
      <c r="F11" s="50"/>
      <c r="G11" s="46"/>
    </row>
    <row r="12" spans="1:7" ht="16.8" x14ac:dyDescent="0.3">
      <c r="A12" s="423" t="s">
        <v>446</v>
      </c>
      <c r="B12" s="59">
        <f>12</f>
        <v>12</v>
      </c>
      <c r="C12" s="60" t="str">
        <f t="shared" si="0"/>
        <v>+1</v>
      </c>
      <c r="D12" s="57" t="s">
        <v>447</v>
      </c>
      <c r="E12" s="61">
        <f>ROUNDUP(((E3*6)*0.75)+((E4*6)*0.75)+(SUM(E3:E4)*C12),0)</f>
        <v>22</v>
      </c>
      <c r="F12" s="50"/>
      <c r="G12" s="46"/>
    </row>
    <row r="13" spans="1:7" ht="16.8" x14ac:dyDescent="0.3">
      <c r="A13" s="62" t="s">
        <v>448</v>
      </c>
      <c r="B13" s="59">
        <f>14</f>
        <v>14</v>
      </c>
      <c r="C13" s="56" t="str">
        <f t="shared" si="0"/>
        <v>+2</v>
      </c>
      <c r="D13" s="63" t="s">
        <v>449</v>
      </c>
      <c r="E13" s="427">
        <f>10+C11-1</f>
        <v>9</v>
      </c>
      <c r="F13" s="50"/>
      <c r="G13" s="46"/>
    </row>
    <row r="14" spans="1:7" ht="16.8" x14ac:dyDescent="0.3">
      <c r="A14" s="65" t="s">
        <v>450</v>
      </c>
      <c r="B14" s="66">
        <f>14</f>
        <v>14</v>
      </c>
      <c r="C14" s="56" t="str">
        <f t="shared" si="0"/>
        <v>+2</v>
      </c>
      <c r="D14" s="63" t="s">
        <v>452</v>
      </c>
      <c r="E14" s="64">
        <f>E15+C10</f>
        <v>10</v>
      </c>
      <c r="F14" s="50"/>
      <c r="G14" s="46"/>
    </row>
    <row r="15" spans="1:7" ht="17.399999999999999" thickBot="1" x14ac:dyDescent="0.35">
      <c r="A15" s="67" t="s">
        <v>451</v>
      </c>
      <c r="B15" s="383">
        <f>14</f>
        <v>14</v>
      </c>
      <c r="C15" s="68" t="str">
        <f t="shared" si="0"/>
        <v>+2</v>
      </c>
      <c r="D15" s="69" t="s">
        <v>453</v>
      </c>
      <c r="E15" s="367">
        <f>E13+SUM(Martial!B12:B13)</f>
        <v>10</v>
      </c>
      <c r="F15" s="50"/>
      <c r="G15" s="46"/>
    </row>
    <row r="16" spans="1:7" ht="24" thickTop="1" thickBot="1" x14ac:dyDescent="0.35">
      <c r="A16" s="70" t="s">
        <v>18</v>
      </c>
      <c r="B16" s="71"/>
      <c r="C16" s="71"/>
      <c r="D16" s="72"/>
      <c r="E16" s="72"/>
      <c r="F16" s="72"/>
      <c r="G16" s="73"/>
    </row>
    <row r="17" spans="1:7" s="7" customFormat="1" ht="17.399999999999999" thickTop="1" x14ac:dyDescent="0.3">
      <c r="A17" s="74"/>
      <c r="B17" s="75"/>
      <c r="C17" s="75"/>
      <c r="D17" s="75"/>
      <c r="E17" s="75"/>
      <c r="F17" s="75"/>
      <c r="G17" s="76"/>
    </row>
    <row r="18" spans="1:7" s="7" customFormat="1" ht="16.8" x14ac:dyDescent="0.3">
      <c r="A18" s="77"/>
      <c r="B18" s="78"/>
      <c r="C18" s="78"/>
      <c r="D18" s="78"/>
      <c r="E18" s="78"/>
      <c r="F18" s="78"/>
      <c r="G18" s="79"/>
    </row>
    <row r="19" spans="1:7" s="7" customFormat="1" ht="16.8" x14ac:dyDescent="0.3">
      <c r="A19" s="77"/>
      <c r="B19" s="78"/>
      <c r="C19" s="78"/>
      <c r="D19" s="78"/>
      <c r="E19" s="78"/>
      <c r="F19" s="78"/>
      <c r="G19" s="79"/>
    </row>
    <row r="20" spans="1:7" s="7" customFormat="1" ht="16.8" x14ac:dyDescent="0.3">
      <c r="A20" s="77"/>
      <c r="B20" s="78"/>
      <c r="C20" s="78"/>
      <c r="D20" s="78"/>
      <c r="E20" s="78"/>
      <c r="F20" s="78"/>
      <c r="G20" s="79"/>
    </row>
    <row r="21" spans="1:7" s="7" customFormat="1" ht="16.8" x14ac:dyDescent="0.3">
      <c r="A21" s="77"/>
      <c r="B21" s="78"/>
      <c r="C21" s="78"/>
      <c r="D21" s="78"/>
      <c r="E21" s="78"/>
      <c r="F21" s="78"/>
      <c r="G21" s="79"/>
    </row>
    <row r="22" spans="1:7" s="7" customFormat="1" ht="16.8" x14ac:dyDescent="0.3">
      <c r="A22" s="77"/>
      <c r="B22" s="78"/>
      <c r="C22" s="78"/>
      <c r="D22" s="78"/>
      <c r="E22" s="78"/>
      <c r="F22" s="78"/>
      <c r="G22" s="79"/>
    </row>
    <row r="23" spans="1:7" s="7" customFormat="1" ht="16.8" x14ac:dyDescent="0.3">
      <c r="A23" s="77"/>
      <c r="B23" s="78"/>
      <c r="C23" s="78"/>
      <c r="D23" s="78"/>
      <c r="E23" s="78"/>
      <c r="F23" s="78"/>
      <c r="G23" s="79"/>
    </row>
    <row r="24" spans="1:7" s="7" customFormat="1" ht="16.8" x14ac:dyDescent="0.3">
      <c r="A24" s="77"/>
      <c r="B24" s="78"/>
      <c r="C24" s="78"/>
      <c r="D24" s="78"/>
      <c r="E24" s="78"/>
      <c r="F24" s="78"/>
      <c r="G24" s="79"/>
    </row>
    <row r="25" spans="1:7" s="7" customFormat="1" ht="16.8" x14ac:dyDescent="0.3">
      <c r="A25" s="77"/>
      <c r="B25" s="78"/>
      <c r="C25" s="78"/>
      <c r="D25" s="78"/>
      <c r="E25" s="78"/>
      <c r="F25" s="78"/>
      <c r="G25" s="79"/>
    </row>
    <row r="26" spans="1:7" s="7" customFormat="1" ht="16.8" x14ac:dyDescent="0.3">
      <c r="A26" s="77"/>
      <c r="B26" s="78"/>
      <c r="C26" s="78"/>
      <c r="D26" s="78"/>
      <c r="E26" s="78"/>
      <c r="F26" s="78"/>
      <c r="G26" s="79"/>
    </row>
    <row r="27" spans="1:7" s="7" customFormat="1" ht="16.8" x14ac:dyDescent="0.3">
      <c r="A27" s="77"/>
      <c r="B27" s="78"/>
      <c r="C27" s="78"/>
      <c r="D27" s="78"/>
      <c r="E27" s="78"/>
      <c r="F27" s="78"/>
      <c r="G27" s="79"/>
    </row>
    <row r="28" spans="1:7" s="7" customFormat="1" ht="16.8" x14ac:dyDescent="0.3">
      <c r="A28" s="77"/>
      <c r="B28" s="78"/>
      <c r="C28" s="78"/>
      <c r="D28" s="78"/>
      <c r="E28" s="78"/>
      <c r="F28" s="78"/>
      <c r="G28" s="79"/>
    </row>
    <row r="29" spans="1:7" s="7" customFormat="1" ht="16.8" x14ac:dyDescent="0.3">
      <c r="A29" s="77"/>
      <c r="B29" s="78"/>
      <c r="C29" s="78"/>
      <c r="D29" s="78"/>
      <c r="E29" s="78"/>
      <c r="F29" s="78"/>
      <c r="G29" s="79"/>
    </row>
    <row r="30" spans="1:7" s="7" customFormat="1" ht="16.8" x14ac:dyDescent="0.3">
      <c r="A30" s="77"/>
      <c r="B30" s="78"/>
      <c r="C30" s="78"/>
      <c r="D30" s="78"/>
      <c r="E30" s="78"/>
      <c r="F30" s="78"/>
      <c r="G30" s="79"/>
    </row>
    <row r="31" spans="1:7" s="7" customFormat="1" ht="16.8" x14ac:dyDescent="0.3">
      <c r="A31" s="77"/>
      <c r="B31" s="78"/>
      <c r="C31" s="78"/>
      <c r="D31" s="78"/>
      <c r="E31" s="78"/>
      <c r="F31" s="78"/>
      <c r="G31" s="79"/>
    </row>
    <row r="32" spans="1:7" s="7" customFormat="1" ht="16.8" x14ac:dyDescent="0.3">
      <c r="A32" s="77"/>
      <c r="B32" s="78"/>
      <c r="C32" s="78"/>
      <c r="D32" s="78"/>
      <c r="E32" s="78"/>
      <c r="F32" s="78"/>
      <c r="G32" s="79"/>
    </row>
    <row r="33" spans="1:7" s="7" customFormat="1" ht="16.8" x14ac:dyDescent="0.3">
      <c r="A33" s="77"/>
      <c r="B33" s="78"/>
      <c r="C33" s="78"/>
      <c r="D33" s="78"/>
      <c r="E33" s="78"/>
      <c r="F33" s="78"/>
      <c r="G33" s="79"/>
    </row>
    <row r="34" spans="1:7" s="7" customFormat="1" ht="16.8" x14ac:dyDescent="0.3">
      <c r="A34" s="77"/>
      <c r="B34" s="78"/>
      <c r="C34" s="78"/>
      <c r="D34" s="78"/>
      <c r="E34" s="78"/>
      <c r="F34" s="78"/>
      <c r="G34" s="79"/>
    </row>
    <row r="35" spans="1:7" s="7" customFormat="1" ht="16.8" x14ac:dyDescent="0.3">
      <c r="A35" s="77"/>
      <c r="B35" s="78"/>
      <c r="C35" s="78"/>
      <c r="D35" s="78"/>
      <c r="E35" s="78"/>
      <c r="F35" s="78"/>
      <c r="G35" s="79"/>
    </row>
    <row r="36" spans="1:7" s="7" customFormat="1" ht="16.8" x14ac:dyDescent="0.3">
      <c r="A36" s="77"/>
      <c r="B36" s="78"/>
      <c r="C36" s="78"/>
      <c r="D36" s="78"/>
      <c r="E36" s="78"/>
      <c r="F36" s="78"/>
      <c r="G36" s="79"/>
    </row>
    <row r="37" spans="1:7" s="7" customFormat="1" ht="16.8" x14ac:dyDescent="0.3">
      <c r="A37" s="77"/>
      <c r="B37" s="78"/>
      <c r="C37" s="78"/>
      <c r="D37" s="78"/>
      <c r="E37" s="78"/>
      <c r="F37" s="78"/>
      <c r="G37" s="79"/>
    </row>
    <row r="38" spans="1:7" s="7" customFormat="1" ht="16.8" x14ac:dyDescent="0.3">
      <c r="A38" s="77"/>
      <c r="B38" s="78"/>
      <c r="C38" s="78"/>
      <c r="D38" s="78"/>
      <c r="E38" s="78"/>
      <c r="F38" s="78"/>
      <c r="G38" s="79"/>
    </row>
    <row r="39" spans="1:7" s="7" customFormat="1" ht="16.8" x14ac:dyDescent="0.3">
      <c r="A39" s="77"/>
      <c r="B39" s="78"/>
      <c r="C39" s="78"/>
      <c r="D39" s="78"/>
      <c r="E39" s="78"/>
      <c r="F39" s="78"/>
      <c r="G39" s="79"/>
    </row>
    <row r="40" spans="1:7" s="7" customFormat="1" ht="16.8" x14ac:dyDescent="0.3">
      <c r="A40" s="77"/>
      <c r="B40" s="78"/>
      <c r="C40" s="78"/>
      <c r="D40" s="78"/>
      <c r="E40" s="78"/>
      <c r="F40" s="78"/>
      <c r="G40" s="79"/>
    </row>
    <row r="41" spans="1:7" s="7" customFormat="1" ht="16.8" x14ac:dyDescent="0.3">
      <c r="A41" s="77"/>
      <c r="B41" s="78"/>
      <c r="C41" s="78"/>
      <c r="D41" s="78"/>
      <c r="E41" s="78"/>
      <c r="F41" s="78"/>
      <c r="G41" s="79"/>
    </row>
    <row r="42" spans="1:7" s="7" customFormat="1" ht="16.8" x14ac:dyDescent="0.3">
      <c r="A42" s="77"/>
      <c r="B42" s="78"/>
      <c r="C42" s="78"/>
      <c r="D42" s="78"/>
      <c r="E42" s="78"/>
      <c r="F42" s="78"/>
      <c r="G42" s="79"/>
    </row>
    <row r="43" spans="1:7" s="7" customFormat="1" ht="16.8" x14ac:dyDescent="0.3">
      <c r="A43" s="77"/>
      <c r="B43" s="78"/>
      <c r="C43" s="78"/>
      <c r="D43" s="78"/>
      <c r="E43" s="78"/>
      <c r="F43" s="78"/>
      <c r="G43" s="79"/>
    </row>
    <row r="44" spans="1:7" s="7" customFormat="1" ht="16.8" x14ac:dyDescent="0.3">
      <c r="A44" s="77"/>
      <c r="B44" s="78"/>
      <c r="C44" s="78"/>
      <c r="D44" s="78"/>
      <c r="E44" s="78"/>
      <c r="F44" s="78"/>
      <c r="G44" s="79"/>
    </row>
    <row r="45" spans="1:7" s="7" customFormat="1" ht="16.8" x14ac:dyDescent="0.3">
      <c r="A45" s="77"/>
      <c r="B45" s="78"/>
      <c r="C45" s="78"/>
      <c r="D45" s="78"/>
      <c r="E45" s="78"/>
      <c r="F45" s="78"/>
      <c r="G45" s="79"/>
    </row>
    <row r="46" spans="1:7" s="7" customFormat="1" ht="16.8" x14ac:dyDescent="0.3">
      <c r="A46" s="77"/>
      <c r="B46" s="78"/>
      <c r="C46" s="78"/>
      <c r="D46" s="78"/>
      <c r="E46" s="78"/>
      <c r="F46" s="78"/>
      <c r="G46" s="79"/>
    </row>
    <row r="47" spans="1:7" s="7" customFormat="1" ht="16.8" x14ac:dyDescent="0.3">
      <c r="A47" s="77"/>
      <c r="B47" s="78"/>
      <c r="C47" s="78"/>
      <c r="D47" s="78"/>
      <c r="E47" s="78"/>
      <c r="F47" s="78"/>
      <c r="G47" s="79"/>
    </row>
    <row r="48" spans="1:7" s="7" customFormat="1" ht="16.8" x14ac:dyDescent="0.3">
      <c r="A48" s="77"/>
      <c r="B48" s="78"/>
      <c r="C48" s="78"/>
      <c r="D48" s="78"/>
      <c r="E48" s="78"/>
      <c r="F48" s="78"/>
      <c r="G48" s="79"/>
    </row>
    <row r="49" spans="1:7" s="7" customFormat="1" ht="16.8" x14ac:dyDescent="0.3">
      <c r="A49" s="77"/>
      <c r="B49" s="78"/>
      <c r="C49" s="78"/>
      <c r="D49" s="78"/>
      <c r="E49" s="78"/>
      <c r="F49" s="78"/>
      <c r="G49" s="79"/>
    </row>
    <row r="50" spans="1:7" s="7" customFormat="1" ht="16.8" x14ac:dyDescent="0.3">
      <c r="A50" s="77"/>
      <c r="B50" s="78"/>
      <c r="C50" s="78"/>
      <c r="D50" s="78"/>
      <c r="E50" s="78"/>
      <c r="F50" s="78"/>
      <c r="G50" s="79"/>
    </row>
    <row r="51" spans="1:7" s="7" customFormat="1" ht="16.8" x14ac:dyDescent="0.3">
      <c r="A51" s="77"/>
      <c r="B51" s="78"/>
      <c r="C51" s="78"/>
      <c r="D51" s="78"/>
      <c r="E51" s="78"/>
      <c r="F51" s="78"/>
      <c r="G51" s="79"/>
    </row>
    <row r="52" spans="1:7" s="7" customFormat="1" ht="16.8" x14ac:dyDescent="0.3">
      <c r="A52" s="77"/>
      <c r="B52" s="78"/>
      <c r="C52" s="78"/>
      <c r="D52" s="78"/>
      <c r="E52" s="78"/>
      <c r="F52" s="78"/>
      <c r="G52" s="79"/>
    </row>
    <row r="53" spans="1:7" ht="17.399999999999999" thickBot="1" x14ac:dyDescent="0.35">
      <c r="A53" s="80"/>
      <c r="B53" s="81"/>
      <c r="C53" s="81"/>
      <c r="D53" s="81"/>
      <c r="E53" s="81"/>
      <c r="F53" s="81"/>
      <c r="G53" s="82"/>
    </row>
    <row r="54" spans="1:7" ht="16.2" thickTop="1" x14ac:dyDescent="0.3"/>
    <row r="55" spans="1:7" x14ac:dyDescent="0.3">
      <c r="D55" s="84"/>
    </row>
  </sheetData>
  <phoneticPr fontId="0" type="noConversion"/>
  <conditionalFormatting sqref="E11">
    <cfRule type="cellIs" dxfId="219" priority="4" stopIfTrue="1" operator="greaterThan">
      <formula>116</formula>
    </cfRule>
    <cfRule type="cellIs" dxfId="218" priority="5" stopIfTrue="1" operator="between">
      <formula>58</formula>
      <formula>116</formula>
    </cfRule>
  </conditionalFormatting>
  <hyperlinks>
    <hyperlink ref="G1" r:id="rId1" xr:uid="{90D72F2D-17DB-4E8B-BE69-75628B192B46}"/>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7"/>
  <sheetViews>
    <sheetView showGridLines="0" workbookViewId="0">
      <pane ySplit="2" topLeftCell="A3" activePane="bottomLeft" state="frozen"/>
      <selection pane="bottomLeft" activeCell="A3" sqref="A3"/>
    </sheetView>
  </sheetViews>
  <sheetFormatPr defaultColWidth="13" defaultRowHeight="15.6" x14ac:dyDescent="0.3"/>
  <cols>
    <col min="1" max="1" width="29.59765625" style="83" bestFit="1" customWidth="1"/>
    <col min="2" max="2" width="5.8984375" style="83" bestFit="1" customWidth="1"/>
    <col min="3" max="3" width="7.59765625" style="84" hidden="1" customWidth="1"/>
    <col min="4" max="4" width="5.8984375" style="84" hidden="1" customWidth="1"/>
    <col min="5" max="5" width="9.19921875" style="84" bestFit="1" customWidth="1"/>
    <col min="6" max="6" width="6.69921875" style="84" bestFit="1" customWidth="1"/>
    <col min="7" max="7" width="6" style="84" bestFit="1" customWidth="1"/>
    <col min="8" max="8" width="5.19921875" style="84" bestFit="1" customWidth="1"/>
    <col min="9" max="9" width="6.8984375" style="84" bestFit="1" customWidth="1"/>
    <col min="10" max="10" width="41.5" style="83" customWidth="1"/>
    <col min="11" max="16384" width="13" style="40"/>
  </cols>
  <sheetData>
    <row r="1" spans="1:10" ht="23.4" thickBot="1" x14ac:dyDescent="0.35">
      <c r="A1" s="85" t="s">
        <v>7</v>
      </c>
      <c r="B1" s="86"/>
      <c r="C1" s="86"/>
      <c r="D1" s="86"/>
      <c r="E1" s="86"/>
      <c r="F1" s="86"/>
      <c r="G1" s="86"/>
      <c r="H1" s="86"/>
      <c r="I1" s="86"/>
      <c r="J1" s="86"/>
    </row>
    <row r="2" spans="1:10" s="7" customFormat="1" ht="34.200000000000003" thickBot="1" x14ac:dyDescent="0.35">
      <c r="A2" s="2" t="s">
        <v>207</v>
      </c>
      <c r="B2" s="3" t="s">
        <v>23</v>
      </c>
      <c r="C2" s="3" t="s">
        <v>30</v>
      </c>
      <c r="D2" s="3" t="s">
        <v>22</v>
      </c>
      <c r="E2" s="4" t="s">
        <v>55</v>
      </c>
      <c r="F2" s="4" t="s">
        <v>31</v>
      </c>
      <c r="G2" s="4" t="s">
        <v>57</v>
      </c>
      <c r="H2" s="5" t="s">
        <v>206</v>
      </c>
      <c r="I2" s="3" t="s">
        <v>87</v>
      </c>
      <c r="J2" s="6" t="s">
        <v>85</v>
      </c>
    </row>
    <row r="3" spans="1:10" s="7" customFormat="1" ht="16.8" x14ac:dyDescent="0.3">
      <c r="A3" s="87" t="s">
        <v>60</v>
      </c>
      <c r="B3" s="88">
        <f>3+0+1</f>
        <v>4</v>
      </c>
      <c r="C3" s="89" t="s">
        <v>25</v>
      </c>
      <c r="D3" s="89" t="str">
        <f>IF(C3="Str",'Personal File'!$C$10,IF(C3="Dex",'Personal File'!$C$11,IF(C3="Con",'Personal File'!$C$12,IF(C3="Int",'Personal File'!$C$13,IF(C3="Wis",'Personal File'!$C$14,IF(C3="Cha",'Personal File'!$C$15))))))</f>
        <v>+1</v>
      </c>
      <c r="E3" s="90" t="str">
        <f t="shared" ref="E3:E43" si="0">CONCATENATE(C3," (",D3,")")</f>
        <v>Con (+1)</v>
      </c>
      <c r="F3" s="91">
        <v>0</v>
      </c>
      <c r="G3" s="92">
        <f t="shared" ref="G3:G43" si="1">B3+D3+F3</f>
        <v>5</v>
      </c>
      <c r="H3" s="93">
        <f ca="1">RANDBETWEEN(1,20)</f>
        <v>18</v>
      </c>
      <c r="I3" s="92">
        <f t="shared" ref="I3:I43" ca="1" si="2">SUM(G3:H3)</f>
        <v>23</v>
      </c>
      <c r="J3" s="430"/>
    </row>
    <row r="4" spans="1:10" s="7" customFormat="1" ht="16.8" x14ac:dyDescent="0.3">
      <c r="A4" s="95" t="s">
        <v>61</v>
      </c>
      <c r="B4" s="88">
        <f>1+2+1</f>
        <v>4</v>
      </c>
      <c r="C4" s="89" t="s">
        <v>28</v>
      </c>
      <c r="D4" s="89" t="str">
        <f>IF(C4="Str",'Personal File'!$C$10,IF(C4="Dex",'Personal File'!$C$11,IF(C4="Con",'Personal File'!$C$12,IF(C4="Int",'Personal File'!$C$13,IF(C4="Wis",'Personal File'!$C$14,IF(C4="Cha",'Personal File'!$C$15))))))</f>
        <v>+0</v>
      </c>
      <c r="E4" s="96" t="str">
        <f t="shared" si="0"/>
        <v>Dex (+0)</v>
      </c>
      <c r="F4" s="91">
        <v>0</v>
      </c>
      <c r="G4" s="92">
        <f t="shared" si="1"/>
        <v>4</v>
      </c>
      <c r="H4" s="93">
        <f ca="1">RANDBETWEEN(1,20)</f>
        <v>10</v>
      </c>
      <c r="I4" s="92">
        <f t="shared" ca="1" si="2"/>
        <v>14</v>
      </c>
      <c r="J4" s="430"/>
    </row>
    <row r="5" spans="1:10" s="7" customFormat="1" ht="16.8" x14ac:dyDescent="0.3">
      <c r="A5" s="97" t="s">
        <v>62</v>
      </c>
      <c r="B5" s="98">
        <f>3+3+0</f>
        <v>6</v>
      </c>
      <c r="C5" s="99" t="s">
        <v>27</v>
      </c>
      <c r="D5" s="99" t="str">
        <f>IF(C5="Str",'Personal File'!$C$10,IF(C5="Dex",'Personal File'!$C$11,IF(C5="Con",'Personal File'!$C$12,IF(C5="Int",'Personal File'!$C$13,IF(C5="Wis",'Personal File'!$C$14,IF(C5="Cha",'Personal File'!$C$15))))))</f>
        <v>+2</v>
      </c>
      <c r="E5" s="100" t="str">
        <f t="shared" si="0"/>
        <v>Wis (+2)</v>
      </c>
      <c r="F5" s="101">
        <v>0</v>
      </c>
      <c r="G5" s="102">
        <f t="shared" si="1"/>
        <v>8</v>
      </c>
      <c r="H5" s="103">
        <f ca="1">RANDBETWEEN(1,20)</f>
        <v>3</v>
      </c>
      <c r="I5" s="102">
        <f t="shared" ca="1" si="2"/>
        <v>11</v>
      </c>
      <c r="J5" s="431"/>
    </row>
    <row r="6" spans="1:10" s="111" customFormat="1" ht="16.8" x14ac:dyDescent="0.3">
      <c r="A6" s="104" t="s">
        <v>32</v>
      </c>
      <c r="B6" s="89">
        <v>0</v>
      </c>
      <c r="C6" s="105" t="s">
        <v>26</v>
      </c>
      <c r="D6" s="106" t="str">
        <f>IF(C6="Str",'Personal File'!$C$10,IF(C6="Dex",'Personal File'!$C$11,IF(C6="Con",'Personal File'!$C$12,IF(C6="Int",'Personal File'!$C$13,IF(C6="Wis",'Personal File'!$C$14,IF(C6="Cha",'Personal File'!$C$15))))))</f>
        <v>+2</v>
      </c>
      <c r="E6" s="107" t="str">
        <f t="shared" si="0"/>
        <v>Int (+2)</v>
      </c>
      <c r="F6" s="108" t="s">
        <v>56</v>
      </c>
      <c r="G6" s="109">
        <f t="shared" si="1"/>
        <v>2</v>
      </c>
      <c r="H6" s="93">
        <f ca="1">RANDBETWEEN(1,20)</f>
        <v>4</v>
      </c>
      <c r="I6" s="109">
        <f t="shared" ca="1" si="2"/>
        <v>6</v>
      </c>
      <c r="J6" s="110"/>
    </row>
    <row r="7" spans="1:10" s="115" customFormat="1" ht="16.8" x14ac:dyDescent="0.3">
      <c r="A7" s="112" t="s">
        <v>33</v>
      </c>
      <c r="B7" s="89">
        <v>0</v>
      </c>
      <c r="C7" s="113" t="s">
        <v>28</v>
      </c>
      <c r="D7" s="114" t="str">
        <f>IF(C7="Str",'Personal File'!$C$10,IF(C7="Dex",'Personal File'!$C$11,IF(C7="Con",'Personal File'!$C$12,IF(C7="Int",'Personal File'!$C$13,IF(C7="Wis",'Personal File'!$C$14,IF(C7="Cha",'Personal File'!$C$15))))))</f>
        <v>+0</v>
      </c>
      <c r="E7" s="96" t="str">
        <f t="shared" si="0"/>
        <v>Dex (+0)</v>
      </c>
      <c r="F7" s="109" t="s">
        <v>56</v>
      </c>
      <c r="G7" s="109">
        <f t="shared" si="1"/>
        <v>0</v>
      </c>
      <c r="H7" s="93">
        <f ca="1">RANDBETWEEN(1,20)</f>
        <v>11</v>
      </c>
      <c r="I7" s="109">
        <f t="shared" ca="1" si="2"/>
        <v>11</v>
      </c>
      <c r="J7" s="110"/>
    </row>
    <row r="8" spans="1:10" s="120" customFormat="1" ht="16.8" x14ac:dyDescent="0.3">
      <c r="A8" s="116" t="s">
        <v>34</v>
      </c>
      <c r="B8" s="89">
        <v>0</v>
      </c>
      <c r="C8" s="117" t="s">
        <v>24</v>
      </c>
      <c r="D8" s="118" t="str">
        <f>IF(C8="Str",'Personal File'!$C$10,IF(C8="Dex",'Personal File'!$C$11,IF(C8="Con",'Personal File'!$C$12,IF(C8="Int",'Personal File'!$C$13,IF(C8="Wis",'Personal File'!$C$14,IF(C8="Cha",'Personal File'!$C$15))))))</f>
        <v>+2</v>
      </c>
      <c r="E8" s="119" t="str">
        <f t="shared" si="0"/>
        <v>Cha (+2)</v>
      </c>
      <c r="F8" s="109" t="s">
        <v>56</v>
      </c>
      <c r="G8" s="109">
        <f t="shared" si="1"/>
        <v>2</v>
      </c>
      <c r="H8" s="93">
        <f t="shared" ref="H8:H45" ca="1" si="3">RANDBETWEEN(1,20)</f>
        <v>20</v>
      </c>
      <c r="I8" s="109">
        <f t="shared" ca="1" si="2"/>
        <v>22</v>
      </c>
      <c r="J8" s="110"/>
    </row>
    <row r="9" spans="1:10" s="125" customFormat="1" ht="16.8" x14ac:dyDescent="0.3">
      <c r="A9" s="121" t="s">
        <v>35</v>
      </c>
      <c r="B9" s="89">
        <v>0</v>
      </c>
      <c r="C9" s="122" t="s">
        <v>29</v>
      </c>
      <c r="D9" s="123" t="str">
        <f>IF(C9="Str",'Personal File'!$C$10,IF(C9="Dex",'Personal File'!$C$11,IF(C9="Con",'Personal File'!$C$12,IF(C9="Int",'Personal File'!$C$13,IF(C9="Wis",'Personal File'!$C$14,IF(C9="Cha",'Personal File'!$C$15))))))</f>
        <v>+0</v>
      </c>
      <c r="E9" s="124" t="str">
        <f t="shared" si="0"/>
        <v>Str (+0)</v>
      </c>
      <c r="F9" s="109" t="s">
        <v>56</v>
      </c>
      <c r="G9" s="109">
        <f t="shared" si="1"/>
        <v>0</v>
      </c>
      <c r="H9" s="93">
        <f t="shared" ca="1" si="3"/>
        <v>9</v>
      </c>
      <c r="I9" s="109">
        <f t="shared" ca="1" si="2"/>
        <v>9</v>
      </c>
      <c r="J9" s="110"/>
    </row>
    <row r="10" spans="1:10" s="125" customFormat="1" ht="16.8" x14ac:dyDescent="0.3">
      <c r="A10" s="126" t="s">
        <v>8</v>
      </c>
      <c r="B10" s="127">
        <v>6</v>
      </c>
      <c r="C10" s="128" t="s">
        <v>25</v>
      </c>
      <c r="D10" s="129" t="str">
        <f>IF(C10="Str",'Personal File'!$C$10,IF(C10="Dex",'Personal File'!$C$11,IF(C10="Con",'Personal File'!$C$12,IF(C10="Int",'Personal File'!$C$13,IF(C10="Wis",'Personal File'!$C$14,IF(C10="Cha",'Personal File'!$C$15))))))</f>
        <v>+1</v>
      </c>
      <c r="E10" s="130" t="str">
        <f t="shared" si="0"/>
        <v>Con (+1)</v>
      </c>
      <c r="F10" s="131" t="s">
        <v>56</v>
      </c>
      <c r="G10" s="131">
        <f t="shared" si="1"/>
        <v>7</v>
      </c>
      <c r="H10" s="93">
        <f t="shared" ca="1" si="3"/>
        <v>3</v>
      </c>
      <c r="I10" s="131">
        <f t="shared" ca="1" si="2"/>
        <v>10</v>
      </c>
      <c r="J10" s="132"/>
    </row>
    <row r="11" spans="1:10" s="111" customFormat="1" ht="16.8" x14ac:dyDescent="0.3">
      <c r="A11" s="104" t="s">
        <v>487</v>
      </c>
      <c r="B11" s="89">
        <v>3</v>
      </c>
      <c r="C11" s="105" t="s">
        <v>26</v>
      </c>
      <c r="D11" s="106" t="str">
        <f>IF(C11="Str",'Personal File'!$C$10,IF(C11="Dex",'Personal File'!$C$11,IF(C11="Con",'Personal File'!$C$12,IF(C11="Int",'Personal File'!$C$13,IF(C11="Wis",'Personal File'!$C$14,IF(C11="Cha",'Personal File'!$C$15))))))</f>
        <v>+2</v>
      </c>
      <c r="E11" s="107" t="str">
        <f t="shared" si="0"/>
        <v>Int (+2)</v>
      </c>
      <c r="F11" s="109" t="s">
        <v>56</v>
      </c>
      <c r="G11" s="109">
        <f t="shared" si="1"/>
        <v>5</v>
      </c>
      <c r="H11" s="93">
        <f t="shared" ca="1" si="3"/>
        <v>12</v>
      </c>
      <c r="I11" s="109">
        <f t="shared" ca="1" si="2"/>
        <v>17</v>
      </c>
      <c r="J11" s="110"/>
    </row>
    <row r="12" spans="1:10" s="140" customFormat="1" ht="16.8" x14ac:dyDescent="0.3">
      <c r="A12" s="133" t="s">
        <v>36</v>
      </c>
      <c r="B12" s="134">
        <v>3</v>
      </c>
      <c r="C12" s="135" t="s">
        <v>26</v>
      </c>
      <c r="D12" s="136" t="str">
        <f>IF(C12="Str",'Personal File'!$C$10,IF(C12="Dex",'Personal File'!$C$11,IF(C12="Con",'Personal File'!$C$12,IF(C12="Int",'Personal File'!$C$13,IF(C12="Wis",'Personal File'!$C$14,IF(C12="Cha",'Personal File'!$C$15))))))</f>
        <v>+2</v>
      </c>
      <c r="E12" s="137" t="str">
        <f t="shared" si="0"/>
        <v>Int (+2)</v>
      </c>
      <c r="F12" s="138" t="s">
        <v>56</v>
      </c>
      <c r="G12" s="138">
        <f t="shared" si="1"/>
        <v>5</v>
      </c>
      <c r="H12" s="93">
        <f t="shared" ca="1" si="3"/>
        <v>5</v>
      </c>
      <c r="I12" s="138">
        <f t="shared" ca="1" si="2"/>
        <v>10</v>
      </c>
      <c r="J12" s="139"/>
    </row>
    <row r="13" spans="1:10" s="115" customFormat="1" ht="16.8" x14ac:dyDescent="0.3">
      <c r="A13" s="116" t="s">
        <v>37</v>
      </c>
      <c r="B13" s="89">
        <v>4</v>
      </c>
      <c r="C13" s="117" t="s">
        <v>24</v>
      </c>
      <c r="D13" s="118" t="str">
        <f>IF(C13="Str",'Personal File'!$C$10,IF(C13="Dex",'Personal File'!$C$11,IF(C13="Con",'Personal File'!$C$12,IF(C13="Int",'Personal File'!$C$13,IF(C13="Wis",'Personal File'!$C$14,IF(C13="Cha",'Personal File'!$C$15))))))</f>
        <v>+2</v>
      </c>
      <c r="E13" s="119" t="str">
        <f t="shared" si="0"/>
        <v>Cha (+2)</v>
      </c>
      <c r="F13" s="109" t="s">
        <v>387</v>
      </c>
      <c r="G13" s="109">
        <f t="shared" si="1"/>
        <v>10</v>
      </c>
      <c r="H13" s="93">
        <f t="shared" ca="1" si="3"/>
        <v>12</v>
      </c>
      <c r="I13" s="109">
        <f t="shared" ca="1" si="2"/>
        <v>22</v>
      </c>
      <c r="J13" s="94"/>
    </row>
    <row r="14" spans="1:10" s="115" customFormat="1" ht="16.8" x14ac:dyDescent="0.3">
      <c r="A14" s="133" t="s">
        <v>38</v>
      </c>
      <c r="B14" s="134">
        <v>0</v>
      </c>
      <c r="C14" s="135" t="s">
        <v>26</v>
      </c>
      <c r="D14" s="136" t="str">
        <f>IF(C14="Str",'Personal File'!$C$10,IF(C14="Dex",'Personal File'!$C$11,IF(C14="Con",'Personal File'!$C$12,IF(C14="Int",'Personal File'!$C$13,IF(C14="Wis",'Personal File'!$C$14,IF(C14="Cha",'Personal File'!$C$15))))))</f>
        <v>+2</v>
      </c>
      <c r="E14" s="137" t="str">
        <f t="shared" si="0"/>
        <v>Int (+2)</v>
      </c>
      <c r="F14" s="138" t="s">
        <v>56</v>
      </c>
      <c r="G14" s="138">
        <f t="shared" si="1"/>
        <v>2</v>
      </c>
      <c r="H14" s="93">
        <f t="shared" ca="1" si="3"/>
        <v>15</v>
      </c>
      <c r="I14" s="138">
        <f t="shared" ca="1" si="2"/>
        <v>17</v>
      </c>
      <c r="J14" s="139"/>
    </row>
    <row r="15" spans="1:10" s="115" customFormat="1" ht="16.8" x14ac:dyDescent="0.3">
      <c r="A15" s="116" t="s">
        <v>39</v>
      </c>
      <c r="B15" s="89">
        <v>0</v>
      </c>
      <c r="C15" s="117" t="s">
        <v>24</v>
      </c>
      <c r="D15" s="118" t="str">
        <f>IF(C15="Str",'Personal File'!$C$10,IF(C15="Dex",'Personal File'!$C$11,IF(C15="Con",'Personal File'!$C$12,IF(C15="Int",'Personal File'!$C$13,IF(C15="Wis",'Personal File'!$C$14,IF(C15="Cha",'Personal File'!$C$15))))))</f>
        <v>+2</v>
      </c>
      <c r="E15" s="119" t="str">
        <f t="shared" si="0"/>
        <v>Cha (+2)</v>
      </c>
      <c r="F15" s="109" t="s">
        <v>56</v>
      </c>
      <c r="G15" s="109">
        <f t="shared" si="1"/>
        <v>2</v>
      </c>
      <c r="H15" s="93">
        <f t="shared" ca="1" si="3"/>
        <v>16</v>
      </c>
      <c r="I15" s="109">
        <f t="shared" ca="1" si="2"/>
        <v>18</v>
      </c>
      <c r="J15" s="110"/>
    </row>
    <row r="16" spans="1:10" s="115" customFormat="1" ht="16.8" x14ac:dyDescent="0.3">
      <c r="A16" s="112" t="s">
        <v>40</v>
      </c>
      <c r="B16" s="89">
        <v>0</v>
      </c>
      <c r="C16" s="113" t="s">
        <v>28</v>
      </c>
      <c r="D16" s="114" t="str">
        <f>IF(C16="Str",'Personal File'!$C$10,IF(C16="Dex",'Personal File'!$C$11,IF(C16="Con",'Personal File'!$C$12,IF(C16="Int",'Personal File'!$C$13,IF(C16="Wis",'Personal File'!$C$14,IF(C16="Cha",'Personal File'!$C$15))))))</f>
        <v>+0</v>
      </c>
      <c r="E16" s="96" t="str">
        <f t="shared" si="0"/>
        <v>Dex (+0)</v>
      </c>
      <c r="F16" s="109" t="s">
        <v>56</v>
      </c>
      <c r="G16" s="109">
        <f t="shared" si="1"/>
        <v>0</v>
      </c>
      <c r="H16" s="93">
        <f t="shared" ca="1" si="3"/>
        <v>6</v>
      </c>
      <c r="I16" s="109">
        <f t="shared" ca="1" si="2"/>
        <v>6</v>
      </c>
      <c r="J16" s="110"/>
    </row>
    <row r="17" spans="1:10" s="115" customFormat="1" ht="16.8" x14ac:dyDescent="0.3">
      <c r="A17" s="145" t="s">
        <v>41</v>
      </c>
      <c r="B17" s="146">
        <v>0</v>
      </c>
      <c r="C17" s="147" t="s">
        <v>26</v>
      </c>
      <c r="D17" s="148" t="str">
        <f>IF(C17="Str",'Personal File'!$C$10,IF(C17="Dex",'Personal File'!$C$11,IF(C17="Con",'Personal File'!$C$12,IF(C17="Int",'Personal File'!$C$13,IF(C17="Wis",'Personal File'!$C$14,IF(C17="Cha",'Personal File'!$C$15))))))</f>
        <v>+2</v>
      </c>
      <c r="E17" s="149" t="str">
        <f t="shared" si="0"/>
        <v>Int (+2)</v>
      </c>
      <c r="F17" s="150" t="s">
        <v>56</v>
      </c>
      <c r="G17" s="150">
        <f t="shared" si="1"/>
        <v>2</v>
      </c>
      <c r="H17" s="93">
        <f t="shared" ca="1" si="3"/>
        <v>14</v>
      </c>
      <c r="I17" s="150">
        <f t="shared" ca="1" si="2"/>
        <v>16</v>
      </c>
      <c r="J17" s="151"/>
    </row>
    <row r="18" spans="1:10" s="115" customFormat="1" ht="16.8" x14ac:dyDescent="0.3">
      <c r="A18" s="116" t="s">
        <v>42</v>
      </c>
      <c r="B18" s="89">
        <v>0</v>
      </c>
      <c r="C18" s="117" t="s">
        <v>24</v>
      </c>
      <c r="D18" s="118" t="str">
        <f>IF(C18="Str",'Personal File'!$C$10,IF(C18="Dex",'Personal File'!$C$11,IF(C18="Con",'Personal File'!$C$12,IF(C18="Int",'Personal File'!$C$13,IF(C18="Wis",'Personal File'!$C$14,IF(C18="Cha",'Personal File'!$C$15))))))</f>
        <v>+2</v>
      </c>
      <c r="E18" s="119" t="str">
        <f t="shared" si="0"/>
        <v>Cha (+2)</v>
      </c>
      <c r="F18" s="109" t="s">
        <v>56</v>
      </c>
      <c r="G18" s="109">
        <f t="shared" si="1"/>
        <v>2</v>
      </c>
      <c r="H18" s="93">
        <f t="shared" ca="1" si="3"/>
        <v>18</v>
      </c>
      <c r="I18" s="109">
        <f t="shared" ca="1" si="2"/>
        <v>20</v>
      </c>
      <c r="J18" s="110"/>
    </row>
    <row r="19" spans="1:10" s="115" customFormat="1" ht="16.8" x14ac:dyDescent="0.3">
      <c r="A19" s="116" t="s">
        <v>10</v>
      </c>
      <c r="B19" s="89">
        <v>0</v>
      </c>
      <c r="C19" s="117" t="s">
        <v>24</v>
      </c>
      <c r="D19" s="118" t="str">
        <f>IF(C19="Str",'Personal File'!$C$10,IF(C19="Dex",'Personal File'!$C$11,IF(C19="Con",'Personal File'!$C$12,IF(C19="Int",'Personal File'!$C$13,IF(C19="Wis",'Personal File'!$C$14,IF(C19="Cha",'Personal File'!$C$15))))))</f>
        <v>+2</v>
      </c>
      <c r="E19" s="119" t="str">
        <f t="shared" si="0"/>
        <v>Cha (+2)</v>
      </c>
      <c r="F19" s="109" t="s">
        <v>56</v>
      </c>
      <c r="G19" s="109">
        <f t="shared" si="1"/>
        <v>2</v>
      </c>
      <c r="H19" s="93">
        <f t="shared" ca="1" si="3"/>
        <v>7</v>
      </c>
      <c r="I19" s="109">
        <f t="shared" ca="1" si="2"/>
        <v>9</v>
      </c>
      <c r="J19" s="110"/>
    </row>
    <row r="20" spans="1:10" s="115" customFormat="1" ht="16.8" x14ac:dyDescent="0.3">
      <c r="A20" s="156" t="s">
        <v>43</v>
      </c>
      <c r="B20" s="89">
        <v>7</v>
      </c>
      <c r="C20" s="157" t="s">
        <v>27</v>
      </c>
      <c r="D20" s="158" t="str">
        <f>IF(C20="Str",'Personal File'!$C$10,IF(C20="Dex",'Personal File'!$C$11,IF(C20="Con",'Personal File'!$C$12,IF(C20="Int",'Personal File'!$C$13,IF(C20="Wis",'Personal File'!$C$14,IF(C20="Cha",'Personal File'!$C$15))))))</f>
        <v>+2</v>
      </c>
      <c r="E20" s="159" t="str">
        <f t="shared" si="0"/>
        <v>Wis (+2)</v>
      </c>
      <c r="F20" s="109" t="s">
        <v>56</v>
      </c>
      <c r="G20" s="109">
        <f t="shared" si="1"/>
        <v>9</v>
      </c>
      <c r="H20" s="93">
        <f t="shared" ca="1" si="3"/>
        <v>8</v>
      </c>
      <c r="I20" s="109">
        <f t="shared" ca="1" si="2"/>
        <v>17</v>
      </c>
      <c r="J20" s="110"/>
    </row>
    <row r="21" spans="1:10" s="115" customFormat="1" ht="16.8" x14ac:dyDescent="0.3">
      <c r="A21" s="112" t="s">
        <v>44</v>
      </c>
      <c r="B21" s="89">
        <v>0</v>
      </c>
      <c r="C21" s="113" t="s">
        <v>28</v>
      </c>
      <c r="D21" s="114" t="str">
        <f>IF(C21="Str",'Personal File'!$C$10,IF(C21="Dex",'Personal File'!$C$11,IF(C21="Con",'Personal File'!$C$12,IF(C21="Int",'Personal File'!$C$13,IF(C21="Wis",'Personal File'!$C$14,IF(C21="Cha",'Personal File'!$C$15))))))</f>
        <v>+0</v>
      </c>
      <c r="E21" s="96" t="str">
        <f t="shared" si="0"/>
        <v>Dex (+0)</v>
      </c>
      <c r="F21" s="109" t="s">
        <v>56</v>
      </c>
      <c r="G21" s="109">
        <f t="shared" si="1"/>
        <v>0</v>
      </c>
      <c r="H21" s="93">
        <f t="shared" ca="1" si="3"/>
        <v>2</v>
      </c>
      <c r="I21" s="109">
        <f t="shared" ca="1" si="2"/>
        <v>2</v>
      </c>
      <c r="J21" s="110"/>
    </row>
    <row r="22" spans="1:10" s="115" customFormat="1" ht="16.8" x14ac:dyDescent="0.3">
      <c r="A22" s="116" t="s">
        <v>45</v>
      </c>
      <c r="B22" s="89">
        <v>0</v>
      </c>
      <c r="C22" s="117" t="s">
        <v>24</v>
      </c>
      <c r="D22" s="118" t="str">
        <f>IF(C22="Str",'Personal File'!$C$10,IF(C22="Dex",'Personal File'!$C$11,IF(C22="Con",'Personal File'!$C$12,IF(C22="Int",'Personal File'!$C$13,IF(C22="Wis",'Personal File'!$C$14,IF(C22="Cha",'Personal File'!$C$15))))))</f>
        <v>+2</v>
      </c>
      <c r="E22" s="119" t="str">
        <f t="shared" si="0"/>
        <v>Cha (+2)</v>
      </c>
      <c r="F22" s="109" t="s">
        <v>56</v>
      </c>
      <c r="G22" s="109">
        <f t="shared" si="1"/>
        <v>2</v>
      </c>
      <c r="H22" s="93">
        <f t="shared" ca="1" si="3"/>
        <v>6</v>
      </c>
      <c r="I22" s="109">
        <f t="shared" ca="1" si="2"/>
        <v>8</v>
      </c>
      <c r="J22" s="110"/>
    </row>
    <row r="23" spans="1:10" s="115" customFormat="1" ht="16.8" x14ac:dyDescent="0.3">
      <c r="A23" s="121" t="s">
        <v>46</v>
      </c>
      <c r="B23" s="89">
        <v>0</v>
      </c>
      <c r="C23" s="122" t="s">
        <v>29</v>
      </c>
      <c r="D23" s="123" t="str">
        <f>IF(C23="Str",'Personal File'!$C$10,IF(C23="Dex",'Personal File'!$C$11,IF(C23="Con",'Personal File'!$C$12,IF(C23="Int",'Personal File'!$C$13,IF(C23="Wis",'Personal File'!$C$14,IF(C23="Cha",'Personal File'!$C$15))))))</f>
        <v>+0</v>
      </c>
      <c r="E23" s="124" t="str">
        <f t="shared" si="0"/>
        <v>Str (+0)</v>
      </c>
      <c r="F23" s="109" t="s">
        <v>56</v>
      </c>
      <c r="G23" s="109">
        <f t="shared" si="1"/>
        <v>0</v>
      </c>
      <c r="H23" s="93">
        <f t="shared" ca="1" si="3"/>
        <v>10</v>
      </c>
      <c r="I23" s="109">
        <f t="shared" ca="1" si="2"/>
        <v>10</v>
      </c>
      <c r="J23" s="110"/>
    </row>
    <row r="24" spans="1:10" s="115" customFormat="1" ht="16.8" x14ac:dyDescent="0.3">
      <c r="A24" s="152" t="s">
        <v>385</v>
      </c>
      <c r="B24" s="127">
        <v>3</v>
      </c>
      <c r="C24" s="153" t="s">
        <v>26</v>
      </c>
      <c r="D24" s="154" t="str">
        <f>IF(C24="Str",'Personal File'!$C$10,IF(C24="Dex",'Personal File'!$C$11,IF(C24="Con",'Personal File'!$C$12,IF(C24="Int",'Personal File'!$C$13,IF(C24="Wis",'Personal File'!$C$14,IF(C24="Cha",'Personal File'!$C$15))))))</f>
        <v>+2</v>
      </c>
      <c r="E24" s="155" t="str">
        <f t="shared" si="0"/>
        <v>Int (+2)</v>
      </c>
      <c r="F24" s="143" t="s">
        <v>369</v>
      </c>
      <c r="G24" s="131">
        <f t="shared" si="1"/>
        <v>7</v>
      </c>
      <c r="H24" s="93">
        <f t="shared" ca="1" si="3"/>
        <v>4</v>
      </c>
      <c r="I24" s="131">
        <f t="shared" ca="1" si="2"/>
        <v>11</v>
      </c>
      <c r="J24" s="132"/>
    </row>
    <row r="25" spans="1:10" s="115" customFormat="1" ht="16.8" x14ac:dyDescent="0.3">
      <c r="A25" s="152" t="s">
        <v>417</v>
      </c>
      <c r="B25" s="127">
        <v>3</v>
      </c>
      <c r="C25" s="153" t="s">
        <v>26</v>
      </c>
      <c r="D25" s="154" t="str">
        <f>IF(C25="Str",'Personal File'!$C$10,IF(C25="Dex",'Personal File'!$C$11,IF(C25="Con",'Personal File'!$C$12,IF(C25="Int",'Personal File'!$C$13,IF(C25="Wis",'Personal File'!$C$14,IF(C25="Cha",'Personal File'!$C$15))))))</f>
        <v>+2</v>
      </c>
      <c r="E25" s="155" t="str">
        <f t="shared" si="0"/>
        <v>Int (+2)</v>
      </c>
      <c r="F25" s="143" t="s">
        <v>56</v>
      </c>
      <c r="G25" s="131">
        <f t="shared" si="1"/>
        <v>5</v>
      </c>
      <c r="H25" s="93">
        <f t="shared" ca="1" si="3"/>
        <v>2</v>
      </c>
      <c r="I25" s="131">
        <f t="shared" ca="1" si="2"/>
        <v>7</v>
      </c>
      <c r="J25" s="132"/>
    </row>
    <row r="26" spans="1:10" s="115" customFormat="1" ht="16.8" x14ac:dyDescent="0.3">
      <c r="A26" s="152" t="s">
        <v>419</v>
      </c>
      <c r="B26" s="127">
        <v>3</v>
      </c>
      <c r="C26" s="153" t="s">
        <v>26</v>
      </c>
      <c r="D26" s="154" t="str">
        <f>IF(C26="Str",'Personal File'!$C$10,IF(C26="Dex",'Personal File'!$C$11,IF(C26="Con",'Personal File'!$C$12,IF(C26="Int",'Personal File'!$C$13,IF(C26="Wis",'Personal File'!$C$14,IF(C26="Cha",'Personal File'!$C$15))))))</f>
        <v>+2</v>
      </c>
      <c r="E26" s="155" t="str">
        <f t="shared" si="0"/>
        <v>Int (+2)</v>
      </c>
      <c r="F26" s="143" t="s">
        <v>56</v>
      </c>
      <c r="G26" s="131">
        <f t="shared" si="1"/>
        <v>5</v>
      </c>
      <c r="H26" s="93">
        <f t="shared" ca="1" si="3"/>
        <v>1</v>
      </c>
      <c r="I26" s="131">
        <f t="shared" ca="1" si="2"/>
        <v>6</v>
      </c>
      <c r="J26" s="132"/>
    </row>
    <row r="27" spans="1:10" s="115" customFormat="1" ht="16.8" x14ac:dyDescent="0.3">
      <c r="A27" s="152" t="s">
        <v>488</v>
      </c>
      <c r="B27" s="127">
        <v>2</v>
      </c>
      <c r="C27" s="153" t="s">
        <v>26</v>
      </c>
      <c r="D27" s="154" t="str">
        <f>IF(C27="Str",'Personal File'!$C$10,IF(C27="Dex",'Personal File'!$C$11,IF(C27="Con",'Personal File'!$C$12,IF(C27="Int",'Personal File'!$C$13,IF(C27="Wis",'Personal File'!$C$14,IF(C27="Cha",'Personal File'!$C$15))))))</f>
        <v>+2</v>
      </c>
      <c r="E27" s="155" t="str">
        <f t="shared" ref="E27" si="4">CONCATENATE(C27," (",D27,")")</f>
        <v>Int (+2)</v>
      </c>
      <c r="F27" s="143" t="s">
        <v>56</v>
      </c>
      <c r="G27" s="131">
        <f t="shared" ref="G27" si="5">B27+D27+F27</f>
        <v>4</v>
      </c>
      <c r="H27" s="93">
        <f t="shared" ca="1" si="3"/>
        <v>4</v>
      </c>
      <c r="I27" s="131">
        <f t="shared" ref="I27" ca="1" si="6">SUM(G27:H27)</f>
        <v>8</v>
      </c>
      <c r="J27" s="132"/>
    </row>
    <row r="28" spans="1:10" s="115" customFormat="1" ht="16.8" x14ac:dyDescent="0.3">
      <c r="A28" s="152" t="s">
        <v>415</v>
      </c>
      <c r="B28" s="127">
        <v>4</v>
      </c>
      <c r="C28" s="153" t="s">
        <v>26</v>
      </c>
      <c r="D28" s="154" t="str">
        <f>IF(C28="Str",'Personal File'!$C$10,IF(C28="Dex",'Personal File'!$C$11,IF(C28="Con",'Personal File'!$C$12,IF(C28="Int",'Personal File'!$C$13,IF(C28="Wis",'Personal File'!$C$14,IF(C28="Cha",'Personal File'!$C$15))))))</f>
        <v>+2</v>
      </c>
      <c r="E28" s="155" t="str">
        <f t="shared" si="0"/>
        <v>Int (+2)</v>
      </c>
      <c r="F28" s="143" t="s">
        <v>56</v>
      </c>
      <c r="G28" s="131">
        <f t="shared" si="1"/>
        <v>6</v>
      </c>
      <c r="H28" s="93">
        <f t="shared" ca="1" si="3"/>
        <v>1</v>
      </c>
      <c r="I28" s="131">
        <f t="shared" ca="1" si="2"/>
        <v>7</v>
      </c>
      <c r="J28" s="132"/>
    </row>
    <row r="29" spans="1:10" s="115" customFormat="1" ht="16.8" x14ac:dyDescent="0.3">
      <c r="A29" s="152" t="s">
        <v>418</v>
      </c>
      <c r="B29" s="127">
        <v>4</v>
      </c>
      <c r="C29" s="153" t="s">
        <v>26</v>
      </c>
      <c r="D29" s="154" t="str">
        <f>IF(C29="Str",'Personal File'!$C$10,IF(C29="Dex",'Personal File'!$C$11,IF(C29="Con",'Personal File'!$C$12,IF(C29="Int",'Personal File'!$C$13,IF(C29="Wis",'Personal File'!$C$14,IF(C29="Cha",'Personal File'!$C$15))))))</f>
        <v>+2</v>
      </c>
      <c r="E29" s="155" t="str">
        <f t="shared" si="0"/>
        <v>Int (+2)</v>
      </c>
      <c r="F29" s="143" t="s">
        <v>56</v>
      </c>
      <c r="G29" s="131">
        <f t="shared" si="1"/>
        <v>6</v>
      </c>
      <c r="H29" s="93">
        <f t="shared" ca="1" si="3"/>
        <v>7</v>
      </c>
      <c r="I29" s="131">
        <f t="shared" ca="1" si="2"/>
        <v>13</v>
      </c>
      <c r="J29" s="132"/>
    </row>
    <row r="30" spans="1:10" s="115" customFormat="1" ht="16.8" x14ac:dyDescent="0.3">
      <c r="A30" s="152" t="s">
        <v>416</v>
      </c>
      <c r="B30" s="127">
        <v>3</v>
      </c>
      <c r="C30" s="153" t="s">
        <v>26</v>
      </c>
      <c r="D30" s="154" t="str">
        <f>IF(C30="Str",'Personal File'!$C$10,IF(C30="Dex",'Personal File'!$C$11,IF(C30="Con",'Personal File'!$C$12,IF(C30="Int",'Personal File'!$C$13,IF(C30="Wis",'Personal File'!$C$14,IF(C30="Cha",'Personal File'!$C$15))))))</f>
        <v>+2</v>
      </c>
      <c r="E30" s="155" t="str">
        <f t="shared" si="0"/>
        <v>Int (+2)</v>
      </c>
      <c r="F30" s="143" t="s">
        <v>56</v>
      </c>
      <c r="G30" s="131">
        <f t="shared" si="1"/>
        <v>5</v>
      </c>
      <c r="H30" s="93">
        <f t="shared" ca="1" si="3"/>
        <v>10</v>
      </c>
      <c r="I30" s="131">
        <f t="shared" ca="1" si="2"/>
        <v>15</v>
      </c>
      <c r="J30" s="132"/>
    </row>
    <row r="31" spans="1:10" s="115" customFormat="1" ht="16.8" x14ac:dyDescent="0.3">
      <c r="A31" s="152" t="s">
        <v>489</v>
      </c>
      <c r="B31" s="127">
        <v>4</v>
      </c>
      <c r="C31" s="153" t="s">
        <v>26</v>
      </c>
      <c r="D31" s="154" t="str">
        <f>IF(C31="Str",'Personal File'!$C$10,IF(C31="Dex",'Personal File'!$C$11,IF(C31="Con",'Personal File'!$C$12,IF(C31="Int",'Personal File'!$C$13,IF(C31="Wis",'Personal File'!$C$14,IF(C31="Cha",'Personal File'!$C$15))))))</f>
        <v>+2</v>
      </c>
      <c r="E31" s="155" t="str">
        <f t="shared" ref="E31" si="7">CONCATENATE(C31," (",D31,")")</f>
        <v>Int (+2)</v>
      </c>
      <c r="F31" s="143" t="s">
        <v>56</v>
      </c>
      <c r="G31" s="131">
        <f t="shared" ref="G31" si="8">B31+D31+F31</f>
        <v>6</v>
      </c>
      <c r="H31" s="93">
        <f t="shared" ca="1" si="3"/>
        <v>19</v>
      </c>
      <c r="I31" s="131">
        <f t="shared" ref="I31" ca="1" si="9">SUM(G31:H31)</f>
        <v>25</v>
      </c>
      <c r="J31" s="132"/>
    </row>
    <row r="32" spans="1:10" s="115" customFormat="1" ht="16.8" x14ac:dyDescent="0.3">
      <c r="A32" s="152" t="s">
        <v>358</v>
      </c>
      <c r="B32" s="127">
        <v>6</v>
      </c>
      <c r="C32" s="153" t="s">
        <v>26</v>
      </c>
      <c r="D32" s="154" t="str">
        <f>IF(C32="Str",'Personal File'!$C$10,IF(C32="Dex",'Personal File'!$C$11,IF(C32="Con",'Personal File'!$C$12,IF(C32="Int",'Personal File'!$C$13,IF(C32="Wis",'Personal File'!$C$14,IF(C32="Cha",'Personal File'!$C$15))))))</f>
        <v>+2</v>
      </c>
      <c r="E32" s="155" t="str">
        <f t="shared" si="0"/>
        <v>Int (+2)</v>
      </c>
      <c r="F32" s="143" t="s">
        <v>369</v>
      </c>
      <c r="G32" s="131">
        <f t="shared" si="1"/>
        <v>10</v>
      </c>
      <c r="H32" s="93">
        <f t="shared" ca="1" si="3"/>
        <v>2</v>
      </c>
      <c r="I32" s="131">
        <f t="shared" ca="1" si="2"/>
        <v>12</v>
      </c>
      <c r="J32" s="132"/>
    </row>
    <row r="33" spans="1:10" s="115" customFormat="1" ht="16.8" x14ac:dyDescent="0.3">
      <c r="A33" s="152" t="s">
        <v>386</v>
      </c>
      <c r="B33" s="127">
        <v>3</v>
      </c>
      <c r="C33" s="153" t="s">
        <v>26</v>
      </c>
      <c r="D33" s="154" t="str">
        <f>IF(C33="Str",'Personal File'!$C$10,IF(C33="Dex",'Personal File'!$C$11,IF(C33="Con",'Personal File'!$C$12,IF(C33="Int",'Personal File'!$C$13,IF(C33="Wis",'Personal File'!$C$14,IF(C33="Cha",'Personal File'!$C$15))))))</f>
        <v>+2</v>
      </c>
      <c r="E33" s="155" t="str">
        <f t="shared" si="0"/>
        <v>Int (+2)</v>
      </c>
      <c r="F33" s="143" t="s">
        <v>56</v>
      </c>
      <c r="G33" s="131">
        <f t="shared" si="1"/>
        <v>5</v>
      </c>
      <c r="H33" s="93">
        <f t="shared" ca="1" si="3"/>
        <v>16</v>
      </c>
      <c r="I33" s="131">
        <f t="shared" ca="1" si="2"/>
        <v>21</v>
      </c>
      <c r="J33" s="132"/>
    </row>
    <row r="34" spans="1:10" s="115" customFormat="1" ht="16.8" x14ac:dyDescent="0.3">
      <c r="A34" s="156" t="s">
        <v>47</v>
      </c>
      <c r="B34" s="89">
        <v>0</v>
      </c>
      <c r="C34" s="157" t="s">
        <v>27</v>
      </c>
      <c r="D34" s="158" t="str">
        <f>IF(C34="Str",'Personal File'!$C$10,IF(C34="Dex",'Personal File'!$C$11,IF(C34="Con",'Personal File'!$C$12,IF(C34="Int",'Personal File'!$C$13,IF(C34="Wis",'Personal File'!$C$14,IF(C34="Cha",'Personal File'!$C$15))))))</f>
        <v>+2</v>
      </c>
      <c r="E34" s="159" t="str">
        <f t="shared" si="0"/>
        <v>Wis (+2)</v>
      </c>
      <c r="F34" s="109" t="s">
        <v>56</v>
      </c>
      <c r="G34" s="109">
        <f t="shared" si="1"/>
        <v>2</v>
      </c>
      <c r="H34" s="93">
        <f t="shared" ca="1" si="3"/>
        <v>3</v>
      </c>
      <c r="I34" s="109">
        <f t="shared" ca="1" si="2"/>
        <v>5</v>
      </c>
      <c r="J34" s="110"/>
    </row>
    <row r="35" spans="1:10" s="115" customFormat="1" ht="16.8" x14ac:dyDescent="0.3">
      <c r="A35" s="112" t="s">
        <v>11</v>
      </c>
      <c r="B35" s="89">
        <v>0</v>
      </c>
      <c r="C35" s="113" t="s">
        <v>28</v>
      </c>
      <c r="D35" s="114" t="str">
        <f>IF(C35="Str",'Personal File'!$C$10,IF(C35="Dex",'Personal File'!$C$11,IF(C35="Con",'Personal File'!$C$12,IF(C35="Int",'Personal File'!$C$13,IF(C35="Wis",'Personal File'!$C$14,IF(C35="Cha",'Personal File'!$C$15))))))</f>
        <v>+0</v>
      </c>
      <c r="E35" s="96" t="str">
        <f t="shared" si="0"/>
        <v>Dex (+0)</v>
      </c>
      <c r="F35" s="109" t="s">
        <v>56</v>
      </c>
      <c r="G35" s="109">
        <f t="shared" si="1"/>
        <v>0</v>
      </c>
      <c r="H35" s="93">
        <f t="shared" ca="1" si="3"/>
        <v>15</v>
      </c>
      <c r="I35" s="109">
        <f t="shared" ca="1" si="2"/>
        <v>15</v>
      </c>
      <c r="J35" s="110"/>
    </row>
    <row r="36" spans="1:10" s="115" customFormat="1" ht="16.8" x14ac:dyDescent="0.3">
      <c r="A36" s="160" t="s">
        <v>48</v>
      </c>
      <c r="B36" s="134">
        <v>0</v>
      </c>
      <c r="C36" s="161" t="s">
        <v>28</v>
      </c>
      <c r="D36" s="162" t="str">
        <f>IF(C36="Str",'Personal File'!$C$10,IF(C36="Dex",'Personal File'!$C$11,IF(C36="Con",'Personal File'!$C$12,IF(C36="Int",'Personal File'!$C$13,IF(C36="Wis",'Personal File'!$C$14,IF(C36="Cha",'Personal File'!$C$15))))))</f>
        <v>+0</v>
      </c>
      <c r="E36" s="163" t="str">
        <f t="shared" si="0"/>
        <v>Dex (+0)</v>
      </c>
      <c r="F36" s="138" t="s">
        <v>56</v>
      </c>
      <c r="G36" s="138">
        <f t="shared" si="1"/>
        <v>0</v>
      </c>
      <c r="H36" s="93">
        <f t="shared" ca="1" si="3"/>
        <v>11</v>
      </c>
      <c r="I36" s="138">
        <f t="shared" ca="1" si="2"/>
        <v>11</v>
      </c>
      <c r="J36" s="139"/>
    </row>
    <row r="37" spans="1:10" ht="16.8" x14ac:dyDescent="0.3">
      <c r="A37" s="116" t="s">
        <v>384</v>
      </c>
      <c r="B37" s="89">
        <v>0</v>
      </c>
      <c r="C37" s="117" t="s">
        <v>24</v>
      </c>
      <c r="D37" s="118" t="str">
        <f>IF(C37="Str",'Personal File'!$C$10,IF(C37="Dex",'Personal File'!$C$11,IF(C37="Con",'Personal File'!$C$12,IF(C37="Int",'Personal File'!$C$13,IF(C37="Wis",'Personal File'!$C$14,IF(C37="Cha",'Personal File'!$C$15))))))</f>
        <v>+2</v>
      </c>
      <c r="E37" s="119" t="str">
        <f t="shared" si="0"/>
        <v>Cha (+2)</v>
      </c>
      <c r="F37" s="109" t="s">
        <v>56</v>
      </c>
      <c r="G37" s="109">
        <f t="shared" si="1"/>
        <v>2</v>
      </c>
      <c r="H37" s="93">
        <f t="shared" ca="1" si="3"/>
        <v>3</v>
      </c>
      <c r="I37" s="109">
        <f t="shared" ca="1" si="2"/>
        <v>5</v>
      </c>
      <c r="J37" s="110"/>
    </row>
    <row r="38" spans="1:10" ht="16.8" x14ac:dyDescent="0.3">
      <c r="A38" s="141" t="s">
        <v>490</v>
      </c>
      <c r="B38" s="142">
        <v>3</v>
      </c>
      <c r="C38" s="165" t="s">
        <v>27</v>
      </c>
      <c r="D38" s="166" t="str">
        <f>IF(C38="Str",'Personal File'!$C$10,IF(C38="Dex",'Personal File'!$C$11,IF(C38="Con",'Personal File'!$C$12,IF(C38="Int",'Personal File'!$C$13,IF(C38="Wis",'Personal File'!$C$14,IF(C38="Cha",'Personal File'!$C$15))))))</f>
        <v>+2</v>
      </c>
      <c r="E38" s="167" t="str">
        <f t="shared" si="0"/>
        <v>Wis (+2)</v>
      </c>
      <c r="F38" s="143" t="s">
        <v>56</v>
      </c>
      <c r="G38" s="168">
        <f t="shared" si="1"/>
        <v>5</v>
      </c>
      <c r="H38" s="93">
        <f t="shared" ca="1" si="3"/>
        <v>7</v>
      </c>
      <c r="I38" s="143">
        <f t="shared" ca="1" si="2"/>
        <v>12</v>
      </c>
      <c r="J38" s="164"/>
    </row>
    <row r="39" spans="1:10" ht="16.8" x14ac:dyDescent="0.3">
      <c r="A39" s="112" t="s">
        <v>12</v>
      </c>
      <c r="B39" s="89">
        <v>0</v>
      </c>
      <c r="C39" s="113" t="s">
        <v>28</v>
      </c>
      <c r="D39" s="114" t="str">
        <f>IF(C39="Str",'Personal File'!$C$10,IF(C39="Dex",'Personal File'!$C$11,IF(C39="Con",'Personal File'!$C$12,IF(C39="Int",'Personal File'!$C$13,IF(C39="Wis",'Personal File'!$C$14,IF(C39="Cha",'Personal File'!$C$15))))))</f>
        <v>+0</v>
      </c>
      <c r="E39" s="96" t="str">
        <f t="shared" si="0"/>
        <v>Dex (+0)</v>
      </c>
      <c r="F39" s="109" t="s">
        <v>56</v>
      </c>
      <c r="G39" s="109">
        <f t="shared" si="1"/>
        <v>0</v>
      </c>
      <c r="H39" s="93">
        <f t="shared" ca="1" si="3"/>
        <v>13</v>
      </c>
      <c r="I39" s="109">
        <f t="shared" ca="1" si="2"/>
        <v>13</v>
      </c>
      <c r="J39" s="110"/>
    </row>
    <row r="40" spans="1:10" ht="16.8" x14ac:dyDescent="0.3">
      <c r="A40" s="104" t="s">
        <v>13</v>
      </c>
      <c r="B40" s="89">
        <v>0</v>
      </c>
      <c r="C40" s="105" t="s">
        <v>26</v>
      </c>
      <c r="D40" s="106" t="str">
        <f>IF(C40="Str",'Personal File'!$C$10,IF(C40="Dex",'Personal File'!$C$11,IF(C40="Con",'Personal File'!$C$12,IF(C40="Int",'Personal File'!$C$13,IF(C40="Wis",'Personal File'!$C$14,IF(C40="Cha",'Personal File'!$C$15))))))</f>
        <v>+2</v>
      </c>
      <c r="E40" s="107" t="str">
        <f t="shared" si="0"/>
        <v>Int (+2)</v>
      </c>
      <c r="F40" s="109" t="s">
        <v>56</v>
      </c>
      <c r="G40" s="109">
        <f t="shared" si="1"/>
        <v>2</v>
      </c>
      <c r="H40" s="93">
        <f t="shared" ca="1" si="3"/>
        <v>20</v>
      </c>
      <c r="I40" s="109">
        <f t="shared" ca="1" si="2"/>
        <v>22</v>
      </c>
      <c r="J40" s="110"/>
    </row>
    <row r="41" spans="1:10" ht="16.8" x14ac:dyDescent="0.3">
      <c r="A41" s="156" t="s">
        <v>49</v>
      </c>
      <c r="B41" s="89">
        <v>0</v>
      </c>
      <c r="C41" s="157" t="s">
        <v>27</v>
      </c>
      <c r="D41" s="158" t="str">
        <f>IF(C41="Str",'Personal File'!$C$10,IF(C41="Dex",'Personal File'!$C$11,IF(C41="Con",'Personal File'!$C$12,IF(C41="Int",'Personal File'!$C$13,IF(C41="Wis",'Personal File'!$C$14,IF(C41="Cha",'Personal File'!$C$15))))))</f>
        <v>+2</v>
      </c>
      <c r="E41" s="159" t="str">
        <f t="shared" si="0"/>
        <v>Wis (+2)</v>
      </c>
      <c r="F41" s="109" t="s">
        <v>56</v>
      </c>
      <c r="G41" s="109">
        <f t="shared" si="1"/>
        <v>2</v>
      </c>
      <c r="H41" s="93">
        <f t="shared" ca="1" si="3"/>
        <v>18</v>
      </c>
      <c r="I41" s="109">
        <f t="shared" ca="1" si="2"/>
        <v>20</v>
      </c>
      <c r="J41" s="110"/>
    </row>
    <row r="42" spans="1:10" ht="16.8" x14ac:dyDescent="0.3">
      <c r="A42" s="160" t="s">
        <v>104</v>
      </c>
      <c r="B42" s="134">
        <v>0</v>
      </c>
      <c r="C42" s="161" t="s">
        <v>28</v>
      </c>
      <c r="D42" s="162" t="str">
        <f>IF(C42="Str",'Personal File'!$C$10,IF(C42="Dex",'Personal File'!$C$11,IF(C42="Con",'Personal File'!$C$12,IF(C42="Int",'Personal File'!$C$13,IF(C42="Wis",'Personal File'!$C$14,IF(C42="Cha",'Personal File'!$C$15))))))</f>
        <v>+0</v>
      </c>
      <c r="E42" s="163" t="str">
        <f t="shared" si="0"/>
        <v>Dex (+0)</v>
      </c>
      <c r="F42" s="138" t="s">
        <v>56</v>
      </c>
      <c r="G42" s="138">
        <f t="shared" si="1"/>
        <v>0</v>
      </c>
      <c r="H42" s="93">
        <f t="shared" ca="1" si="3"/>
        <v>14</v>
      </c>
      <c r="I42" s="138">
        <f t="shared" ca="1" si="2"/>
        <v>14</v>
      </c>
      <c r="J42" s="139"/>
    </row>
    <row r="43" spans="1:10" ht="16.8" x14ac:dyDescent="0.3">
      <c r="A43" s="322" t="s">
        <v>420</v>
      </c>
      <c r="B43" s="142">
        <v>1</v>
      </c>
      <c r="C43" s="323" t="s">
        <v>26</v>
      </c>
      <c r="D43" s="324" t="str">
        <f>IF(C43="Str",'Personal File'!$C$10,IF(C43="Dex",'Personal File'!$C$11,IF(C43="Con",'Personal File'!$C$12,IF(C43="Int",'Personal File'!$C$13,IF(C43="Wis",'Personal File'!$C$14,IF(C43="Cha",'Personal File'!$C$15))))))</f>
        <v>+2</v>
      </c>
      <c r="E43" s="325" t="str">
        <f t="shared" si="0"/>
        <v>Int (+2)</v>
      </c>
      <c r="F43" s="143" t="s">
        <v>56</v>
      </c>
      <c r="G43" s="168">
        <f t="shared" si="1"/>
        <v>3</v>
      </c>
      <c r="H43" s="93">
        <f t="shared" ca="1" si="3"/>
        <v>17</v>
      </c>
      <c r="I43" s="168">
        <f t="shared" ca="1" si="2"/>
        <v>20</v>
      </c>
      <c r="J43" s="144"/>
    </row>
    <row r="44" spans="1:10" ht="16.8" x14ac:dyDescent="0.3">
      <c r="A44" s="322" t="s">
        <v>50</v>
      </c>
      <c r="B44" s="142">
        <v>8</v>
      </c>
      <c r="C44" s="323" t="s">
        <v>26</v>
      </c>
      <c r="D44" s="324" t="str">
        <f>IF(C44="Str",'Personal File'!$C$10,IF(C44="Dex",'Personal File'!$C$11,IF(C44="Con",'Personal File'!$C$12,IF(C44="Int",'Personal File'!$C$13,IF(C44="Wis",'Personal File'!$C$14,IF(C44="Cha",'Personal File'!$C$15))))))</f>
        <v>+2</v>
      </c>
      <c r="E44" s="325" t="str">
        <f t="shared" ref="E44:E50" si="10">CONCATENATE(C44," (",D44,")")</f>
        <v>Int (+2)</v>
      </c>
      <c r="F44" s="143" t="s">
        <v>369</v>
      </c>
      <c r="G44" s="143">
        <f t="shared" ref="G44:G50" si="11">B44+D44+F44</f>
        <v>12</v>
      </c>
      <c r="H44" s="93">
        <f t="shared" ca="1" si="3"/>
        <v>10</v>
      </c>
      <c r="I44" s="143">
        <f t="shared" ref="I44:I50" ca="1" si="12">SUM(G44:H44)</f>
        <v>22</v>
      </c>
      <c r="J44" s="144"/>
    </row>
    <row r="45" spans="1:10" ht="16.8" x14ac:dyDescent="0.3">
      <c r="A45" s="156" t="s">
        <v>51</v>
      </c>
      <c r="B45" s="89">
        <v>0</v>
      </c>
      <c r="C45" s="157" t="s">
        <v>27</v>
      </c>
      <c r="D45" s="158" t="str">
        <f>IF(C45="Str",'Personal File'!$C$10,IF(C45="Dex",'Personal File'!$C$11,IF(C45="Con",'Personal File'!$C$12,IF(C45="Int",'Personal File'!$C$13,IF(C45="Wis",'Personal File'!$C$14,IF(C45="Cha",'Personal File'!$C$15))))))</f>
        <v>+2</v>
      </c>
      <c r="E45" s="159" t="str">
        <f t="shared" si="10"/>
        <v>Wis (+2)</v>
      </c>
      <c r="F45" s="109" t="s">
        <v>369</v>
      </c>
      <c r="G45" s="109">
        <f t="shared" si="11"/>
        <v>4</v>
      </c>
      <c r="H45" s="93">
        <f t="shared" ca="1" si="3"/>
        <v>19</v>
      </c>
      <c r="I45" s="109">
        <f t="shared" ca="1" si="12"/>
        <v>23</v>
      </c>
      <c r="J45" s="110"/>
    </row>
    <row r="46" spans="1:10" ht="16.8" x14ac:dyDescent="0.3">
      <c r="A46" s="156" t="s">
        <v>105</v>
      </c>
      <c r="B46" s="89">
        <v>0</v>
      </c>
      <c r="C46" s="157" t="s">
        <v>27</v>
      </c>
      <c r="D46" s="158" t="str">
        <f>IF(C46="Str",'Personal File'!$C$10,IF(C46="Dex",'Personal File'!$C$11,IF(C46="Con",'Personal File'!$C$12,IF(C46="Int",'Personal File'!$C$13,IF(C46="Wis",'Personal File'!$C$14,IF(C46="Cha",'Personal File'!$C$15))))))</f>
        <v>+2</v>
      </c>
      <c r="E46" s="159" t="str">
        <f t="shared" si="10"/>
        <v>Wis (+2)</v>
      </c>
      <c r="F46" s="109" t="s">
        <v>56</v>
      </c>
      <c r="G46" s="109">
        <f t="shared" si="11"/>
        <v>2</v>
      </c>
      <c r="H46" s="93">
        <f ca="1">RANDBETWEEN(1,20)</f>
        <v>5</v>
      </c>
      <c r="I46" s="109">
        <f t="shared" ca="1" si="12"/>
        <v>7</v>
      </c>
      <c r="J46" s="110"/>
    </row>
    <row r="47" spans="1:10" ht="16.8" x14ac:dyDescent="0.3">
      <c r="A47" s="121" t="s">
        <v>14</v>
      </c>
      <c r="B47" s="89">
        <v>0</v>
      </c>
      <c r="C47" s="122" t="s">
        <v>29</v>
      </c>
      <c r="D47" s="123" t="str">
        <f>IF(C47="Str",'Personal File'!$C$10,IF(C47="Dex",'Personal File'!$C$11,IF(C47="Con",'Personal File'!$C$12,IF(C47="Int",'Personal File'!$C$13,IF(C47="Wis",'Personal File'!$C$14,IF(C47="Cha",'Personal File'!$C$15))))))</f>
        <v>+0</v>
      </c>
      <c r="E47" s="124" t="str">
        <f t="shared" si="10"/>
        <v>Str (+0)</v>
      </c>
      <c r="F47" s="109" t="s">
        <v>56</v>
      </c>
      <c r="G47" s="109">
        <f t="shared" si="11"/>
        <v>0</v>
      </c>
      <c r="H47" s="93">
        <f ca="1">RANDBETWEEN(1,20)</f>
        <v>18</v>
      </c>
      <c r="I47" s="109">
        <f t="shared" ca="1" si="12"/>
        <v>18</v>
      </c>
      <c r="J47" s="94"/>
    </row>
    <row r="48" spans="1:10" ht="16.8" x14ac:dyDescent="0.3">
      <c r="A48" s="169" t="s">
        <v>52</v>
      </c>
      <c r="B48" s="170">
        <v>0</v>
      </c>
      <c r="C48" s="171" t="s">
        <v>28</v>
      </c>
      <c r="D48" s="172" t="str">
        <f>IF(C48="Str",'Personal File'!$C$10,IF(C48="Dex",'Personal File'!$C$11,IF(C48="Con",'Personal File'!$C$12,IF(C48="Int",'Personal File'!$C$13,IF(C48="Wis",'Personal File'!$C$14,IF(C48="Cha",'Personal File'!$C$15))))))</f>
        <v>+0</v>
      </c>
      <c r="E48" s="173" t="str">
        <f t="shared" si="10"/>
        <v>Dex (+0)</v>
      </c>
      <c r="F48" s="138" t="s">
        <v>56</v>
      </c>
      <c r="G48" s="138">
        <f t="shared" si="11"/>
        <v>0</v>
      </c>
      <c r="H48" s="93">
        <f ca="1">RANDBETWEEN(1,20)</f>
        <v>6</v>
      </c>
      <c r="I48" s="138">
        <f t="shared" ca="1" si="12"/>
        <v>6</v>
      </c>
      <c r="J48" s="174"/>
    </row>
    <row r="49" spans="1:10" ht="16.8" x14ac:dyDescent="0.3">
      <c r="A49" s="175" t="s">
        <v>53</v>
      </c>
      <c r="B49" s="134">
        <v>0</v>
      </c>
      <c r="C49" s="176" t="s">
        <v>24</v>
      </c>
      <c r="D49" s="177" t="str">
        <f>IF(C49="Str",'Personal File'!$C$10,IF(C49="Dex",'Personal File'!$C$11,IF(C49="Con",'Personal File'!$C$12,IF(C49="Int",'Personal File'!$C$13,IF(C49="Wis",'Personal File'!$C$14,IF(C49="Cha",'Personal File'!$C$15))))))</f>
        <v>+2</v>
      </c>
      <c r="E49" s="178" t="str">
        <f t="shared" si="10"/>
        <v>Cha (+2)</v>
      </c>
      <c r="F49" s="138" t="s">
        <v>56</v>
      </c>
      <c r="G49" s="138">
        <f t="shared" si="11"/>
        <v>2</v>
      </c>
      <c r="H49" s="93">
        <f ca="1">RANDBETWEEN(1,20)</f>
        <v>13</v>
      </c>
      <c r="I49" s="138">
        <f t="shared" ca="1" si="12"/>
        <v>15</v>
      </c>
      <c r="J49" s="139"/>
    </row>
    <row r="50" spans="1:10" ht="17.399999999999999" thickBot="1" x14ac:dyDescent="0.35">
      <c r="A50" s="179" t="s">
        <v>54</v>
      </c>
      <c r="B50" s="180">
        <v>0</v>
      </c>
      <c r="C50" s="181" t="s">
        <v>28</v>
      </c>
      <c r="D50" s="182" t="str">
        <f>IF(C50="Str",'Personal File'!$C$10,IF(C50="Dex",'Personal File'!$C$11,IF(C50="Con",'Personal File'!$C$12,IF(C50="Int",'Personal File'!$C$13,IF(C50="Wis",'Personal File'!$C$14,IF(C50="Cha",'Personal File'!$C$15))))))</f>
        <v>+0</v>
      </c>
      <c r="E50" s="183" t="str">
        <f t="shared" si="10"/>
        <v>Dex (+0)</v>
      </c>
      <c r="F50" s="184" t="s">
        <v>56</v>
      </c>
      <c r="G50" s="184">
        <f t="shared" si="11"/>
        <v>0</v>
      </c>
      <c r="H50" s="185">
        <f ca="1">RANDBETWEEN(1,20)</f>
        <v>10</v>
      </c>
      <c r="I50" s="184">
        <f t="shared" ca="1" si="12"/>
        <v>10</v>
      </c>
      <c r="J50" s="186"/>
    </row>
    <row r="51" spans="1:10" ht="16.2" thickTop="1" x14ac:dyDescent="0.3">
      <c r="B51" s="187">
        <f>SUM(B6:B50)</f>
        <v>70</v>
      </c>
      <c r="E51" s="187">
        <f>SUM(E52:E57)</f>
        <v>70</v>
      </c>
      <c r="F51" s="188" t="s">
        <v>57</v>
      </c>
    </row>
    <row r="52" spans="1:10" x14ac:dyDescent="0.3">
      <c r="B52" s="187"/>
      <c r="E52" s="389">
        <f>4*(6+'Personal File'!$C$13+1)</f>
        <v>36</v>
      </c>
      <c r="F52" s="189" t="s">
        <v>410</v>
      </c>
    </row>
    <row r="53" spans="1:10" x14ac:dyDescent="0.3">
      <c r="E53" s="389">
        <f>6+'Personal File'!$C$13+1</f>
        <v>9</v>
      </c>
      <c r="F53" s="189" t="s">
        <v>411</v>
      </c>
    </row>
    <row r="54" spans="1:10" x14ac:dyDescent="0.3">
      <c r="E54" s="389">
        <f>6+'Personal File'!$C$13+1</f>
        <v>9</v>
      </c>
      <c r="F54" s="189" t="s">
        <v>412</v>
      </c>
    </row>
    <row r="55" spans="1:10" x14ac:dyDescent="0.3">
      <c r="E55" s="389">
        <f>6+'Personal File'!$C$13+1</f>
        <v>9</v>
      </c>
      <c r="F55" s="189" t="s">
        <v>413</v>
      </c>
    </row>
    <row r="56" spans="1:10" x14ac:dyDescent="0.3">
      <c r="E56" s="389"/>
      <c r="F56" s="189" t="s">
        <v>414</v>
      </c>
    </row>
    <row r="57" spans="1:10" x14ac:dyDescent="0.3">
      <c r="E57" s="187">
        <f>3+SUM('Personal File'!E3:E4)</f>
        <v>7</v>
      </c>
      <c r="F57" s="189" t="s">
        <v>388</v>
      </c>
    </row>
  </sheetData>
  <sortState xmlns:xlrd2="http://schemas.microsoft.com/office/spreadsheetml/2017/richdata2" ref="A3:J45">
    <sortCondition ref="A3:A4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22"/>
  <sheetViews>
    <sheetView showGridLines="0" workbookViewId="0">
      <pane ySplit="2" topLeftCell="A3" activePane="bottomLeft" state="frozen"/>
      <selection pane="bottomLeft" activeCell="A3" sqref="A3"/>
    </sheetView>
  </sheetViews>
  <sheetFormatPr defaultColWidth="13" defaultRowHeight="15.6" x14ac:dyDescent="0.3"/>
  <cols>
    <col min="1" max="1" width="25.796875" style="83" bestFit="1" customWidth="1"/>
    <col min="2" max="2" width="6.19921875" style="83" bestFit="1" customWidth="1"/>
    <col min="3" max="3" width="8.296875" style="84" bestFit="1" customWidth="1"/>
    <col min="4" max="4" width="13.59765625" style="84" bestFit="1" customWidth="1"/>
    <col min="5" max="5" width="14.8984375" style="84" customWidth="1"/>
    <col min="6" max="6" width="10.5" style="84" bestFit="1" customWidth="1"/>
    <col min="7" max="7" width="13.19921875" style="84" bestFit="1" customWidth="1"/>
    <col min="8" max="8" width="10.5" style="83" bestFit="1" customWidth="1"/>
    <col min="9" max="9" width="30.5" style="40" bestFit="1" customWidth="1"/>
    <col min="10" max="16384" width="13" style="40"/>
  </cols>
  <sheetData>
    <row r="1" spans="1:9" ht="23.4" thickBot="1" x14ac:dyDescent="0.35">
      <c r="A1" s="190" t="s">
        <v>512</v>
      </c>
      <c r="B1" s="86"/>
      <c r="C1" s="86"/>
      <c r="D1" s="86"/>
      <c r="E1" s="86"/>
      <c r="F1" s="86"/>
      <c r="G1" s="86"/>
      <c r="H1" s="86"/>
      <c r="I1" s="86"/>
    </row>
    <row r="2" spans="1:9" s="7" customFormat="1" ht="16.8" x14ac:dyDescent="0.3">
      <c r="A2" s="10" t="s">
        <v>76</v>
      </c>
      <c r="B2" s="11" t="s">
        <v>0</v>
      </c>
      <c r="C2" s="12" t="s">
        <v>216</v>
      </c>
      <c r="D2" s="11" t="s">
        <v>79</v>
      </c>
      <c r="E2" s="11" t="s">
        <v>110</v>
      </c>
      <c r="F2" s="11" t="s">
        <v>111</v>
      </c>
      <c r="G2" s="11" t="s">
        <v>59</v>
      </c>
      <c r="H2" s="11" t="s">
        <v>17</v>
      </c>
      <c r="I2" s="13" t="s">
        <v>85</v>
      </c>
    </row>
    <row r="3" spans="1:9" s="7" customFormat="1" ht="16.8" x14ac:dyDescent="0.3">
      <c r="A3" s="191" t="s">
        <v>174</v>
      </c>
      <c r="B3" s="20">
        <v>0</v>
      </c>
      <c r="C3" s="21"/>
      <c r="D3" s="22" t="s">
        <v>73</v>
      </c>
      <c r="E3" s="17" t="s">
        <v>112</v>
      </c>
      <c r="F3" s="17" t="s">
        <v>113</v>
      </c>
      <c r="G3" s="23" t="s">
        <v>90</v>
      </c>
      <c r="H3" s="23" t="s">
        <v>70</v>
      </c>
      <c r="I3" s="14" t="s">
        <v>178</v>
      </c>
    </row>
    <row r="4" spans="1:9" s="7" customFormat="1" ht="16.8" x14ac:dyDescent="0.3">
      <c r="A4" s="191" t="s">
        <v>181</v>
      </c>
      <c r="B4" s="20">
        <v>0</v>
      </c>
      <c r="C4" s="21"/>
      <c r="D4" s="22" t="s">
        <v>68</v>
      </c>
      <c r="E4" s="17" t="s">
        <v>112</v>
      </c>
      <c r="F4" s="17" t="s">
        <v>113</v>
      </c>
      <c r="G4" s="23" t="s">
        <v>80</v>
      </c>
      <c r="H4" s="23" t="s">
        <v>69</v>
      </c>
      <c r="I4" s="14" t="s">
        <v>196</v>
      </c>
    </row>
    <row r="5" spans="1:9" s="7" customFormat="1" ht="16.8" x14ac:dyDescent="0.3">
      <c r="A5" s="191" t="s">
        <v>175</v>
      </c>
      <c r="B5" s="20">
        <v>0</v>
      </c>
      <c r="C5" s="21"/>
      <c r="D5" s="22" t="s">
        <v>92</v>
      </c>
      <c r="E5" s="17" t="s">
        <v>112</v>
      </c>
      <c r="F5" s="17" t="s">
        <v>113</v>
      </c>
      <c r="G5" s="23" t="s">
        <v>90</v>
      </c>
      <c r="H5" s="23" t="s">
        <v>70</v>
      </c>
      <c r="I5" s="14" t="s">
        <v>196</v>
      </c>
    </row>
    <row r="6" spans="1:9" s="7" customFormat="1" ht="16.8" x14ac:dyDescent="0.3">
      <c r="A6" s="191" t="s">
        <v>182</v>
      </c>
      <c r="B6" s="20">
        <v>0</v>
      </c>
      <c r="C6" s="21"/>
      <c r="D6" s="22" t="s">
        <v>92</v>
      </c>
      <c r="E6" s="17" t="s">
        <v>112</v>
      </c>
      <c r="F6" s="17" t="s">
        <v>113</v>
      </c>
      <c r="G6" s="23" t="s">
        <v>66</v>
      </c>
      <c r="H6" s="23" t="s">
        <v>67</v>
      </c>
      <c r="I6" s="192" t="s">
        <v>217</v>
      </c>
    </row>
    <row r="7" spans="1:9" s="7" customFormat="1" ht="16.8" x14ac:dyDescent="0.3">
      <c r="A7" s="191" t="s">
        <v>179</v>
      </c>
      <c r="B7" s="20">
        <v>0</v>
      </c>
      <c r="C7" s="21"/>
      <c r="D7" s="22" t="s">
        <v>218</v>
      </c>
      <c r="E7" s="17" t="s">
        <v>112</v>
      </c>
      <c r="F7" s="17" t="s">
        <v>113</v>
      </c>
      <c r="G7" s="23" t="s">
        <v>66</v>
      </c>
      <c r="H7" s="23" t="s">
        <v>70</v>
      </c>
      <c r="I7" s="14" t="s">
        <v>180</v>
      </c>
    </row>
    <row r="8" spans="1:9" s="7" customFormat="1" ht="16.8" x14ac:dyDescent="0.3">
      <c r="A8" s="191" t="s">
        <v>176</v>
      </c>
      <c r="B8" s="20">
        <v>0</v>
      </c>
      <c r="C8" s="21"/>
      <c r="D8" s="24" t="s">
        <v>75</v>
      </c>
      <c r="E8" s="1" t="s">
        <v>186</v>
      </c>
      <c r="F8" s="1" t="s">
        <v>113</v>
      </c>
      <c r="G8" s="16" t="s">
        <v>66</v>
      </c>
      <c r="H8" s="16" t="s">
        <v>72</v>
      </c>
      <c r="I8" s="14" t="s">
        <v>219</v>
      </c>
    </row>
    <row r="9" spans="1:9" s="7" customFormat="1" ht="16.8" x14ac:dyDescent="0.3">
      <c r="A9" s="191" t="s">
        <v>183</v>
      </c>
      <c r="B9" s="20">
        <v>0</v>
      </c>
      <c r="C9" s="21"/>
      <c r="D9" s="24" t="s">
        <v>220</v>
      </c>
      <c r="E9" s="17" t="s">
        <v>112</v>
      </c>
      <c r="F9" s="17" t="s">
        <v>113</v>
      </c>
      <c r="G9" s="16" t="s">
        <v>81</v>
      </c>
      <c r="H9" s="16" t="s">
        <v>70</v>
      </c>
      <c r="I9" s="14" t="s">
        <v>197</v>
      </c>
    </row>
    <row r="10" spans="1:9" s="7" customFormat="1" ht="16.8" x14ac:dyDescent="0.3">
      <c r="A10" s="191" t="s">
        <v>221</v>
      </c>
      <c r="B10" s="20">
        <v>0</v>
      </c>
      <c r="C10" s="21"/>
      <c r="D10" s="15" t="s">
        <v>220</v>
      </c>
      <c r="E10" s="1" t="s">
        <v>164</v>
      </c>
      <c r="F10" s="193" t="s">
        <v>113</v>
      </c>
      <c r="G10" s="16" t="s">
        <v>130</v>
      </c>
      <c r="H10" s="16" t="s">
        <v>72</v>
      </c>
      <c r="I10" s="14" t="s">
        <v>197</v>
      </c>
    </row>
    <row r="11" spans="1:9" s="7" customFormat="1" ht="16.8" x14ac:dyDescent="0.3">
      <c r="A11" s="191" t="s">
        <v>222</v>
      </c>
      <c r="B11" s="20">
        <v>0</v>
      </c>
      <c r="C11" s="21"/>
      <c r="D11" s="24" t="s">
        <v>68</v>
      </c>
      <c r="E11" s="17" t="s">
        <v>112</v>
      </c>
      <c r="F11" s="17" t="s">
        <v>113</v>
      </c>
      <c r="G11" s="16" t="s">
        <v>81</v>
      </c>
      <c r="H11" s="16" t="s">
        <v>70</v>
      </c>
      <c r="I11" s="14" t="s">
        <v>210</v>
      </c>
    </row>
    <row r="12" spans="1:9" s="7" customFormat="1" ht="16.8" x14ac:dyDescent="0.3">
      <c r="A12" s="191" t="s">
        <v>184</v>
      </c>
      <c r="B12" s="20">
        <v>0</v>
      </c>
      <c r="C12" s="21"/>
      <c r="D12" s="22" t="s">
        <v>68</v>
      </c>
      <c r="E12" s="17" t="s">
        <v>164</v>
      </c>
      <c r="F12" s="17" t="s">
        <v>113</v>
      </c>
      <c r="G12" s="23" t="s">
        <v>71</v>
      </c>
      <c r="H12" s="23" t="s">
        <v>72</v>
      </c>
      <c r="I12" s="14" t="s">
        <v>170</v>
      </c>
    </row>
    <row r="13" spans="1:9" s="7" customFormat="1" ht="16.8" x14ac:dyDescent="0.3">
      <c r="A13" s="191" t="s">
        <v>185</v>
      </c>
      <c r="B13" s="20">
        <v>0</v>
      </c>
      <c r="C13" s="21"/>
      <c r="D13" s="22" t="s">
        <v>65</v>
      </c>
      <c r="E13" s="17" t="s">
        <v>128</v>
      </c>
      <c r="F13" s="17" t="s">
        <v>113</v>
      </c>
      <c r="G13" s="23" t="s">
        <v>66</v>
      </c>
      <c r="H13" s="23" t="s">
        <v>67</v>
      </c>
      <c r="I13" s="18" t="s">
        <v>223</v>
      </c>
    </row>
    <row r="14" spans="1:9" s="7" customFormat="1" ht="16.8" x14ac:dyDescent="0.3">
      <c r="A14" s="194" t="s">
        <v>359</v>
      </c>
      <c r="B14" s="195">
        <v>0</v>
      </c>
      <c r="C14" s="196"/>
      <c r="D14" s="197" t="s">
        <v>73</v>
      </c>
      <c r="E14" s="19" t="s">
        <v>112</v>
      </c>
      <c r="F14" s="198" t="s">
        <v>113</v>
      </c>
      <c r="G14" s="27" t="s">
        <v>224</v>
      </c>
      <c r="H14" s="27" t="s">
        <v>74</v>
      </c>
      <c r="I14" s="199" t="s">
        <v>225</v>
      </c>
    </row>
    <row r="15" spans="1:9" s="7" customFormat="1" ht="16.8" x14ac:dyDescent="0.3">
      <c r="A15" s="191" t="s">
        <v>373</v>
      </c>
      <c r="B15" s="20">
        <v>1</v>
      </c>
      <c r="C15" s="21"/>
      <c r="D15" s="22" t="s">
        <v>246</v>
      </c>
      <c r="E15" s="17" t="s">
        <v>115</v>
      </c>
      <c r="F15" s="17" t="s">
        <v>113</v>
      </c>
      <c r="G15" s="23" t="s">
        <v>209</v>
      </c>
      <c r="H15" s="23" t="s">
        <v>69</v>
      </c>
      <c r="I15" s="200" t="s">
        <v>374</v>
      </c>
    </row>
    <row r="16" spans="1:9" s="7" customFormat="1" ht="16.8" x14ac:dyDescent="0.3">
      <c r="A16" s="191" t="s">
        <v>226</v>
      </c>
      <c r="B16" s="20">
        <v>1</v>
      </c>
      <c r="C16" s="21"/>
      <c r="D16" s="22" t="s">
        <v>218</v>
      </c>
      <c r="E16" s="17" t="s">
        <v>112</v>
      </c>
      <c r="F16" s="17" t="s">
        <v>113</v>
      </c>
      <c r="G16" s="23" t="s">
        <v>90</v>
      </c>
      <c r="H16" s="23" t="s">
        <v>227</v>
      </c>
      <c r="I16" s="18" t="s">
        <v>228</v>
      </c>
    </row>
    <row r="17" spans="1:9" s="7" customFormat="1" ht="16.8" x14ac:dyDescent="0.3">
      <c r="A17" s="191" t="s">
        <v>352</v>
      </c>
      <c r="B17" s="20">
        <v>1</v>
      </c>
      <c r="C17" s="21"/>
      <c r="D17" s="24" t="s">
        <v>246</v>
      </c>
      <c r="E17" s="1" t="s">
        <v>112</v>
      </c>
      <c r="F17" s="201" t="s">
        <v>113</v>
      </c>
      <c r="G17" s="202" t="s">
        <v>90</v>
      </c>
      <c r="H17" s="16" t="s">
        <v>114</v>
      </c>
      <c r="I17" s="203" t="s">
        <v>370</v>
      </c>
    </row>
    <row r="18" spans="1:9" ht="16.8" x14ac:dyDescent="0.3">
      <c r="A18" s="191" t="s">
        <v>229</v>
      </c>
      <c r="B18" s="20">
        <v>1</v>
      </c>
      <c r="C18" s="21"/>
      <c r="D18" s="22" t="s">
        <v>246</v>
      </c>
      <c r="E18" s="17" t="s">
        <v>165</v>
      </c>
      <c r="F18" s="17" t="s">
        <v>113</v>
      </c>
      <c r="G18" s="23" t="s">
        <v>90</v>
      </c>
      <c r="H18" s="23" t="s">
        <v>168</v>
      </c>
      <c r="I18" s="14" t="s">
        <v>230</v>
      </c>
    </row>
    <row r="19" spans="1:9" ht="16.8" x14ac:dyDescent="0.3">
      <c r="A19" s="191" t="s">
        <v>458</v>
      </c>
      <c r="B19" s="20">
        <v>1</v>
      </c>
      <c r="C19" s="21"/>
      <c r="D19" s="22" t="s">
        <v>92</v>
      </c>
      <c r="E19" s="17" t="s">
        <v>128</v>
      </c>
      <c r="F19" s="17" t="s">
        <v>113</v>
      </c>
      <c r="G19" s="23" t="s">
        <v>71</v>
      </c>
      <c r="H19" s="23" t="s">
        <v>72</v>
      </c>
      <c r="I19" s="14" t="s">
        <v>231</v>
      </c>
    </row>
    <row r="20" spans="1:9" ht="16.8" x14ac:dyDescent="0.3">
      <c r="A20" s="191" t="s">
        <v>232</v>
      </c>
      <c r="B20" s="20">
        <v>1</v>
      </c>
      <c r="C20" s="21"/>
      <c r="D20" s="22" t="s">
        <v>218</v>
      </c>
      <c r="E20" s="17" t="s">
        <v>112</v>
      </c>
      <c r="F20" s="17" t="s">
        <v>113</v>
      </c>
      <c r="G20" s="23" t="s">
        <v>90</v>
      </c>
      <c r="H20" s="23" t="s">
        <v>72</v>
      </c>
      <c r="I20" s="14" t="s">
        <v>188</v>
      </c>
    </row>
    <row r="21" spans="1:9" ht="16.8" x14ac:dyDescent="0.3">
      <c r="A21" s="191" t="s">
        <v>354</v>
      </c>
      <c r="B21" s="20">
        <v>1</v>
      </c>
      <c r="C21" s="21"/>
      <c r="D21" s="22" t="s">
        <v>92</v>
      </c>
      <c r="E21" s="17" t="s">
        <v>115</v>
      </c>
      <c r="F21" s="17" t="s">
        <v>113</v>
      </c>
      <c r="G21" s="23" t="s">
        <v>80</v>
      </c>
      <c r="H21" s="23" t="s">
        <v>72</v>
      </c>
      <c r="I21" s="14" t="s">
        <v>233</v>
      </c>
    </row>
    <row r="22" spans="1:9" ht="16.8" x14ac:dyDescent="0.3">
      <c r="A22" s="191" t="s">
        <v>234</v>
      </c>
      <c r="B22" s="20">
        <v>1</v>
      </c>
      <c r="C22" s="21"/>
      <c r="D22" s="22" t="s">
        <v>92</v>
      </c>
      <c r="E22" s="17" t="s">
        <v>115</v>
      </c>
      <c r="F22" s="17" t="s">
        <v>113</v>
      </c>
      <c r="G22" s="23" t="s">
        <v>80</v>
      </c>
      <c r="H22" s="23" t="s">
        <v>72</v>
      </c>
      <c r="I22" s="14" t="s">
        <v>233</v>
      </c>
    </row>
    <row r="23" spans="1:9" ht="16.8" x14ac:dyDescent="0.3">
      <c r="A23" s="191" t="s">
        <v>235</v>
      </c>
      <c r="B23" s="20">
        <v>1</v>
      </c>
      <c r="C23" s="21"/>
      <c r="D23" s="22" t="s">
        <v>92</v>
      </c>
      <c r="E23" s="17" t="s">
        <v>112</v>
      </c>
      <c r="F23" s="17" t="s">
        <v>113</v>
      </c>
      <c r="G23" s="23" t="s">
        <v>80</v>
      </c>
      <c r="H23" s="23" t="s">
        <v>69</v>
      </c>
      <c r="I23" s="14" t="s">
        <v>117</v>
      </c>
    </row>
    <row r="24" spans="1:9" ht="16.8" x14ac:dyDescent="0.3">
      <c r="A24" s="191" t="s">
        <v>236</v>
      </c>
      <c r="B24" s="20">
        <v>1</v>
      </c>
      <c r="C24" s="21"/>
      <c r="D24" s="22" t="s">
        <v>92</v>
      </c>
      <c r="E24" s="17" t="s">
        <v>128</v>
      </c>
      <c r="F24" s="17" t="s">
        <v>113</v>
      </c>
      <c r="G24" s="23" t="s">
        <v>80</v>
      </c>
      <c r="H24" s="23" t="s">
        <v>69</v>
      </c>
      <c r="I24" s="14" t="s">
        <v>117</v>
      </c>
    </row>
    <row r="25" spans="1:9" ht="16.8" x14ac:dyDescent="0.3">
      <c r="A25" s="191" t="s">
        <v>237</v>
      </c>
      <c r="B25" s="20">
        <v>1</v>
      </c>
      <c r="C25" s="21"/>
      <c r="D25" s="22" t="s">
        <v>75</v>
      </c>
      <c r="E25" s="17" t="s">
        <v>115</v>
      </c>
      <c r="F25" s="17" t="s">
        <v>113</v>
      </c>
      <c r="G25" s="23" t="s">
        <v>71</v>
      </c>
      <c r="H25" s="23" t="s">
        <v>67</v>
      </c>
      <c r="I25" s="200" t="s">
        <v>238</v>
      </c>
    </row>
    <row r="26" spans="1:9" ht="16.8" x14ac:dyDescent="0.3">
      <c r="A26" s="191" t="s">
        <v>239</v>
      </c>
      <c r="B26" s="20">
        <v>1</v>
      </c>
      <c r="C26" s="21"/>
      <c r="D26" s="22" t="s">
        <v>246</v>
      </c>
      <c r="E26" s="17" t="s">
        <v>115</v>
      </c>
      <c r="F26" s="17" t="s">
        <v>113</v>
      </c>
      <c r="G26" s="23" t="s">
        <v>130</v>
      </c>
      <c r="H26" s="23" t="s">
        <v>69</v>
      </c>
      <c r="I26" s="14" t="s">
        <v>240</v>
      </c>
    </row>
    <row r="27" spans="1:9" ht="16.8" x14ac:dyDescent="0.3">
      <c r="A27" s="191" t="s">
        <v>402</v>
      </c>
      <c r="B27" s="20">
        <v>1</v>
      </c>
      <c r="C27" s="21"/>
      <c r="D27" s="22"/>
      <c r="E27" s="17"/>
      <c r="F27" s="17"/>
      <c r="G27" s="23"/>
      <c r="H27" s="23"/>
      <c r="I27" s="14" t="s">
        <v>403</v>
      </c>
    </row>
    <row r="28" spans="1:9" ht="16.8" x14ac:dyDescent="0.3">
      <c r="A28" s="191" t="s">
        <v>95</v>
      </c>
      <c r="B28" s="20">
        <v>1</v>
      </c>
      <c r="C28" s="21"/>
      <c r="D28" s="22" t="s">
        <v>65</v>
      </c>
      <c r="E28" s="17" t="s">
        <v>112</v>
      </c>
      <c r="F28" s="17" t="s">
        <v>113</v>
      </c>
      <c r="G28" s="23" t="s">
        <v>66</v>
      </c>
      <c r="H28" s="23" t="s">
        <v>96</v>
      </c>
      <c r="I28" s="14" t="s">
        <v>97</v>
      </c>
    </row>
    <row r="29" spans="1:9" ht="16.8" x14ac:dyDescent="0.3">
      <c r="A29" s="191" t="s">
        <v>241</v>
      </c>
      <c r="B29" s="20">
        <v>1</v>
      </c>
      <c r="C29" s="21"/>
      <c r="D29" s="22" t="s">
        <v>65</v>
      </c>
      <c r="E29" s="17" t="s">
        <v>112</v>
      </c>
      <c r="F29" s="17" t="s">
        <v>113</v>
      </c>
      <c r="G29" s="23" t="s">
        <v>71</v>
      </c>
      <c r="H29" s="23" t="s">
        <v>69</v>
      </c>
      <c r="I29" s="200" t="s">
        <v>242</v>
      </c>
    </row>
    <row r="30" spans="1:9" ht="16.8" x14ac:dyDescent="0.3">
      <c r="A30" s="191" t="s">
        <v>243</v>
      </c>
      <c r="B30" s="20">
        <v>1</v>
      </c>
      <c r="C30" s="21"/>
      <c r="D30" s="22" t="s">
        <v>220</v>
      </c>
      <c r="E30" s="17" t="s">
        <v>112</v>
      </c>
      <c r="F30" s="17" t="s">
        <v>113</v>
      </c>
      <c r="G30" s="23" t="s">
        <v>90</v>
      </c>
      <c r="H30" s="23" t="s">
        <v>70</v>
      </c>
      <c r="I30" s="200" t="s">
        <v>118</v>
      </c>
    </row>
    <row r="31" spans="1:9" ht="16.8" x14ac:dyDescent="0.3">
      <c r="A31" s="191" t="s">
        <v>244</v>
      </c>
      <c r="B31" s="20">
        <v>1</v>
      </c>
      <c r="C31" s="21"/>
      <c r="D31" s="24" t="s">
        <v>92</v>
      </c>
      <c r="E31" s="1" t="s">
        <v>112</v>
      </c>
      <c r="F31" s="193" t="s">
        <v>113</v>
      </c>
      <c r="G31" s="16" t="s">
        <v>66</v>
      </c>
      <c r="H31" s="16" t="s">
        <v>70</v>
      </c>
      <c r="I31" s="14" t="s">
        <v>169</v>
      </c>
    </row>
    <row r="32" spans="1:9" ht="16.8" x14ac:dyDescent="0.3">
      <c r="A32" s="191" t="s">
        <v>245</v>
      </c>
      <c r="B32" s="20">
        <v>1</v>
      </c>
      <c r="C32" s="21"/>
      <c r="D32" s="24" t="s">
        <v>246</v>
      </c>
      <c r="E32" s="1" t="s">
        <v>115</v>
      </c>
      <c r="F32" s="193" t="s">
        <v>113</v>
      </c>
      <c r="G32" s="16" t="s">
        <v>130</v>
      </c>
      <c r="H32" s="16" t="s">
        <v>74</v>
      </c>
      <c r="I32" s="14" t="s">
        <v>162</v>
      </c>
    </row>
    <row r="33" spans="1:9" ht="16.8" x14ac:dyDescent="0.3">
      <c r="A33" s="191" t="s">
        <v>93</v>
      </c>
      <c r="B33" s="20">
        <v>1</v>
      </c>
      <c r="C33" s="21"/>
      <c r="D33" s="22" t="s">
        <v>218</v>
      </c>
      <c r="E33" s="17" t="s">
        <v>112</v>
      </c>
      <c r="F33" s="17" t="s">
        <v>113</v>
      </c>
      <c r="G33" s="23" t="s">
        <v>66</v>
      </c>
      <c r="H33" s="23" t="s">
        <v>70</v>
      </c>
      <c r="I33" s="14" t="s">
        <v>94</v>
      </c>
    </row>
    <row r="34" spans="1:9" ht="16.8" x14ac:dyDescent="0.3">
      <c r="A34" s="191" t="s">
        <v>103</v>
      </c>
      <c r="B34" s="20">
        <v>1</v>
      </c>
      <c r="C34" s="21"/>
      <c r="D34" s="22" t="s">
        <v>220</v>
      </c>
      <c r="E34" s="17" t="s">
        <v>120</v>
      </c>
      <c r="F34" s="17" t="s">
        <v>113</v>
      </c>
      <c r="G34" s="23" t="s">
        <v>71</v>
      </c>
      <c r="H34" s="23" t="s">
        <v>247</v>
      </c>
      <c r="I34" s="14" t="s">
        <v>121</v>
      </c>
    </row>
    <row r="35" spans="1:9" ht="16.8" x14ac:dyDescent="0.3">
      <c r="A35" s="191" t="s">
        <v>248</v>
      </c>
      <c r="B35" s="20">
        <v>1</v>
      </c>
      <c r="C35" s="21"/>
      <c r="D35" s="22" t="s">
        <v>220</v>
      </c>
      <c r="E35" s="17" t="s">
        <v>249</v>
      </c>
      <c r="F35" s="17" t="s">
        <v>113</v>
      </c>
      <c r="G35" s="23" t="s">
        <v>66</v>
      </c>
      <c r="H35" s="23" t="s">
        <v>69</v>
      </c>
      <c r="I35" s="200" t="s">
        <v>250</v>
      </c>
    </row>
    <row r="36" spans="1:9" ht="16.8" x14ac:dyDescent="0.3">
      <c r="A36" s="191" t="s">
        <v>98</v>
      </c>
      <c r="B36" s="20">
        <v>1</v>
      </c>
      <c r="C36" s="21"/>
      <c r="D36" s="22" t="s">
        <v>73</v>
      </c>
      <c r="E36" s="17" t="s">
        <v>112</v>
      </c>
      <c r="F36" s="17" t="s">
        <v>113</v>
      </c>
      <c r="G36" s="23" t="s">
        <v>101</v>
      </c>
      <c r="H36" s="23" t="s">
        <v>69</v>
      </c>
      <c r="I36" s="14" t="s">
        <v>211</v>
      </c>
    </row>
    <row r="37" spans="1:9" ht="16.8" x14ac:dyDescent="0.3">
      <c r="A37" s="191" t="s">
        <v>355</v>
      </c>
      <c r="B37" s="20">
        <v>1</v>
      </c>
      <c r="C37" s="21"/>
      <c r="D37" s="22" t="s">
        <v>65</v>
      </c>
      <c r="E37" s="17" t="s">
        <v>128</v>
      </c>
      <c r="F37" s="17" t="s">
        <v>113</v>
      </c>
      <c r="G37" s="23" t="s">
        <v>66</v>
      </c>
      <c r="H37" s="23" t="s">
        <v>69</v>
      </c>
      <c r="I37" s="25" t="s">
        <v>251</v>
      </c>
    </row>
    <row r="38" spans="1:9" ht="16.8" x14ac:dyDescent="0.3">
      <c r="A38" s="191" t="s">
        <v>252</v>
      </c>
      <c r="B38" s="20">
        <v>1</v>
      </c>
      <c r="C38" s="21"/>
      <c r="D38" s="22" t="s">
        <v>65</v>
      </c>
      <c r="E38" s="17" t="s">
        <v>128</v>
      </c>
      <c r="F38" s="17" t="s">
        <v>113</v>
      </c>
      <c r="G38" s="23" t="s">
        <v>66</v>
      </c>
      <c r="H38" s="23" t="s">
        <v>69</v>
      </c>
      <c r="I38" s="25" t="s">
        <v>251</v>
      </c>
    </row>
    <row r="39" spans="1:9" ht="16.8" x14ac:dyDescent="0.3">
      <c r="A39" s="191" t="s">
        <v>253</v>
      </c>
      <c r="B39" s="20">
        <v>1</v>
      </c>
      <c r="C39" s="21"/>
      <c r="D39" s="22" t="s">
        <v>65</v>
      </c>
      <c r="E39" s="1" t="s">
        <v>115</v>
      </c>
      <c r="F39" s="1" t="s">
        <v>113</v>
      </c>
      <c r="G39" s="23" t="s">
        <v>66</v>
      </c>
      <c r="H39" s="23" t="s">
        <v>74</v>
      </c>
      <c r="I39" s="14" t="s">
        <v>173</v>
      </c>
    </row>
    <row r="40" spans="1:9" ht="16.8" x14ac:dyDescent="0.3">
      <c r="A40" s="191" t="s">
        <v>215</v>
      </c>
      <c r="B40" s="20">
        <v>1</v>
      </c>
      <c r="C40" s="21"/>
      <c r="D40" s="22" t="s">
        <v>65</v>
      </c>
      <c r="E40" s="17" t="s">
        <v>120</v>
      </c>
      <c r="F40" s="17" t="s">
        <v>113</v>
      </c>
      <c r="G40" s="23" t="s">
        <v>66</v>
      </c>
      <c r="H40" s="23" t="s">
        <v>69</v>
      </c>
      <c r="I40" s="200" t="s">
        <v>254</v>
      </c>
    </row>
    <row r="41" spans="1:9" ht="16.8" x14ac:dyDescent="0.3">
      <c r="A41" s="191" t="s">
        <v>255</v>
      </c>
      <c r="B41" s="20">
        <v>1</v>
      </c>
      <c r="C41" s="21"/>
      <c r="D41" s="22" t="s">
        <v>73</v>
      </c>
      <c r="E41" s="17" t="s">
        <v>128</v>
      </c>
      <c r="F41" s="17" t="s">
        <v>161</v>
      </c>
      <c r="G41" s="23" t="s">
        <v>90</v>
      </c>
      <c r="H41" s="23" t="s">
        <v>74</v>
      </c>
      <c r="I41" s="26" t="s">
        <v>256</v>
      </c>
    </row>
    <row r="42" spans="1:9" ht="16.8" x14ac:dyDescent="0.3">
      <c r="A42" s="204" t="s">
        <v>257</v>
      </c>
      <c r="B42" s="195">
        <v>1</v>
      </c>
      <c r="C42" s="196"/>
      <c r="D42" s="197" t="s">
        <v>73</v>
      </c>
      <c r="E42" s="19" t="s">
        <v>120</v>
      </c>
      <c r="F42" s="205" t="s">
        <v>113</v>
      </c>
      <c r="G42" s="27" t="s">
        <v>90</v>
      </c>
      <c r="H42" s="27" t="s">
        <v>114</v>
      </c>
      <c r="I42" s="206" t="s">
        <v>189</v>
      </c>
    </row>
    <row r="43" spans="1:9" ht="16.8" x14ac:dyDescent="0.3">
      <c r="A43" s="191" t="s">
        <v>214</v>
      </c>
      <c r="B43" s="20">
        <v>2</v>
      </c>
      <c r="C43" s="21"/>
      <c r="D43" s="24" t="s">
        <v>246</v>
      </c>
      <c r="E43" s="1" t="s">
        <v>115</v>
      </c>
      <c r="F43" s="1" t="s">
        <v>113</v>
      </c>
      <c r="G43" s="16" t="s">
        <v>66</v>
      </c>
      <c r="H43" s="16" t="s">
        <v>69</v>
      </c>
      <c r="I43" s="200" t="s">
        <v>258</v>
      </c>
    </row>
    <row r="44" spans="1:9" ht="16.8" x14ac:dyDescent="0.3">
      <c r="A44" s="191" t="s">
        <v>259</v>
      </c>
      <c r="B44" s="20">
        <v>2</v>
      </c>
      <c r="C44" s="21"/>
      <c r="D44" s="24" t="s">
        <v>92</v>
      </c>
      <c r="E44" s="1" t="s">
        <v>128</v>
      </c>
      <c r="F44" s="1" t="s">
        <v>67</v>
      </c>
      <c r="G44" s="16" t="s">
        <v>80</v>
      </c>
      <c r="H44" s="16" t="s">
        <v>74</v>
      </c>
      <c r="I44" s="14" t="s">
        <v>260</v>
      </c>
    </row>
    <row r="45" spans="1:9" ht="16.8" x14ac:dyDescent="0.3">
      <c r="A45" s="191" t="s">
        <v>124</v>
      </c>
      <c r="B45" s="20">
        <v>2</v>
      </c>
      <c r="C45" s="21"/>
      <c r="D45" s="24" t="s">
        <v>246</v>
      </c>
      <c r="E45" s="1" t="s">
        <v>120</v>
      </c>
      <c r="F45" s="1" t="s">
        <v>113</v>
      </c>
      <c r="G45" s="16" t="s">
        <v>90</v>
      </c>
      <c r="H45" s="16" t="s">
        <v>99</v>
      </c>
      <c r="I45" s="14" t="s">
        <v>125</v>
      </c>
    </row>
    <row r="46" spans="1:9" ht="16.8" x14ac:dyDescent="0.3">
      <c r="A46" s="191" t="s">
        <v>261</v>
      </c>
      <c r="B46" s="20">
        <v>2</v>
      </c>
      <c r="C46" s="21"/>
      <c r="D46" s="24" t="s">
        <v>92</v>
      </c>
      <c r="E46" s="1" t="s">
        <v>164</v>
      </c>
      <c r="F46" s="1" t="s">
        <v>113</v>
      </c>
      <c r="G46" s="16" t="s">
        <v>71</v>
      </c>
      <c r="H46" s="16" t="s">
        <v>70</v>
      </c>
      <c r="I46" s="14" t="s">
        <v>262</v>
      </c>
    </row>
    <row r="47" spans="1:9" ht="16.8" x14ac:dyDescent="0.3">
      <c r="A47" s="191" t="s">
        <v>263</v>
      </c>
      <c r="B47" s="20">
        <v>2</v>
      </c>
      <c r="C47" s="21"/>
      <c r="D47" s="24" t="s">
        <v>264</v>
      </c>
      <c r="E47" s="1" t="s">
        <v>115</v>
      </c>
      <c r="F47" s="193" t="s">
        <v>113</v>
      </c>
      <c r="G47" s="16" t="s">
        <v>90</v>
      </c>
      <c r="H47" s="16" t="s">
        <v>74</v>
      </c>
      <c r="I47" s="14" t="s">
        <v>265</v>
      </c>
    </row>
    <row r="48" spans="1:9" ht="16.8" x14ac:dyDescent="0.3">
      <c r="A48" s="191" t="s">
        <v>266</v>
      </c>
      <c r="B48" s="20">
        <v>2</v>
      </c>
      <c r="C48" s="21"/>
      <c r="D48" s="24" t="s">
        <v>264</v>
      </c>
      <c r="E48" s="1" t="s">
        <v>115</v>
      </c>
      <c r="F48" s="193" t="s">
        <v>113</v>
      </c>
      <c r="G48" s="16" t="s">
        <v>90</v>
      </c>
      <c r="H48" s="16" t="s">
        <v>74</v>
      </c>
      <c r="I48" s="14" t="s">
        <v>158</v>
      </c>
    </row>
    <row r="49" spans="1:9" ht="16.8" x14ac:dyDescent="0.3">
      <c r="A49" s="191" t="s">
        <v>157</v>
      </c>
      <c r="B49" s="20">
        <v>2</v>
      </c>
      <c r="C49" s="21"/>
      <c r="D49" s="24" t="s">
        <v>65</v>
      </c>
      <c r="E49" s="1" t="s">
        <v>115</v>
      </c>
      <c r="F49" s="193" t="s">
        <v>113</v>
      </c>
      <c r="G49" s="16" t="s">
        <v>66</v>
      </c>
      <c r="H49" s="16" t="s">
        <v>69</v>
      </c>
      <c r="I49" s="14" t="s">
        <v>158</v>
      </c>
    </row>
    <row r="50" spans="1:9" ht="16.8" x14ac:dyDescent="0.3">
      <c r="A50" s="191" t="s">
        <v>127</v>
      </c>
      <c r="B50" s="20">
        <v>2</v>
      </c>
      <c r="C50" s="21"/>
      <c r="D50" s="24" t="s">
        <v>220</v>
      </c>
      <c r="E50" s="1" t="s">
        <v>128</v>
      </c>
      <c r="F50" s="1" t="s">
        <v>113</v>
      </c>
      <c r="G50" s="16" t="s">
        <v>66</v>
      </c>
      <c r="H50" s="16" t="s">
        <v>247</v>
      </c>
      <c r="I50" s="14" t="s">
        <v>267</v>
      </c>
    </row>
    <row r="51" spans="1:9" ht="16.8" x14ac:dyDescent="0.3">
      <c r="A51" s="191" t="s">
        <v>268</v>
      </c>
      <c r="B51" s="20">
        <v>2</v>
      </c>
      <c r="C51" s="21"/>
      <c r="D51" s="24" t="s">
        <v>246</v>
      </c>
      <c r="E51" s="1" t="s">
        <v>115</v>
      </c>
      <c r="F51" s="1" t="s">
        <v>113</v>
      </c>
      <c r="G51" s="16" t="s">
        <v>130</v>
      </c>
      <c r="H51" s="16" t="s">
        <v>74</v>
      </c>
      <c r="I51" s="14" t="s">
        <v>269</v>
      </c>
    </row>
    <row r="52" spans="1:9" ht="16.8" x14ac:dyDescent="0.3">
      <c r="A52" s="191" t="s">
        <v>395</v>
      </c>
      <c r="B52" s="20">
        <v>2</v>
      </c>
      <c r="C52" s="21"/>
      <c r="D52" s="368" t="s">
        <v>73</v>
      </c>
      <c r="E52" s="17" t="s">
        <v>165</v>
      </c>
      <c r="F52" s="23" t="s">
        <v>396</v>
      </c>
      <c r="G52" s="23" t="s">
        <v>90</v>
      </c>
      <c r="H52" s="23" t="s">
        <v>70</v>
      </c>
      <c r="I52" s="14" t="s">
        <v>397</v>
      </c>
    </row>
    <row r="53" spans="1:9" ht="16.8" x14ac:dyDescent="0.3">
      <c r="A53" s="191" t="s">
        <v>270</v>
      </c>
      <c r="B53" s="20">
        <v>2</v>
      </c>
      <c r="C53" s="21"/>
      <c r="D53" s="24" t="s">
        <v>73</v>
      </c>
      <c r="E53" s="1" t="s">
        <v>112</v>
      </c>
      <c r="F53" s="193" t="s">
        <v>113</v>
      </c>
      <c r="G53" s="16" t="s">
        <v>71</v>
      </c>
      <c r="H53" s="16" t="s">
        <v>72</v>
      </c>
      <c r="I53" s="14" t="s">
        <v>271</v>
      </c>
    </row>
    <row r="54" spans="1:9" ht="16.8" x14ac:dyDescent="0.3">
      <c r="A54" s="191" t="s">
        <v>272</v>
      </c>
      <c r="B54" s="20">
        <v>2</v>
      </c>
      <c r="C54" s="21"/>
      <c r="D54" s="24" t="s">
        <v>75</v>
      </c>
      <c r="E54" s="1" t="s">
        <v>273</v>
      </c>
      <c r="F54" s="1" t="s">
        <v>113</v>
      </c>
      <c r="G54" s="16" t="s">
        <v>66</v>
      </c>
      <c r="H54" s="16" t="s">
        <v>72</v>
      </c>
      <c r="I54" s="14" t="s">
        <v>219</v>
      </c>
    </row>
    <row r="55" spans="1:9" ht="16.8" x14ac:dyDescent="0.3">
      <c r="A55" s="191" t="s">
        <v>274</v>
      </c>
      <c r="B55" s="20">
        <v>2</v>
      </c>
      <c r="C55" s="21"/>
      <c r="D55" s="24" t="s">
        <v>218</v>
      </c>
      <c r="E55" s="1" t="s">
        <v>112</v>
      </c>
      <c r="F55" s="1" t="s">
        <v>113</v>
      </c>
      <c r="G55" s="16" t="s">
        <v>66</v>
      </c>
      <c r="H55" s="16" t="s">
        <v>143</v>
      </c>
      <c r="I55" s="14" t="s">
        <v>188</v>
      </c>
    </row>
    <row r="56" spans="1:9" ht="16.8" x14ac:dyDescent="0.3">
      <c r="A56" s="191" t="s">
        <v>129</v>
      </c>
      <c r="B56" s="20">
        <v>2</v>
      </c>
      <c r="C56" s="21"/>
      <c r="D56" s="24" t="s">
        <v>73</v>
      </c>
      <c r="E56" s="1" t="s">
        <v>115</v>
      </c>
      <c r="F56" s="1" t="s">
        <v>113</v>
      </c>
      <c r="G56" s="16" t="s">
        <v>66</v>
      </c>
      <c r="H56" s="16" t="s">
        <v>247</v>
      </c>
      <c r="I56" s="14" t="s">
        <v>353</v>
      </c>
    </row>
    <row r="57" spans="1:9" ht="16.8" x14ac:dyDescent="0.3">
      <c r="A57" s="191" t="s">
        <v>275</v>
      </c>
      <c r="B57" s="20">
        <v>2</v>
      </c>
      <c r="C57" s="21"/>
      <c r="D57" s="24" t="s">
        <v>75</v>
      </c>
      <c r="E57" s="1" t="s">
        <v>128</v>
      </c>
      <c r="F57" s="1" t="s">
        <v>113</v>
      </c>
      <c r="G57" s="16" t="s">
        <v>90</v>
      </c>
      <c r="H57" s="16" t="s">
        <v>149</v>
      </c>
      <c r="I57" s="14" t="s">
        <v>116</v>
      </c>
    </row>
    <row r="58" spans="1:9" ht="16.8" x14ac:dyDescent="0.3">
      <c r="A58" s="191" t="s">
        <v>276</v>
      </c>
      <c r="B58" s="20">
        <v>2</v>
      </c>
      <c r="C58" s="21"/>
      <c r="D58" s="24" t="s">
        <v>92</v>
      </c>
      <c r="E58" s="1" t="s">
        <v>128</v>
      </c>
      <c r="F58" s="1" t="s">
        <v>113</v>
      </c>
      <c r="G58" s="16" t="s">
        <v>80</v>
      </c>
      <c r="H58" s="16" t="s">
        <v>69</v>
      </c>
      <c r="I58" s="14" t="s">
        <v>117</v>
      </c>
    </row>
    <row r="59" spans="1:9" ht="16.8" x14ac:dyDescent="0.3">
      <c r="A59" s="191" t="s">
        <v>159</v>
      </c>
      <c r="B59" s="20">
        <v>2</v>
      </c>
      <c r="C59" s="21"/>
      <c r="D59" s="24" t="s">
        <v>220</v>
      </c>
      <c r="E59" s="1" t="s">
        <v>112</v>
      </c>
      <c r="F59" s="193" t="s">
        <v>113</v>
      </c>
      <c r="G59" s="16" t="s">
        <v>71</v>
      </c>
      <c r="H59" s="16" t="s">
        <v>72</v>
      </c>
      <c r="I59" s="14" t="s">
        <v>160</v>
      </c>
    </row>
    <row r="60" spans="1:9" ht="16.8" x14ac:dyDescent="0.3">
      <c r="A60" s="191" t="s">
        <v>205</v>
      </c>
      <c r="B60" s="20">
        <v>2</v>
      </c>
      <c r="C60" s="21"/>
      <c r="D60" s="24" t="s">
        <v>220</v>
      </c>
      <c r="E60" s="1" t="s">
        <v>115</v>
      </c>
      <c r="F60" s="1" t="s">
        <v>113</v>
      </c>
      <c r="G60" s="16" t="s">
        <v>66</v>
      </c>
      <c r="H60" s="16" t="s">
        <v>247</v>
      </c>
      <c r="I60" s="14" t="s">
        <v>277</v>
      </c>
    </row>
    <row r="61" spans="1:9" ht="16.8" x14ac:dyDescent="0.3">
      <c r="A61" s="191" t="s">
        <v>278</v>
      </c>
      <c r="B61" s="20">
        <v>2</v>
      </c>
      <c r="C61" s="21"/>
      <c r="D61" s="24" t="s">
        <v>246</v>
      </c>
      <c r="E61" s="1" t="s">
        <v>112</v>
      </c>
      <c r="F61" s="1" t="s">
        <v>113</v>
      </c>
      <c r="G61" s="16" t="s">
        <v>130</v>
      </c>
      <c r="H61" s="16" t="s">
        <v>172</v>
      </c>
      <c r="I61" s="14" t="s">
        <v>279</v>
      </c>
    </row>
    <row r="62" spans="1:9" ht="16.8" x14ac:dyDescent="0.3">
      <c r="A62" s="191" t="s">
        <v>280</v>
      </c>
      <c r="B62" s="20">
        <v>2</v>
      </c>
      <c r="C62" s="21"/>
      <c r="D62" s="24" t="s">
        <v>218</v>
      </c>
      <c r="E62" s="1" t="s">
        <v>115</v>
      </c>
      <c r="F62" s="193" t="s">
        <v>113</v>
      </c>
      <c r="G62" s="16" t="s">
        <v>66</v>
      </c>
      <c r="H62" s="16" t="s">
        <v>72</v>
      </c>
      <c r="I62" s="14" t="s">
        <v>281</v>
      </c>
    </row>
    <row r="63" spans="1:9" ht="16.8" x14ac:dyDescent="0.3">
      <c r="A63" s="191" t="s">
        <v>282</v>
      </c>
      <c r="B63" s="20">
        <v>2</v>
      </c>
      <c r="C63" s="21"/>
      <c r="D63" s="24" t="s">
        <v>92</v>
      </c>
      <c r="E63" s="1" t="s">
        <v>112</v>
      </c>
      <c r="F63" s="1" t="s">
        <v>113</v>
      </c>
      <c r="G63" s="16" t="s">
        <v>130</v>
      </c>
      <c r="H63" s="16" t="s">
        <v>69</v>
      </c>
      <c r="I63" s="14" t="s">
        <v>283</v>
      </c>
    </row>
    <row r="64" spans="1:9" ht="16.8" x14ac:dyDescent="0.3">
      <c r="A64" s="191" t="s">
        <v>284</v>
      </c>
      <c r="B64" s="20">
        <v>2</v>
      </c>
      <c r="C64" s="21"/>
      <c r="D64" s="24" t="s">
        <v>220</v>
      </c>
      <c r="E64" s="1" t="s">
        <v>249</v>
      </c>
      <c r="F64" s="193" t="s">
        <v>113</v>
      </c>
      <c r="G64" s="16" t="s">
        <v>66</v>
      </c>
      <c r="H64" s="16" t="s">
        <v>69</v>
      </c>
      <c r="I64" s="14" t="s">
        <v>167</v>
      </c>
    </row>
    <row r="65" spans="1:9" ht="16.8" x14ac:dyDescent="0.3">
      <c r="A65" s="191" t="s">
        <v>285</v>
      </c>
      <c r="B65" s="20">
        <v>2</v>
      </c>
      <c r="C65" s="21"/>
      <c r="D65" s="24" t="s">
        <v>218</v>
      </c>
      <c r="E65" s="1" t="s">
        <v>128</v>
      </c>
      <c r="F65" s="1" t="s">
        <v>113</v>
      </c>
      <c r="G65" s="16" t="s">
        <v>66</v>
      </c>
      <c r="H65" s="16" t="s">
        <v>99</v>
      </c>
      <c r="I65" s="14" t="s">
        <v>155</v>
      </c>
    </row>
    <row r="66" spans="1:9" ht="16.8" x14ac:dyDescent="0.3">
      <c r="A66" s="191" t="s">
        <v>286</v>
      </c>
      <c r="B66" s="20">
        <v>2</v>
      </c>
      <c r="C66" s="21"/>
      <c r="D66" s="24" t="s">
        <v>246</v>
      </c>
      <c r="E66" s="1" t="s">
        <v>115</v>
      </c>
      <c r="F66" s="1" t="s">
        <v>113</v>
      </c>
      <c r="G66" s="16" t="s">
        <v>130</v>
      </c>
      <c r="H66" s="16" t="s">
        <v>74</v>
      </c>
      <c r="I66" s="14" t="s">
        <v>119</v>
      </c>
    </row>
    <row r="67" spans="1:9" ht="16.8" x14ac:dyDescent="0.3">
      <c r="A67" s="191" t="s">
        <v>137</v>
      </c>
      <c r="B67" s="20">
        <v>2</v>
      </c>
      <c r="C67" s="21"/>
      <c r="D67" s="24" t="s">
        <v>218</v>
      </c>
      <c r="E67" s="1" t="s">
        <v>112</v>
      </c>
      <c r="F67" s="1" t="s">
        <v>113</v>
      </c>
      <c r="G67" s="16" t="s">
        <v>66</v>
      </c>
      <c r="H67" s="16" t="s">
        <v>70</v>
      </c>
      <c r="I67" s="14" t="s">
        <v>287</v>
      </c>
    </row>
    <row r="68" spans="1:9" ht="16.8" x14ac:dyDescent="0.3">
      <c r="A68" s="191" t="s">
        <v>131</v>
      </c>
      <c r="B68" s="20">
        <v>2</v>
      </c>
      <c r="C68" s="21"/>
      <c r="D68" s="24" t="s">
        <v>73</v>
      </c>
      <c r="E68" s="1" t="s">
        <v>112</v>
      </c>
      <c r="F68" s="1" t="s">
        <v>113</v>
      </c>
      <c r="G68" s="16" t="s">
        <v>66</v>
      </c>
      <c r="H68" s="16" t="s">
        <v>70</v>
      </c>
      <c r="I68" s="14" t="s">
        <v>132</v>
      </c>
    </row>
    <row r="69" spans="1:9" ht="16.8" x14ac:dyDescent="0.3">
      <c r="A69" s="191" t="s">
        <v>288</v>
      </c>
      <c r="B69" s="20">
        <v>2</v>
      </c>
      <c r="C69" s="21"/>
      <c r="D69" s="24" t="s">
        <v>92</v>
      </c>
      <c r="E69" s="1" t="s">
        <v>112</v>
      </c>
      <c r="F69" s="193" t="s">
        <v>113</v>
      </c>
      <c r="G69" s="16" t="s">
        <v>66</v>
      </c>
      <c r="H69" s="16" t="s">
        <v>72</v>
      </c>
      <c r="I69" s="14" t="s">
        <v>289</v>
      </c>
    </row>
    <row r="70" spans="1:9" ht="16.8" x14ac:dyDescent="0.3">
      <c r="A70" s="191" t="s">
        <v>290</v>
      </c>
      <c r="B70" s="20">
        <v>2</v>
      </c>
      <c r="C70" s="21"/>
      <c r="D70" s="24" t="s">
        <v>220</v>
      </c>
      <c r="E70" s="1" t="s">
        <v>112</v>
      </c>
      <c r="F70" s="1" t="s">
        <v>113</v>
      </c>
      <c r="G70" s="16" t="s">
        <v>90</v>
      </c>
      <c r="H70" s="16" t="s">
        <v>70</v>
      </c>
      <c r="I70" s="14" t="s">
        <v>291</v>
      </c>
    </row>
    <row r="71" spans="1:9" ht="16.8" x14ac:dyDescent="0.3">
      <c r="A71" s="191" t="s">
        <v>292</v>
      </c>
      <c r="B71" s="20">
        <v>2</v>
      </c>
      <c r="C71" s="21"/>
      <c r="D71" s="24" t="s">
        <v>73</v>
      </c>
      <c r="E71" s="1" t="s">
        <v>112</v>
      </c>
      <c r="F71" s="1" t="s">
        <v>113</v>
      </c>
      <c r="G71" s="16" t="s">
        <v>90</v>
      </c>
      <c r="H71" s="16" t="s">
        <v>70</v>
      </c>
      <c r="I71" s="14" t="s">
        <v>156</v>
      </c>
    </row>
    <row r="72" spans="1:9" ht="16.8" x14ac:dyDescent="0.3">
      <c r="A72" s="191" t="s">
        <v>293</v>
      </c>
      <c r="B72" s="20">
        <v>2</v>
      </c>
      <c r="C72" s="21"/>
      <c r="D72" s="24" t="s">
        <v>75</v>
      </c>
      <c r="E72" s="1" t="s">
        <v>128</v>
      </c>
      <c r="F72" s="1" t="s">
        <v>113</v>
      </c>
      <c r="G72" s="16" t="s">
        <v>90</v>
      </c>
      <c r="H72" s="16" t="s">
        <v>70</v>
      </c>
      <c r="I72" s="14" t="s">
        <v>122</v>
      </c>
    </row>
    <row r="73" spans="1:9" ht="16.8" x14ac:dyDescent="0.3">
      <c r="A73" s="191" t="s">
        <v>294</v>
      </c>
      <c r="B73" s="20">
        <v>2</v>
      </c>
      <c r="C73" s="21"/>
      <c r="D73" s="24" t="s">
        <v>65</v>
      </c>
      <c r="E73" s="1" t="s">
        <v>164</v>
      </c>
      <c r="F73" s="1" t="s">
        <v>113</v>
      </c>
      <c r="G73" s="16" t="s">
        <v>90</v>
      </c>
      <c r="H73" s="16" t="s">
        <v>247</v>
      </c>
      <c r="I73" s="14" t="s">
        <v>122</v>
      </c>
    </row>
    <row r="74" spans="1:9" ht="16.8" x14ac:dyDescent="0.3">
      <c r="A74" s="191" t="s">
        <v>295</v>
      </c>
      <c r="B74" s="20">
        <v>2</v>
      </c>
      <c r="C74" s="21"/>
      <c r="D74" s="24" t="s">
        <v>264</v>
      </c>
      <c r="E74" s="1" t="s">
        <v>112</v>
      </c>
      <c r="F74" s="1" t="s">
        <v>113</v>
      </c>
      <c r="G74" s="16" t="s">
        <v>102</v>
      </c>
      <c r="H74" s="16" t="s">
        <v>69</v>
      </c>
      <c r="I74" s="14" t="s">
        <v>296</v>
      </c>
    </row>
    <row r="75" spans="1:9" ht="16.8" x14ac:dyDescent="0.3">
      <c r="A75" s="191" t="s">
        <v>297</v>
      </c>
      <c r="B75" s="20">
        <v>2</v>
      </c>
      <c r="C75" s="21"/>
      <c r="D75" s="24" t="s">
        <v>75</v>
      </c>
      <c r="E75" s="1" t="s">
        <v>249</v>
      </c>
      <c r="F75" s="1" t="s">
        <v>113</v>
      </c>
      <c r="G75" s="16" t="s">
        <v>90</v>
      </c>
      <c r="H75" s="16" t="s">
        <v>70</v>
      </c>
      <c r="I75" s="14" t="s">
        <v>298</v>
      </c>
    </row>
    <row r="76" spans="1:9" ht="16.8" x14ac:dyDescent="0.3">
      <c r="A76" s="191" t="s">
        <v>100</v>
      </c>
      <c r="B76" s="20">
        <v>2</v>
      </c>
      <c r="C76" s="21"/>
      <c r="D76" s="24" t="s">
        <v>92</v>
      </c>
      <c r="E76" s="1" t="s">
        <v>112</v>
      </c>
      <c r="F76" s="1" t="s">
        <v>113</v>
      </c>
      <c r="G76" s="16" t="s">
        <v>71</v>
      </c>
      <c r="H76" s="16" t="s">
        <v>69</v>
      </c>
      <c r="I76" s="14" t="s">
        <v>123</v>
      </c>
    </row>
    <row r="77" spans="1:9" ht="16.8" x14ac:dyDescent="0.3">
      <c r="A77" s="191" t="s">
        <v>299</v>
      </c>
      <c r="B77" s="20">
        <v>2</v>
      </c>
      <c r="C77" s="21"/>
      <c r="D77" s="24" t="s">
        <v>75</v>
      </c>
      <c r="E77" s="1" t="s">
        <v>115</v>
      </c>
      <c r="F77" s="1" t="s">
        <v>113</v>
      </c>
      <c r="G77" s="16" t="s">
        <v>130</v>
      </c>
      <c r="H77" s="16" t="s">
        <v>74</v>
      </c>
      <c r="I77" s="14" t="s">
        <v>133</v>
      </c>
    </row>
    <row r="78" spans="1:9" ht="16.8" x14ac:dyDescent="0.3">
      <c r="A78" s="191" t="s">
        <v>300</v>
      </c>
      <c r="B78" s="20">
        <v>2</v>
      </c>
      <c r="C78" s="21"/>
      <c r="D78" s="24" t="s">
        <v>220</v>
      </c>
      <c r="E78" s="1" t="s">
        <v>115</v>
      </c>
      <c r="F78" s="193" t="s">
        <v>177</v>
      </c>
      <c r="G78" s="16" t="s">
        <v>71</v>
      </c>
      <c r="H78" s="16" t="s">
        <v>99</v>
      </c>
      <c r="I78" s="14" t="s">
        <v>225</v>
      </c>
    </row>
    <row r="79" spans="1:9" ht="16.8" x14ac:dyDescent="0.3">
      <c r="A79" s="191" t="s">
        <v>301</v>
      </c>
      <c r="B79" s="20">
        <v>2</v>
      </c>
      <c r="C79" s="21"/>
      <c r="D79" s="24" t="s">
        <v>73</v>
      </c>
      <c r="E79" s="1" t="s">
        <v>128</v>
      </c>
      <c r="F79" s="1" t="s">
        <v>161</v>
      </c>
      <c r="G79" s="16" t="s">
        <v>90</v>
      </c>
      <c r="H79" s="16" t="s">
        <v>74</v>
      </c>
      <c r="I79" s="26" t="s">
        <v>302</v>
      </c>
    </row>
    <row r="80" spans="1:9" ht="16.8" x14ac:dyDescent="0.3">
      <c r="A80" s="191" t="s">
        <v>303</v>
      </c>
      <c r="B80" s="20">
        <v>2</v>
      </c>
      <c r="C80" s="21"/>
      <c r="D80" s="24" t="s">
        <v>246</v>
      </c>
      <c r="E80" s="1" t="s">
        <v>115</v>
      </c>
      <c r="F80" s="193" t="s">
        <v>113</v>
      </c>
      <c r="G80" s="16" t="s">
        <v>71</v>
      </c>
      <c r="H80" s="16" t="s">
        <v>166</v>
      </c>
      <c r="I80" s="14" t="s">
        <v>304</v>
      </c>
    </row>
    <row r="81" spans="1:9" ht="16.8" x14ac:dyDescent="0.3">
      <c r="A81" s="191" t="s">
        <v>305</v>
      </c>
      <c r="B81" s="20">
        <v>2</v>
      </c>
      <c r="C81" s="21"/>
      <c r="D81" s="24" t="s">
        <v>65</v>
      </c>
      <c r="E81" s="1" t="s">
        <v>112</v>
      </c>
      <c r="F81" s="1" t="s">
        <v>113</v>
      </c>
      <c r="G81" s="16" t="s">
        <v>90</v>
      </c>
      <c r="H81" s="16" t="s">
        <v>96</v>
      </c>
      <c r="I81" s="14" t="s">
        <v>189</v>
      </c>
    </row>
    <row r="82" spans="1:9" ht="16.8" x14ac:dyDescent="0.3">
      <c r="A82" s="194" t="s">
        <v>306</v>
      </c>
      <c r="B82" s="195">
        <v>2</v>
      </c>
      <c r="C82" s="196"/>
      <c r="D82" s="197" t="s">
        <v>246</v>
      </c>
      <c r="E82" s="19" t="s">
        <v>307</v>
      </c>
      <c r="F82" s="19" t="s">
        <v>113</v>
      </c>
      <c r="G82" s="27" t="s">
        <v>90</v>
      </c>
      <c r="H82" s="27" t="s">
        <v>69</v>
      </c>
      <c r="I82" s="199" t="s">
        <v>134</v>
      </c>
    </row>
    <row r="83" spans="1:9" ht="16.8" x14ac:dyDescent="0.3">
      <c r="A83" s="191" t="s">
        <v>308</v>
      </c>
      <c r="B83" s="20">
        <v>3</v>
      </c>
      <c r="C83" s="21"/>
      <c r="D83" s="24" t="s">
        <v>218</v>
      </c>
      <c r="E83" s="1" t="s">
        <v>120</v>
      </c>
      <c r="F83" s="1" t="s">
        <v>113</v>
      </c>
      <c r="G83" s="16" t="s">
        <v>66</v>
      </c>
      <c r="H83" s="16" t="s">
        <v>70</v>
      </c>
      <c r="I83" s="14" t="s">
        <v>163</v>
      </c>
    </row>
    <row r="84" spans="1:9" ht="16.8" x14ac:dyDescent="0.3">
      <c r="A84" s="191" t="s">
        <v>309</v>
      </c>
      <c r="B84" s="20">
        <v>3</v>
      </c>
      <c r="C84" s="21"/>
      <c r="D84" s="24" t="s">
        <v>220</v>
      </c>
      <c r="E84" s="1" t="s">
        <v>112</v>
      </c>
      <c r="F84" s="1" t="s">
        <v>113</v>
      </c>
      <c r="G84" s="16" t="s">
        <v>66</v>
      </c>
      <c r="H84" s="16" t="s">
        <v>187</v>
      </c>
      <c r="I84" s="14" t="s">
        <v>126</v>
      </c>
    </row>
    <row r="85" spans="1:9" ht="16.8" x14ac:dyDescent="0.3">
      <c r="A85" s="191" t="s">
        <v>310</v>
      </c>
      <c r="B85" s="20">
        <v>3</v>
      </c>
      <c r="C85" s="21"/>
      <c r="D85" s="24" t="s">
        <v>65</v>
      </c>
      <c r="E85" s="1" t="s">
        <v>112</v>
      </c>
      <c r="F85" s="193" t="s">
        <v>113</v>
      </c>
      <c r="G85" s="16" t="s">
        <v>66</v>
      </c>
      <c r="H85" s="16" t="s">
        <v>72</v>
      </c>
      <c r="I85" s="14" t="s">
        <v>158</v>
      </c>
    </row>
    <row r="86" spans="1:9" ht="16.8" x14ac:dyDescent="0.3">
      <c r="A86" s="191" t="s">
        <v>311</v>
      </c>
      <c r="B86" s="20">
        <v>3</v>
      </c>
      <c r="C86" s="21"/>
      <c r="D86" s="24"/>
      <c r="E86" s="1"/>
      <c r="F86" s="193"/>
      <c r="G86" s="16"/>
      <c r="H86" s="16"/>
      <c r="I86" s="14"/>
    </row>
    <row r="87" spans="1:9" ht="16.8" x14ac:dyDescent="0.3">
      <c r="A87" s="191" t="s">
        <v>135</v>
      </c>
      <c r="B87" s="20">
        <v>3</v>
      </c>
      <c r="C87" s="21"/>
      <c r="D87" s="24" t="s">
        <v>218</v>
      </c>
      <c r="E87" s="1" t="s">
        <v>112</v>
      </c>
      <c r="F87" s="1" t="s">
        <v>113</v>
      </c>
      <c r="G87" s="16" t="s">
        <v>66</v>
      </c>
      <c r="H87" s="16" t="s">
        <v>70</v>
      </c>
      <c r="I87" s="14" t="s">
        <v>136</v>
      </c>
    </row>
    <row r="88" spans="1:9" ht="16.8" x14ac:dyDescent="0.3">
      <c r="A88" s="191" t="s">
        <v>312</v>
      </c>
      <c r="B88" s="20">
        <v>3</v>
      </c>
      <c r="C88" s="21"/>
      <c r="D88" s="24" t="s">
        <v>264</v>
      </c>
      <c r="E88" s="1" t="s">
        <v>120</v>
      </c>
      <c r="F88" s="1" t="s">
        <v>113</v>
      </c>
      <c r="G88" s="16" t="s">
        <v>66</v>
      </c>
      <c r="H88" s="16" t="s">
        <v>187</v>
      </c>
      <c r="I88" s="14" t="s">
        <v>313</v>
      </c>
    </row>
    <row r="89" spans="1:9" ht="16.8" x14ac:dyDescent="0.3">
      <c r="A89" s="191" t="s">
        <v>314</v>
      </c>
      <c r="B89" s="20">
        <v>3</v>
      </c>
      <c r="C89" s="21"/>
      <c r="D89" s="24" t="s">
        <v>73</v>
      </c>
      <c r="E89" s="1" t="s">
        <v>112</v>
      </c>
      <c r="F89" s="1" t="s">
        <v>177</v>
      </c>
      <c r="G89" s="16" t="s">
        <v>90</v>
      </c>
      <c r="H89" s="16" t="s">
        <v>96</v>
      </c>
      <c r="I89" s="14" t="s">
        <v>315</v>
      </c>
    </row>
    <row r="90" spans="1:9" ht="16.8" x14ac:dyDescent="0.3">
      <c r="A90" s="191" t="s">
        <v>138</v>
      </c>
      <c r="B90" s="20">
        <v>3</v>
      </c>
      <c r="C90" s="21"/>
      <c r="D90" s="24" t="s">
        <v>75</v>
      </c>
      <c r="E90" s="1" t="s">
        <v>112</v>
      </c>
      <c r="F90" s="1" t="s">
        <v>113</v>
      </c>
      <c r="G90" s="16" t="s">
        <v>66</v>
      </c>
      <c r="H90" s="16" t="s">
        <v>72</v>
      </c>
      <c r="I90" s="14" t="s">
        <v>316</v>
      </c>
    </row>
    <row r="91" spans="1:9" ht="16.8" x14ac:dyDescent="0.3">
      <c r="A91" s="191" t="s">
        <v>317</v>
      </c>
      <c r="B91" s="20">
        <v>3</v>
      </c>
      <c r="C91" s="21"/>
      <c r="D91" s="24" t="s">
        <v>75</v>
      </c>
      <c r="E91" s="1" t="s">
        <v>112</v>
      </c>
      <c r="F91" s="1" t="s">
        <v>113</v>
      </c>
      <c r="G91" s="16" t="s">
        <v>66</v>
      </c>
      <c r="H91" s="16" t="s">
        <v>99</v>
      </c>
      <c r="I91" s="14" t="s">
        <v>316</v>
      </c>
    </row>
    <row r="92" spans="1:9" ht="16.8" x14ac:dyDescent="0.3">
      <c r="A92" s="191" t="s">
        <v>318</v>
      </c>
      <c r="B92" s="20">
        <v>3</v>
      </c>
      <c r="C92" s="21"/>
      <c r="D92" s="24" t="s">
        <v>220</v>
      </c>
      <c r="E92" s="1" t="s">
        <v>115</v>
      </c>
      <c r="F92" s="193" t="s">
        <v>113</v>
      </c>
      <c r="G92" s="16" t="s">
        <v>66</v>
      </c>
      <c r="H92" s="16" t="s">
        <v>74</v>
      </c>
      <c r="I92" s="14" t="s">
        <v>160</v>
      </c>
    </row>
    <row r="93" spans="1:9" ht="16.8" x14ac:dyDescent="0.3">
      <c r="A93" s="191" t="s">
        <v>153</v>
      </c>
      <c r="B93" s="20">
        <v>3</v>
      </c>
      <c r="C93" s="21"/>
      <c r="D93" s="24" t="s">
        <v>65</v>
      </c>
      <c r="E93" s="1" t="s">
        <v>112</v>
      </c>
      <c r="F93" s="1" t="s">
        <v>113</v>
      </c>
      <c r="G93" s="16" t="s">
        <v>130</v>
      </c>
      <c r="H93" s="16" t="s">
        <v>70</v>
      </c>
      <c r="I93" s="14" t="s">
        <v>154</v>
      </c>
    </row>
    <row r="94" spans="1:9" ht="16.8" x14ac:dyDescent="0.3">
      <c r="A94" s="191" t="s">
        <v>319</v>
      </c>
      <c r="B94" s="20">
        <v>3</v>
      </c>
      <c r="C94" s="21"/>
      <c r="D94" s="24" t="s">
        <v>220</v>
      </c>
      <c r="E94" s="1" t="s">
        <v>115</v>
      </c>
      <c r="F94" s="193" t="s">
        <v>113</v>
      </c>
      <c r="G94" s="16" t="s">
        <v>71</v>
      </c>
      <c r="H94" s="16" t="s">
        <v>74</v>
      </c>
      <c r="I94" s="14" t="s">
        <v>281</v>
      </c>
    </row>
    <row r="95" spans="1:9" ht="16.8" x14ac:dyDescent="0.3">
      <c r="A95" s="191" t="s">
        <v>320</v>
      </c>
      <c r="B95" s="20">
        <v>3</v>
      </c>
      <c r="C95" s="21"/>
      <c r="D95" s="24" t="s">
        <v>65</v>
      </c>
      <c r="E95" s="1" t="s">
        <v>115</v>
      </c>
      <c r="F95" s="1" t="s">
        <v>177</v>
      </c>
      <c r="G95" s="16" t="s">
        <v>66</v>
      </c>
      <c r="H95" s="16" t="s">
        <v>321</v>
      </c>
      <c r="I95" s="14" t="s">
        <v>322</v>
      </c>
    </row>
    <row r="96" spans="1:9" ht="16.8" x14ac:dyDescent="0.3">
      <c r="A96" s="191" t="s">
        <v>323</v>
      </c>
      <c r="B96" s="20">
        <v>3</v>
      </c>
      <c r="C96" s="21"/>
      <c r="D96" s="24"/>
      <c r="E96" s="1"/>
      <c r="F96" s="1"/>
      <c r="G96" s="16"/>
      <c r="H96" s="16"/>
      <c r="I96" s="14"/>
    </row>
    <row r="97" spans="1:9" ht="16.8" x14ac:dyDescent="0.3">
      <c r="A97" s="191" t="s">
        <v>152</v>
      </c>
      <c r="B97" s="20">
        <v>3</v>
      </c>
      <c r="C97" s="21"/>
      <c r="D97" s="24" t="s">
        <v>218</v>
      </c>
      <c r="E97" s="1" t="s">
        <v>112</v>
      </c>
      <c r="F97" s="1" t="s">
        <v>113</v>
      </c>
      <c r="G97" s="16" t="s">
        <v>66</v>
      </c>
      <c r="H97" s="16" t="s">
        <v>70</v>
      </c>
      <c r="I97" s="14" t="s">
        <v>324</v>
      </c>
    </row>
    <row r="98" spans="1:9" ht="16.8" x14ac:dyDescent="0.3">
      <c r="A98" s="191" t="s">
        <v>325</v>
      </c>
      <c r="B98" s="20">
        <v>3</v>
      </c>
      <c r="C98" s="21"/>
      <c r="D98" s="24" t="s">
        <v>75</v>
      </c>
      <c r="E98" s="1" t="s">
        <v>112</v>
      </c>
      <c r="F98" s="1" t="s">
        <v>113</v>
      </c>
      <c r="G98" s="16" t="s">
        <v>71</v>
      </c>
      <c r="H98" s="16" t="s">
        <v>69</v>
      </c>
      <c r="I98" s="14" t="s">
        <v>326</v>
      </c>
    </row>
    <row r="99" spans="1:9" ht="16.8" x14ac:dyDescent="0.3">
      <c r="A99" s="191" t="s">
        <v>327</v>
      </c>
      <c r="B99" s="20">
        <v>3</v>
      </c>
      <c r="C99" s="21"/>
      <c r="D99" s="24" t="s">
        <v>65</v>
      </c>
      <c r="E99" s="1" t="s">
        <v>115</v>
      </c>
      <c r="F99" s="193" t="s">
        <v>113</v>
      </c>
      <c r="G99" s="16" t="s">
        <v>66</v>
      </c>
      <c r="H99" s="16" t="s">
        <v>74</v>
      </c>
      <c r="I99" s="14" t="s">
        <v>289</v>
      </c>
    </row>
    <row r="100" spans="1:9" ht="16.8" x14ac:dyDescent="0.3">
      <c r="A100" s="191" t="s">
        <v>328</v>
      </c>
      <c r="B100" s="20">
        <v>3</v>
      </c>
      <c r="C100" s="21"/>
      <c r="D100" s="24" t="s">
        <v>92</v>
      </c>
      <c r="E100" s="1" t="s">
        <v>249</v>
      </c>
      <c r="F100" s="1" t="s">
        <v>113</v>
      </c>
      <c r="G100" s="16" t="s">
        <v>102</v>
      </c>
      <c r="H100" s="16" t="s">
        <v>69</v>
      </c>
      <c r="I100" s="14" t="s">
        <v>121</v>
      </c>
    </row>
    <row r="101" spans="1:9" ht="16.8" x14ac:dyDescent="0.3">
      <c r="A101" s="191" t="s">
        <v>356</v>
      </c>
      <c r="B101" s="20">
        <v>3</v>
      </c>
      <c r="C101" s="21"/>
      <c r="D101" s="24" t="s">
        <v>65</v>
      </c>
      <c r="E101" s="1" t="s">
        <v>329</v>
      </c>
      <c r="F101" s="1" t="s">
        <v>113</v>
      </c>
      <c r="G101" s="16" t="s">
        <v>66</v>
      </c>
      <c r="H101" s="16" t="s">
        <v>72</v>
      </c>
      <c r="I101" s="14" t="s">
        <v>330</v>
      </c>
    </row>
    <row r="102" spans="1:9" ht="16.8" x14ac:dyDescent="0.3">
      <c r="A102" s="191" t="s">
        <v>331</v>
      </c>
      <c r="B102" s="20">
        <v>3</v>
      </c>
      <c r="C102" s="21"/>
      <c r="D102" s="24" t="s">
        <v>65</v>
      </c>
      <c r="E102" s="1" t="s">
        <v>329</v>
      </c>
      <c r="F102" s="1" t="s">
        <v>113</v>
      </c>
      <c r="G102" s="16" t="s">
        <v>66</v>
      </c>
      <c r="H102" s="16" t="s">
        <v>72</v>
      </c>
      <c r="I102" s="14" t="s">
        <v>330</v>
      </c>
    </row>
    <row r="103" spans="1:9" ht="16.8" x14ac:dyDescent="0.3">
      <c r="A103" s="191" t="s">
        <v>332</v>
      </c>
      <c r="B103" s="20">
        <v>3</v>
      </c>
      <c r="C103" s="21"/>
      <c r="D103" s="24" t="s">
        <v>220</v>
      </c>
      <c r="E103" s="1" t="s">
        <v>115</v>
      </c>
      <c r="F103" s="1" t="s">
        <v>113</v>
      </c>
      <c r="G103" s="16" t="s">
        <v>66</v>
      </c>
      <c r="H103" s="16" t="s">
        <v>247</v>
      </c>
      <c r="I103" s="200"/>
    </row>
    <row r="104" spans="1:9" ht="16.8" x14ac:dyDescent="0.3">
      <c r="A104" s="191" t="s">
        <v>139</v>
      </c>
      <c r="B104" s="20">
        <v>3</v>
      </c>
      <c r="C104" s="21"/>
      <c r="D104" s="24" t="s">
        <v>220</v>
      </c>
      <c r="E104" s="1" t="s">
        <v>115</v>
      </c>
      <c r="F104" s="1" t="s">
        <v>113</v>
      </c>
      <c r="G104" s="16" t="s">
        <v>71</v>
      </c>
      <c r="H104" s="16" t="s">
        <v>72</v>
      </c>
      <c r="I104" s="14" t="s">
        <v>140</v>
      </c>
    </row>
    <row r="105" spans="1:9" ht="16.8" x14ac:dyDescent="0.3">
      <c r="A105" s="191" t="s">
        <v>333</v>
      </c>
      <c r="B105" s="20">
        <v>3</v>
      </c>
      <c r="C105" s="21"/>
      <c r="D105" s="24" t="s">
        <v>65</v>
      </c>
      <c r="E105" s="1" t="s">
        <v>128</v>
      </c>
      <c r="F105" s="1" t="s">
        <v>113</v>
      </c>
      <c r="G105" s="16" t="s">
        <v>66</v>
      </c>
      <c r="H105" s="16" t="s">
        <v>334</v>
      </c>
      <c r="I105" s="14" t="s">
        <v>335</v>
      </c>
    </row>
    <row r="106" spans="1:9" ht="16.8" x14ac:dyDescent="0.3">
      <c r="A106" s="191" t="s">
        <v>336</v>
      </c>
      <c r="B106" s="20">
        <v>3</v>
      </c>
      <c r="C106" s="21"/>
      <c r="D106" s="24" t="s">
        <v>73</v>
      </c>
      <c r="E106" s="1" t="s">
        <v>115</v>
      </c>
      <c r="F106" s="1" t="s">
        <v>113</v>
      </c>
      <c r="G106" s="16" t="s">
        <v>208</v>
      </c>
      <c r="H106" s="16" t="s">
        <v>74</v>
      </c>
      <c r="I106" s="200" t="s">
        <v>337</v>
      </c>
    </row>
    <row r="107" spans="1:9" ht="16.8" x14ac:dyDescent="0.3">
      <c r="A107" s="191" t="s">
        <v>338</v>
      </c>
      <c r="B107" s="20">
        <v>3</v>
      </c>
      <c r="C107" s="21"/>
      <c r="D107" s="24" t="s">
        <v>73</v>
      </c>
      <c r="E107" s="1" t="s">
        <v>112</v>
      </c>
      <c r="F107" s="1" t="s">
        <v>113</v>
      </c>
      <c r="G107" s="16" t="s">
        <v>66</v>
      </c>
      <c r="H107" s="16" t="s">
        <v>70</v>
      </c>
      <c r="I107" s="14" t="s">
        <v>171</v>
      </c>
    </row>
    <row r="108" spans="1:9" ht="16.8" x14ac:dyDescent="0.3">
      <c r="A108" s="191" t="s">
        <v>339</v>
      </c>
      <c r="B108" s="20">
        <v>3</v>
      </c>
      <c r="C108" s="21"/>
      <c r="D108" s="24" t="s">
        <v>65</v>
      </c>
      <c r="E108" s="1" t="s">
        <v>112</v>
      </c>
      <c r="F108" s="1" t="s">
        <v>113</v>
      </c>
      <c r="G108" s="16" t="s">
        <v>66</v>
      </c>
      <c r="H108" s="16" t="s">
        <v>70</v>
      </c>
      <c r="I108" s="14" t="s">
        <v>171</v>
      </c>
    </row>
    <row r="109" spans="1:9" ht="16.8" x14ac:dyDescent="0.3">
      <c r="A109" s="191" t="s">
        <v>141</v>
      </c>
      <c r="B109" s="20">
        <v>3</v>
      </c>
      <c r="C109" s="21"/>
      <c r="D109" s="24" t="s">
        <v>73</v>
      </c>
      <c r="E109" s="1" t="s">
        <v>112</v>
      </c>
      <c r="F109" s="1" t="s">
        <v>113</v>
      </c>
      <c r="G109" s="16" t="s">
        <v>66</v>
      </c>
      <c r="H109" s="16" t="s">
        <v>70</v>
      </c>
      <c r="I109" s="14" t="s">
        <v>142</v>
      </c>
    </row>
    <row r="110" spans="1:9" ht="16.8" x14ac:dyDescent="0.3">
      <c r="A110" s="191" t="s">
        <v>340</v>
      </c>
      <c r="B110" s="20">
        <v>3</v>
      </c>
      <c r="C110" s="21"/>
      <c r="D110" s="24" t="s">
        <v>75</v>
      </c>
      <c r="E110" s="1" t="s">
        <v>112</v>
      </c>
      <c r="F110" s="1" t="s">
        <v>113</v>
      </c>
      <c r="G110" s="16" t="s">
        <v>130</v>
      </c>
      <c r="H110" s="16" t="s">
        <v>70</v>
      </c>
      <c r="I110" s="14" t="s">
        <v>341</v>
      </c>
    </row>
    <row r="111" spans="1:9" ht="16.8" x14ac:dyDescent="0.3">
      <c r="A111" s="191" t="s">
        <v>342</v>
      </c>
      <c r="B111" s="20">
        <v>3</v>
      </c>
      <c r="C111" s="21"/>
      <c r="D111" s="24" t="s">
        <v>220</v>
      </c>
      <c r="E111" s="1" t="s">
        <v>120</v>
      </c>
      <c r="F111" s="369" t="s">
        <v>166</v>
      </c>
      <c r="G111" s="16" t="s">
        <v>66</v>
      </c>
      <c r="H111" s="16" t="s">
        <v>187</v>
      </c>
      <c r="I111" s="203" t="s">
        <v>343</v>
      </c>
    </row>
    <row r="112" spans="1:9" ht="16.8" x14ac:dyDescent="0.3">
      <c r="A112" s="191" t="s">
        <v>344</v>
      </c>
      <c r="B112" s="20">
        <v>3</v>
      </c>
      <c r="C112" s="21"/>
      <c r="D112" s="24" t="s">
        <v>218</v>
      </c>
      <c r="E112" s="1" t="s">
        <v>115</v>
      </c>
      <c r="F112" s="1" t="s">
        <v>113</v>
      </c>
      <c r="G112" s="16" t="s">
        <v>81</v>
      </c>
      <c r="H112" s="16" t="s">
        <v>69</v>
      </c>
      <c r="I112" s="14" t="s">
        <v>123</v>
      </c>
    </row>
    <row r="113" spans="1:9" ht="16.8" x14ac:dyDescent="0.3">
      <c r="A113" s="191" t="s">
        <v>144</v>
      </c>
      <c r="B113" s="20">
        <v>3</v>
      </c>
      <c r="C113" s="21"/>
      <c r="D113" s="24" t="s">
        <v>92</v>
      </c>
      <c r="E113" s="1" t="s">
        <v>112</v>
      </c>
      <c r="F113" s="1" t="s">
        <v>113</v>
      </c>
      <c r="G113" s="16" t="s">
        <v>71</v>
      </c>
      <c r="H113" s="16" t="s">
        <v>69</v>
      </c>
      <c r="I113" s="14" t="s">
        <v>145</v>
      </c>
    </row>
    <row r="114" spans="1:9" ht="16.8" x14ac:dyDescent="0.3">
      <c r="A114" s="191" t="s">
        <v>146</v>
      </c>
      <c r="B114" s="20">
        <v>3</v>
      </c>
      <c r="C114" s="21"/>
      <c r="D114" s="24" t="s">
        <v>220</v>
      </c>
      <c r="E114" s="1" t="s">
        <v>128</v>
      </c>
      <c r="F114" s="1" t="s">
        <v>113</v>
      </c>
      <c r="G114" s="16" t="s">
        <v>66</v>
      </c>
      <c r="H114" s="16" t="s">
        <v>70</v>
      </c>
      <c r="I114" s="14" t="s">
        <v>147</v>
      </c>
    </row>
    <row r="115" spans="1:9" ht="16.8" x14ac:dyDescent="0.3">
      <c r="A115" s="191" t="s">
        <v>345</v>
      </c>
      <c r="B115" s="20">
        <v>3</v>
      </c>
      <c r="C115" s="21"/>
      <c r="D115" s="24" t="s">
        <v>65</v>
      </c>
      <c r="E115" s="1" t="s">
        <v>112</v>
      </c>
      <c r="F115" s="193" t="s">
        <v>113</v>
      </c>
      <c r="G115" s="16" t="s">
        <v>66</v>
      </c>
      <c r="H115" s="16" t="s">
        <v>72</v>
      </c>
      <c r="I115" s="14" t="s">
        <v>225</v>
      </c>
    </row>
    <row r="116" spans="1:9" ht="16.8" x14ac:dyDescent="0.3">
      <c r="A116" s="191" t="s">
        <v>367</v>
      </c>
      <c r="B116" s="20">
        <v>3</v>
      </c>
      <c r="C116" s="21"/>
      <c r="D116" s="24" t="s">
        <v>246</v>
      </c>
      <c r="E116" s="1" t="s">
        <v>112</v>
      </c>
      <c r="F116" s="369" t="s">
        <v>113</v>
      </c>
      <c r="G116" s="16" t="s">
        <v>90</v>
      </c>
      <c r="H116" s="16" t="s">
        <v>114</v>
      </c>
      <c r="I116" s="14" t="s">
        <v>511</v>
      </c>
    </row>
    <row r="117" spans="1:9" ht="16.8" x14ac:dyDescent="0.3">
      <c r="A117" s="191" t="s">
        <v>346</v>
      </c>
      <c r="B117" s="20">
        <v>3</v>
      </c>
      <c r="C117" s="21"/>
      <c r="D117" s="24" t="s">
        <v>73</v>
      </c>
      <c r="E117" s="1" t="s">
        <v>128</v>
      </c>
      <c r="F117" s="1" t="s">
        <v>161</v>
      </c>
      <c r="G117" s="16" t="s">
        <v>90</v>
      </c>
      <c r="H117" s="16" t="s">
        <v>74</v>
      </c>
      <c r="I117" s="26" t="s">
        <v>347</v>
      </c>
    </row>
    <row r="118" spans="1:9" ht="16.8" x14ac:dyDescent="0.3">
      <c r="A118" s="191" t="s">
        <v>348</v>
      </c>
      <c r="B118" s="20">
        <v>3</v>
      </c>
      <c r="C118" s="21"/>
      <c r="D118" s="24" t="s">
        <v>92</v>
      </c>
      <c r="E118" s="1" t="s">
        <v>273</v>
      </c>
      <c r="F118" s="1" t="s">
        <v>113</v>
      </c>
      <c r="G118" s="16" t="s">
        <v>66</v>
      </c>
      <c r="H118" s="16" t="s">
        <v>72</v>
      </c>
      <c r="I118" s="26" t="s">
        <v>349</v>
      </c>
    </row>
    <row r="119" spans="1:9" ht="16.8" x14ac:dyDescent="0.3">
      <c r="A119" s="191" t="s">
        <v>148</v>
      </c>
      <c r="B119" s="20">
        <v>3</v>
      </c>
      <c r="C119" s="21"/>
      <c r="D119" s="24" t="s">
        <v>220</v>
      </c>
      <c r="E119" s="1" t="s">
        <v>128</v>
      </c>
      <c r="F119" s="1" t="s">
        <v>113</v>
      </c>
      <c r="G119" s="16" t="s">
        <v>66</v>
      </c>
      <c r="H119" s="16" t="s">
        <v>149</v>
      </c>
      <c r="I119" s="14" t="s">
        <v>150</v>
      </c>
    </row>
    <row r="120" spans="1:9" ht="16.8" x14ac:dyDescent="0.3">
      <c r="A120" s="191" t="s">
        <v>350</v>
      </c>
      <c r="B120" s="20">
        <v>3</v>
      </c>
      <c r="C120" s="21"/>
      <c r="D120" s="24" t="s">
        <v>220</v>
      </c>
      <c r="E120" s="1" t="s">
        <v>307</v>
      </c>
      <c r="F120" s="1" t="s">
        <v>113</v>
      </c>
      <c r="G120" s="16" t="s">
        <v>66</v>
      </c>
      <c r="H120" s="16" t="s">
        <v>72</v>
      </c>
      <c r="I120" s="14" t="s">
        <v>150</v>
      </c>
    </row>
    <row r="121" spans="1:9" ht="17.399999999999999" thickBot="1" x14ac:dyDescent="0.35">
      <c r="A121" s="370" t="s">
        <v>151</v>
      </c>
      <c r="B121" s="371">
        <v>3</v>
      </c>
      <c r="C121" s="377"/>
      <c r="D121" s="372" t="s">
        <v>75</v>
      </c>
      <c r="E121" s="373" t="s">
        <v>128</v>
      </c>
      <c r="F121" s="374" t="s">
        <v>113</v>
      </c>
      <c r="G121" s="375" t="s">
        <v>130</v>
      </c>
      <c r="H121" s="375" t="s">
        <v>74</v>
      </c>
      <c r="I121" s="376" t="s">
        <v>351</v>
      </c>
    </row>
    <row r="122" spans="1:9" ht="16.2" thickTop="1" x14ac:dyDescent="0.3"/>
  </sheetData>
  <sortState xmlns:xlrd2="http://schemas.microsoft.com/office/spreadsheetml/2017/richdata2" ref="A3:H135">
    <sortCondition ref="B3:B135"/>
    <sortCondition ref="A3:A13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2"/>
  <sheetViews>
    <sheetView showGridLines="0" workbookViewId="0"/>
  </sheetViews>
  <sheetFormatPr defaultColWidth="13" defaultRowHeight="16.8" x14ac:dyDescent="0.3"/>
  <cols>
    <col min="1" max="1" width="22.296875" style="264" bestFit="1" customWidth="1"/>
    <col min="2" max="2" width="6.19921875" style="264" bestFit="1" customWidth="1"/>
    <col min="3" max="3" width="7.59765625" style="264" bestFit="1" customWidth="1"/>
    <col min="4" max="4" width="4.09765625" style="264" bestFit="1" customWidth="1"/>
    <col min="5" max="5" width="6.296875" style="261" bestFit="1" customWidth="1"/>
    <col min="6" max="6" width="2.19921875" style="261" bestFit="1" customWidth="1"/>
    <col min="7" max="7" width="14.3984375" style="210" customWidth="1"/>
    <col min="8" max="15" width="4.296875" style="210" customWidth="1"/>
    <col min="16" max="16" width="2.3984375" style="210" customWidth="1"/>
    <col min="17" max="17" width="3.09765625" style="210" customWidth="1"/>
    <col min="18" max="18" width="20.19921875" style="210" bestFit="1" customWidth="1"/>
    <col min="19" max="19" width="6.19921875" style="210" bestFit="1" customWidth="1"/>
    <col min="20" max="20" width="7.59765625" style="210" bestFit="1" customWidth="1"/>
    <col min="21" max="21" width="4.09765625" style="210" bestFit="1" customWidth="1"/>
    <col min="22" max="22" width="6.296875" style="210" bestFit="1" customWidth="1"/>
    <col min="23" max="16384" width="13" style="210"/>
  </cols>
  <sheetData>
    <row r="1" spans="1:22" ht="24" thickTop="1" thickBot="1" x14ac:dyDescent="0.35">
      <c r="A1" s="207" t="s">
        <v>91</v>
      </c>
      <c r="B1" s="208"/>
      <c r="C1" s="208"/>
      <c r="D1" s="208"/>
      <c r="E1" s="209"/>
      <c r="F1" s="210"/>
      <c r="G1" s="211"/>
      <c r="H1" s="212" t="s">
        <v>198</v>
      </c>
      <c r="I1" s="213"/>
      <c r="J1" s="213"/>
      <c r="K1" s="214"/>
      <c r="L1" s="213"/>
      <c r="M1" s="213"/>
      <c r="N1" s="213"/>
      <c r="O1" s="214"/>
      <c r="R1" s="207" t="s">
        <v>427</v>
      </c>
      <c r="S1" s="208"/>
      <c r="T1" s="208"/>
      <c r="U1" s="208"/>
      <c r="V1" s="209"/>
    </row>
    <row r="2" spans="1:22" ht="17.399999999999999" thickTop="1" x14ac:dyDescent="0.3">
      <c r="A2" s="215" t="s">
        <v>76</v>
      </c>
      <c r="B2" s="216" t="s">
        <v>0</v>
      </c>
      <c r="C2" s="457" t="s">
        <v>503</v>
      </c>
      <c r="D2" s="216" t="s">
        <v>106</v>
      </c>
      <c r="E2" s="217" t="s">
        <v>77</v>
      </c>
      <c r="F2" s="50"/>
      <c r="G2" s="211"/>
      <c r="H2" s="218" t="s">
        <v>199</v>
      </c>
      <c r="I2" s="219"/>
      <c r="J2" s="219"/>
      <c r="K2" s="219"/>
      <c r="L2" s="219"/>
      <c r="M2" s="219"/>
      <c r="N2" s="219"/>
      <c r="O2" s="220"/>
      <c r="R2" s="215" t="s">
        <v>76</v>
      </c>
      <c r="S2" s="216" t="s">
        <v>0</v>
      </c>
      <c r="T2" s="457" t="s">
        <v>503</v>
      </c>
      <c r="U2" s="216" t="s">
        <v>106</v>
      </c>
      <c r="V2" s="217" t="s">
        <v>77</v>
      </c>
    </row>
    <row r="3" spans="1:22" ht="17.399999999999999" thickBot="1" x14ac:dyDescent="0.35">
      <c r="A3" s="221" t="s">
        <v>181</v>
      </c>
      <c r="B3" s="89">
        <v>0</v>
      </c>
      <c r="C3" s="89">
        <v>1</v>
      </c>
      <c r="D3" s="222">
        <f>10+B3+C3+'Personal File'!$C$14</f>
        <v>13</v>
      </c>
      <c r="E3" s="223" t="s">
        <v>428</v>
      </c>
      <c r="F3" s="50"/>
      <c r="G3" s="211"/>
      <c r="H3" s="224" t="s">
        <v>200</v>
      </c>
      <c r="I3" s="225" t="s">
        <v>190</v>
      </c>
      <c r="J3" s="225" t="s">
        <v>191</v>
      </c>
      <c r="K3" s="225" t="s">
        <v>192</v>
      </c>
      <c r="L3" s="225" t="s">
        <v>193</v>
      </c>
      <c r="M3" s="225" t="s">
        <v>194</v>
      </c>
      <c r="N3" s="225" t="s">
        <v>195</v>
      </c>
      <c r="O3" s="226" t="s">
        <v>201</v>
      </c>
      <c r="R3" s="221" t="s">
        <v>181</v>
      </c>
      <c r="S3" s="89">
        <v>0</v>
      </c>
      <c r="T3" s="89">
        <v>1</v>
      </c>
      <c r="U3" s="222">
        <f>10+S3+T3+'Personal File'!$C$14</f>
        <v>13</v>
      </c>
      <c r="V3" s="223" t="s">
        <v>428</v>
      </c>
    </row>
    <row r="4" spans="1:22" ht="17.399999999999999" thickTop="1" x14ac:dyDescent="0.3">
      <c r="A4" s="221" t="s">
        <v>181</v>
      </c>
      <c r="B4" s="89">
        <v>0</v>
      </c>
      <c r="C4" s="89">
        <v>1</v>
      </c>
      <c r="D4" s="222">
        <f>10+B4+C4+'Personal File'!$C$14</f>
        <v>13</v>
      </c>
      <c r="E4" s="223" t="s">
        <v>428</v>
      </c>
      <c r="F4" s="50"/>
      <c r="G4" s="227" t="s">
        <v>213</v>
      </c>
      <c r="H4" s="228">
        <v>6</v>
      </c>
      <c r="I4" s="229">
        <v>5</v>
      </c>
      <c r="J4" s="229">
        <v>3</v>
      </c>
      <c r="K4" s="230">
        <v>0</v>
      </c>
      <c r="L4" s="230">
        <v>0</v>
      </c>
      <c r="M4" s="230">
        <v>0</v>
      </c>
      <c r="N4" s="230">
        <v>0</v>
      </c>
      <c r="O4" s="231">
        <v>0</v>
      </c>
      <c r="R4" s="221" t="s">
        <v>181</v>
      </c>
      <c r="S4" s="89">
        <v>0</v>
      </c>
      <c r="T4" s="89">
        <v>1</v>
      </c>
      <c r="U4" s="222">
        <f>10+S4+T4+'Personal File'!$C$14</f>
        <v>13</v>
      </c>
      <c r="V4" s="223" t="s">
        <v>428</v>
      </c>
    </row>
    <row r="5" spans="1:22" x14ac:dyDescent="0.3">
      <c r="A5" s="221" t="s">
        <v>176</v>
      </c>
      <c r="B5" s="89">
        <v>0</v>
      </c>
      <c r="C5" s="89">
        <v>1</v>
      </c>
      <c r="D5" s="222">
        <f>10+B5+C5+'Personal File'!$C$14</f>
        <v>13</v>
      </c>
      <c r="E5" s="223" t="s">
        <v>428</v>
      </c>
      <c r="F5" s="50"/>
      <c r="G5" s="232" t="s">
        <v>202</v>
      </c>
      <c r="H5" s="233">
        <v>0</v>
      </c>
      <c r="I5" s="234">
        <v>1</v>
      </c>
      <c r="J5" s="234">
        <v>1</v>
      </c>
      <c r="K5" s="235">
        <v>0</v>
      </c>
      <c r="L5" s="235">
        <v>0</v>
      </c>
      <c r="M5" s="235">
        <v>0</v>
      </c>
      <c r="N5" s="235">
        <v>0</v>
      </c>
      <c r="O5" s="236">
        <v>0</v>
      </c>
      <c r="R5" s="221" t="s">
        <v>176</v>
      </c>
      <c r="S5" s="89">
        <v>0</v>
      </c>
      <c r="T5" s="89">
        <v>1</v>
      </c>
      <c r="U5" s="222">
        <f>10+S5+T5+'Personal File'!$C$14</f>
        <v>13</v>
      </c>
      <c r="V5" s="223" t="s">
        <v>428</v>
      </c>
    </row>
    <row r="6" spans="1:22" x14ac:dyDescent="0.3">
      <c r="A6" s="221" t="s">
        <v>176</v>
      </c>
      <c r="B6" s="89">
        <v>0</v>
      </c>
      <c r="C6" s="89">
        <v>0</v>
      </c>
      <c r="D6" s="222">
        <f>10+B6+C6+'Personal File'!$C$14</f>
        <v>12</v>
      </c>
      <c r="E6" s="223" t="s">
        <v>428</v>
      </c>
      <c r="F6" s="50"/>
      <c r="G6" s="232" t="s">
        <v>368</v>
      </c>
      <c r="H6" s="233">
        <v>0</v>
      </c>
      <c r="I6" s="234">
        <v>1</v>
      </c>
      <c r="J6" s="234">
        <v>1</v>
      </c>
      <c r="K6" s="235">
        <v>0</v>
      </c>
      <c r="L6" s="235">
        <v>0</v>
      </c>
      <c r="M6" s="235">
        <v>0</v>
      </c>
      <c r="N6" s="235">
        <v>0</v>
      </c>
      <c r="O6" s="236">
        <v>0</v>
      </c>
      <c r="R6" s="221" t="s">
        <v>176</v>
      </c>
      <c r="S6" s="89">
        <v>0</v>
      </c>
      <c r="T6" s="89">
        <v>0</v>
      </c>
      <c r="U6" s="222">
        <f>10+S6+T6+'Personal File'!$C$14</f>
        <v>12</v>
      </c>
      <c r="V6" s="223" t="s">
        <v>428</v>
      </c>
    </row>
    <row r="7" spans="1:22" ht="17.399999999999999" thickBot="1" x14ac:dyDescent="0.35">
      <c r="A7" s="221" t="s">
        <v>184</v>
      </c>
      <c r="B7" s="89">
        <v>0</v>
      </c>
      <c r="C7" s="89">
        <v>0</v>
      </c>
      <c r="D7" s="222">
        <f>10+B7+C7+'Personal File'!$C$14</f>
        <v>12</v>
      </c>
      <c r="E7" s="223" t="s">
        <v>428</v>
      </c>
      <c r="F7" s="50"/>
      <c r="G7" s="240" t="s">
        <v>203</v>
      </c>
      <c r="H7" s="241">
        <f t="shared" ref="H7" si="0">SUM(H4:H6)</f>
        <v>6</v>
      </c>
      <c r="I7" s="242">
        <f>SUM(I4:I6)</f>
        <v>7</v>
      </c>
      <c r="J7" s="242">
        <f t="shared" ref="J7" si="1">SUM(J4:J6)</f>
        <v>5</v>
      </c>
      <c r="K7" s="243">
        <f t="shared" ref="K7" si="2">SUM(K5:K6)</f>
        <v>0</v>
      </c>
      <c r="L7" s="243">
        <f t="shared" ref="L7:O7" si="3">SUM(L5:L6)</f>
        <v>0</v>
      </c>
      <c r="M7" s="243">
        <f t="shared" si="3"/>
        <v>0</v>
      </c>
      <c r="N7" s="243">
        <f t="shared" si="3"/>
        <v>0</v>
      </c>
      <c r="O7" s="244">
        <f t="shared" si="3"/>
        <v>0</v>
      </c>
      <c r="R7" s="221" t="s">
        <v>184</v>
      </c>
      <c r="S7" s="89">
        <v>0</v>
      </c>
      <c r="T7" s="89">
        <v>0</v>
      </c>
      <c r="U7" s="222">
        <f>10+S7+T7+'Personal File'!$C$14</f>
        <v>12</v>
      </c>
      <c r="V7" s="223" t="s">
        <v>428</v>
      </c>
    </row>
    <row r="8" spans="1:22" ht="18" thickTop="1" thickBot="1" x14ac:dyDescent="0.35">
      <c r="A8" s="237" t="s">
        <v>184</v>
      </c>
      <c r="B8" s="99">
        <v>0</v>
      </c>
      <c r="C8" s="99">
        <v>0</v>
      </c>
      <c r="D8" s="238">
        <f>10+B8+C8+'Personal File'!$C$14</f>
        <v>12</v>
      </c>
      <c r="E8" s="239" t="s">
        <v>428</v>
      </c>
      <c r="F8" s="50"/>
      <c r="R8" s="237" t="s">
        <v>184</v>
      </c>
      <c r="S8" s="99">
        <v>0</v>
      </c>
      <c r="T8" s="99">
        <v>0</v>
      </c>
      <c r="U8" s="238">
        <f>10+S8+T8+'Personal File'!$C$14</f>
        <v>12</v>
      </c>
      <c r="V8" s="239" t="s">
        <v>428</v>
      </c>
    </row>
    <row r="9" spans="1:22" ht="23.4" thickTop="1" x14ac:dyDescent="0.3">
      <c r="A9" s="221" t="s">
        <v>354</v>
      </c>
      <c r="B9" s="89">
        <v>1</v>
      </c>
      <c r="C9" s="89">
        <v>1</v>
      </c>
      <c r="D9" s="222">
        <f>10+B9+C9+'Personal File'!$C$14</f>
        <v>14</v>
      </c>
      <c r="E9" s="223" t="s">
        <v>428</v>
      </c>
      <c r="F9" s="50"/>
      <c r="G9" s="245" t="s">
        <v>371</v>
      </c>
      <c r="H9" s="246"/>
      <c r="I9" s="247"/>
      <c r="K9" s="321"/>
      <c r="R9" s="221" t="s">
        <v>354</v>
      </c>
      <c r="S9" s="89">
        <v>1</v>
      </c>
      <c r="T9" s="89">
        <v>1</v>
      </c>
      <c r="U9" s="222">
        <f>10+S9+T9+'Personal File'!$C$14</f>
        <v>14</v>
      </c>
      <c r="V9" s="223" t="s">
        <v>428</v>
      </c>
    </row>
    <row r="10" spans="1:22" ht="17.399999999999999" thickBot="1" x14ac:dyDescent="0.35">
      <c r="A10" s="364" t="s">
        <v>235</v>
      </c>
      <c r="B10" s="89">
        <v>1</v>
      </c>
      <c r="C10" s="89">
        <v>1</v>
      </c>
      <c r="D10" s="222">
        <f>10+B10+C10+'Personal File'!$C$14</f>
        <v>14</v>
      </c>
      <c r="E10" s="223" t="s">
        <v>428</v>
      </c>
      <c r="F10" s="50"/>
      <c r="G10" s="248"/>
      <c r="H10" s="28" t="s">
        <v>366</v>
      </c>
      <c r="I10" s="249">
        <f>'Personal File'!E3</f>
        <v>4</v>
      </c>
      <c r="R10" s="364" t="s">
        <v>235</v>
      </c>
      <c r="S10" s="89">
        <v>1</v>
      </c>
      <c r="T10" s="89">
        <v>1</v>
      </c>
      <c r="U10" s="222">
        <f>10+S10+T10+'Personal File'!$C$14</f>
        <v>14</v>
      </c>
      <c r="V10" s="223" t="s">
        <v>428</v>
      </c>
    </row>
    <row r="11" spans="1:22" ht="17.399999999999999" thickTop="1" x14ac:dyDescent="0.3">
      <c r="A11" s="221" t="s">
        <v>98</v>
      </c>
      <c r="B11" s="89">
        <v>1</v>
      </c>
      <c r="C11" s="89">
        <v>0</v>
      </c>
      <c r="D11" s="222">
        <f>10+B11+C11+'Personal File'!$C$14</f>
        <v>13</v>
      </c>
      <c r="E11" s="223" t="s">
        <v>428</v>
      </c>
      <c r="F11" s="50"/>
      <c r="G11" s="250"/>
      <c r="H11" s="30" t="s">
        <v>360</v>
      </c>
      <c r="I11" s="251">
        <f ca="1">RANDBETWEEN(1,20)</f>
        <v>19</v>
      </c>
      <c r="R11" s="221" t="s">
        <v>98</v>
      </c>
      <c r="S11" s="89">
        <v>1</v>
      </c>
      <c r="T11" s="89">
        <v>0</v>
      </c>
      <c r="U11" s="222">
        <f>10+S11+T11+'Personal File'!$C$14</f>
        <v>13</v>
      </c>
      <c r="V11" s="223" t="s">
        <v>428</v>
      </c>
    </row>
    <row r="12" spans="1:22" x14ac:dyDescent="0.3">
      <c r="A12" s="221" t="s">
        <v>98</v>
      </c>
      <c r="B12" s="89">
        <v>1</v>
      </c>
      <c r="C12" s="89">
        <v>0</v>
      </c>
      <c r="D12" s="222">
        <f>10+B12+C12+'Personal File'!$C$14</f>
        <v>13</v>
      </c>
      <c r="E12" s="223" t="s">
        <v>428</v>
      </c>
      <c r="F12" s="50"/>
      <c r="G12" s="252"/>
      <c r="H12" s="28" t="s">
        <v>363</v>
      </c>
      <c r="I12" s="326">
        <f ca="1">I11+'Personal File'!C15+2</f>
        <v>23</v>
      </c>
      <c r="R12" s="221" t="s">
        <v>98</v>
      </c>
      <c r="S12" s="89">
        <v>1</v>
      </c>
      <c r="T12" s="89">
        <v>0</v>
      </c>
      <c r="U12" s="222">
        <f>10+S12+T12+'Personal File'!$C$14</f>
        <v>13</v>
      </c>
      <c r="V12" s="223" t="s">
        <v>428</v>
      </c>
    </row>
    <row r="13" spans="1:22" x14ac:dyDescent="0.3">
      <c r="A13" s="221" t="s">
        <v>355</v>
      </c>
      <c r="B13" s="89">
        <v>1</v>
      </c>
      <c r="C13" s="89">
        <v>1</v>
      </c>
      <c r="D13" s="222">
        <f>10+B13+C13+'Personal File'!$C$14</f>
        <v>14</v>
      </c>
      <c r="E13" s="223" t="s">
        <v>428</v>
      </c>
      <c r="F13" s="50"/>
      <c r="G13" s="253"/>
      <c r="H13" s="31" t="s">
        <v>361</v>
      </c>
      <c r="I13" s="254">
        <f ca="1">RANDBETWEEN(1,6)+RANDBETWEEN(1,6)</f>
        <v>4</v>
      </c>
      <c r="R13" s="221" t="s">
        <v>355</v>
      </c>
      <c r="S13" s="89">
        <v>1</v>
      </c>
      <c r="T13" s="89">
        <v>1</v>
      </c>
      <c r="U13" s="222">
        <f>10+S13+T13+'Personal File'!$C$14</f>
        <v>14</v>
      </c>
      <c r="V13" s="223" t="s">
        <v>428</v>
      </c>
    </row>
    <row r="14" spans="1:22" ht="17.399999999999999" thickBot="1" x14ac:dyDescent="0.35">
      <c r="A14" s="237" t="s">
        <v>355</v>
      </c>
      <c r="B14" s="99">
        <v>1</v>
      </c>
      <c r="C14" s="99">
        <v>1</v>
      </c>
      <c r="D14" s="238">
        <f>10+B14+C14+'Personal File'!$C$14</f>
        <v>14</v>
      </c>
      <c r="E14" s="239" t="s">
        <v>428</v>
      </c>
      <c r="F14" s="50"/>
      <c r="G14" s="255"/>
      <c r="H14" s="33" t="s">
        <v>364</v>
      </c>
      <c r="I14" s="256">
        <f ca="1">I10+'Personal File'!C15+I13</f>
        <v>10</v>
      </c>
      <c r="R14" s="237" t="s">
        <v>355</v>
      </c>
      <c r="S14" s="99">
        <v>1</v>
      </c>
      <c r="T14" s="99">
        <v>1</v>
      </c>
      <c r="U14" s="238">
        <f>10+S14+T14+'Personal File'!$C$14</f>
        <v>14</v>
      </c>
      <c r="V14" s="239" t="s">
        <v>428</v>
      </c>
    </row>
    <row r="15" spans="1:22" x14ac:dyDescent="0.3">
      <c r="A15" s="364" t="s">
        <v>127</v>
      </c>
      <c r="B15" s="89">
        <v>2</v>
      </c>
      <c r="C15" s="89">
        <v>1</v>
      </c>
      <c r="D15" s="222">
        <f>10+B15+C15+'Personal File'!$C$14</f>
        <v>15</v>
      </c>
      <c r="E15" s="223" t="s">
        <v>428</v>
      </c>
      <c r="F15" s="50"/>
      <c r="G15" s="257"/>
      <c r="H15" s="32" t="s">
        <v>362</v>
      </c>
      <c r="I15" s="258">
        <f>3+'Personal File'!C15</f>
        <v>5</v>
      </c>
      <c r="R15" s="364" t="s">
        <v>127</v>
      </c>
      <c r="S15" s="89">
        <v>2</v>
      </c>
      <c r="T15" s="89">
        <v>1</v>
      </c>
      <c r="U15" s="222">
        <f>10+S15+T15+'Personal File'!$C$14</f>
        <v>15</v>
      </c>
      <c r="V15" s="223" t="s">
        <v>428</v>
      </c>
    </row>
    <row r="16" spans="1:22" ht="17.399999999999999" thickBot="1" x14ac:dyDescent="0.35">
      <c r="A16" s="221" t="s">
        <v>473</v>
      </c>
      <c r="B16" s="89">
        <v>2</v>
      </c>
      <c r="C16" s="89">
        <v>0</v>
      </c>
      <c r="D16" s="222">
        <f>10+B16+C16+'Personal File'!$C$14</f>
        <v>14</v>
      </c>
      <c r="E16" s="223" t="s">
        <v>428</v>
      </c>
      <c r="G16" s="262"/>
      <c r="H16" s="29" t="s">
        <v>365</v>
      </c>
      <c r="I16" s="263">
        <v>0</v>
      </c>
      <c r="R16" s="221" t="s">
        <v>473</v>
      </c>
      <c r="S16" s="89">
        <v>2</v>
      </c>
      <c r="T16" s="89">
        <v>0</v>
      </c>
      <c r="U16" s="222">
        <f>10+S16+T16+'Personal File'!$C$14</f>
        <v>14</v>
      </c>
      <c r="V16" s="223" t="s">
        <v>428</v>
      </c>
    </row>
    <row r="17" spans="1:22" ht="17.399999999999999" thickTop="1" x14ac:dyDescent="0.3">
      <c r="A17" s="221" t="s">
        <v>301</v>
      </c>
      <c r="B17" s="89">
        <v>2</v>
      </c>
      <c r="C17" s="89">
        <v>1</v>
      </c>
      <c r="D17" s="222">
        <f>10+B17+C17+'Personal File'!$C$14</f>
        <v>15</v>
      </c>
      <c r="E17" s="223" t="s">
        <v>428</v>
      </c>
      <c r="R17" s="221" t="s">
        <v>301</v>
      </c>
      <c r="S17" s="89">
        <v>2</v>
      </c>
      <c r="T17" s="89">
        <v>1</v>
      </c>
      <c r="U17" s="222">
        <f>10+S17+T17+'Personal File'!$C$14</f>
        <v>15</v>
      </c>
      <c r="V17" s="223" t="s">
        <v>428</v>
      </c>
    </row>
    <row r="18" spans="1:22" x14ac:dyDescent="0.3">
      <c r="A18" s="237" t="s">
        <v>301</v>
      </c>
      <c r="B18" s="99">
        <v>2</v>
      </c>
      <c r="C18" s="99">
        <v>1</v>
      </c>
      <c r="D18" s="238">
        <f>10+B18+C18+'Personal File'!$C$14</f>
        <v>15</v>
      </c>
      <c r="E18" s="239" t="s">
        <v>428</v>
      </c>
      <c r="G18" s="261"/>
      <c r="R18" s="237" t="s">
        <v>301</v>
      </c>
      <c r="S18" s="99">
        <v>2</v>
      </c>
      <c r="T18" s="99">
        <v>1</v>
      </c>
      <c r="U18" s="238">
        <f>10+S18+T18+'Personal File'!$C$14</f>
        <v>15</v>
      </c>
      <c r="V18" s="239" t="s">
        <v>428</v>
      </c>
    </row>
    <row r="19" spans="1:22" x14ac:dyDescent="0.3">
      <c r="A19" s="432"/>
      <c r="B19" s="89">
        <v>3</v>
      </c>
      <c r="C19" s="89">
        <v>0</v>
      </c>
      <c r="D19" s="222">
        <f>10+B19+C19+'Personal File'!$C$14</f>
        <v>15</v>
      </c>
      <c r="E19" s="223" t="s">
        <v>428</v>
      </c>
      <c r="G19" s="261"/>
      <c r="R19" s="432"/>
      <c r="S19" s="89">
        <v>3</v>
      </c>
      <c r="T19" s="89">
        <v>0</v>
      </c>
      <c r="U19" s="222">
        <f>10+S19+T19+'Personal File'!$C$14</f>
        <v>15</v>
      </c>
      <c r="V19" s="223" t="s">
        <v>428</v>
      </c>
    </row>
    <row r="20" spans="1:22" x14ac:dyDescent="0.3">
      <c r="A20" s="433"/>
      <c r="B20" s="89">
        <v>3</v>
      </c>
      <c r="C20" s="89">
        <v>0</v>
      </c>
      <c r="D20" s="222">
        <f>10+B20+C20+'Personal File'!$C$14</f>
        <v>15</v>
      </c>
      <c r="E20" s="223" t="s">
        <v>428</v>
      </c>
      <c r="R20" s="433"/>
      <c r="S20" s="89">
        <v>3</v>
      </c>
      <c r="T20" s="89">
        <v>0</v>
      </c>
      <c r="U20" s="222">
        <f>10+S20+T20+'Personal File'!$C$14</f>
        <v>15</v>
      </c>
      <c r="V20" s="223" t="s">
        <v>428</v>
      </c>
    </row>
    <row r="21" spans="1:22" ht="17.399999999999999" thickBot="1" x14ac:dyDescent="0.35">
      <c r="A21" s="434"/>
      <c r="B21" s="180">
        <v>3</v>
      </c>
      <c r="C21" s="180">
        <v>0</v>
      </c>
      <c r="D21" s="259">
        <f>10+B21+C21+'Personal File'!$C$14</f>
        <v>15</v>
      </c>
      <c r="E21" s="260" t="s">
        <v>428</v>
      </c>
      <c r="R21" s="434"/>
      <c r="S21" s="180">
        <v>3</v>
      </c>
      <c r="T21" s="180">
        <v>0</v>
      </c>
      <c r="U21" s="259">
        <f>10+S21+T21+'Personal File'!$C$14</f>
        <v>15</v>
      </c>
      <c r="V21" s="260" t="s">
        <v>428</v>
      </c>
    </row>
    <row r="22" spans="1:22" ht="17.399999999999999" thickTop="1" x14ac:dyDescent="0.3">
      <c r="A22" s="261"/>
      <c r="B22" s="261"/>
      <c r="C22" s="261"/>
      <c r="D22" s="261"/>
    </row>
  </sheetData>
  <sortState xmlns:xlrd2="http://schemas.microsoft.com/office/spreadsheetml/2017/richdata2" ref="A3:E21">
    <sortCondition ref="B3:B21"/>
    <sortCondition ref="A3:A21"/>
  </sortState>
  <conditionalFormatting sqref="E3:E4 E6:E14">
    <cfRule type="cellIs" dxfId="217" priority="379" stopIfTrue="1" operator="equal">
      <formula>"þ"</formula>
    </cfRule>
  </conditionalFormatting>
  <conditionalFormatting sqref="E10:E12">
    <cfRule type="cellIs" dxfId="216" priority="356" stopIfTrue="1" operator="equal">
      <formula>"þ"</formula>
    </cfRule>
  </conditionalFormatting>
  <conditionalFormatting sqref="D15:D21">
    <cfRule type="cellIs" dxfId="215" priority="352" stopIfTrue="1" operator="equal">
      <formula>"þ"</formula>
    </cfRule>
  </conditionalFormatting>
  <conditionalFormatting sqref="D15:D21">
    <cfRule type="cellIs" dxfId="214" priority="351" stopIfTrue="1" operator="equal">
      <formula>"þ"</formula>
    </cfRule>
  </conditionalFormatting>
  <conditionalFormatting sqref="E15:E21">
    <cfRule type="cellIs" dxfId="213" priority="350" stopIfTrue="1" operator="equal">
      <formula>"þ"</formula>
    </cfRule>
  </conditionalFormatting>
  <conditionalFormatting sqref="D17:E17">
    <cfRule type="cellIs" dxfId="212" priority="349" stopIfTrue="1" operator="equal">
      <formula>"þ"</formula>
    </cfRule>
  </conditionalFormatting>
  <conditionalFormatting sqref="E10:E12">
    <cfRule type="cellIs" dxfId="211" priority="348" stopIfTrue="1" operator="equal">
      <formula>"þ"</formula>
    </cfRule>
  </conditionalFormatting>
  <conditionalFormatting sqref="E9">
    <cfRule type="cellIs" dxfId="210" priority="346" stopIfTrue="1" operator="equal">
      <formula>"þ"</formula>
    </cfRule>
  </conditionalFormatting>
  <conditionalFormatting sqref="E14">
    <cfRule type="cellIs" dxfId="209" priority="343" stopIfTrue="1" operator="equal">
      <formula>"þ"</formula>
    </cfRule>
  </conditionalFormatting>
  <conditionalFormatting sqref="E12:E13">
    <cfRule type="cellIs" dxfId="208" priority="341" stopIfTrue="1" operator="equal">
      <formula>"þ"</formula>
    </cfRule>
  </conditionalFormatting>
  <conditionalFormatting sqref="E12:E13">
    <cfRule type="cellIs" dxfId="207" priority="340" stopIfTrue="1" operator="equal">
      <formula>"þ"</formula>
    </cfRule>
  </conditionalFormatting>
  <conditionalFormatting sqref="E12:E13">
    <cfRule type="cellIs" dxfId="206" priority="338" stopIfTrue="1" operator="equal">
      <formula>"þ"</formula>
    </cfRule>
  </conditionalFormatting>
  <conditionalFormatting sqref="E12:E13">
    <cfRule type="cellIs" dxfId="205" priority="336" stopIfTrue="1" operator="equal">
      <formula>"þ"</formula>
    </cfRule>
  </conditionalFormatting>
  <conditionalFormatting sqref="E10:E12">
    <cfRule type="cellIs" dxfId="204" priority="335" stopIfTrue="1" operator="equal">
      <formula>"þ"</formula>
    </cfRule>
  </conditionalFormatting>
  <conditionalFormatting sqref="E14">
    <cfRule type="cellIs" dxfId="203" priority="330" stopIfTrue="1" operator="equal">
      <formula>"þ"</formula>
    </cfRule>
  </conditionalFormatting>
  <conditionalFormatting sqref="E14">
    <cfRule type="cellIs" dxfId="202" priority="329" stopIfTrue="1" operator="equal">
      <formula>"þ"</formula>
    </cfRule>
  </conditionalFormatting>
  <conditionalFormatting sqref="E9">
    <cfRule type="cellIs" dxfId="201" priority="328" stopIfTrue="1" operator="equal">
      <formula>"þ"</formula>
    </cfRule>
  </conditionalFormatting>
  <conditionalFormatting sqref="E12:E13">
    <cfRule type="cellIs" dxfId="200" priority="327" stopIfTrue="1" operator="equal">
      <formula>"þ"</formula>
    </cfRule>
  </conditionalFormatting>
  <conditionalFormatting sqref="E12:E13">
    <cfRule type="cellIs" dxfId="199" priority="325" stopIfTrue="1" operator="equal">
      <formula>"þ"</formula>
    </cfRule>
  </conditionalFormatting>
  <conditionalFormatting sqref="E10:E12">
    <cfRule type="cellIs" dxfId="198" priority="324" stopIfTrue="1" operator="equal">
      <formula>"þ"</formula>
    </cfRule>
  </conditionalFormatting>
  <conditionalFormatting sqref="E14">
    <cfRule type="cellIs" dxfId="197" priority="319" stopIfTrue="1" operator="equal">
      <formula>"þ"</formula>
    </cfRule>
  </conditionalFormatting>
  <conditionalFormatting sqref="E14">
    <cfRule type="cellIs" dxfId="196" priority="318" stopIfTrue="1" operator="equal">
      <formula>"þ"</formula>
    </cfRule>
  </conditionalFormatting>
  <conditionalFormatting sqref="E9">
    <cfRule type="cellIs" dxfId="195" priority="317" stopIfTrue="1" operator="equal">
      <formula>"þ"</formula>
    </cfRule>
  </conditionalFormatting>
  <conditionalFormatting sqref="E14">
    <cfRule type="cellIs" dxfId="194" priority="316" stopIfTrue="1" operator="equal">
      <formula>"þ"</formula>
    </cfRule>
  </conditionalFormatting>
  <conditionalFormatting sqref="E14">
    <cfRule type="cellIs" dxfId="193" priority="314" stopIfTrue="1" operator="equal">
      <formula>"þ"</formula>
    </cfRule>
  </conditionalFormatting>
  <conditionalFormatting sqref="E12:E13">
    <cfRule type="cellIs" dxfId="192" priority="313" stopIfTrue="1" operator="equal">
      <formula>"þ"</formula>
    </cfRule>
  </conditionalFormatting>
  <conditionalFormatting sqref="E15">
    <cfRule type="cellIs" dxfId="191" priority="310" stopIfTrue="1" operator="equal">
      <formula>"þ"</formula>
    </cfRule>
  </conditionalFormatting>
  <conditionalFormatting sqref="E10:E12">
    <cfRule type="cellIs" dxfId="190" priority="306" stopIfTrue="1" operator="equal">
      <formula>"þ"</formula>
    </cfRule>
  </conditionalFormatting>
  <conditionalFormatting sqref="E15">
    <cfRule type="cellIs" dxfId="189" priority="298" stopIfTrue="1" operator="equal">
      <formula>"þ"</formula>
    </cfRule>
  </conditionalFormatting>
  <conditionalFormatting sqref="E15">
    <cfRule type="cellIs" dxfId="188" priority="293" stopIfTrue="1" operator="equal">
      <formula>"þ"</formula>
    </cfRule>
  </conditionalFormatting>
  <conditionalFormatting sqref="E16">
    <cfRule type="cellIs" dxfId="187" priority="288" stopIfTrue="1" operator="equal">
      <formula>"þ"</formula>
    </cfRule>
  </conditionalFormatting>
  <conditionalFormatting sqref="E15">
    <cfRule type="cellIs" dxfId="186" priority="286" stopIfTrue="1" operator="equal">
      <formula>"þ"</formula>
    </cfRule>
  </conditionalFormatting>
  <conditionalFormatting sqref="E15">
    <cfRule type="cellIs" dxfId="185" priority="285" stopIfTrue="1" operator="equal">
      <formula>"þ"</formula>
    </cfRule>
  </conditionalFormatting>
  <conditionalFormatting sqref="E12:E13">
    <cfRule type="cellIs" dxfId="184" priority="284" stopIfTrue="1" operator="equal">
      <formula>"þ"</formula>
    </cfRule>
  </conditionalFormatting>
  <conditionalFormatting sqref="E12:E13">
    <cfRule type="cellIs" dxfId="183" priority="283" stopIfTrue="1" operator="equal">
      <formula>"þ"</formula>
    </cfRule>
  </conditionalFormatting>
  <conditionalFormatting sqref="E10:E12">
    <cfRule type="cellIs" dxfId="182" priority="282" stopIfTrue="1" operator="equal">
      <formula>"þ"</formula>
    </cfRule>
  </conditionalFormatting>
  <conditionalFormatting sqref="E15">
    <cfRule type="cellIs" dxfId="181" priority="281" stopIfTrue="1" operator="equal">
      <formula>"þ"</formula>
    </cfRule>
  </conditionalFormatting>
  <conditionalFormatting sqref="E14">
    <cfRule type="cellIs" dxfId="180" priority="280" stopIfTrue="1" operator="equal">
      <formula>"þ"</formula>
    </cfRule>
  </conditionalFormatting>
  <conditionalFormatting sqref="E14">
    <cfRule type="cellIs" dxfId="179" priority="279" stopIfTrue="1" operator="equal">
      <formula>"þ"</formula>
    </cfRule>
  </conditionalFormatting>
  <conditionalFormatting sqref="E14">
    <cfRule type="cellIs" dxfId="178" priority="278" stopIfTrue="1" operator="equal">
      <formula>"þ"</formula>
    </cfRule>
  </conditionalFormatting>
  <conditionalFormatting sqref="E14">
    <cfRule type="cellIs" dxfId="177" priority="277" stopIfTrue="1" operator="equal">
      <formula>"þ"</formula>
    </cfRule>
  </conditionalFormatting>
  <conditionalFormatting sqref="E12:E13">
    <cfRule type="cellIs" dxfId="176" priority="276" stopIfTrue="1" operator="equal">
      <formula>"þ"</formula>
    </cfRule>
  </conditionalFormatting>
  <conditionalFormatting sqref="E15">
    <cfRule type="cellIs" dxfId="175" priority="275" stopIfTrue="1" operator="equal">
      <formula>"þ"</formula>
    </cfRule>
  </conditionalFormatting>
  <conditionalFormatting sqref="E15">
    <cfRule type="cellIs" dxfId="174" priority="274" stopIfTrue="1" operator="equal">
      <formula>"þ"</formula>
    </cfRule>
  </conditionalFormatting>
  <conditionalFormatting sqref="E10:E12">
    <cfRule type="cellIs" dxfId="173" priority="273" stopIfTrue="1" operator="equal">
      <formula>"þ"</formula>
    </cfRule>
  </conditionalFormatting>
  <conditionalFormatting sqref="E14">
    <cfRule type="cellIs" dxfId="172" priority="272" stopIfTrue="1" operator="equal">
      <formula>"þ"</formula>
    </cfRule>
  </conditionalFormatting>
  <conditionalFormatting sqref="E14">
    <cfRule type="cellIs" dxfId="171" priority="271" stopIfTrue="1" operator="equal">
      <formula>"þ"</formula>
    </cfRule>
  </conditionalFormatting>
  <conditionalFormatting sqref="E12:E13">
    <cfRule type="cellIs" dxfId="170" priority="270" stopIfTrue="1" operator="equal">
      <formula>"þ"</formula>
    </cfRule>
  </conditionalFormatting>
  <conditionalFormatting sqref="E15">
    <cfRule type="cellIs" dxfId="169" priority="269" stopIfTrue="1" operator="equal">
      <formula>"þ"</formula>
    </cfRule>
  </conditionalFormatting>
  <conditionalFormatting sqref="E15">
    <cfRule type="cellIs" dxfId="168" priority="268" stopIfTrue="1" operator="equal">
      <formula>"þ"</formula>
    </cfRule>
  </conditionalFormatting>
  <conditionalFormatting sqref="E10:E12">
    <cfRule type="cellIs" dxfId="167" priority="267" stopIfTrue="1" operator="equal">
      <formula>"þ"</formula>
    </cfRule>
  </conditionalFormatting>
  <conditionalFormatting sqref="E15">
    <cfRule type="cellIs" dxfId="166" priority="266" stopIfTrue="1" operator="equal">
      <formula>"þ"</formula>
    </cfRule>
  </conditionalFormatting>
  <conditionalFormatting sqref="E15">
    <cfRule type="cellIs" dxfId="165" priority="265" stopIfTrue="1" operator="equal">
      <formula>"þ"</formula>
    </cfRule>
  </conditionalFormatting>
  <conditionalFormatting sqref="E14">
    <cfRule type="cellIs" dxfId="164" priority="264" stopIfTrue="1" operator="equal">
      <formula>"þ"</formula>
    </cfRule>
  </conditionalFormatting>
  <conditionalFormatting sqref="E16">
    <cfRule type="cellIs" dxfId="163" priority="263" stopIfTrue="1" operator="equal">
      <formula>"þ"</formula>
    </cfRule>
  </conditionalFormatting>
  <conditionalFormatting sqref="E12:E13">
    <cfRule type="cellIs" dxfId="162" priority="262" stopIfTrue="1" operator="equal">
      <formula>"þ"</formula>
    </cfRule>
  </conditionalFormatting>
  <conditionalFormatting sqref="E16">
    <cfRule type="cellIs" dxfId="161" priority="261" stopIfTrue="1" operator="equal">
      <formula>"þ"</formula>
    </cfRule>
  </conditionalFormatting>
  <conditionalFormatting sqref="E16">
    <cfRule type="cellIs" dxfId="160" priority="260" stopIfTrue="1" operator="equal">
      <formula>"þ"</formula>
    </cfRule>
  </conditionalFormatting>
  <conditionalFormatting sqref="E17">
    <cfRule type="cellIs" dxfId="159" priority="259" stopIfTrue="1" operator="equal">
      <formula>"þ"</formula>
    </cfRule>
  </conditionalFormatting>
  <conditionalFormatting sqref="E16">
    <cfRule type="cellIs" dxfId="158" priority="258" stopIfTrue="1" operator="equal">
      <formula>"þ"</formula>
    </cfRule>
  </conditionalFormatting>
  <conditionalFormatting sqref="E16">
    <cfRule type="cellIs" dxfId="157" priority="257" stopIfTrue="1" operator="equal">
      <formula>"þ"</formula>
    </cfRule>
  </conditionalFormatting>
  <conditionalFormatting sqref="D18:E18">
    <cfRule type="cellIs" dxfId="156" priority="256" stopIfTrue="1" operator="equal">
      <formula>"þ"</formula>
    </cfRule>
  </conditionalFormatting>
  <conditionalFormatting sqref="E17">
    <cfRule type="cellIs" dxfId="155" priority="255" stopIfTrue="1" operator="equal">
      <formula>"þ"</formula>
    </cfRule>
  </conditionalFormatting>
  <conditionalFormatting sqref="E17">
    <cfRule type="cellIs" dxfId="154" priority="254" stopIfTrue="1" operator="equal">
      <formula>"þ"</formula>
    </cfRule>
  </conditionalFormatting>
  <conditionalFormatting sqref="E17">
    <cfRule type="cellIs" dxfId="153" priority="253" stopIfTrue="1" operator="equal">
      <formula>"þ"</formula>
    </cfRule>
  </conditionalFormatting>
  <conditionalFormatting sqref="E17">
    <cfRule type="cellIs" dxfId="152" priority="252" stopIfTrue="1" operator="equal">
      <formula>"þ"</formula>
    </cfRule>
  </conditionalFormatting>
  <conditionalFormatting sqref="E18">
    <cfRule type="cellIs" dxfId="151" priority="251" stopIfTrue="1" operator="equal">
      <formula>"þ"</formula>
    </cfRule>
  </conditionalFormatting>
  <conditionalFormatting sqref="E17">
    <cfRule type="cellIs" dxfId="150" priority="250" stopIfTrue="1" operator="equal">
      <formula>"þ"</formula>
    </cfRule>
  </conditionalFormatting>
  <conditionalFormatting sqref="E17">
    <cfRule type="cellIs" dxfId="149" priority="249" stopIfTrue="1" operator="equal">
      <formula>"þ"</formula>
    </cfRule>
  </conditionalFormatting>
  <conditionalFormatting sqref="D20:E20">
    <cfRule type="cellIs" dxfId="148" priority="248" stopIfTrue="1" operator="equal">
      <formula>"þ"</formula>
    </cfRule>
  </conditionalFormatting>
  <conditionalFormatting sqref="E18">
    <cfRule type="cellIs" dxfId="147" priority="247" stopIfTrue="1" operator="equal">
      <formula>"þ"</formula>
    </cfRule>
  </conditionalFormatting>
  <conditionalFormatting sqref="E18">
    <cfRule type="cellIs" dxfId="146" priority="246" stopIfTrue="1" operator="equal">
      <formula>"þ"</formula>
    </cfRule>
  </conditionalFormatting>
  <conditionalFormatting sqref="E18">
    <cfRule type="cellIs" dxfId="145" priority="245" stopIfTrue="1" operator="equal">
      <formula>"þ"</formula>
    </cfRule>
  </conditionalFormatting>
  <conditionalFormatting sqref="E19">
    <cfRule type="cellIs" dxfId="144" priority="244" stopIfTrue="1" operator="equal">
      <formula>"þ"</formula>
    </cfRule>
  </conditionalFormatting>
  <conditionalFormatting sqref="E18">
    <cfRule type="cellIs" dxfId="143" priority="243" stopIfTrue="1" operator="equal">
      <formula>"þ"</formula>
    </cfRule>
  </conditionalFormatting>
  <conditionalFormatting sqref="E18">
    <cfRule type="cellIs" dxfId="142" priority="242" stopIfTrue="1" operator="equal">
      <formula>"þ"</formula>
    </cfRule>
  </conditionalFormatting>
  <conditionalFormatting sqref="E18">
    <cfRule type="cellIs" dxfId="141" priority="241" stopIfTrue="1" operator="equal">
      <formula>"þ"</formula>
    </cfRule>
  </conditionalFormatting>
  <conditionalFormatting sqref="E18">
    <cfRule type="cellIs" dxfId="140" priority="240" stopIfTrue="1" operator="equal">
      <formula>"þ"</formula>
    </cfRule>
  </conditionalFormatting>
  <conditionalFormatting sqref="E18">
    <cfRule type="cellIs" dxfId="139" priority="239" stopIfTrue="1" operator="equal">
      <formula>"þ"</formula>
    </cfRule>
  </conditionalFormatting>
  <conditionalFormatting sqref="E18">
    <cfRule type="cellIs" dxfId="138" priority="238" stopIfTrue="1" operator="equal">
      <formula>"þ"</formula>
    </cfRule>
  </conditionalFormatting>
  <conditionalFormatting sqref="E18">
    <cfRule type="cellIs" dxfId="137" priority="237" stopIfTrue="1" operator="equal">
      <formula>"þ"</formula>
    </cfRule>
  </conditionalFormatting>
  <conditionalFormatting sqref="E18">
    <cfRule type="cellIs" dxfId="136" priority="236" stopIfTrue="1" operator="equal">
      <formula>"þ"</formula>
    </cfRule>
  </conditionalFormatting>
  <conditionalFormatting sqref="E18">
    <cfRule type="cellIs" dxfId="135" priority="235" stopIfTrue="1" operator="equal">
      <formula>"þ"</formula>
    </cfRule>
  </conditionalFormatting>
  <conditionalFormatting sqref="E19">
    <cfRule type="cellIs" dxfId="134" priority="234" stopIfTrue="1" operator="equal">
      <formula>"þ"</formula>
    </cfRule>
  </conditionalFormatting>
  <conditionalFormatting sqref="E19">
    <cfRule type="cellIs" dxfId="133" priority="233" stopIfTrue="1" operator="equal">
      <formula>"þ"</formula>
    </cfRule>
  </conditionalFormatting>
  <conditionalFormatting sqref="E19">
    <cfRule type="cellIs" dxfId="132" priority="232" stopIfTrue="1" operator="equal">
      <formula>"þ"</formula>
    </cfRule>
  </conditionalFormatting>
  <conditionalFormatting sqref="E20">
    <cfRule type="cellIs" dxfId="131" priority="231" stopIfTrue="1" operator="equal">
      <formula>"þ"</formula>
    </cfRule>
  </conditionalFormatting>
  <conditionalFormatting sqref="E19">
    <cfRule type="cellIs" dxfId="130" priority="230" stopIfTrue="1" operator="equal">
      <formula>"þ"</formula>
    </cfRule>
  </conditionalFormatting>
  <conditionalFormatting sqref="E19">
    <cfRule type="cellIs" dxfId="129" priority="229" stopIfTrue="1" operator="equal">
      <formula>"þ"</formula>
    </cfRule>
  </conditionalFormatting>
  <conditionalFormatting sqref="D21:E21">
    <cfRule type="cellIs" dxfId="128" priority="228" stopIfTrue="1" operator="equal">
      <formula>"þ"</formula>
    </cfRule>
  </conditionalFormatting>
  <conditionalFormatting sqref="E20">
    <cfRule type="cellIs" dxfId="127" priority="227" stopIfTrue="1" operator="equal">
      <formula>"þ"</formula>
    </cfRule>
  </conditionalFormatting>
  <conditionalFormatting sqref="E20">
    <cfRule type="cellIs" dxfId="126" priority="226" stopIfTrue="1" operator="equal">
      <formula>"þ"</formula>
    </cfRule>
  </conditionalFormatting>
  <conditionalFormatting sqref="E20">
    <cfRule type="cellIs" dxfId="125" priority="225" stopIfTrue="1" operator="equal">
      <formula>"þ"</formula>
    </cfRule>
  </conditionalFormatting>
  <conditionalFormatting sqref="E20">
    <cfRule type="cellIs" dxfId="124" priority="224" stopIfTrue="1" operator="equal">
      <formula>"þ"</formula>
    </cfRule>
  </conditionalFormatting>
  <conditionalFormatting sqref="E21">
    <cfRule type="cellIs" dxfId="123" priority="223" stopIfTrue="1" operator="equal">
      <formula>"þ"</formula>
    </cfRule>
  </conditionalFormatting>
  <conditionalFormatting sqref="E20">
    <cfRule type="cellIs" dxfId="122" priority="222" stopIfTrue="1" operator="equal">
      <formula>"þ"</formula>
    </cfRule>
  </conditionalFormatting>
  <conditionalFormatting sqref="E20">
    <cfRule type="cellIs" dxfId="121" priority="221" stopIfTrue="1" operator="equal">
      <formula>"þ"</formula>
    </cfRule>
  </conditionalFormatting>
  <conditionalFormatting sqref="E12:E13">
    <cfRule type="cellIs" dxfId="120" priority="220" stopIfTrue="1" operator="equal">
      <formula>"þ"</formula>
    </cfRule>
  </conditionalFormatting>
  <conditionalFormatting sqref="E12:E13">
    <cfRule type="cellIs" dxfId="119" priority="219" stopIfTrue="1" operator="equal">
      <formula>"þ"</formula>
    </cfRule>
  </conditionalFormatting>
  <conditionalFormatting sqref="E12:E13">
    <cfRule type="cellIs" dxfId="118" priority="218" stopIfTrue="1" operator="equal">
      <formula>"þ"</formula>
    </cfRule>
  </conditionalFormatting>
  <conditionalFormatting sqref="E12:E13">
    <cfRule type="cellIs" dxfId="117" priority="217" stopIfTrue="1" operator="equal">
      <formula>"þ"</formula>
    </cfRule>
  </conditionalFormatting>
  <conditionalFormatting sqref="E12:E13">
    <cfRule type="cellIs" dxfId="116" priority="216" stopIfTrue="1" operator="equal">
      <formula>"þ"</formula>
    </cfRule>
  </conditionalFormatting>
  <conditionalFormatting sqref="E12:E13">
    <cfRule type="cellIs" dxfId="115" priority="215" stopIfTrue="1" operator="equal">
      <formula>"þ"</formula>
    </cfRule>
  </conditionalFormatting>
  <conditionalFormatting sqref="E12:E13">
    <cfRule type="cellIs" dxfId="114" priority="214" stopIfTrue="1" operator="equal">
      <formula>"þ"</formula>
    </cfRule>
  </conditionalFormatting>
  <conditionalFormatting sqref="E12:E13">
    <cfRule type="cellIs" dxfId="113" priority="213" stopIfTrue="1" operator="equal">
      <formula>"þ"</formula>
    </cfRule>
  </conditionalFormatting>
  <conditionalFormatting sqref="E5">
    <cfRule type="cellIs" dxfId="112" priority="107" stopIfTrue="1" operator="equal">
      <formula>"þ"</formula>
    </cfRule>
  </conditionalFormatting>
  <conditionalFormatting sqref="V3:V4 V6:V14">
    <cfRule type="cellIs" dxfId="111" priority="106" stopIfTrue="1" operator="equal">
      <formula>"þ"</formula>
    </cfRule>
  </conditionalFormatting>
  <conditionalFormatting sqref="V10:V12">
    <cfRule type="cellIs" dxfId="110" priority="105" stopIfTrue="1" operator="equal">
      <formula>"þ"</formula>
    </cfRule>
  </conditionalFormatting>
  <conditionalFormatting sqref="U15:U21">
    <cfRule type="cellIs" dxfId="109" priority="104" stopIfTrue="1" operator="equal">
      <formula>"þ"</formula>
    </cfRule>
  </conditionalFormatting>
  <conditionalFormatting sqref="U15:U21">
    <cfRule type="cellIs" dxfId="108" priority="103" stopIfTrue="1" operator="equal">
      <formula>"þ"</formula>
    </cfRule>
  </conditionalFormatting>
  <conditionalFormatting sqref="V15:V21">
    <cfRule type="cellIs" dxfId="107" priority="102" stopIfTrue="1" operator="equal">
      <formula>"þ"</formula>
    </cfRule>
  </conditionalFormatting>
  <conditionalFormatting sqref="U17:V17">
    <cfRule type="cellIs" dxfId="106" priority="101" stopIfTrue="1" operator="equal">
      <formula>"þ"</formula>
    </cfRule>
  </conditionalFormatting>
  <conditionalFormatting sqref="V10:V12">
    <cfRule type="cellIs" dxfId="105" priority="100" stopIfTrue="1" operator="equal">
      <formula>"þ"</formula>
    </cfRule>
  </conditionalFormatting>
  <conditionalFormatting sqref="V9">
    <cfRule type="cellIs" dxfId="104" priority="99" stopIfTrue="1" operator="equal">
      <formula>"þ"</formula>
    </cfRule>
  </conditionalFormatting>
  <conditionalFormatting sqref="V14">
    <cfRule type="cellIs" dxfId="103" priority="98" stopIfTrue="1" operator="equal">
      <formula>"þ"</formula>
    </cfRule>
  </conditionalFormatting>
  <conditionalFormatting sqref="V13">
    <cfRule type="cellIs" dxfId="102" priority="97" stopIfTrue="1" operator="equal">
      <formula>"þ"</formula>
    </cfRule>
  </conditionalFormatting>
  <conditionalFormatting sqref="V13">
    <cfRule type="cellIs" dxfId="101" priority="96" stopIfTrue="1" operator="equal">
      <formula>"þ"</formula>
    </cfRule>
  </conditionalFormatting>
  <conditionalFormatting sqref="V13">
    <cfRule type="cellIs" dxfId="100" priority="95" stopIfTrue="1" operator="equal">
      <formula>"þ"</formula>
    </cfRule>
  </conditionalFormatting>
  <conditionalFormatting sqref="V13">
    <cfRule type="cellIs" dxfId="99" priority="94" stopIfTrue="1" operator="equal">
      <formula>"þ"</formula>
    </cfRule>
  </conditionalFormatting>
  <conditionalFormatting sqref="V10:V12">
    <cfRule type="cellIs" dxfId="98" priority="93" stopIfTrue="1" operator="equal">
      <formula>"þ"</formula>
    </cfRule>
  </conditionalFormatting>
  <conditionalFormatting sqref="V14">
    <cfRule type="cellIs" dxfId="97" priority="92" stopIfTrue="1" operator="equal">
      <formula>"þ"</formula>
    </cfRule>
  </conditionalFormatting>
  <conditionalFormatting sqref="V14">
    <cfRule type="cellIs" dxfId="96" priority="91" stopIfTrue="1" operator="equal">
      <formula>"þ"</formula>
    </cfRule>
  </conditionalFormatting>
  <conditionalFormatting sqref="V9">
    <cfRule type="cellIs" dxfId="95" priority="90" stopIfTrue="1" operator="equal">
      <formula>"þ"</formula>
    </cfRule>
  </conditionalFormatting>
  <conditionalFormatting sqref="V13">
    <cfRule type="cellIs" dxfId="94" priority="89" stopIfTrue="1" operator="equal">
      <formula>"þ"</formula>
    </cfRule>
  </conditionalFormatting>
  <conditionalFormatting sqref="V13">
    <cfRule type="cellIs" dxfId="93" priority="88" stopIfTrue="1" operator="equal">
      <formula>"þ"</formula>
    </cfRule>
  </conditionalFormatting>
  <conditionalFormatting sqref="V10:V12">
    <cfRule type="cellIs" dxfId="92" priority="87" stopIfTrue="1" operator="equal">
      <formula>"þ"</formula>
    </cfRule>
  </conditionalFormatting>
  <conditionalFormatting sqref="V14">
    <cfRule type="cellIs" dxfId="91" priority="86" stopIfTrue="1" operator="equal">
      <formula>"þ"</formula>
    </cfRule>
  </conditionalFormatting>
  <conditionalFormatting sqref="V14">
    <cfRule type="cellIs" dxfId="90" priority="85" stopIfTrue="1" operator="equal">
      <formula>"þ"</formula>
    </cfRule>
  </conditionalFormatting>
  <conditionalFormatting sqref="V9">
    <cfRule type="cellIs" dxfId="89" priority="84" stopIfTrue="1" operator="equal">
      <formula>"þ"</formula>
    </cfRule>
  </conditionalFormatting>
  <conditionalFormatting sqref="V14">
    <cfRule type="cellIs" dxfId="88" priority="83" stopIfTrue="1" operator="equal">
      <formula>"þ"</formula>
    </cfRule>
  </conditionalFormatting>
  <conditionalFormatting sqref="V14">
    <cfRule type="cellIs" dxfId="87" priority="82" stopIfTrue="1" operator="equal">
      <formula>"þ"</formula>
    </cfRule>
  </conditionalFormatting>
  <conditionalFormatting sqref="V13">
    <cfRule type="cellIs" dxfId="86" priority="81" stopIfTrue="1" operator="equal">
      <formula>"þ"</formula>
    </cfRule>
  </conditionalFormatting>
  <conditionalFormatting sqref="V15">
    <cfRule type="cellIs" dxfId="85" priority="80" stopIfTrue="1" operator="equal">
      <formula>"þ"</formula>
    </cfRule>
  </conditionalFormatting>
  <conditionalFormatting sqref="V10:V12">
    <cfRule type="cellIs" dxfId="84" priority="79" stopIfTrue="1" operator="equal">
      <formula>"þ"</formula>
    </cfRule>
  </conditionalFormatting>
  <conditionalFormatting sqref="V15">
    <cfRule type="cellIs" dxfId="83" priority="78" stopIfTrue="1" operator="equal">
      <formula>"þ"</formula>
    </cfRule>
  </conditionalFormatting>
  <conditionalFormatting sqref="V15">
    <cfRule type="cellIs" dxfId="82" priority="77" stopIfTrue="1" operator="equal">
      <formula>"þ"</formula>
    </cfRule>
  </conditionalFormatting>
  <conditionalFormatting sqref="V16">
    <cfRule type="cellIs" dxfId="81" priority="76" stopIfTrue="1" operator="equal">
      <formula>"þ"</formula>
    </cfRule>
  </conditionalFormatting>
  <conditionalFormatting sqref="V15">
    <cfRule type="cellIs" dxfId="80" priority="75" stopIfTrue="1" operator="equal">
      <formula>"þ"</formula>
    </cfRule>
  </conditionalFormatting>
  <conditionalFormatting sqref="V15">
    <cfRule type="cellIs" dxfId="79" priority="74" stopIfTrue="1" operator="equal">
      <formula>"þ"</formula>
    </cfRule>
  </conditionalFormatting>
  <conditionalFormatting sqref="V13">
    <cfRule type="cellIs" dxfId="78" priority="73" stopIfTrue="1" operator="equal">
      <formula>"þ"</formula>
    </cfRule>
  </conditionalFormatting>
  <conditionalFormatting sqref="V13">
    <cfRule type="cellIs" dxfId="77" priority="72" stopIfTrue="1" operator="equal">
      <formula>"þ"</formula>
    </cfRule>
  </conditionalFormatting>
  <conditionalFormatting sqref="V10:V12">
    <cfRule type="cellIs" dxfId="76" priority="71" stopIfTrue="1" operator="equal">
      <formula>"þ"</formula>
    </cfRule>
  </conditionalFormatting>
  <conditionalFormatting sqref="V15">
    <cfRule type="cellIs" dxfId="75" priority="70" stopIfTrue="1" operator="equal">
      <formula>"þ"</formula>
    </cfRule>
  </conditionalFormatting>
  <conditionalFormatting sqref="V14">
    <cfRule type="cellIs" dxfId="74" priority="69" stopIfTrue="1" operator="equal">
      <formula>"þ"</formula>
    </cfRule>
  </conditionalFormatting>
  <conditionalFormatting sqref="V14">
    <cfRule type="cellIs" dxfId="73" priority="68" stopIfTrue="1" operator="equal">
      <formula>"þ"</formula>
    </cfRule>
  </conditionalFormatting>
  <conditionalFormatting sqref="V14">
    <cfRule type="cellIs" dxfId="72" priority="67" stopIfTrue="1" operator="equal">
      <formula>"þ"</formula>
    </cfRule>
  </conditionalFormatting>
  <conditionalFormatting sqref="V14">
    <cfRule type="cellIs" dxfId="71" priority="66" stopIfTrue="1" operator="equal">
      <formula>"þ"</formula>
    </cfRule>
  </conditionalFormatting>
  <conditionalFormatting sqref="V13">
    <cfRule type="cellIs" dxfId="70" priority="65" stopIfTrue="1" operator="equal">
      <formula>"þ"</formula>
    </cfRule>
  </conditionalFormatting>
  <conditionalFormatting sqref="V15">
    <cfRule type="cellIs" dxfId="69" priority="64" stopIfTrue="1" operator="equal">
      <formula>"þ"</formula>
    </cfRule>
  </conditionalFormatting>
  <conditionalFormatting sqref="V15">
    <cfRule type="cellIs" dxfId="68" priority="63" stopIfTrue="1" operator="equal">
      <formula>"þ"</formula>
    </cfRule>
  </conditionalFormatting>
  <conditionalFormatting sqref="V10:V12">
    <cfRule type="cellIs" dxfId="67" priority="62" stopIfTrue="1" operator="equal">
      <formula>"þ"</formula>
    </cfRule>
  </conditionalFormatting>
  <conditionalFormatting sqref="V14">
    <cfRule type="cellIs" dxfId="66" priority="61" stopIfTrue="1" operator="equal">
      <formula>"þ"</formula>
    </cfRule>
  </conditionalFormatting>
  <conditionalFormatting sqref="V14">
    <cfRule type="cellIs" dxfId="65" priority="60" stopIfTrue="1" operator="equal">
      <formula>"þ"</formula>
    </cfRule>
  </conditionalFormatting>
  <conditionalFormatting sqref="V13">
    <cfRule type="cellIs" dxfId="64" priority="59" stopIfTrue="1" operator="equal">
      <formula>"þ"</formula>
    </cfRule>
  </conditionalFormatting>
  <conditionalFormatting sqref="V15">
    <cfRule type="cellIs" dxfId="63" priority="58" stopIfTrue="1" operator="equal">
      <formula>"þ"</formula>
    </cfRule>
  </conditionalFormatting>
  <conditionalFormatting sqref="V15">
    <cfRule type="cellIs" dxfId="62" priority="57" stopIfTrue="1" operator="equal">
      <formula>"þ"</formula>
    </cfRule>
  </conditionalFormatting>
  <conditionalFormatting sqref="V10:V12">
    <cfRule type="cellIs" dxfId="61" priority="56" stopIfTrue="1" operator="equal">
      <formula>"þ"</formula>
    </cfRule>
  </conditionalFormatting>
  <conditionalFormatting sqref="V15">
    <cfRule type="cellIs" dxfId="60" priority="55" stopIfTrue="1" operator="equal">
      <formula>"þ"</formula>
    </cfRule>
  </conditionalFormatting>
  <conditionalFormatting sqref="V15">
    <cfRule type="cellIs" dxfId="59" priority="54" stopIfTrue="1" operator="equal">
      <formula>"þ"</formula>
    </cfRule>
  </conditionalFormatting>
  <conditionalFormatting sqref="V14">
    <cfRule type="cellIs" dxfId="58" priority="53" stopIfTrue="1" operator="equal">
      <formula>"þ"</formula>
    </cfRule>
  </conditionalFormatting>
  <conditionalFormatting sqref="V16">
    <cfRule type="cellIs" dxfId="57" priority="52" stopIfTrue="1" operator="equal">
      <formula>"þ"</formula>
    </cfRule>
  </conditionalFormatting>
  <conditionalFormatting sqref="V13">
    <cfRule type="cellIs" dxfId="56" priority="51" stopIfTrue="1" operator="equal">
      <formula>"þ"</formula>
    </cfRule>
  </conditionalFormatting>
  <conditionalFormatting sqref="V16">
    <cfRule type="cellIs" dxfId="55" priority="50" stopIfTrue="1" operator="equal">
      <formula>"þ"</formula>
    </cfRule>
  </conditionalFormatting>
  <conditionalFormatting sqref="V16">
    <cfRule type="cellIs" dxfId="54" priority="49" stopIfTrue="1" operator="equal">
      <formula>"þ"</formula>
    </cfRule>
  </conditionalFormatting>
  <conditionalFormatting sqref="V17">
    <cfRule type="cellIs" dxfId="53" priority="48" stopIfTrue="1" operator="equal">
      <formula>"þ"</formula>
    </cfRule>
  </conditionalFormatting>
  <conditionalFormatting sqref="V16">
    <cfRule type="cellIs" dxfId="52" priority="47" stopIfTrue="1" operator="equal">
      <formula>"þ"</formula>
    </cfRule>
  </conditionalFormatting>
  <conditionalFormatting sqref="V16">
    <cfRule type="cellIs" dxfId="51" priority="46" stopIfTrue="1" operator="equal">
      <formula>"þ"</formula>
    </cfRule>
  </conditionalFormatting>
  <conditionalFormatting sqref="U18:V18">
    <cfRule type="cellIs" dxfId="50" priority="45" stopIfTrue="1" operator="equal">
      <formula>"þ"</formula>
    </cfRule>
  </conditionalFormatting>
  <conditionalFormatting sqref="V17">
    <cfRule type="cellIs" dxfId="49" priority="44" stopIfTrue="1" operator="equal">
      <formula>"þ"</formula>
    </cfRule>
  </conditionalFormatting>
  <conditionalFormatting sqref="V17">
    <cfRule type="cellIs" dxfId="48" priority="43" stopIfTrue="1" operator="equal">
      <formula>"þ"</formula>
    </cfRule>
  </conditionalFormatting>
  <conditionalFormatting sqref="V17">
    <cfRule type="cellIs" dxfId="47" priority="42" stopIfTrue="1" operator="equal">
      <formula>"þ"</formula>
    </cfRule>
  </conditionalFormatting>
  <conditionalFormatting sqref="V17">
    <cfRule type="cellIs" dxfId="46" priority="41" stopIfTrue="1" operator="equal">
      <formula>"þ"</formula>
    </cfRule>
  </conditionalFormatting>
  <conditionalFormatting sqref="V18">
    <cfRule type="cellIs" dxfId="45" priority="40" stopIfTrue="1" operator="equal">
      <formula>"þ"</formula>
    </cfRule>
  </conditionalFormatting>
  <conditionalFormatting sqref="V17">
    <cfRule type="cellIs" dxfId="44" priority="39" stopIfTrue="1" operator="equal">
      <formula>"þ"</formula>
    </cfRule>
  </conditionalFormatting>
  <conditionalFormatting sqref="V17">
    <cfRule type="cellIs" dxfId="43" priority="38" stopIfTrue="1" operator="equal">
      <formula>"þ"</formula>
    </cfRule>
  </conditionalFormatting>
  <conditionalFormatting sqref="U20:V20">
    <cfRule type="cellIs" dxfId="42" priority="37" stopIfTrue="1" operator="equal">
      <formula>"þ"</formula>
    </cfRule>
  </conditionalFormatting>
  <conditionalFormatting sqref="V18">
    <cfRule type="cellIs" dxfId="41" priority="36" stopIfTrue="1" operator="equal">
      <formula>"þ"</formula>
    </cfRule>
  </conditionalFormatting>
  <conditionalFormatting sqref="V18">
    <cfRule type="cellIs" dxfId="40" priority="35" stopIfTrue="1" operator="equal">
      <formula>"þ"</formula>
    </cfRule>
  </conditionalFormatting>
  <conditionalFormatting sqref="V18">
    <cfRule type="cellIs" dxfId="39" priority="34" stopIfTrue="1" operator="equal">
      <formula>"þ"</formula>
    </cfRule>
  </conditionalFormatting>
  <conditionalFormatting sqref="V19">
    <cfRule type="cellIs" dxfId="38" priority="33" stopIfTrue="1" operator="equal">
      <formula>"þ"</formula>
    </cfRule>
  </conditionalFormatting>
  <conditionalFormatting sqref="V18">
    <cfRule type="cellIs" dxfId="37" priority="32" stopIfTrue="1" operator="equal">
      <formula>"þ"</formula>
    </cfRule>
  </conditionalFormatting>
  <conditionalFormatting sqref="V18">
    <cfRule type="cellIs" dxfId="36" priority="31" stopIfTrue="1" operator="equal">
      <formula>"þ"</formula>
    </cfRule>
  </conditionalFormatting>
  <conditionalFormatting sqref="V18">
    <cfRule type="cellIs" dxfId="35" priority="30" stopIfTrue="1" operator="equal">
      <formula>"þ"</formula>
    </cfRule>
  </conditionalFormatting>
  <conditionalFormatting sqref="V18">
    <cfRule type="cellIs" dxfId="34" priority="29" stopIfTrue="1" operator="equal">
      <formula>"þ"</formula>
    </cfRule>
  </conditionalFormatting>
  <conditionalFormatting sqref="V18">
    <cfRule type="cellIs" dxfId="33" priority="28" stopIfTrue="1" operator="equal">
      <formula>"þ"</formula>
    </cfRule>
  </conditionalFormatting>
  <conditionalFormatting sqref="V18">
    <cfRule type="cellIs" dxfId="32" priority="27" stopIfTrue="1" operator="equal">
      <formula>"þ"</formula>
    </cfRule>
  </conditionalFormatting>
  <conditionalFormatting sqref="V18">
    <cfRule type="cellIs" dxfId="31" priority="26" stopIfTrue="1" operator="equal">
      <formula>"þ"</formula>
    </cfRule>
  </conditionalFormatting>
  <conditionalFormatting sqref="V18">
    <cfRule type="cellIs" dxfId="30" priority="25" stopIfTrue="1" operator="equal">
      <formula>"þ"</formula>
    </cfRule>
  </conditionalFormatting>
  <conditionalFormatting sqref="V18">
    <cfRule type="cellIs" dxfId="29" priority="24" stopIfTrue="1" operator="equal">
      <formula>"þ"</formula>
    </cfRule>
  </conditionalFormatting>
  <conditionalFormatting sqref="V19">
    <cfRule type="cellIs" dxfId="28" priority="23" stopIfTrue="1" operator="equal">
      <formula>"þ"</formula>
    </cfRule>
  </conditionalFormatting>
  <conditionalFormatting sqref="V19">
    <cfRule type="cellIs" dxfId="27" priority="22" stopIfTrue="1" operator="equal">
      <formula>"þ"</formula>
    </cfRule>
  </conditionalFormatting>
  <conditionalFormatting sqref="V19">
    <cfRule type="cellIs" dxfId="26" priority="21" stopIfTrue="1" operator="equal">
      <formula>"þ"</formula>
    </cfRule>
  </conditionalFormatting>
  <conditionalFormatting sqref="V20">
    <cfRule type="cellIs" dxfId="25" priority="20" stopIfTrue="1" operator="equal">
      <formula>"þ"</formula>
    </cfRule>
  </conditionalFormatting>
  <conditionalFormatting sqref="V19">
    <cfRule type="cellIs" dxfId="24" priority="19" stopIfTrue="1" operator="equal">
      <formula>"þ"</formula>
    </cfRule>
  </conditionalFormatting>
  <conditionalFormatting sqref="V19">
    <cfRule type="cellIs" dxfId="23" priority="18" stopIfTrue="1" operator="equal">
      <formula>"þ"</formula>
    </cfRule>
  </conditionalFormatting>
  <conditionalFormatting sqref="U21:V21">
    <cfRule type="cellIs" dxfId="22" priority="17" stopIfTrue="1" operator="equal">
      <formula>"þ"</formula>
    </cfRule>
  </conditionalFormatting>
  <conditionalFormatting sqref="V20">
    <cfRule type="cellIs" dxfId="21" priority="16" stopIfTrue="1" operator="equal">
      <formula>"þ"</formula>
    </cfRule>
  </conditionalFormatting>
  <conditionalFormatting sqref="V20">
    <cfRule type="cellIs" dxfId="20" priority="15" stopIfTrue="1" operator="equal">
      <formula>"þ"</formula>
    </cfRule>
  </conditionalFormatting>
  <conditionalFormatting sqref="V20">
    <cfRule type="cellIs" dxfId="19" priority="14" stopIfTrue="1" operator="equal">
      <formula>"þ"</formula>
    </cfRule>
  </conditionalFormatting>
  <conditionalFormatting sqref="V20">
    <cfRule type="cellIs" dxfId="18" priority="13" stopIfTrue="1" operator="equal">
      <formula>"þ"</formula>
    </cfRule>
  </conditionalFormatting>
  <conditionalFormatting sqref="V21">
    <cfRule type="cellIs" dxfId="17" priority="12" stopIfTrue="1" operator="equal">
      <formula>"þ"</formula>
    </cfRule>
  </conditionalFormatting>
  <conditionalFormatting sqref="V20">
    <cfRule type="cellIs" dxfId="16" priority="11" stopIfTrue="1" operator="equal">
      <formula>"þ"</formula>
    </cfRule>
  </conditionalFormatting>
  <conditionalFormatting sqref="V20">
    <cfRule type="cellIs" dxfId="15" priority="10" stopIfTrue="1" operator="equal">
      <formula>"þ"</formula>
    </cfRule>
  </conditionalFormatting>
  <conditionalFormatting sqref="V13">
    <cfRule type="cellIs" dxfId="14" priority="9" stopIfTrue="1" operator="equal">
      <formula>"þ"</formula>
    </cfRule>
  </conditionalFormatting>
  <conditionalFormatting sqref="V13">
    <cfRule type="cellIs" dxfId="13" priority="8" stopIfTrue="1" operator="equal">
      <formula>"þ"</formula>
    </cfRule>
  </conditionalFormatting>
  <conditionalFormatting sqref="V13">
    <cfRule type="cellIs" dxfId="12" priority="7" stopIfTrue="1" operator="equal">
      <formula>"þ"</formula>
    </cfRule>
  </conditionalFormatting>
  <conditionalFormatting sqref="V13">
    <cfRule type="cellIs" dxfId="11" priority="6" stopIfTrue="1" operator="equal">
      <formula>"þ"</formula>
    </cfRule>
  </conditionalFormatting>
  <conditionalFormatting sqref="V13">
    <cfRule type="cellIs" dxfId="10" priority="5" stopIfTrue="1" operator="equal">
      <formula>"þ"</formula>
    </cfRule>
  </conditionalFormatting>
  <conditionalFormatting sqref="V13">
    <cfRule type="cellIs" dxfId="9" priority="4" stopIfTrue="1" operator="equal">
      <formula>"þ"</formula>
    </cfRule>
  </conditionalFormatting>
  <conditionalFormatting sqref="V13">
    <cfRule type="cellIs" dxfId="8" priority="3" stopIfTrue="1" operator="equal">
      <formula>"þ"</formula>
    </cfRule>
  </conditionalFormatting>
  <conditionalFormatting sqref="V13">
    <cfRule type="cellIs" dxfId="7" priority="2" stopIfTrue="1" operator="equal">
      <formula>"þ"</formula>
    </cfRule>
  </conditionalFormatting>
  <conditionalFormatting sqref="V5">
    <cfRule type="cellIs" dxfId="6"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7"/>
  <sheetViews>
    <sheetView showGridLines="0" workbookViewId="0"/>
  </sheetViews>
  <sheetFormatPr defaultColWidth="13" defaultRowHeight="16.8" x14ac:dyDescent="0.3"/>
  <cols>
    <col min="1" max="1" width="28.796875" style="261" bestFit="1" customWidth="1"/>
    <col min="2" max="2" width="1.8984375" style="264" customWidth="1"/>
    <col min="3" max="3" width="32.296875" style="210" bestFit="1" customWidth="1"/>
    <col min="4" max="4" width="2.796875" style="44" customWidth="1"/>
    <col min="5" max="5" width="22" style="78" bestFit="1" customWidth="1"/>
    <col min="6" max="16384" width="13" style="210"/>
  </cols>
  <sheetData>
    <row r="1" spans="1:3" ht="24" thickTop="1" thickBot="1" x14ac:dyDescent="0.45">
      <c r="A1" s="266" t="s">
        <v>204</v>
      </c>
      <c r="B1" s="210"/>
      <c r="C1" s="384" t="s">
        <v>405</v>
      </c>
    </row>
    <row r="2" spans="1:3" x14ac:dyDescent="0.3">
      <c r="A2" s="267" t="s">
        <v>470</v>
      </c>
      <c r="B2" s="210"/>
      <c r="C2" s="385" t="s">
        <v>406</v>
      </c>
    </row>
    <row r="3" spans="1:3" ht="17.399999999999999" thickBot="1" x14ac:dyDescent="0.35">
      <c r="A3" s="267" t="s">
        <v>471</v>
      </c>
      <c r="B3" s="210"/>
      <c r="C3" s="386" t="s">
        <v>407</v>
      </c>
    </row>
    <row r="4" spans="1:3" ht="21.6" thickTop="1" thickBot="1" x14ac:dyDescent="0.35">
      <c r="A4" s="461" t="s">
        <v>492</v>
      </c>
      <c r="B4" s="210"/>
      <c r="C4" s="268" t="s">
        <v>357</v>
      </c>
    </row>
    <row r="5" spans="1:3" x14ac:dyDescent="0.3">
      <c r="A5" s="267" t="s">
        <v>493</v>
      </c>
      <c r="B5" s="210"/>
      <c r="C5" s="458" t="s">
        <v>507</v>
      </c>
    </row>
    <row r="6" spans="1:3" x14ac:dyDescent="0.3">
      <c r="A6" s="267" t="s">
        <v>504</v>
      </c>
      <c r="B6" s="210"/>
      <c r="C6" s="459"/>
    </row>
    <row r="7" spans="1:3" ht="17.399999999999999" thickBot="1" x14ac:dyDescent="0.35">
      <c r="A7" s="422" t="s">
        <v>472</v>
      </c>
      <c r="B7" s="210"/>
      <c r="C7" s="387" t="s">
        <v>408</v>
      </c>
    </row>
    <row r="8" spans="1:3" ht="18" thickTop="1" thickBot="1" x14ac:dyDescent="0.35">
      <c r="B8" s="210"/>
      <c r="C8" s="388" t="s">
        <v>409</v>
      </c>
    </row>
    <row r="9" spans="1:3" ht="24" thickTop="1" thickBot="1" x14ac:dyDescent="0.35">
      <c r="A9" s="8" t="s">
        <v>107</v>
      </c>
      <c r="B9" s="210"/>
      <c r="C9" s="458" t="s">
        <v>508</v>
      </c>
    </row>
    <row r="10" spans="1:3" ht="17.399999999999999" thickBot="1" x14ac:dyDescent="0.35">
      <c r="A10" s="269" t="s">
        <v>108</v>
      </c>
      <c r="B10" s="210"/>
      <c r="C10" s="460"/>
    </row>
    <row r="11" spans="1:3" ht="18" thickTop="1" thickBot="1" x14ac:dyDescent="0.35">
      <c r="A11" s="34" t="s">
        <v>381</v>
      </c>
      <c r="B11" s="210"/>
    </row>
    <row r="12" spans="1:3" ht="22.2" thickTop="1" thickBot="1" x14ac:dyDescent="0.35">
      <c r="A12" s="270" t="s">
        <v>380</v>
      </c>
      <c r="C12" s="428" t="s">
        <v>467</v>
      </c>
    </row>
    <row r="13" spans="1:3" ht="18" thickTop="1" thickBot="1" x14ac:dyDescent="0.35">
      <c r="C13" s="34" t="s">
        <v>469</v>
      </c>
    </row>
    <row r="14" spans="1:3" ht="24" thickTop="1" thickBot="1" x14ac:dyDescent="0.35">
      <c r="A14" s="9" t="s">
        <v>78</v>
      </c>
      <c r="C14" s="429" t="s">
        <v>468</v>
      </c>
    </row>
    <row r="15" spans="1:3" x14ac:dyDescent="0.3">
      <c r="A15" s="34" t="s">
        <v>474</v>
      </c>
    </row>
    <row r="16" spans="1:3" ht="17.399999999999999" thickBot="1" x14ac:dyDescent="0.35">
      <c r="A16" s="270" t="s">
        <v>475</v>
      </c>
    </row>
    <row r="17" ht="17.399999999999999" thickTop="1" x14ac:dyDescent="0.3"/>
  </sheetData>
  <sortState xmlns:xlrd2="http://schemas.microsoft.com/office/spreadsheetml/2017/richdata2" ref="A2:A10">
    <sortCondition ref="A2:A10"/>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7"/>
  <sheetViews>
    <sheetView showGridLines="0" workbookViewId="0"/>
  </sheetViews>
  <sheetFormatPr defaultColWidth="13" defaultRowHeight="15.6" x14ac:dyDescent="0.3"/>
  <cols>
    <col min="1" max="1" width="23.5" style="272" bestFit="1" customWidth="1"/>
    <col min="2" max="2" width="8.59765625" style="272" customWidth="1"/>
    <col min="3" max="3" width="8.09765625" style="272" bestFit="1" customWidth="1"/>
    <col min="4" max="4" width="6.19921875" style="272" bestFit="1" customWidth="1"/>
    <col min="5" max="6" width="8" style="272" bestFit="1" customWidth="1"/>
    <col min="7" max="7" width="5.3984375" style="272" bestFit="1" customWidth="1"/>
    <col min="8" max="8" width="4.69921875" style="272" bestFit="1" customWidth="1"/>
    <col min="9" max="9" width="4.3984375" style="272" bestFit="1" customWidth="1"/>
    <col min="10" max="10" width="6.19921875" style="272" bestFit="1" customWidth="1"/>
    <col min="11" max="11" width="14.5" style="272" customWidth="1"/>
    <col min="12" max="12" width="1.3984375" style="40" customWidth="1"/>
    <col min="13" max="13" width="6.3984375" style="40" bestFit="1" customWidth="1"/>
    <col min="14" max="16384" width="13" style="40"/>
  </cols>
  <sheetData>
    <row r="1" spans="1:13" ht="23.4" thickBot="1" x14ac:dyDescent="0.35">
      <c r="A1" s="265" t="s">
        <v>15</v>
      </c>
      <c r="B1" s="265"/>
      <c r="C1" s="265"/>
      <c r="D1" s="265"/>
      <c r="E1" s="265"/>
      <c r="F1" s="265"/>
      <c r="G1" s="265"/>
      <c r="H1" s="265"/>
      <c r="I1" s="265"/>
      <c r="J1" s="265"/>
      <c r="K1" s="265"/>
    </row>
    <row r="2" spans="1:13" ht="16.8" thickTop="1" thickBot="1" x14ac:dyDescent="0.35">
      <c r="A2" s="296" t="s">
        <v>1</v>
      </c>
      <c r="B2" s="297" t="s">
        <v>2</v>
      </c>
      <c r="C2" s="297" t="s">
        <v>19</v>
      </c>
      <c r="D2" s="297" t="s">
        <v>20</v>
      </c>
      <c r="E2" s="298" t="s">
        <v>58</v>
      </c>
      <c r="F2" s="297" t="s">
        <v>16</v>
      </c>
      <c r="G2" s="297" t="s">
        <v>21</v>
      </c>
      <c r="H2" s="299" t="s">
        <v>109</v>
      </c>
      <c r="I2" s="300" t="s">
        <v>206</v>
      </c>
      <c r="J2" s="299" t="s">
        <v>87</v>
      </c>
      <c r="K2" s="301" t="s">
        <v>85</v>
      </c>
      <c r="M2" s="359" t="s">
        <v>389</v>
      </c>
    </row>
    <row r="3" spans="1:13" x14ac:dyDescent="0.3">
      <c r="A3" s="277" t="s">
        <v>480</v>
      </c>
      <c r="B3" s="328" t="s">
        <v>426</v>
      </c>
      <c r="C3" s="328">
        <v>0</v>
      </c>
      <c r="D3" s="328">
        <v>0</v>
      </c>
      <c r="E3" s="329" t="s">
        <v>394</v>
      </c>
      <c r="F3" s="420" t="s">
        <v>401</v>
      </c>
      <c r="G3" s="366">
        <v>4</v>
      </c>
      <c r="H3" s="328" t="str">
        <f>CONCATENATE("+",RIGHT('Personal File'!$B$8,1)+RIGHT('Personal File'!$C$14)+D3)</f>
        <v>+5</v>
      </c>
      <c r="I3" s="327">
        <f t="shared" ref="I3:I6" ca="1" si="0">RANDBETWEEN(1,20)</f>
        <v>2</v>
      </c>
      <c r="J3" s="365">
        <f t="shared" ref="J3:J6" ca="1" si="1">I3+RIGHT(H3,1)</f>
        <v>7</v>
      </c>
      <c r="K3" s="330"/>
      <c r="M3" s="402">
        <v>1</v>
      </c>
    </row>
    <row r="4" spans="1:13" x14ac:dyDescent="0.3">
      <c r="A4" s="279" t="s">
        <v>481</v>
      </c>
      <c r="B4" s="447" t="s">
        <v>457</v>
      </c>
      <c r="C4" s="447">
        <v>0</v>
      </c>
      <c r="D4" s="447">
        <v>0</v>
      </c>
      <c r="E4" s="448" t="s">
        <v>483</v>
      </c>
      <c r="F4" s="292" t="s">
        <v>484</v>
      </c>
      <c r="G4" s="449">
        <v>1</v>
      </c>
      <c r="H4" s="447" t="str">
        <f>CONCATENATE("+",RIGHT('Personal File'!$B$8,1)+RIGHT('Personal File'!$C$14)+D4)</f>
        <v>+5</v>
      </c>
      <c r="I4" s="450">
        <f t="shared" ca="1" si="0"/>
        <v>17</v>
      </c>
      <c r="J4" s="451">
        <f t="shared" ref="J4" ca="1" si="2">I4+RIGHT(H4,1)</f>
        <v>22</v>
      </c>
      <c r="K4" s="452"/>
      <c r="M4" s="453">
        <v>4</v>
      </c>
    </row>
    <row r="5" spans="1:13" x14ac:dyDescent="0.3">
      <c r="A5" s="279" t="s">
        <v>482</v>
      </c>
      <c r="B5" s="447" t="s">
        <v>457</v>
      </c>
      <c r="C5" s="447">
        <v>0</v>
      </c>
      <c r="D5" s="447">
        <v>0</v>
      </c>
      <c r="E5" s="448" t="s">
        <v>483</v>
      </c>
      <c r="F5" s="292" t="s">
        <v>484</v>
      </c>
      <c r="G5" s="449">
        <v>1</v>
      </c>
      <c r="H5" s="447" t="str">
        <f>CONCATENATE("+",RIGHT('Personal File'!$B$8,1)+RIGHT('Personal File'!$C$14)+D5-2)</f>
        <v>+3</v>
      </c>
      <c r="I5" s="450">
        <f t="shared" ca="1" si="0"/>
        <v>15</v>
      </c>
      <c r="J5" s="451">
        <f t="shared" ref="J5" ca="1" si="3">I5+RIGHT(H5,1)</f>
        <v>18</v>
      </c>
      <c r="K5" s="452"/>
      <c r="M5" s="453">
        <v>4</v>
      </c>
    </row>
    <row r="6" spans="1:13" ht="16.2" thickBot="1" x14ac:dyDescent="0.35">
      <c r="A6" s="331" t="s">
        <v>398</v>
      </c>
      <c r="B6" s="332" t="s">
        <v>399</v>
      </c>
      <c r="C6" s="333" t="s">
        <v>400</v>
      </c>
      <c r="D6" s="334" t="s">
        <v>56</v>
      </c>
      <c r="E6" s="334" t="s">
        <v>394</v>
      </c>
      <c r="F6" s="287" t="s">
        <v>401</v>
      </c>
      <c r="G6" s="335">
        <v>0</v>
      </c>
      <c r="H6" s="335" t="str">
        <f>CONCATENATE("+",RIGHT('Personal File'!$B$8,1)+RIGHT('Personal File'!$C$14)+D6)</f>
        <v>+5</v>
      </c>
      <c r="I6" s="336">
        <f t="shared" ca="1" si="0"/>
        <v>18</v>
      </c>
      <c r="J6" s="337">
        <f t="shared" ca="1" si="1"/>
        <v>23</v>
      </c>
      <c r="K6" s="338"/>
      <c r="M6" s="406" t="s">
        <v>456</v>
      </c>
    </row>
    <row r="7" spans="1:13" ht="6" customHeight="1" thickTop="1" thickBot="1" x14ac:dyDescent="0.35"/>
    <row r="8" spans="1:13" ht="16.8" thickTop="1" thickBot="1" x14ac:dyDescent="0.35">
      <c r="A8" s="296" t="s">
        <v>4</v>
      </c>
      <c r="B8" s="297" t="s">
        <v>5</v>
      </c>
      <c r="C8" s="297" t="s">
        <v>19</v>
      </c>
      <c r="D8" s="297" t="s">
        <v>20</v>
      </c>
      <c r="E8" s="298" t="s">
        <v>58</v>
      </c>
      <c r="F8" s="297" t="s">
        <v>6</v>
      </c>
      <c r="G8" s="297" t="s">
        <v>21</v>
      </c>
      <c r="H8" s="299" t="s">
        <v>109</v>
      </c>
      <c r="I8" s="300" t="s">
        <v>206</v>
      </c>
      <c r="J8" s="299" t="s">
        <v>87</v>
      </c>
      <c r="K8" s="301" t="s">
        <v>85</v>
      </c>
      <c r="M8" s="359" t="s">
        <v>389</v>
      </c>
    </row>
    <row r="9" spans="1:13" ht="16.2" thickBot="1" x14ac:dyDescent="0.35">
      <c r="A9" s="340" t="s">
        <v>491</v>
      </c>
      <c r="B9" s="341" t="s">
        <v>457</v>
      </c>
      <c r="C9" s="342" t="s">
        <v>486</v>
      </c>
      <c r="D9" s="342" t="s">
        <v>486</v>
      </c>
      <c r="E9" s="341" t="s">
        <v>394</v>
      </c>
      <c r="F9" s="342" t="s">
        <v>208</v>
      </c>
      <c r="G9" s="343">
        <v>1</v>
      </c>
      <c r="H9" s="343" t="str">
        <f>CONCATENATE("+",RIGHT('Personal File'!$B$8,1)+RIGHT('Personal File'!$C$11)+D9)</f>
        <v>+4</v>
      </c>
      <c r="I9" s="344">
        <f ca="1">RANDBETWEEN(1,20)</f>
        <v>6</v>
      </c>
      <c r="J9" s="345">
        <f t="shared" ref="J9" ca="1" si="4">I9+RIGHT(H9,1)</f>
        <v>10</v>
      </c>
      <c r="K9" s="346"/>
      <c r="M9" s="361">
        <v>2300</v>
      </c>
    </row>
    <row r="10" spans="1:13" ht="6" customHeight="1" thickTop="1" thickBot="1" x14ac:dyDescent="0.35">
      <c r="D10" s="302"/>
      <c r="E10" s="302"/>
      <c r="G10" s="295"/>
      <c r="H10" s="295"/>
      <c r="I10" s="295"/>
      <c r="J10" s="295"/>
    </row>
    <row r="11" spans="1:13" ht="16.8" thickTop="1" thickBot="1" x14ac:dyDescent="0.35">
      <c r="A11" s="296" t="s">
        <v>63</v>
      </c>
      <c r="B11" s="297" t="s">
        <v>9</v>
      </c>
      <c r="C11" s="297" t="s">
        <v>28</v>
      </c>
      <c r="D11" s="297" t="s">
        <v>87</v>
      </c>
      <c r="E11" s="297" t="s">
        <v>88</v>
      </c>
      <c r="F11" s="297" t="s">
        <v>89</v>
      </c>
      <c r="G11" s="297" t="s">
        <v>21</v>
      </c>
      <c r="H11" s="303" t="s">
        <v>85</v>
      </c>
      <c r="I11" s="304"/>
      <c r="J11" s="304"/>
      <c r="K11" s="305"/>
      <c r="M11" s="359" t="s">
        <v>389</v>
      </c>
    </row>
    <row r="12" spans="1:13" x14ac:dyDescent="0.3">
      <c r="A12" s="277" t="s">
        <v>485</v>
      </c>
      <c r="B12" s="347">
        <v>1</v>
      </c>
      <c r="C12" s="348">
        <v>8</v>
      </c>
      <c r="D12" s="328">
        <v>0</v>
      </c>
      <c r="E12" s="349">
        <v>0.05</v>
      </c>
      <c r="F12" s="348" t="s">
        <v>208</v>
      </c>
      <c r="G12" s="350">
        <v>10</v>
      </c>
      <c r="H12" s="351"/>
      <c r="I12" s="306"/>
      <c r="J12" s="306"/>
      <c r="K12" s="307"/>
      <c r="M12" s="360">
        <v>5</v>
      </c>
    </row>
    <row r="13" spans="1:13" ht="16.2" thickBot="1" x14ac:dyDescent="0.35">
      <c r="A13" s="286"/>
      <c r="B13" s="352"/>
      <c r="C13" s="352"/>
      <c r="D13" s="332"/>
      <c r="E13" s="353"/>
      <c r="F13" s="332"/>
      <c r="G13" s="339"/>
      <c r="H13" s="354"/>
      <c r="I13" s="308"/>
      <c r="J13" s="308"/>
      <c r="K13" s="309"/>
      <c r="M13" s="361"/>
    </row>
    <row r="14" spans="1:13" ht="6.75" customHeight="1" thickTop="1" thickBot="1" x14ac:dyDescent="0.35"/>
    <row r="15" spans="1:13" ht="21.6" thickTop="1" thickBot="1" x14ac:dyDescent="0.35">
      <c r="A15" s="310" t="s">
        <v>375</v>
      </c>
      <c r="B15" s="311">
        <v>3</v>
      </c>
      <c r="D15" s="312" t="s">
        <v>64</v>
      </c>
      <c r="E15" s="313"/>
      <c r="F15" s="303" t="s">
        <v>3</v>
      </c>
      <c r="G15" s="297" t="s">
        <v>21</v>
      </c>
      <c r="H15" s="299" t="s">
        <v>109</v>
      </c>
      <c r="I15" s="303" t="s">
        <v>85</v>
      </c>
      <c r="J15" s="304"/>
      <c r="K15" s="305"/>
      <c r="M15" s="359" t="s">
        <v>389</v>
      </c>
    </row>
    <row r="16" spans="1:13" ht="21.6" thickTop="1" thickBot="1" x14ac:dyDescent="0.35">
      <c r="A16" s="310" t="s">
        <v>372</v>
      </c>
      <c r="B16" s="314">
        <f>B15+B18</f>
        <v>3</v>
      </c>
      <c r="D16" s="315" t="s">
        <v>454</v>
      </c>
      <c r="E16" s="355"/>
      <c r="F16" s="356">
        <v>30</v>
      </c>
      <c r="G16" s="357">
        <v>0</v>
      </c>
      <c r="H16" s="342" t="s">
        <v>455</v>
      </c>
      <c r="I16" s="358"/>
      <c r="J16" s="316"/>
      <c r="K16" s="317"/>
      <c r="M16" s="361" t="s">
        <v>456</v>
      </c>
    </row>
    <row r="17" spans="1:13" ht="16.8" thickTop="1" thickBot="1" x14ac:dyDescent="0.35">
      <c r="A17" s="278"/>
      <c r="B17" s="278"/>
    </row>
    <row r="18" spans="1:13" ht="19.2" thickTop="1" thickBot="1" x14ac:dyDescent="0.35">
      <c r="A18" s="318" t="s">
        <v>376</v>
      </c>
      <c r="B18" s="319" t="str">
        <f>'Personal File'!C10</f>
        <v>+0</v>
      </c>
      <c r="D18" s="312" t="s">
        <v>421</v>
      </c>
      <c r="E18" s="304"/>
      <c r="F18" s="304"/>
      <c r="G18" s="304"/>
      <c r="H18" s="391" t="s">
        <v>3</v>
      </c>
      <c r="I18" s="391" t="s">
        <v>0</v>
      </c>
      <c r="J18" s="391" t="s">
        <v>422</v>
      </c>
      <c r="K18" s="305" t="s">
        <v>85</v>
      </c>
      <c r="L18" s="392"/>
      <c r="M18" s="359" t="s">
        <v>389</v>
      </c>
    </row>
    <row r="19" spans="1:13" ht="18" x14ac:dyDescent="0.3">
      <c r="A19" s="318" t="s">
        <v>377</v>
      </c>
      <c r="B19" s="319" t="str">
        <f>'Personal File'!C11</f>
        <v>+0</v>
      </c>
      <c r="D19" s="393"/>
      <c r="E19" s="394"/>
      <c r="F19" s="394"/>
      <c r="G19" s="394"/>
      <c r="H19" s="395"/>
      <c r="I19" s="395"/>
      <c r="J19" s="395"/>
      <c r="K19" s="396"/>
      <c r="L19" s="392"/>
      <c r="M19" s="397"/>
    </row>
    <row r="20" spans="1:13" ht="18" x14ac:dyDescent="0.3">
      <c r="A20" s="318" t="s">
        <v>378</v>
      </c>
      <c r="B20" s="319">
        <v>0</v>
      </c>
      <c r="D20" s="398"/>
      <c r="E20" s="399"/>
      <c r="F20" s="399"/>
      <c r="G20" s="399"/>
      <c r="H20" s="400"/>
      <c r="I20" s="400"/>
      <c r="J20" s="400"/>
      <c r="K20" s="401"/>
      <c r="L20" s="392"/>
      <c r="M20" s="402"/>
    </row>
    <row r="21" spans="1:13" ht="18" x14ac:dyDescent="0.3">
      <c r="A21" s="318" t="s">
        <v>379</v>
      </c>
      <c r="B21" s="319">
        <v>0</v>
      </c>
      <c r="D21" s="398"/>
      <c r="E21" s="399"/>
      <c r="F21" s="399"/>
      <c r="G21" s="399"/>
      <c r="H21" s="400"/>
      <c r="I21" s="400"/>
      <c r="J21" s="400"/>
      <c r="K21" s="401"/>
      <c r="L21" s="392"/>
      <c r="M21" s="402"/>
    </row>
    <row r="22" spans="1:13" x14ac:dyDescent="0.3">
      <c r="D22" s="398"/>
      <c r="E22" s="399"/>
      <c r="F22" s="399"/>
      <c r="G22" s="399"/>
      <c r="H22" s="400"/>
      <c r="I22" s="400"/>
      <c r="J22" s="400"/>
      <c r="K22" s="401"/>
      <c r="L22" s="392"/>
      <c r="M22" s="402"/>
    </row>
    <row r="23" spans="1:13" x14ac:dyDescent="0.3">
      <c r="D23" s="398"/>
      <c r="E23" s="407"/>
      <c r="F23" s="407"/>
      <c r="G23" s="407"/>
      <c r="H23" s="408"/>
      <c r="I23" s="408"/>
      <c r="J23" s="408"/>
      <c r="K23" s="409"/>
      <c r="L23" s="392"/>
      <c r="M23" s="402"/>
    </row>
    <row r="24" spans="1:13" x14ac:dyDescent="0.3">
      <c r="D24" s="398"/>
      <c r="E24" s="407"/>
      <c r="F24" s="407"/>
      <c r="G24" s="407"/>
      <c r="H24" s="408"/>
      <c r="I24" s="408"/>
      <c r="J24" s="408"/>
      <c r="K24" s="409"/>
      <c r="L24" s="392"/>
      <c r="M24" s="402"/>
    </row>
    <row r="25" spans="1:13" ht="16.2" thickBot="1" x14ac:dyDescent="0.35">
      <c r="D25" s="403"/>
      <c r="E25" s="404"/>
      <c r="F25" s="404"/>
      <c r="G25" s="404"/>
      <c r="H25" s="405"/>
      <c r="I25" s="405"/>
      <c r="J25" s="405"/>
      <c r="K25" s="309"/>
      <c r="L25" s="392"/>
      <c r="M25" s="406"/>
    </row>
    <row r="26" spans="1:13" ht="16.2" thickTop="1" x14ac:dyDescent="0.3"/>
    <row r="27" spans="1:13" x14ac:dyDescent="0.3">
      <c r="K27" s="83" t="s">
        <v>404</v>
      </c>
      <c r="L27" s="272"/>
      <c r="M27" s="295">
        <f>SUM(M3:M25)</f>
        <v>2314</v>
      </c>
    </row>
  </sheetData>
  <phoneticPr fontId="0" type="noConversion"/>
  <conditionalFormatting sqref="I6">
    <cfRule type="cellIs" dxfId="5" priority="3" operator="equal">
      <formula>20</formula>
    </cfRule>
    <cfRule type="cellIs" dxfId="4" priority="4" operator="equal">
      <formula>1</formula>
    </cfRule>
  </conditionalFormatting>
  <conditionalFormatting sqref="I9">
    <cfRule type="cellIs" dxfId="3" priority="1" operator="equal">
      <formula>20</formula>
    </cfRule>
    <cfRule type="cellIs" dxfId="2"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6"/>
  <sheetViews>
    <sheetView showGridLines="0" workbookViewId="0"/>
  </sheetViews>
  <sheetFormatPr defaultColWidth="7.8984375" defaultRowHeight="15.6" x14ac:dyDescent="0.3"/>
  <cols>
    <col min="1" max="1" width="32.8984375" style="272" bestFit="1" customWidth="1"/>
    <col min="2" max="2" width="4.5" style="272" bestFit="1" customWidth="1"/>
    <col min="3" max="3" width="4.3984375" style="295" bestFit="1" customWidth="1"/>
    <col min="4" max="5" width="22.8984375" style="40" customWidth="1"/>
    <col min="6" max="6" width="1.19921875" style="272" customWidth="1"/>
    <col min="7" max="7" width="9" style="40" bestFit="1" customWidth="1"/>
    <col min="8" max="8" width="12.296875" style="40" bestFit="1" customWidth="1"/>
    <col min="9" max="16384" width="7.8984375" style="40"/>
  </cols>
  <sheetData>
    <row r="1" spans="1:7" ht="23.4" thickBot="1" x14ac:dyDescent="0.35">
      <c r="A1" s="265" t="s">
        <v>82</v>
      </c>
      <c r="B1" s="265"/>
      <c r="C1" s="271"/>
      <c r="D1" s="265"/>
      <c r="E1" s="265"/>
    </row>
    <row r="2" spans="1:7" s="272" customFormat="1" ht="16.8" thickTop="1" thickBot="1" x14ac:dyDescent="0.35">
      <c r="A2" s="273" t="s">
        <v>83</v>
      </c>
      <c r="B2" s="273" t="s">
        <v>3</v>
      </c>
      <c r="C2" s="274" t="s">
        <v>21</v>
      </c>
      <c r="D2" s="275" t="s">
        <v>84</v>
      </c>
      <c r="E2" s="276" t="s">
        <v>85</v>
      </c>
      <c r="G2" s="362" t="s">
        <v>389</v>
      </c>
    </row>
    <row r="3" spans="1:7" x14ac:dyDescent="0.3">
      <c r="A3" s="278" t="s">
        <v>509</v>
      </c>
      <c r="B3" s="272">
        <v>1</v>
      </c>
      <c r="C3" s="295">
        <v>0</v>
      </c>
      <c r="D3" s="283"/>
      <c r="E3" s="284"/>
      <c r="G3" s="379">
        <v>1</v>
      </c>
    </row>
    <row r="4" spans="1:7" x14ac:dyDescent="0.3">
      <c r="A4" s="280" t="s">
        <v>510</v>
      </c>
      <c r="B4" s="281">
        <v>1</v>
      </c>
      <c r="C4" s="282">
        <v>0</v>
      </c>
      <c r="D4" s="390"/>
      <c r="E4" s="284"/>
      <c r="G4" s="379" t="s">
        <v>456</v>
      </c>
    </row>
    <row r="5" spans="1:7" x14ac:dyDescent="0.3">
      <c r="A5" s="280" t="s">
        <v>390</v>
      </c>
      <c r="B5" s="281">
        <v>1</v>
      </c>
      <c r="C5" s="282">
        <v>1</v>
      </c>
      <c r="D5" s="390"/>
      <c r="E5" s="284"/>
      <c r="G5" s="379">
        <v>0</v>
      </c>
    </row>
    <row r="6" spans="1:7" ht="16.2" thickBot="1" x14ac:dyDescent="0.35">
      <c r="A6" s="286" t="s">
        <v>391</v>
      </c>
      <c r="B6" s="287">
        <v>1</v>
      </c>
      <c r="C6" s="288">
        <v>0</v>
      </c>
      <c r="D6" s="294"/>
      <c r="E6" s="289"/>
      <c r="G6" s="380">
        <v>0</v>
      </c>
    </row>
    <row r="7" spans="1:7" ht="24" thickTop="1" thickBot="1" x14ac:dyDescent="0.35">
      <c r="A7" s="265" t="s">
        <v>86</v>
      </c>
      <c r="B7" s="265"/>
      <c r="C7" s="290"/>
      <c r="D7" s="265"/>
      <c r="E7" s="291"/>
      <c r="G7" s="381"/>
    </row>
    <row r="8" spans="1:7" ht="16.8" thickTop="1" thickBot="1" x14ac:dyDescent="0.35">
      <c r="A8" s="273" t="s">
        <v>83</v>
      </c>
      <c r="B8" s="273" t="s">
        <v>3</v>
      </c>
      <c r="C8" s="274" t="s">
        <v>21</v>
      </c>
      <c r="D8" s="275" t="s">
        <v>84</v>
      </c>
      <c r="E8" s="276" t="s">
        <v>85</v>
      </c>
      <c r="G8" s="382" t="s">
        <v>389</v>
      </c>
    </row>
    <row r="9" spans="1:7" x14ac:dyDescent="0.3">
      <c r="A9" s="280" t="s">
        <v>425</v>
      </c>
      <c r="B9" s="281">
        <v>10</v>
      </c>
      <c r="C9" s="282">
        <v>0</v>
      </c>
      <c r="D9" s="283"/>
      <c r="E9" s="284"/>
      <c r="F9" s="278"/>
      <c r="G9" s="379"/>
    </row>
    <row r="10" spans="1:7" x14ac:dyDescent="0.3">
      <c r="A10" s="280"/>
      <c r="B10" s="363"/>
      <c r="C10" s="285"/>
      <c r="D10" s="283"/>
      <c r="E10" s="284"/>
      <c r="F10" s="278"/>
      <c r="G10" s="379"/>
    </row>
    <row r="11" spans="1:7" x14ac:dyDescent="0.3">
      <c r="A11" s="280"/>
      <c r="B11" s="363"/>
      <c r="C11" s="285"/>
      <c r="D11" s="390"/>
      <c r="E11" s="284"/>
      <c r="F11" s="278"/>
      <c r="G11" s="379"/>
    </row>
    <row r="12" spans="1:7" x14ac:dyDescent="0.3">
      <c r="A12" s="280"/>
      <c r="B12" s="363"/>
      <c r="C12" s="285"/>
      <c r="D12" s="283"/>
      <c r="E12" s="284"/>
      <c r="F12" s="278"/>
      <c r="G12" s="379"/>
    </row>
    <row r="13" spans="1:7" x14ac:dyDescent="0.3">
      <c r="A13" s="280"/>
      <c r="B13" s="363"/>
      <c r="C13" s="285"/>
      <c r="D13" s="283"/>
      <c r="E13" s="284"/>
      <c r="F13" s="278"/>
      <c r="G13" s="410"/>
    </row>
    <row r="14" spans="1:7" ht="16.2" thickBot="1" x14ac:dyDescent="0.35">
      <c r="A14" s="286"/>
      <c r="B14" s="287"/>
      <c r="C14" s="293"/>
      <c r="D14" s="294"/>
      <c r="E14" s="289"/>
      <c r="F14" s="278"/>
      <c r="G14" s="380"/>
    </row>
    <row r="15" spans="1:7" ht="22.8" thickTop="1" thickBot="1" x14ac:dyDescent="0.35">
      <c r="A15" s="435"/>
      <c r="B15" s="435"/>
      <c r="C15" s="435"/>
      <c r="D15" s="436" t="s">
        <v>476</v>
      </c>
      <c r="E15" s="437"/>
      <c r="F15" s="278"/>
      <c r="G15" s="278">
        <v>2000</v>
      </c>
    </row>
    <row r="16" spans="1:7" ht="16.8" thickTop="1" thickBot="1" x14ac:dyDescent="0.35">
      <c r="A16" s="273" t="s">
        <v>83</v>
      </c>
      <c r="B16" s="273" t="s">
        <v>3</v>
      </c>
      <c r="C16" s="274" t="s">
        <v>21</v>
      </c>
      <c r="D16" s="275" t="s">
        <v>84</v>
      </c>
      <c r="E16" s="276" t="s">
        <v>85</v>
      </c>
      <c r="F16" s="392"/>
      <c r="G16" s="362" t="s">
        <v>389</v>
      </c>
    </row>
    <row r="17" spans="1:7" x14ac:dyDescent="0.3">
      <c r="A17" s="280" t="s">
        <v>477</v>
      </c>
      <c r="B17" s="438">
        <v>1000</v>
      </c>
      <c r="C17" s="282">
        <f>B17/100</f>
        <v>10</v>
      </c>
      <c r="D17" s="390"/>
      <c r="E17" s="439"/>
      <c r="F17" s="392"/>
      <c r="G17" s="454">
        <f>B17</f>
        <v>1000</v>
      </c>
    </row>
    <row r="18" spans="1:7" x14ac:dyDescent="0.3">
      <c r="A18" s="280" t="s">
        <v>423</v>
      </c>
      <c r="B18" s="438">
        <v>1</v>
      </c>
      <c r="C18" s="282">
        <v>0</v>
      </c>
      <c r="D18" s="390"/>
      <c r="E18" s="439"/>
      <c r="F18" s="392"/>
      <c r="G18" s="455">
        <v>1</v>
      </c>
    </row>
    <row r="19" spans="1:7" x14ac:dyDescent="0.3">
      <c r="A19" s="280" t="s">
        <v>478</v>
      </c>
      <c r="B19" s="438">
        <v>0</v>
      </c>
      <c r="C19" s="282">
        <f>B19</f>
        <v>0</v>
      </c>
      <c r="D19" s="440"/>
      <c r="E19" s="439"/>
      <c r="F19" s="392"/>
      <c r="G19" s="455">
        <f>B19*0.5</f>
        <v>0</v>
      </c>
    </row>
    <row r="20" spans="1:7" x14ac:dyDescent="0.3">
      <c r="A20" s="280" t="s">
        <v>424</v>
      </c>
      <c r="B20" s="438">
        <v>2</v>
      </c>
      <c r="C20" s="282">
        <v>0</v>
      </c>
      <c r="D20" s="440"/>
      <c r="E20" s="439"/>
      <c r="F20" s="392"/>
      <c r="G20" s="455">
        <v>0</v>
      </c>
    </row>
    <row r="21" spans="1:7" x14ac:dyDescent="0.3">
      <c r="A21" s="280" t="s">
        <v>392</v>
      </c>
      <c r="B21" s="438">
        <v>1</v>
      </c>
      <c r="C21" s="282">
        <v>0.5</v>
      </c>
      <c r="D21" s="440"/>
      <c r="E21" s="439"/>
      <c r="F21" s="392"/>
      <c r="G21" s="455">
        <v>10</v>
      </c>
    </row>
    <row r="22" spans="1:7" x14ac:dyDescent="0.3">
      <c r="A22" s="280" t="s">
        <v>494</v>
      </c>
      <c r="B22" s="281">
        <v>1</v>
      </c>
      <c r="C22" s="282">
        <v>6</v>
      </c>
      <c r="D22" s="283"/>
      <c r="E22" s="284"/>
      <c r="G22" s="455">
        <v>0</v>
      </c>
    </row>
    <row r="23" spans="1:7" x14ac:dyDescent="0.3">
      <c r="A23" s="280" t="s">
        <v>495</v>
      </c>
      <c r="B23" s="438">
        <v>1</v>
      </c>
      <c r="C23" s="282">
        <v>1</v>
      </c>
      <c r="D23" s="440"/>
      <c r="E23" s="439"/>
      <c r="F23" s="392"/>
      <c r="G23" s="456">
        <v>0.5</v>
      </c>
    </row>
    <row r="24" spans="1:7" x14ac:dyDescent="0.3">
      <c r="A24" s="280" t="s">
        <v>502</v>
      </c>
      <c r="B24" s="438">
        <v>1</v>
      </c>
      <c r="C24" s="282">
        <v>5</v>
      </c>
      <c r="D24" s="440"/>
      <c r="E24" s="439"/>
      <c r="F24" s="392"/>
      <c r="G24" s="455">
        <v>10</v>
      </c>
    </row>
    <row r="25" spans="1:7" x14ac:dyDescent="0.3">
      <c r="A25" s="280" t="s">
        <v>496</v>
      </c>
      <c r="B25" s="438">
        <v>5</v>
      </c>
      <c r="C25" s="282">
        <v>0</v>
      </c>
      <c r="D25" s="440"/>
      <c r="E25" s="439"/>
      <c r="F25" s="392"/>
      <c r="G25" s="455">
        <v>5</v>
      </c>
    </row>
    <row r="26" spans="1:7" x14ac:dyDescent="0.3">
      <c r="A26" s="280" t="s">
        <v>497</v>
      </c>
      <c r="B26" s="438">
        <v>55</v>
      </c>
      <c r="C26" s="282">
        <f>B26*0.01</f>
        <v>0.55000000000000004</v>
      </c>
      <c r="D26" s="440"/>
      <c r="E26" s="439"/>
      <c r="F26" s="392"/>
      <c r="G26" s="455">
        <v>11</v>
      </c>
    </row>
    <row r="27" spans="1:7" x14ac:dyDescent="0.3">
      <c r="A27" s="280" t="s">
        <v>498</v>
      </c>
      <c r="B27" s="438">
        <v>1</v>
      </c>
      <c r="C27" s="282">
        <v>0</v>
      </c>
      <c r="D27" s="440"/>
      <c r="E27" s="439"/>
      <c r="F27" s="392"/>
      <c r="G27" s="455">
        <v>25</v>
      </c>
    </row>
    <row r="28" spans="1:7" x14ac:dyDescent="0.3">
      <c r="A28" s="280" t="s">
        <v>500</v>
      </c>
      <c r="B28" s="438">
        <v>1</v>
      </c>
      <c r="C28" s="282">
        <v>1</v>
      </c>
      <c r="D28" s="440"/>
      <c r="E28" s="439"/>
      <c r="F28" s="392"/>
      <c r="G28" s="455">
        <v>50</v>
      </c>
    </row>
    <row r="29" spans="1:7" x14ac:dyDescent="0.3">
      <c r="A29" s="280" t="s">
        <v>499</v>
      </c>
      <c r="B29" s="438">
        <v>1</v>
      </c>
      <c r="C29" s="282">
        <v>7</v>
      </c>
      <c r="D29" s="440"/>
      <c r="E29" s="439"/>
      <c r="F29" s="392"/>
      <c r="G29" s="455">
        <v>8</v>
      </c>
    </row>
    <row r="30" spans="1:7" x14ac:dyDescent="0.3">
      <c r="A30" s="280" t="s">
        <v>501</v>
      </c>
      <c r="B30" s="438">
        <v>1</v>
      </c>
      <c r="C30" s="282">
        <v>6</v>
      </c>
      <c r="D30" s="440"/>
      <c r="E30" s="439"/>
      <c r="F30" s="392"/>
      <c r="G30" s="455">
        <v>5</v>
      </c>
    </row>
    <row r="31" spans="1:7" x14ac:dyDescent="0.3">
      <c r="A31" s="280"/>
      <c r="B31" s="438"/>
      <c r="C31" s="282"/>
      <c r="D31" s="440"/>
      <c r="E31" s="439"/>
      <c r="F31" s="392"/>
      <c r="G31" s="456"/>
    </row>
    <row r="32" spans="1:7" ht="16.2" thickBot="1" x14ac:dyDescent="0.35">
      <c r="A32" s="286"/>
      <c r="B32" s="441"/>
      <c r="C32" s="288"/>
      <c r="D32" s="442"/>
      <c r="E32" s="443"/>
      <c r="F32" s="392"/>
      <c r="G32" s="380"/>
    </row>
    <row r="33" spans="1:7" ht="16.8" thickTop="1" thickBot="1" x14ac:dyDescent="0.35">
      <c r="A33" s="444" t="s">
        <v>479</v>
      </c>
      <c r="B33" s="445">
        <f>(C33-5)/120</f>
        <v>0.30874999999999997</v>
      </c>
      <c r="C33" s="274">
        <f>SUM(C13:C32,5)</f>
        <v>42.05</v>
      </c>
      <c r="D33" s="392"/>
      <c r="E33" s="392"/>
      <c r="F33" s="392"/>
      <c r="G33" s="446"/>
    </row>
    <row r="34" spans="1:7" x14ac:dyDescent="0.3">
      <c r="E34" s="83" t="s">
        <v>404</v>
      </c>
      <c r="G34" s="421">
        <f>SUM(G3:G32)</f>
        <v>3126.5</v>
      </c>
    </row>
    <row r="35" spans="1:7" x14ac:dyDescent="0.3">
      <c r="E35" s="83" t="s">
        <v>393</v>
      </c>
      <c r="G35" s="421">
        <f>SUM(G3:G32,Martial!M27)</f>
        <v>5440.5</v>
      </c>
    </row>
    <row r="36" spans="1:7" x14ac:dyDescent="0.3">
      <c r="E36" s="83" t="s">
        <v>505</v>
      </c>
      <c r="F36" s="278"/>
      <c r="G36" s="421">
        <v>9000</v>
      </c>
    </row>
  </sheetData>
  <sortState xmlns:xlrd2="http://schemas.microsoft.com/office/spreadsheetml/2017/richdata2" ref="A3:D3">
    <sortCondition ref="A3"/>
  </sortState>
  <phoneticPr fontId="0" type="noConversion"/>
  <conditionalFormatting sqref="G34:G35">
    <cfRule type="cellIs" dxfId="1" priority="3" operator="lessThan">
      <formula>0</formula>
    </cfRule>
  </conditionalFormatting>
  <conditionalFormatting sqref="G36">
    <cfRule type="cellIs" dxfId="0"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Lathander</vt:lpstr>
      <vt:lpstr>Spells</vt:lpstr>
      <vt:lpstr>Feats</vt:lpstr>
      <vt:lpstr>Martial</vt:lpstr>
      <vt:lpstr>Equipment</vt:lpstr>
      <vt:lpstr>Lathander!Print_Area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2023-02-18T14:10:00Z</dcterms:modified>
</cp:coreProperties>
</file>