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mc:AlternateContent xmlns:mc="http://schemas.openxmlformats.org/markup-compatibility/2006">
    <mc:Choice Requires="x15">
      <x15ac:absPath xmlns:x15ac="http://schemas.microsoft.com/office/spreadsheetml/2010/11/ac" url="C:\A\Juegos\FoL\NPCs\"/>
    </mc:Choice>
  </mc:AlternateContent>
  <xr:revisionPtr revIDLastSave="0" documentId="13_ncr:1_{D941164F-445A-473C-A4E8-C626C5E57F48}" xr6:coauthVersionLast="47" xr6:coauthVersionMax="47" xr10:uidLastSave="{00000000-0000-0000-0000-000000000000}"/>
  <bookViews>
    <workbookView xWindow="-108" yWindow="-108" windowWidth="23256" windowHeight="13176" tabRatio="638" xr2:uid="{00000000-000D-0000-FFFF-FFFF00000000}"/>
  </bookViews>
  <sheets>
    <sheet name="Personal File" sheetId="4" r:id="rId1"/>
    <sheet name="Skills" sheetId="15" r:id="rId2"/>
    <sheet name="Spellbook" sheetId="27" r:id="rId3"/>
    <sheet name="Spells" sheetId="26" r:id="rId4"/>
    <sheet name="Feats" sheetId="20" r:id="rId5"/>
    <sheet name="Martial" sheetId="6" r:id="rId6"/>
    <sheet name="Equipment" sheetId="19" r:id="rId7"/>
  </sheets>
  <definedNames>
    <definedName name="OLE_LINK1" localSheetId="4">Feats!#REF!</definedName>
    <definedName name="OLE_LINK1" localSheetId="3">Spells!#REF!</definedName>
    <definedName name="_xlnm.Print_Area" localSheetId="6">Equipment!#REF!</definedName>
    <definedName name="_xlnm.Print_Area" localSheetId="4">Feats!#REF!</definedName>
    <definedName name="_xlnm.Print_Area" localSheetId="5">Martial!#REF!</definedName>
    <definedName name="_xlnm.Print_Area" localSheetId="0">'Personal File'!$A$1:$H$104</definedName>
    <definedName name="_xlnm.Print_Area" localSheetId="1">Skills!$A$1:$K$28</definedName>
    <definedName name="_xlnm.Print_Area" localSheetId="2">Spellbook!$A$1:$I$35</definedName>
    <definedName name="_xlnm.Print_Area" localSheetId="3">Spells!#REF!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3" i="4" l="1"/>
  <c r="J6" i="26"/>
  <c r="H25" i="15" l="1"/>
  <c r="B9" i="4" l="1"/>
  <c r="B10" i="4" l="1"/>
  <c r="B15" i="6"/>
  <c r="G16" i="6" l="1"/>
  <c r="K6" i="26" l="1"/>
  <c r="C15" i="19"/>
  <c r="H37" i="15" l="1"/>
  <c r="B43" i="15"/>
  <c r="H29" i="15"/>
  <c r="H28" i="15"/>
  <c r="H27" i="15"/>
  <c r="H26" i="15"/>
  <c r="H24" i="15"/>
  <c r="H23" i="15"/>
  <c r="H22" i="15"/>
  <c r="H21" i="15"/>
  <c r="H20" i="15"/>
  <c r="H19" i="15"/>
  <c r="H18" i="15"/>
  <c r="H17" i="15"/>
  <c r="H16" i="15"/>
  <c r="H15" i="15"/>
  <c r="H14" i="15"/>
  <c r="H13" i="15"/>
  <c r="H12" i="15"/>
  <c r="H11" i="15"/>
  <c r="H10" i="15"/>
  <c r="H9" i="15"/>
  <c r="H8" i="15"/>
  <c r="H7" i="15"/>
  <c r="H36" i="15" l="1"/>
  <c r="H35" i="15"/>
  <c r="H34" i="15"/>
  <c r="H33" i="15"/>
  <c r="H32" i="15"/>
  <c r="H31" i="15"/>
  <c r="H30" i="15"/>
  <c r="I8" i="6" l="1"/>
  <c r="I9" i="6"/>
  <c r="I4" i="6"/>
  <c r="H41" i="15"/>
  <c r="H40" i="15"/>
  <c r="H39" i="15"/>
  <c r="H38" i="15"/>
  <c r="E11" i="4" l="1"/>
  <c r="I3" i="6" l="1"/>
  <c r="I5" i="6" l="1"/>
  <c r="H5" i="15" l="1"/>
  <c r="H4" i="15"/>
  <c r="H3" i="15"/>
  <c r="C15" i="4" l="1"/>
  <c r="C14" i="4"/>
  <c r="C13" i="4"/>
  <c r="C12" i="4"/>
  <c r="E12" i="4" s="1"/>
  <c r="C11" i="4"/>
  <c r="B8" i="4" s="1"/>
  <c r="C10" i="4"/>
  <c r="D25" i="15" l="1"/>
  <c r="E49" i="15"/>
  <c r="E48" i="15"/>
  <c r="E46" i="15"/>
  <c r="E45" i="15"/>
  <c r="E44" i="15"/>
  <c r="E47" i="15"/>
  <c r="D3" i="15"/>
  <c r="G3" i="15" s="1"/>
  <c r="I3" i="15" s="1"/>
  <c r="C16" i="26"/>
  <c r="C13" i="26"/>
  <c r="C14" i="26"/>
  <c r="C5" i="26"/>
  <c r="C8" i="26"/>
  <c r="C7" i="26"/>
  <c r="C4" i="26"/>
  <c r="C10" i="26"/>
  <c r="C6" i="26"/>
  <c r="C11" i="26"/>
  <c r="C9" i="26"/>
  <c r="C15" i="26"/>
  <c r="C12" i="26"/>
  <c r="D4" i="15"/>
  <c r="B19" i="6"/>
  <c r="E13" i="4"/>
  <c r="E14" i="4" s="1"/>
  <c r="E15" i="4" s="1"/>
  <c r="B18" i="6"/>
  <c r="H4" i="6" s="1"/>
  <c r="J4" i="6" s="1"/>
  <c r="D5" i="15"/>
  <c r="H42" i="15"/>
  <c r="H6" i="15"/>
  <c r="E43" i="15" l="1"/>
  <c r="E3" i="15"/>
  <c r="G25" i="15"/>
  <c r="I25" i="15" s="1"/>
  <c r="E25" i="15"/>
  <c r="H9" i="6"/>
  <c r="J9" i="6" s="1"/>
  <c r="H8" i="6"/>
  <c r="J8" i="6" s="1"/>
  <c r="E5" i="15"/>
  <c r="G5" i="15"/>
  <c r="B16" i="6"/>
  <c r="H3" i="6"/>
  <c r="J3" i="6" s="1"/>
  <c r="H5" i="6"/>
  <c r="E4" i="15"/>
  <c r="G4" i="15"/>
  <c r="I5" i="15" l="1"/>
  <c r="I4" i="15"/>
  <c r="J5" i="6"/>
  <c r="N6" i="26" l="1"/>
  <c r="M6" i="26"/>
  <c r="L6" i="26"/>
  <c r="I6" i="26"/>
  <c r="H6" i="26"/>
  <c r="G6" i="26"/>
  <c r="C3" i="26"/>
  <c r="D24" i="15" l="1"/>
  <c r="E24" i="15" l="1"/>
  <c r="G24" i="15"/>
  <c r="I24" i="15" l="1"/>
  <c r="D30" i="15"/>
  <c r="E30" i="15" l="1"/>
  <c r="G30" i="15"/>
  <c r="D36" i="15"/>
  <c r="D19" i="15"/>
  <c r="D38" i="15"/>
  <c r="D35" i="15"/>
  <c r="C28" i="19"/>
  <c r="D40" i="15"/>
  <c r="D37" i="15"/>
  <c r="D39" i="15"/>
  <c r="D32" i="15"/>
  <c r="D41" i="15"/>
  <c r="D28" i="15"/>
  <c r="D34" i="15"/>
  <c r="D14" i="15"/>
  <c r="D12" i="15"/>
  <c r="D42" i="15"/>
  <c r="D33" i="15"/>
  <c r="D31" i="15"/>
  <c r="D29" i="15"/>
  <c r="D27" i="15"/>
  <c r="D26" i="15"/>
  <c r="D23" i="15"/>
  <c r="D22" i="15"/>
  <c r="D21" i="15"/>
  <c r="D20" i="15"/>
  <c r="D18" i="15"/>
  <c r="D17" i="15"/>
  <c r="D16" i="15"/>
  <c r="D15" i="15"/>
  <c r="D13" i="15"/>
  <c r="D11" i="15"/>
  <c r="D10" i="15"/>
  <c r="D9" i="15"/>
  <c r="D8" i="15"/>
  <c r="D7" i="15"/>
  <c r="D6" i="15"/>
  <c r="E7" i="15" l="1"/>
  <c r="G7" i="15"/>
  <c r="E11" i="15"/>
  <c r="G11" i="15"/>
  <c r="I11" i="15" s="1"/>
  <c r="E17" i="15"/>
  <c r="G17" i="15"/>
  <c r="E22" i="15"/>
  <c r="G22" i="15"/>
  <c r="E26" i="15"/>
  <c r="G26" i="15"/>
  <c r="E29" i="15"/>
  <c r="I30" i="15" s="1"/>
  <c r="G29" i="15"/>
  <c r="I29" i="15" s="1"/>
  <c r="E33" i="15"/>
  <c r="G33" i="15"/>
  <c r="I33" i="15" s="1"/>
  <c r="E12" i="15"/>
  <c r="G12" i="15"/>
  <c r="E34" i="15"/>
  <c r="G34" i="15"/>
  <c r="E41" i="15"/>
  <c r="G41" i="15"/>
  <c r="E39" i="15"/>
  <c r="G39" i="15"/>
  <c r="I39" i="15" s="1"/>
  <c r="E40" i="15"/>
  <c r="G40" i="15"/>
  <c r="E35" i="15"/>
  <c r="G35" i="15"/>
  <c r="E19" i="15"/>
  <c r="G19" i="15"/>
  <c r="E9" i="15"/>
  <c r="G9" i="15"/>
  <c r="E15" i="15"/>
  <c r="G15" i="15"/>
  <c r="E20" i="15"/>
  <c r="G20" i="15"/>
  <c r="E6" i="15"/>
  <c r="G6" i="15"/>
  <c r="I6" i="15" s="1"/>
  <c r="E8" i="15"/>
  <c r="G8" i="15"/>
  <c r="E10" i="15"/>
  <c r="G10" i="15"/>
  <c r="E13" i="15"/>
  <c r="G13" i="15"/>
  <c r="I13" i="15" s="1"/>
  <c r="E16" i="15"/>
  <c r="G16" i="15"/>
  <c r="E18" i="15"/>
  <c r="G18" i="15"/>
  <c r="E21" i="15"/>
  <c r="G21" i="15"/>
  <c r="E23" i="15"/>
  <c r="G23" i="15"/>
  <c r="E27" i="15"/>
  <c r="G27" i="15"/>
  <c r="I27" i="15" s="1"/>
  <c r="E31" i="15"/>
  <c r="G31" i="15"/>
  <c r="E42" i="15"/>
  <c r="G42" i="15"/>
  <c r="E14" i="15"/>
  <c r="G14" i="15"/>
  <c r="E28" i="15"/>
  <c r="G28" i="15"/>
  <c r="I28" i="15" s="1"/>
  <c r="E32" i="15"/>
  <c r="G32" i="15"/>
  <c r="E37" i="15"/>
  <c r="G37" i="15"/>
  <c r="E38" i="15"/>
  <c r="G38" i="15"/>
  <c r="E36" i="15"/>
  <c r="G36" i="15"/>
  <c r="I32" i="15" l="1"/>
  <c r="I31" i="15"/>
  <c r="I23" i="15"/>
  <c r="I42" i="15"/>
  <c r="I21" i="15"/>
  <c r="I10" i="15"/>
  <c r="I15" i="15"/>
  <c r="I19" i="15"/>
  <c r="I41" i="15"/>
  <c r="I22" i="15"/>
  <c r="I36" i="15"/>
  <c r="I18" i="15"/>
  <c r="I8" i="15"/>
  <c r="I20" i="15"/>
  <c r="I9" i="15"/>
  <c r="I26" i="15"/>
  <c r="I17" i="15"/>
  <c r="I40" i="15"/>
  <c r="I16" i="15"/>
  <c r="I7" i="15"/>
  <c r="I38" i="15"/>
  <c r="I37" i="15"/>
  <c r="I14" i="15"/>
  <c r="I35" i="15"/>
  <c r="I34" i="15"/>
  <c r="I12"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C9" authorId="0" shapeId="0" xr:uid="{00000000-0006-0000-0000-000001000000}">
      <text>
        <r>
          <rPr>
            <i/>
            <sz val="12"/>
            <color indexed="81"/>
            <rFont val="Times New Roman"/>
            <family val="1"/>
          </rPr>
          <t>aid +1</t>
        </r>
      </text>
    </comment>
    <comment ref="E9" authorId="0" shapeId="0" xr:uid="{00000000-0006-0000-0000-000002000000}">
      <text>
        <r>
          <rPr>
            <i/>
            <sz val="12"/>
            <color indexed="81"/>
            <rFont val="Times New Roman"/>
            <family val="1"/>
          </rPr>
          <t>carrying medium load</t>
        </r>
      </text>
    </comment>
    <comment ref="B10" authorId="0" shapeId="0" xr:uid="{00000000-0006-0000-0000-000003000000}">
      <text>
        <r>
          <rPr>
            <i/>
            <sz val="12"/>
            <color indexed="81"/>
            <rFont val="Times New Roman"/>
            <family val="1"/>
          </rPr>
          <t>bull’s strength +4</t>
        </r>
      </text>
    </comment>
    <comment ref="E12" authorId="0" shapeId="0" xr:uid="{00000000-0006-0000-0000-000004000000}">
      <text>
        <r>
          <rPr>
            <sz val="12"/>
            <color indexed="81"/>
            <rFont val="Times New Roman"/>
            <family val="1"/>
          </rPr>
          <t>[(6 * 8 Druid) * 75%] + (6 * 0 Con)</t>
        </r>
      </text>
    </comment>
    <comment ref="B13" authorId="0" shapeId="0" xr:uid="{C1036E49-6FAC-49DE-B07B-5BB446A3F767}">
      <text>
        <r>
          <rPr>
            <i/>
            <sz val="12"/>
            <color indexed="81"/>
            <rFont val="Times New Roman"/>
            <family val="1"/>
          </rPr>
          <t>fox’s cunning +4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F13" authorId="0" shapeId="0" xr:uid="{00000000-0006-0000-0100-000001000000}">
      <text>
        <r>
          <rPr>
            <sz val="12"/>
            <color indexed="81"/>
            <rFont val="Times New Roman"/>
            <family val="1"/>
          </rPr>
          <t>Half-elf +2</t>
        </r>
      </text>
    </comment>
    <comment ref="F15" authorId="0" shapeId="0" xr:uid="{00000000-0006-0000-0100-000002000000}">
      <text>
        <r>
          <rPr>
            <sz val="12"/>
            <color indexed="81"/>
            <rFont val="Times New Roman"/>
            <family val="1"/>
          </rPr>
          <t>Distinctive -1</t>
        </r>
      </text>
    </comment>
    <comment ref="F16" authorId="0" shapeId="0" xr:uid="{00000000-0006-0000-0100-000003000000}">
      <text>
        <r>
          <rPr>
            <sz val="12"/>
            <color indexed="81"/>
            <rFont val="Times New Roman"/>
            <family val="1"/>
          </rPr>
          <t>Skinny +1</t>
        </r>
      </text>
    </comment>
    <comment ref="F18" authorId="0" shapeId="0" xr:uid="{00000000-0006-0000-0100-000004000000}">
      <text>
        <r>
          <rPr>
            <sz val="12"/>
            <color indexed="81"/>
            <rFont val="Times New Roman"/>
            <family val="1"/>
          </rPr>
          <t>Half-elf +2</t>
        </r>
      </text>
    </comment>
    <comment ref="F24" authorId="0" shapeId="0" xr:uid="{00000000-0006-0000-0100-000005000000}">
      <text>
        <r>
          <rPr>
            <sz val="12"/>
            <color indexed="81"/>
            <rFont val="Times New Roman"/>
            <family val="1"/>
          </rPr>
          <t>Half-elf +2</t>
        </r>
      </text>
    </comment>
    <comment ref="F25" authorId="0" shapeId="0" xr:uid="{00000000-0006-0000-0100-000006000000}">
      <text>
        <r>
          <rPr>
            <sz val="12"/>
            <color indexed="81"/>
            <rFont val="Times New Roman"/>
            <family val="1"/>
          </rPr>
          <t>Half-elf +2</t>
        </r>
      </text>
    </comment>
    <comment ref="F26" authorId="0" shapeId="0" xr:uid="{00000000-0006-0000-0100-000007000000}">
      <text>
        <r>
          <rPr>
            <sz val="12"/>
            <color indexed="81"/>
            <rFont val="Times New Roman"/>
            <family val="1"/>
          </rPr>
          <t>Half-elf +1</t>
        </r>
      </text>
    </comment>
    <comment ref="F32" authorId="0" shapeId="0" xr:uid="{00000000-0006-0000-0100-000008000000}">
      <text>
        <r>
          <rPr>
            <sz val="12"/>
            <color indexed="81"/>
            <rFont val="Times New Roman"/>
            <family val="1"/>
          </rPr>
          <t>Half-elf +1</t>
        </r>
      </text>
    </comment>
    <comment ref="F37" authorId="0" shapeId="0" xr:uid="{00000000-0006-0000-0100-000009000000}">
      <text>
        <r>
          <rPr>
            <sz val="12"/>
            <color indexed="81"/>
            <rFont val="Times New Roman"/>
            <family val="1"/>
          </rPr>
          <t>Half-elf +1</t>
        </r>
      </text>
    </comment>
    <comment ref="F38" authorId="0" shapeId="0" xr:uid="{00000000-0006-0000-0100-00000A000000}">
      <text>
        <r>
          <rPr>
            <sz val="12"/>
            <color indexed="81"/>
            <rFont val="Times New Roman"/>
            <family val="1"/>
          </rPr>
          <t>Half-elf +2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D6" authorId="0" shapeId="0" xr:uid="{00000000-0006-0000-0200-000001000000}">
      <text>
        <r>
          <rPr>
            <sz val="12"/>
            <color indexed="81"/>
            <rFont val="Times New Roman"/>
            <family val="1"/>
          </rPr>
          <t>Wool or fur</t>
        </r>
      </text>
    </comment>
    <comment ref="D11" authorId="0" shapeId="0" xr:uid="{00000000-0006-0000-0200-000002000000}">
      <text>
        <r>
          <rPr>
            <sz val="12"/>
            <color indexed="81"/>
            <rFont val="Times New Roman"/>
            <family val="1"/>
          </rPr>
          <t>Wool or wax</t>
        </r>
      </text>
    </comment>
    <comment ref="D12" authorId="0" shapeId="0" xr:uid="{00000000-0006-0000-0200-000003000000}">
      <text>
        <r>
          <rPr>
            <sz val="12"/>
            <color indexed="81"/>
            <rFont val="Times New Roman"/>
            <family val="1"/>
          </rPr>
          <t>Phosphorescent moss</t>
        </r>
      </text>
    </comment>
    <comment ref="D15" authorId="0" shapeId="0" xr:uid="{00000000-0006-0000-0200-000004000000}">
      <text>
        <r>
          <rPr>
            <sz val="12"/>
            <color indexed="81"/>
            <rFont val="Times New Roman"/>
            <family val="1"/>
          </rPr>
          <t>Copper wire</t>
        </r>
      </text>
    </comment>
    <comment ref="D16" authorId="0" shapeId="0" xr:uid="{00000000-0006-0000-0200-000005000000}">
      <text>
        <r>
          <rPr>
            <sz val="12"/>
            <color indexed="81"/>
            <rFont val="Times New Roman"/>
            <family val="1"/>
          </rPr>
          <t>Brass key</t>
        </r>
      </text>
    </comment>
    <comment ref="D19" authorId="0" shapeId="0" xr:uid="{00000000-0006-0000-0200-000006000000}">
      <text>
        <r>
          <rPr>
            <sz val="12"/>
            <color indexed="81"/>
            <rFont val="Times New Roman"/>
            <family val="1"/>
          </rPr>
          <t>Prism, lens, or monocle</t>
        </r>
      </text>
    </comment>
    <comment ref="D20" authorId="0" shapeId="0" xr:uid="{00000000-0006-0000-0200-000007000000}">
      <text>
        <r>
          <rPr>
            <sz val="12"/>
            <color indexed="81"/>
            <rFont val="Times New Roman"/>
            <family val="1"/>
          </rPr>
          <t>Miniature cloak</t>
        </r>
      </text>
    </comment>
    <comment ref="D21" authorId="0" shapeId="0" xr:uid="{00000000-0006-0000-0200-000008000000}">
      <text>
        <r>
          <rPr>
            <sz val="12"/>
            <color indexed="81"/>
            <rFont val="Times New Roman"/>
            <family val="1"/>
          </rPr>
          <t>Drop of sweat</t>
        </r>
      </text>
    </comment>
    <comment ref="A22" authorId="0" shapeId="0" xr:uid="{00000000-0006-0000-0200-000009000000}">
      <text>
        <r>
          <rPr>
            <b/>
            <sz val="12"/>
            <color indexed="81"/>
            <rFont val="Times New Roman"/>
            <family val="1"/>
          </rPr>
          <t>Untangle</t>
        </r>
        <r>
          <rPr>
            <sz val="12"/>
            <color indexed="81"/>
            <rFont val="Times New Roman"/>
            <family val="1"/>
          </rPr>
          <t xml:space="preserve"> (Alteration)
</t>
        </r>
        <r>
          <rPr>
            <b/>
            <sz val="12"/>
            <color indexed="81"/>
            <rFont val="Times New Roman"/>
            <family val="1"/>
          </rPr>
          <t xml:space="preserve">Level:  </t>
        </r>
        <r>
          <rPr>
            <sz val="12"/>
            <color indexed="81"/>
            <rFont val="Times New Roman"/>
            <family val="1"/>
          </rPr>
          <t xml:space="preserve">Sor/Wiz 0
</t>
        </r>
        <r>
          <rPr>
            <b/>
            <sz val="12"/>
            <color indexed="81"/>
            <rFont val="Times New Roman"/>
            <family val="1"/>
          </rPr>
          <t xml:space="preserve">Components:  </t>
        </r>
        <r>
          <rPr>
            <sz val="12"/>
            <color indexed="81"/>
            <rFont val="Times New Roman"/>
            <family val="1"/>
          </rPr>
          <t xml:space="preserve">S
</t>
        </r>
        <r>
          <rPr>
            <b/>
            <sz val="12"/>
            <color indexed="81"/>
            <rFont val="Times New Roman"/>
            <family val="1"/>
          </rPr>
          <t xml:space="preserve">Casting Time:  </t>
        </r>
        <r>
          <rPr>
            <sz val="12"/>
            <color indexed="81"/>
            <rFont val="Times New Roman"/>
            <family val="1"/>
          </rPr>
          <t xml:space="preserve">1
</t>
        </r>
        <r>
          <rPr>
            <b/>
            <sz val="12"/>
            <color indexed="81"/>
            <rFont val="Times New Roman"/>
            <family val="1"/>
          </rPr>
          <t xml:space="preserve">Range:  </t>
        </r>
        <r>
          <rPr>
            <sz val="12"/>
            <color indexed="81"/>
            <rFont val="Times New Roman"/>
            <family val="1"/>
          </rPr>
          <t xml:space="preserve">Touch
</t>
        </r>
        <r>
          <rPr>
            <b/>
            <sz val="12"/>
            <color indexed="81"/>
            <rFont val="Times New Roman"/>
            <family val="1"/>
          </rPr>
          <t xml:space="preserve">Target:  </t>
        </r>
        <r>
          <rPr>
            <sz val="12"/>
            <color indexed="81"/>
            <rFont val="Times New Roman"/>
            <family val="1"/>
          </rPr>
          <t xml:space="preserve">One Creature
</t>
        </r>
        <r>
          <rPr>
            <b/>
            <sz val="12"/>
            <color indexed="81"/>
            <rFont val="Times New Roman"/>
            <family val="1"/>
          </rPr>
          <t xml:space="preserve">Duration:  </t>
        </r>
        <r>
          <rPr>
            <sz val="12"/>
            <color indexed="81"/>
            <rFont val="Times New Roman"/>
            <family val="1"/>
          </rPr>
          <t xml:space="preserve">1 hour/level
</t>
        </r>
        <r>
          <rPr>
            <b/>
            <sz val="12"/>
            <color indexed="81"/>
            <rFont val="Times New Roman"/>
            <family val="1"/>
          </rPr>
          <t xml:space="preserve">Saving Throw:  </t>
        </r>
        <r>
          <rPr>
            <sz val="12"/>
            <color indexed="81"/>
            <rFont val="Times New Roman"/>
            <family val="1"/>
          </rPr>
          <t xml:space="preserve">N/A
</t>
        </r>
        <r>
          <rPr>
            <b/>
            <sz val="12"/>
            <color indexed="81"/>
            <rFont val="Times New Roman"/>
            <family val="1"/>
          </rPr>
          <t xml:space="preserve">Spell Resistance:  </t>
        </r>
        <r>
          <rPr>
            <sz val="12"/>
            <color indexed="81"/>
            <rFont val="Times New Roman"/>
            <family val="1"/>
          </rPr>
          <t>Yes
With this cantrip the wizard can instantly comb out hair, fur, or other thread like substance growing on a creature up to a length of 3 feet per caster level.  Once the hair is combed and tangle free it remains so for 1 hour per caster level before natural effects start tangling the hair once more.
SOURCE?</t>
        </r>
      </text>
    </comment>
    <comment ref="D27" authorId="0" shapeId="0" xr:uid="{00000000-0006-0000-0200-00000A000000}">
      <text>
        <r>
          <rPr>
            <sz val="12"/>
            <color indexed="81"/>
            <rFont val="Times New Roman"/>
            <family val="1"/>
          </rPr>
          <t>Pinch of red, yellow, and blue powder</t>
        </r>
      </text>
    </comment>
    <comment ref="D29" authorId="0" shapeId="0" xr:uid="{00000000-0006-0000-0200-00000B000000}">
      <text>
        <r>
          <rPr>
            <sz val="12"/>
            <color indexed="81"/>
            <rFont val="Times New Roman"/>
            <family val="1"/>
          </rPr>
          <t>Imbued weapon</t>
        </r>
      </text>
    </comment>
    <comment ref="D30" authorId="0" shapeId="0" xr:uid="{00000000-0006-0000-0200-00000C000000}">
      <text>
        <r>
          <rPr>
            <sz val="12"/>
            <color indexed="81"/>
            <rFont val="Times New Roman"/>
            <family val="1"/>
          </rPr>
          <t>Sand, rose petals, or live cricket</t>
        </r>
      </text>
    </comment>
    <comment ref="D31" authorId="0" shapeId="0" xr:uid="{00000000-0006-0000-0200-00000D000000}">
      <text>
        <r>
          <rPr>
            <sz val="12"/>
            <color indexed="81"/>
            <rFont val="Times New Roman"/>
            <family val="1"/>
          </rPr>
          <t>piece of string &amp; bit of wood</t>
        </r>
      </text>
    </comment>
    <comment ref="D32" authorId="0" shapeId="0" xr:uid="{00000000-0006-0000-0200-00000E000000}">
      <text>
        <r>
          <rPr>
            <sz val="12"/>
            <color indexed="81"/>
            <rFont val="Times New Roman"/>
            <family val="1"/>
          </rPr>
          <t>25 gp of gold dust</t>
        </r>
      </text>
    </comment>
    <comment ref="D33" authorId="0" shapeId="0" xr:uid="{00000000-0006-0000-0200-00000F000000}">
      <text>
        <r>
          <rPr>
            <sz val="12"/>
            <color indexed="81"/>
            <rFont val="Times New Roman"/>
            <family val="1"/>
          </rPr>
          <t>Bull-shit or bull-hair</t>
        </r>
      </text>
    </comment>
    <comment ref="D34" authorId="0" shapeId="0" xr:uid="{00000000-0006-0000-0200-000010000000}">
      <text>
        <r>
          <rPr>
            <sz val="12"/>
            <color indexed="81"/>
            <rFont val="Times New Roman"/>
            <family val="1"/>
          </rPr>
          <t>Salt</t>
        </r>
      </text>
    </comment>
    <comment ref="D36" authorId="0" shapeId="0" xr:uid="{00000000-0006-0000-0200-000011000000}">
      <text>
        <r>
          <rPr>
            <sz val="12"/>
            <color indexed="81"/>
            <rFont val="Times New Roman"/>
            <family val="1"/>
          </rPr>
          <t>Fur AND rod of amber or crystal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A2" authorId="0" shapeId="0" xr:uid="{00000000-0006-0000-0400-000001000000}">
      <text>
        <r>
          <rPr>
            <sz val="12"/>
            <color indexed="81"/>
            <rFont val="Times New Roman"/>
            <family val="1"/>
          </rPr>
          <t xml:space="preserve">You can cast spells without relying on material components.
</t>
        </r>
        <r>
          <rPr>
            <b/>
            <sz val="12"/>
            <color indexed="81"/>
            <rFont val="Times New Roman"/>
            <family val="1"/>
          </rPr>
          <t xml:space="preserve">Benefit:  </t>
        </r>
        <r>
          <rPr>
            <sz val="12"/>
            <color indexed="81"/>
            <rFont val="Times New Roman"/>
            <family val="1"/>
          </rPr>
          <t xml:space="preserve">You can cast any spell that has a material component
costing 1 </t>
        </r>
        <r>
          <rPr>
            <b/>
            <i/>
            <sz val="12"/>
            <color indexed="81"/>
            <rFont val="Times New Roman"/>
            <family val="1"/>
          </rPr>
          <t>[1000, as per DM]</t>
        </r>
        <r>
          <rPr>
            <sz val="12"/>
            <color indexed="81"/>
            <rFont val="Times New Roman"/>
            <family val="1"/>
          </rPr>
          <t xml:space="preserve"> gp or less without needing that component. (The casting of the spell still provokes attacks of opportunity as normal.) If the spell requires a material component that costs more than 1 gp, you must have the material component at hand to cast the spell, just as normal.
PHB 94</t>
        </r>
      </text>
    </comment>
    <comment ref="C2" authorId="0" shapeId="0" xr:uid="{00000000-0006-0000-0400-000002000000}">
      <text>
        <r>
          <rPr>
            <sz val="12"/>
            <color indexed="81"/>
            <rFont val="Times New Roman"/>
            <family val="1"/>
          </rPr>
          <t xml:space="preserve">You can create scrolls, from which you or another spellcaster can cast the scribed spells.  See the Dungeon Master’s Guide for rules on scrolls.
</t>
        </r>
        <r>
          <rPr>
            <b/>
            <sz val="12"/>
            <color indexed="81"/>
            <rFont val="Times New Roman"/>
            <family val="1"/>
          </rPr>
          <t xml:space="preserve">Prerequisite:  </t>
        </r>
        <r>
          <rPr>
            <sz val="12"/>
            <color indexed="81"/>
            <rFont val="Times New Roman"/>
            <family val="1"/>
          </rPr>
          <t xml:space="preserve">Caster level 1st.
</t>
        </r>
        <r>
          <rPr>
            <b/>
            <sz val="12"/>
            <color indexed="81"/>
            <rFont val="Times New Roman"/>
            <family val="1"/>
          </rPr>
          <t xml:space="preserve">Benefit:  </t>
        </r>
        <r>
          <rPr>
            <sz val="12"/>
            <color indexed="81"/>
            <rFont val="Times New Roman"/>
            <family val="1"/>
          </rPr>
          <t>You can create a scroll of any spell that you know.  Scribing a scroll takes one day for each 1,000 gp in its base price.  The base price of a scroll is its spell level × its caster level × 25 gp.  To scribe a scroll, you must spend 1/25 of this base price in XP and use up raw materials costing one-half of this base price.
Any scroll that stores a spell with a costly material component or an XP cost also carries a commensurate cost.  In addition to the costs derived from the base price, you must expend the material component or pay the XP when scribing the scroll.
PHB 99</t>
        </r>
      </text>
    </comment>
    <comment ref="A3" authorId="0" shapeId="0" xr:uid="{00000000-0006-0000-0400-000003000000}">
      <text>
        <r>
          <rPr>
            <sz val="12"/>
            <color indexed="81"/>
            <rFont val="Times New Roman"/>
            <family val="1"/>
          </rPr>
          <t xml:space="preserve">You can create a wide variety of magic items, such as a crystal ball or a flying carpet.
</t>
        </r>
        <r>
          <rPr>
            <b/>
            <sz val="12"/>
            <color indexed="81"/>
            <rFont val="Times New Roman"/>
            <family val="1"/>
          </rPr>
          <t xml:space="preserve">Prerequisite:  </t>
        </r>
        <r>
          <rPr>
            <sz val="12"/>
            <color indexed="81"/>
            <rFont val="Times New Roman"/>
            <family val="1"/>
          </rPr>
          <t xml:space="preserve">Caster level 3rd.
</t>
        </r>
        <r>
          <rPr>
            <b/>
            <sz val="12"/>
            <color indexed="81"/>
            <rFont val="Times New Roman"/>
            <family val="1"/>
          </rPr>
          <t xml:space="preserve">Benefit:  </t>
        </r>
        <r>
          <rPr>
            <sz val="12"/>
            <color indexed="81"/>
            <rFont val="Times New Roman"/>
            <family val="1"/>
          </rPr>
          <t>You can create any wondrous item whose prerequisites you meet (see the Dungeon Master’s Guide for prerequisites and other information on wondrous items).  Enchanting a wondrous item takes one day for each 1,000 gp in its price.  To enchant a wondrous item, you must spend 1/25 of the item’s price in XP and use up raw materials costing half of this price.
You can also mend a broken wondrous item if it is one that you could make.  Doing so costs half the XP, half the raw materials, and half the time it would take to craft that item in the first place.  Some wondrous items incur extra costs in material components or XP, as noted in their descriptions.  These costs are in addition to those derived from the item’s base price.  You must pay such a cost to create an item or to mend a broken one.
PHB 93</t>
        </r>
      </text>
    </comment>
    <comment ref="C3" authorId="0" shapeId="0" xr:uid="{00000000-0006-0000-0400-000004000000}">
      <text>
        <r>
          <rPr>
            <sz val="12"/>
            <color indexed="81"/>
            <rFont val="Times New Roman"/>
            <family val="1"/>
          </rPr>
          <t>A wizard can obtain a familiar.  Doing so takes 24 hours and uses up magical materials that cost 100 gp.  A familiar is a magical beast that resembles a small animal and is unusually tough and intelligent.  The creature serves as a companion and servant.  The wizard chooses the kind of familiar he gets.  As the wizard advances in level, his familiar also increases in power.
If the familiar dies or is dismissed by the wizard, the wizard must attempt a DC 15 Fortitude saving throw.  Failure means he loses 200 experience points per wizard level; success reduces the loss to one-half that amount.  However, a wizard’s experience point total can never go below 0 as the result of a familiar’s demise or dismissal.  For example, suppose that Hennet is a 3rd-level wizard with 3,230 XP when his owl familiar is killed by a bugbear.  Hennet makes a successful saving throw, so he loses 300 XP, dropping him below 3,000 XP and back to 2nd level (see the Dungeon Master’s Guide for rules for losing levels).  A slain or dismissed familiar cannot be replaced for a year and day.  A slain familiar can be raised from the dead just as a character can be, and it does not lose a level or a Constitution point when this happy event occurs.
A character with more than one class that grants a familiar may have only one familiar at a time.
PHB 99?</t>
        </r>
      </text>
    </comment>
    <comment ref="A4" authorId="0" shapeId="0" xr:uid="{00000000-0006-0000-0400-000005000000}">
      <text>
        <r>
          <rPr>
            <sz val="12"/>
            <color indexed="81"/>
            <rFont val="Times New Roman"/>
            <family val="1"/>
          </rPr>
          <t xml:space="preserve">You can create a wide variety of magic items, such as a crystal ball or a flying carpet.
</t>
        </r>
        <r>
          <rPr>
            <b/>
            <sz val="12"/>
            <color indexed="81"/>
            <rFont val="Times New Roman"/>
            <family val="1"/>
          </rPr>
          <t xml:space="preserve">Prerequisite:  </t>
        </r>
        <r>
          <rPr>
            <sz val="12"/>
            <color indexed="81"/>
            <rFont val="Times New Roman"/>
            <family val="1"/>
          </rPr>
          <t xml:space="preserve">Caster level 3rd.
</t>
        </r>
        <r>
          <rPr>
            <b/>
            <sz val="12"/>
            <color indexed="81"/>
            <rFont val="Times New Roman"/>
            <family val="1"/>
          </rPr>
          <t xml:space="preserve">Benefit:  </t>
        </r>
        <r>
          <rPr>
            <sz val="12"/>
            <color indexed="81"/>
            <rFont val="Times New Roman"/>
            <family val="1"/>
          </rPr>
          <t>You can create any wondrous item whose prerequisites you meet (see the Dungeon Master’s Guide for prerequisites and other information on wondrous items).  Enchanting a wondrous item takes one day for each 1,000 gp in its price.  To enchant a wondrous item, you must spend 1/25 of the item’s price in XP and use up raw materials costing half of this price.
You can also mend a broken wondrous item if it is one that you could make.  Doing so costs half the XP, half the raw materials, and half the time it would take to craft that item in the first place.  Some wondrous items incur extra costs in material components or XP, as noted in their descriptions.  These costs are in addition to those derived from the item’s base price.  You must pay such a cost to create an item or to mend a broken one.
PHB 93</t>
        </r>
      </text>
    </comment>
    <comment ref="A5" authorId="0" shapeId="0" xr:uid="{00000000-0006-0000-0400-000006000000}">
      <text>
        <r>
          <rPr>
            <sz val="12"/>
            <color indexed="81"/>
            <rFont val="Times New Roman"/>
            <family val="1"/>
          </rPr>
          <t xml:space="preserve">You can create a wide variety of magic items, such as a crystal ball or a flying carpet.
</t>
        </r>
        <r>
          <rPr>
            <b/>
            <sz val="12"/>
            <color indexed="81"/>
            <rFont val="Times New Roman"/>
            <family val="1"/>
          </rPr>
          <t xml:space="preserve">Prerequisite:  </t>
        </r>
        <r>
          <rPr>
            <sz val="12"/>
            <color indexed="81"/>
            <rFont val="Times New Roman"/>
            <family val="1"/>
          </rPr>
          <t xml:space="preserve">Caster level 3rd.
</t>
        </r>
        <r>
          <rPr>
            <b/>
            <sz val="12"/>
            <color indexed="81"/>
            <rFont val="Times New Roman"/>
            <family val="1"/>
          </rPr>
          <t xml:space="preserve">Benefit:  </t>
        </r>
        <r>
          <rPr>
            <sz val="12"/>
            <color indexed="81"/>
            <rFont val="Times New Roman"/>
            <family val="1"/>
          </rPr>
          <t>You can create any wondrous item whose prerequisites you meet (see the Dungeon Master’s Guide for prerequisites and other information on wondrous items).  Enchanting a wondrous item takes one day for each 1,000 gp in its price.  To enchant a wondrous item, you must spend 1/25 of the item’s price in XP and use up raw materials costing half of this price.
You can also mend a broken wondrous item if it is one that you could make.  Doing so costs half the XP, half the raw materials, and half the time it would take to craft that item in the first place.  Some wondrous items incur extra costs in material components or XP, as noted in their descriptions.  These costs are in addition to those derived from the item’s base price.  You must pay such a cost to create an item or to mend a broken one.
PHB 93</t>
        </r>
      </text>
    </comment>
    <comment ref="C6" authorId="0" shapeId="0" xr:uid="{00000000-0006-0000-0400-000007000000}">
      <text>
        <r>
          <rPr>
            <sz val="12"/>
            <color indexed="81"/>
            <rFont val="Times New Roman"/>
            <family val="1"/>
          </rPr>
          <t xml:space="preserve">You can create scrolls, from which you or another spellcaster can cast the scribed spells.  See the Dungeon Master’s Guide for rules on scrolls.
</t>
        </r>
        <r>
          <rPr>
            <b/>
            <sz val="12"/>
            <color indexed="81"/>
            <rFont val="Times New Roman"/>
            <family val="1"/>
          </rPr>
          <t xml:space="preserve">Prerequisite:  </t>
        </r>
        <r>
          <rPr>
            <sz val="12"/>
            <color indexed="81"/>
            <rFont val="Times New Roman"/>
            <family val="1"/>
          </rPr>
          <t xml:space="preserve">Caster level 1st.
</t>
        </r>
        <r>
          <rPr>
            <b/>
            <sz val="12"/>
            <color indexed="81"/>
            <rFont val="Times New Roman"/>
            <family val="1"/>
          </rPr>
          <t xml:space="preserve">Benefit:  </t>
        </r>
        <r>
          <rPr>
            <sz val="12"/>
            <color indexed="81"/>
            <rFont val="Times New Roman"/>
            <family val="1"/>
          </rPr>
          <t>You can create a scroll of any spell that you know.  Scribing a scroll takes one day for each 1,000 gp in its base price.  The base price of a scroll is its spell level × its caster level × 25 gp.  To scribe a scroll, you must spend 1/25 of this base price in XP and use up raw materials costing one-half of this base price.
Any scroll that stores a spell with a costly material component or an XP cost also carries a commensurate cost.  In addition to the costs derived from the base price, you must expend the material component or pay the XP when scribing the scroll.
PHB 99</t>
        </r>
      </text>
    </comment>
    <comment ref="A9" authorId="0" shapeId="0" xr:uid="{00000000-0006-0000-0400-000008000000}">
      <text>
        <r>
          <rPr>
            <sz val="12"/>
            <color indexed="81"/>
            <rFont val="Times New Roman"/>
            <family val="1"/>
          </rPr>
          <t>Club, dagger, dart, quarterstaff, scimitar, sickle, shortspear, sling, and spear.
PHB 34</t>
        </r>
      </text>
    </comment>
    <comment ref="C15" authorId="0" shapeId="0" xr:uid="{00000000-0006-0000-0400-000009000000}">
      <text>
        <r>
          <rPr>
            <sz val="12"/>
            <color indexed="81"/>
            <rFont val="Times New Roman"/>
            <family val="1"/>
          </rPr>
          <t xml:space="preserve">You have some distinctive physical feature such as a scar, a prominent nose, a limp, or some similar characteristic that is hard to disguise or conceal.
</t>
        </r>
        <r>
          <rPr>
            <b/>
            <sz val="12"/>
            <color indexed="81"/>
            <rFont val="Times New Roman"/>
            <family val="1"/>
          </rPr>
          <t xml:space="preserve">Benefit:  </t>
        </r>
        <r>
          <rPr>
            <sz val="12"/>
            <color indexed="81"/>
            <rFont val="Times New Roman"/>
            <family val="1"/>
          </rPr>
          <t xml:space="preserve">You gain a +1 bonus on Reputation checks.
</t>
        </r>
        <r>
          <rPr>
            <b/>
            <sz val="12"/>
            <color indexed="81"/>
            <rFont val="Times New Roman"/>
            <family val="1"/>
          </rPr>
          <t>Drawback:</t>
        </r>
        <r>
          <rPr>
            <sz val="12"/>
            <color indexed="81"/>
            <rFont val="Times New Roman"/>
            <family val="1"/>
          </rPr>
          <t xml:space="preserve">  You take a -1 penalty on Disguise checks.
</t>
        </r>
        <r>
          <rPr>
            <b/>
            <sz val="12"/>
            <color indexed="81"/>
            <rFont val="Times New Roman"/>
            <family val="1"/>
          </rPr>
          <t xml:space="preserve">Special:  </t>
        </r>
        <r>
          <rPr>
            <sz val="12"/>
            <color indexed="81"/>
            <rFont val="Times New Roman"/>
            <family val="1"/>
          </rPr>
          <t xml:space="preserve">This trait is available only if your campaign includes the Reputation variant.
</t>
        </r>
        <r>
          <rPr>
            <b/>
            <sz val="12"/>
            <color indexed="81"/>
            <rFont val="Times New Roman"/>
            <family val="1"/>
          </rPr>
          <t xml:space="preserve">Roleplaying Ideas:  </t>
        </r>
        <r>
          <rPr>
            <sz val="12"/>
            <color indexed="81"/>
            <rFont val="Times New Roman"/>
            <family val="1"/>
          </rPr>
          <t>Characters with this trait might be sensitive about it, or they might play up its presence to gather attention, sympathy, or notoriety.
Non-canon</t>
        </r>
      </text>
    </comment>
    <comment ref="C16" authorId="0" shapeId="0" xr:uid="{00000000-0006-0000-0400-00000A000000}">
      <text>
        <r>
          <rPr>
            <sz val="12"/>
            <color indexed="81"/>
            <rFont val="Times New Roman"/>
            <family val="1"/>
          </rPr>
          <t xml:space="preserve">You are very slender for your race.
</t>
        </r>
        <r>
          <rPr>
            <b/>
            <sz val="12"/>
            <color indexed="81"/>
            <rFont val="Times New Roman"/>
            <family val="1"/>
          </rPr>
          <t xml:space="preserve">Benefit:  </t>
        </r>
        <r>
          <rPr>
            <sz val="12"/>
            <color indexed="81"/>
            <rFont val="Times New Roman"/>
            <family val="1"/>
          </rPr>
          <t xml:space="preserve">You gain a +1 bonus on Escape Artist checks.
</t>
        </r>
        <r>
          <rPr>
            <b/>
            <sz val="12"/>
            <color indexed="81"/>
            <rFont val="Times New Roman"/>
            <family val="1"/>
          </rPr>
          <t xml:space="preserve">Drawback:  </t>
        </r>
        <r>
          <rPr>
            <sz val="12"/>
            <color indexed="81"/>
            <rFont val="Times New Roman"/>
            <family val="1"/>
          </rPr>
          <t xml:space="preserve">You take a -2 penalty on Strength checks to avoid being bull rushed or overrun.
</t>
        </r>
        <r>
          <rPr>
            <b/>
            <sz val="12"/>
            <color indexed="81"/>
            <rFont val="Times New Roman"/>
            <family val="1"/>
          </rPr>
          <t xml:space="preserve">Roleplaying Ideas:  </t>
        </r>
        <r>
          <rPr>
            <sz val="12"/>
            <color indexed="81"/>
            <rFont val="Times New Roman"/>
            <family val="1"/>
          </rPr>
          <t>Skinny characters tend to be pushed around by tougher types, so those with this trait might be shy, or they might be very defensive when faced with such situations.
Non-canon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D11" authorId="0" shapeId="0" xr:uid="{00000000-0006-0000-0500-000001000000}">
      <text>
        <r>
          <rPr>
            <sz val="12"/>
            <color indexed="81"/>
            <rFont val="Times New Roman"/>
            <family val="1"/>
          </rPr>
          <t>Balance, Climb, Escape Artist, Hide, Jump, Move Silently, Sleight of Hand, Tumble.</t>
        </r>
      </text>
    </comment>
    <comment ref="A15" authorId="0" shapeId="0" xr:uid="{00000000-0006-0000-0500-000002000000}">
      <text>
        <r>
          <rPr>
            <i/>
            <sz val="12"/>
            <color theme="1"/>
            <rFont val="Times New Roman"/>
            <family val="1"/>
          </rPr>
          <t>aid +1</t>
        </r>
      </text>
    </comment>
  </commentList>
</comments>
</file>

<file path=xl/sharedStrings.xml><?xml version="1.0" encoding="utf-8"?>
<sst xmlns="http://schemas.openxmlformats.org/spreadsheetml/2006/main" count="627" uniqueCount="304">
  <si>
    <t>Level</t>
  </si>
  <si>
    <t>Melee Weapon</t>
  </si>
  <si>
    <t>Dmg</t>
  </si>
  <si>
    <t>Qty.</t>
  </si>
  <si>
    <t>Ranged Weapon</t>
  </si>
  <si>
    <t>Dmg.</t>
  </si>
  <si>
    <t>Rng.</t>
  </si>
  <si>
    <t>Skills</t>
  </si>
  <si>
    <t>Concentration</t>
  </si>
  <si>
    <t>AC Mod.</t>
  </si>
  <si>
    <t>Handle Animal</t>
  </si>
  <si>
    <t>Move Silently</t>
  </si>
  <si>
    <t>Ride</t>
  </si>
  <si>
    <t>Search</t>
  </si>
  <si>
    <t>Swim</t>
  </si>
  <si>
    <t>Weapons and Armor</t>
  </si>
  <si>
    <t>Type</t>
  </si>
  <si>
    <t>Personality, History, and Notes</t>
  </si>
  <si>
    <t>D+</t>
  </si>
  <si>
    <t>TH+</t>
  </si>
  <si>
    <t>Wt.</t>
  </si>
  <si>
    <t>Mod.</t>
  </si>
  <si>
    <t>Rank</t>
  </si>
  <si>
    <t>Cha</t>
  </si>
  <si>
    <t>Con</t>
  </si>
  <si>
    <t>Int</t>
  </si>
  <si>
    <t>Wis</t>
  </si>
  <si>
    <t>Dex</t>
  </si>
  <si>
    <t>Str</t>
  </si>
  <si>
    <t>Ability</t>
  </si>
  <si>
    <t>Misc. Mods.</t>
  </si>
  <si>
    <t>Appraise</t>
  </si>
  <si>
    <t>Balance</t>
  </si>
  <si>
    <t>Bluff</t>
  </si>
  <si>
    <t>Climb</t>
  </si>
  <si>
    <t>Decipher Script</t>
  </si>
  <si>
    <t>Diplomacy</t>
  </si>
  <si>
    <t>Disable Device</t>
  </si>
  <si>
    <t>Disguise</t>
  </si>
  <si>
    <t>Escape Artist</t>
  </si>
  <si>
    <t>Forgery</t>
  </si>
  <si>
    <t>Gather Information</t>
  </si>
  <si>
    <t>Heal</t>
  </si>
  <si>
    <t>Hide</t>
  </si>
  <si>
    <t>Intimidate</t>
  </si>
  <si>
    <t>Jump</t>
  </si>
  <si>
    <t>Listen</t>
  </si>
  <si>
    <t>Open Lock</t>
  </si>
  <si>
    <t>Sense Motive</t>
  </si>
  <si>
    <t>Spellcraft</t>
  </si>
  <si>
    <t>Spot</t>
  </si>
  <si>
    <t>Tumble</t>
  </si>
  <si>
    <t>Use Magic Device</t>
  </si>
  <si>
    <t>Use Rope</t>
  </si>
  <si>
    <t>Ability &amp; Mod.</t>
  </si>
  <si>
    <t>0</t>
  </si>
  <si>
    <t>Total</t>
  </si>
  <si>
    <t>Critical</t>
  </si>
  <si>
    <t>Fortitude</t>
  </si>
  <si>
    <t>Reflex</t>
  </si>
  <si>
    <t>Will</t>
  </si>
  <si>
    <t>Armor &amp; Shield</t>
  </si>
  <si>
    <t>Missiles</t>
  </si>
  <si>
    <t>Spell</t>
  </si>
  <si>
    <t>Cast?</t>
  </si>
  <si>
    <t>Languages</t>
  </si>
  <si>
    <t>Equipment Worn</t>
  </si>
  <si>
    <t>Item</t>
  </si>
  <si>
    <t>Effects/</t>
  </si>
  <si>
    <t>Notes</t>
  </si>
  <si>
    <t>Equipment Carried</t>
  </si>
  <si>
    <t>Check</t>
  </si>
  <si>
    <t>Arcane</t>
  </si>
  <si>
    <t>Speed</t>
  </si>
  <si>
    <t>Speak Language</t>
  </si>
  <si>
    <t>Sleight of Hand</t>
  </si>
  <si>
    <t>Survival</t>
  </si>
  <si>
    <t>2</t>
  </si>
  <si>
    <r>
      <t>33</t>
    </r>
    <r>
      <rPr>
        <sz val="13"/>
        <rFont val="Times New Roman"/>
        <family val="1"/>
      </rPr>
      <t>/</t>
    </r>
    <r>
      <rPr>
        <sz val="13"/>
        <color indexed="52"/>
        <rFont val="Times New Roman"/>
        <family val="1"/>
      </rPr>
      <t>66</t>
    </r>
    <r>
      <rPr>
        <sz val="13"/>
        <rFont val="Times New Roman"/>
        <family val="1"/>
      </rPr>
      <t>/</t>
    </r>
    <r>
      <rPr>
        <sz val="13"/>
        <color indexed="10"/>
        <rFont val="Times New Roman"/>
        <family val="1"/>
      </rPr>
      <t>100</t>
    </r>
  </si>
  <si>
    <t>Perform:  (type)</t>
  </si>
  <si>
    <t>DC</t>
  </si>
  <si>
    <t>Weapon Proficiencies</t>
  </si>
  <si>
    <t>Atk</t>
  </si>
  <si>
    <t>Female</t>
  </si>
  <si>
    <t>1st</t>
  </si>
  <si>
    <t>2nd</t>
  </si>
  <si>
    <t>3rd</t>
  </si>
  <si>
    <t>4th</t>
  </si>
  <si>
    <t>5th</t>
  </si>
  <si>
    <t>6th</t>
  </si>
  <si>
    <t>1</t>
  </si>
  <si>
    <t>Spells per Day</t>
  </si>
  <si>
    <t>Spell Level</t>
  </si>
  <si>
    <t>0th</t>
  </si>
  <si>
    <t>7th</t>
  </si>
  <si>
    <t>Total Divine</t>
  </si>
  <si>
    <t>Profession:  (type)</t>
  </si>
  <si>
    <t>Racial Abilities</t>
  </si>
  <si>
    <t>+2 versus Enchantment</t>
  </si>
  <si>
    <t>Immunity to Sleep</t>
  </si>
  <si>
    <t>Low-light Vision</t>
  </si>
  <si>
    <t>Feats</t>
  </si>
  <si>
    <t>Roll</t>
  </si>
  <si>
    <t>Skill/Save</t>
  </si>
  <si>
    <t>BAB:</t>
  </si>
  <si>
    <t>30’</t>
  </si>
  <si>
    <t>Grapple:</t>
  </si>
  <si>
    <t>Value</t>
  </si>
  <si>
    <t>Mount Encumbrance:</t>
  </si>
  <si>
    <t>Scrolls and Potions</t>
  </si>
  <si>
    <t>CLev</t>
  </si>
  <si>
    <t>Temporary Penalties:</t>
  </si>
  <si>
    <t>Temporary Bonuses:</t>
  </si>
  <si>
    <t>Str Mod:</t>
  </si>
  <si>
    <t>Dex Mod:</t>
  </si>
  <si>
    <t>Mount:  not acquired</t>
  </si>
  <si>
    <t>Lauriel</t>
  </si>
  <si>
    <t>Moonglow</t>
  </si>
  <si>
    <t>5’</t>
  </si>
  <si>
    <t>98 lbs.</t>
  </si>
  <si>
    <t>Neutral (Good)</t>
  </si>
  <si>
    <t>Wizard</t>
  </si>
  <si>
    <t>Wizard 1</t>
  </si>
  <si>
    <t>Wizard 3</t>
  </si>
  <si>
    <t>Wizard 2</t>
  </si>
  <si>
    <t>Wizard 4</t>
  </si>
  <si>
    <t>Wizard 6</t>
  </si>
  <si>
    <t>Wizard 7</t>
  </si>
  <si>
    <t>Wizard 8</t>
  </si>
  <si>
    <t>six</t>
  </si>
  <si>
    <t>Knowledge:  Arcana</t>
  </si>
  <si>
    <t>Thayan, Draconian, Common</t>
  </si>
  <si>
    <t>3rd:  Craft Wondrous Item</t>
  </si>
  <si>
    <t>1st:  Eschew Materials</t>
  </si>
  <si>
    <t>Wizard Spells</t>
  </si>
  <si>
    <t>Intelligence Bonus</t>
  </si>
  <si>
    <t>Simple Weapons</t>
  </si>
  <si>
    <t>Memorized Spells</t>
  </si>
  <si>
    <t>Scribe Scroll</t>
  </si>
  <si>
    <t>Summon Familiar</t>
  </si>
  <si>
    <t>?</t>
  </si>
  <si>
    <t>Craft:  Bookbinding</t>
  </si>
  <si>
    <t>Traits</t>
  </si>
  <si>
    <t>Skinny</t>
  </si>
  <si>
    <t>Wizard’s Cloak</t>
  </si>
  <si>
    <t>Blue velvet and fur lined</t>
  </si>
  <si>
    <t>Paperweight</t>
  </si>
  <si>
    <t>Lead-lined with hidden compartment</t>
  </si>
  <si>
    <t>Silver Bracelet</t>
  </si>
  <si>
    <t>Satchel</t>
  </si>
  <si>
    <t>Over the shoulder</t>
  </si>
  <si>
    <t>Garnets embedded</t>
  </si>
  <si>
    <t>Explorer’s Outfit</t>
  </si>
  <si>
    <t>eight</t>
  </si>
  <si>
    <t>Waterskin</t>
  </si>
  <si>
    <t>Flint and Steel</t>
  </si>
  <si>
    <t>Backpack</t>
  </si>
  <si>
    <t>Bedroll</t>
  </si>
  <si>
    <t>Daily Rations</t>
  </si>
  <si>
    <t>Belt Pouch</t>
  </si>
  <si>
    <t>Basic Kit</t>
  </si>
  <si>
    <t>-1</t>
  </si>
  <si>
    <t>Distinctive (Long Silver Hair)</t>
  </si>
  <si>
    <t>Sling</t>
  </si>
  <si>
    <t>1d4</t>
  </si>
  <si>
    <t>19-20, x2</t>
  </si>
  <si>
    <t>Prcg/Slsh</t>
  </si>
  <si>
    <t>x2</t>
  </si>
  <si>
    <t>50’</t>
  </si>
  <si>
    <t>Half-elf, Sun</t>
  </si>
  <si>
    <t>Bullets</t>
  </si>
  <si>
    <t>Sleep</t>
  </si>
  <si>
    <t>Unseen Servant</t>
  </si>
  <si>
    <t>Bull’s Strength</t>
  </si>
  <si>
    <t>Glitterdust</t>
  </si>
  <si>
    <t>Noble Outfit</t>
  </si>
  <si>
    <t>Jewelry</t>
  </si>
  <si>
    <t>Signet Ring</t>
  </si>
  <si>
    <t>MW Dagger</t>
  </si>
  <si>
    <t>Ebonblade replica</t>
  </si>
  <si>
    <t>Stash:  Gentle Rest Inn</t>
  </si>
  <si>
    <t>Disrupt Undead</t>
  </si>
  <si>
    <t>Burning Hands</t>
  </si>
  <si>
    <t>Magic Weapon</t>
  </si>
  <si>
    <t>Whispering Wind</t>
  </si>
  <si>
    <t>Detect Magic</t>
  </si>
  <si>
    <t>Untangle</t>
  </si>
  <si>
    <t>Color Spray</t>
  </si>
  <si>
    <t>Charm Person</t>
  </si>
  <si>
    <t>Arcane Lock</t>
  </si>
  <si>
    <t>PHB</t>
  </si>
  <si>
    <t>1 rnd/lvl</t>
  </si>
  <si>
    <t>10’</t>
  </si>
  <si>
    <t>1 SA</t>
  </si>
  <si>
    <t>V S M</t>
  </si>
  <si>
    <t>Abjuration</t>
  </si>
  <si>
    <t>Instant</t>
  </si>
  <si>
    <t>Evocation</t>
  </si>
  <si>
    <t>Touch</t>
  </si>
  <si>
    <t>V S</t>
  </si>
  <si>
    <t>Necromancy</t>
  </si>
  <si>
    <t>10 min/lvl</t>
  </si>
  <si>
    <t>Transmutation</t>
  </si>
  <si>
    <t>1 min/lvl</t>
  </si>
  <si>
    <t>100’ + 10’/lvl</t>
  </si>
  <si>
    <t>Chill Touch</t>
  </si>
  <si>
    <t>1 hr/lvl</t>
  </si>
  <si>
    <t>V S F</t>
  </si>
  <si>
    <t>Conjuration</t>
  </si>
  <si>
    <t>Personal</t>
  </si>
  <si>
    <t>25’ + 2½’/lvl</t>
  </si>
  <si>
    <t>Touch of Fatigue</t>
  </si>
  <si>
    <t>Divination</t>
  </si>
  <si>
    <t>Detect Poison</t>
  </si>
  <si>
    <t>1 hour</t>
  </si>
  <si>
    <t>Universal</t>
  </si>
  <si>
    <t>Prestidigitation</t>
  </si>
  <si>
    <t>Message</t>
  </si>
  <si>
    <t>V M/DF</t>
  </si>
  <si>
    <t>Light</t>
  </si>
  <si>
    <t>60’</t>
  </si>
  <si>
    <t>Permanent</t>
  </si>
  <si>
    <t>1 rune</t>
  </si>
  <si>
    <t>Arcane Mark</t>
  </si>
  <si>
    <t>Page</t>
  </si>
  <si>
    <t>Reference</t>
  </si>
  <si>
    <t>Duration</t>
  </si>
  <si>
    <t>Range</t>
  </si>
  <si>
    <t>Casting</t>
  </si>
  <si>
    <t xml:space="preserve">Components </t>
  </si>
  <si>
    <t>School</t>
  </si>
  <si>
    <t>Spellbook</t>
  </si>
  <si>
    <t>Acid Splash</t>
  </si>
  <si>
    <t>Read Magic</t>
  </si>
  <si>
    <t>Daze</t>
  </si>
  <si>
    <t>Dancing Lights</t>
  </si>
  <si>
    <t>Flare</t>
  </si>
  <si>
    <t>Ray of Frost</t>
  </si>
  <si>
    <t>Ghost Sound</t>
  </si>
  <si>
    <t>Mage Hand</t>
  </si>
  <si>
    <t>Mending</t>
  </si>
  <si>
    <t>Open/Close</t>
  </si>
  <si>
    <t>Identify</t>
  </si>
  <si>
    <t>Cause Fear</t>
  </si>
  <si>
    <t>Illusion</t>
  </si>
  <si>
    <t>1 minute</t>
  </si>
  <si>
    <t>Enchantment</t>
  </si>
  <si>
    <t>1 round</t>
  </si>
  <si>
    <t>V</t>
  </si>
  <si>
    <t>V S M/DF</t>
  </si>
  <si>
    <t>Resistance</t>
  </si>
  <si>
    <t>S</t>
  </si>
  <si>
    <t>15’</t>
  </si>
  <si>
    <t>1d4 rnds</t>
  </si>
  <si>
    <t>V S F/DF</t>
  </si>
  <si>
    <t>1 mile/lvl</t>
  </si>
  <si>
    <t>Scroll of Stone Shape</t>
  </si>
  <si>
    <t>Journal of Azimuth the Cold</t>
  </si>
  <si>
    <t>Journal Pages</t>
  </si>
  <si>
    <t>Single-entries</t>
  </si>
  <si>
    <t>Statement of Flows</t>
  </si>
  <si>
    <r>
      <rPr>
        <b/>
        <sz val="12"/>
        <rFont val="Times New Roman"/>
        <family val="1"/>
      </rPr>
      <t>Author:</t>
    </r>
    <r>
      <rPr>
        <sz val="12"/>
        <rFont val="Times New Roman"/>
        <family val="1"/>
      </rPr>
      <t xml:space="preserve">  Azim “The Cold” ibn-Uthmån</t>
    </r>
  </si>
  <si>
    <t>Half-elf Paragon</t>
  </si>
  <si>
    <t>Wizard Features</t>
  </si>
  <si>
    <t>Divided Ancestry</t>
  </si>
  <si>
    <t>Half-Elf Paragon Features</t>
  </si>
  <si>
    <t>Elven Vision</t>
  </si>
  <si>
    <t>Paragon 1:  Extend Spell</t>
  </si>
  <si>
    <t>Wizard:  Craft Magic Arms &amp; Armor</t>
  </si>
  <si>
    <t>6th:  Spell Focus: Evocation</t>
  </si>
  <si>
    <t>Knowledge:  History</t>
  </si>
  <si>
    <t>Dispel Magic</t>
  </si>
  <si>
    <t>Lightning Bolt</t>
  </si>
  <si>
    <t>120’</t>
  </si>
  <si>
    <t>Unseen Servant [Extended]</t>
  </si>
  <si>
    <t>þ</t>
  </si>
  <si>
    <t>q</t>
  </si>
  <si>
    <t>Race</t>
  </si>
  <si>
    <t>Sex</t>
  </si>
  <si>
    <t>Class</t>
  </si>
  <si>
    <t>Region</t>
  </si>
  <si>
    <t>Age</t>
  </si>
  <si>
    <t>Deity</t>
  </si>
  <si>
    <t>Height</t>
  </si>
  <si>
    <t>Alignment</t>
  </si>
  <si>
    <t>Weight</t>
  </si>
  <si>
    <t>Initiative</t>
  </si>
  <si>
    <t>Base Speed</t>
  </si>
  <si>
    <t>BAB</t>
  </si>
  <si>
    <t>Actual Speed</t>
  </si>
  <si>
    <t>Strength</t>
  </si>
  <si>
    <t>Lb. Capacity</t>
  </si>
  <si>
    <t>Dexterity</t>
  </si>
  <si>
    <t>Lb. Carried</t>
  </si>
  <si>
    <t>Constitution</t>
  </si>
  <si>
    <t>Hit Points</t>
  </si>
  <si>
    <t>Intelligence</t>
  </si>
  <si>
    <t>Touch AC</t>
  </si>
  <si>
    <t>Wisdom</t>
  </si>
  <si>
    <t>Modified AC</t>
  </si>
  <si>
    <t>Charisma</t>
  </si>
  <si>
    <t>FF AC</t>
  </si>
  <si>
    <t>NPC</t>
  </si>
  <si>
    <t>Fox’s Cunning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</si>
</sst>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8" x14ac:knownFonts="1">
    <font>
      <sz val="12"/>
      <name val="Times New Roman"/>
    </font>
    <font>
      <sz val="12"/>
      <name val="Times New Roman"/>
      <family val="1"/>
    </font>
    <font>
      <i/>
      <sz val="18"/>
      <name val="Times New Roman"/>
      <family val="1"/>
    </font>
    <font>
      <b/>
      <sz val="12"/>
      <name val="Times New Roman"/>
      <family val="1"/>
    </font>
    <font>
      <sz val="12"/>
      <name val="Times New Roman"/>
      <family val="1"/>
    </font>
    <font>
      <b/>
      <sz val="13"/>
      <name val="Times New Roman"/>
      <family val="1"/>
    </font>
    <font>
      <sz val="13"/>
      <name val="Times New Roman"/>
      <family val="1"/>
    </font>
    <font>
      <b/>
      <sz val="13"/>
      <color indexed="10"/>
      <name val="Times New Roman"/>
      <family val="1"/>
    </font>
    <font>
      <sz val="13"/>
      <name val="Times New Roman"/>
      <family val="1"/>
    </font>
    <font>
      <b/>
      <sz val="13"/>
      <color indexed="12"/>
      <name val="Times New Roman"/>
      <family val="1"/>
    </font>
    <font>
      <b/>
      <sz val="13"/>
      <color indexed="17"/>
      <name val="Times New Roman"/>
      <family val="1"/>
    </font>
    <font>
      <b/>
      <sz val="13"/>
      <color indexed="9"/>
      <name val="Times New Roman"/>
      <family val="1"/>
    </font>
    <font>
      <b/>
      <sz val="13"/>
      <color indexed="46"/>
      <name val="Times New Roman"/>
      <family val="1"/>
    </font>
    <font>
      <b/>
      <sz val="13"/>
      <color indexed="52"/>
      <name val="Times New Roman"/>
      <family val="1"/>
    </font>
    <font>
      <sz val="18"/>
      <name val="Times New Roman"/>
      <family val="1"/>
    </font>
    <font>
      <b/>
      <sz val="18"/>
      <name val="Times New Roman"/>
      <family val="1"/>
    </font>
    <font>
      <sz val="13"/>
      <color indexed="17"/>
      <name val="Times New Roman"/>
      <family val="1"/>
    </font>
    <font>
      <sz val="13"/>
      <color indexed="10"/>
      <name val="Times New Roman"/>
      <family val="1"/>
    </font>
    <font>
      <sz val="12"/>
      <color indexed="17"/>
      <name val="Times New Roman"/>
      <family val="1"/>
    </font>
    <font>
      <i/>
      <sz val="22"/>
      <color indexed="17"/>
      <name val="Times New Roman"/>
      <family val="1"/>
    </font>
    <font>
      <b/>
      <sz val="12"/>
      <color indexed="9"/>
      <name val="Times New Roman"/>
      <family val="1"/>
    </font>
    <font>
      <b/>
      <sz val="13"/>
      <color indexed="51"/>
      <name val="Times New Roman"/>
      <family val="1"/>
    </font>
    <font>
      <sz val="13"/>
      <color indexed="52"/>
      <name val="Times New Roman"/>
      <family val="1"/>
    </font>
    <font>
      <sz val="13"/>
      <color indexed="46"/>
      <name val="Times New Roman"/>
      <family val="1"/>
    </font>
    <font>
      <i/>
      <sz val="18"/>
      <color indexed="17"/>
      <name val="Times New Roman"/>
      <family val="1"/>
    </font>
    <font>
      <sz val="13"/>
      <color indexed="23"/>
      <name val="Times New Roman"/>
      <family val="1"/>
    </font>
    <font>
      <sz val="13"/>
      <color indexed="12"/>
      <name val="Times New Roman"/>
      <family val="1"/>
    </font>
    <font>
      <sz val="13"/>
      <color indexed="51"/>
      <name val="Times New Roman"/>
      <family val="1"/>
    </font>
    <font>
      <sz val="12"/>
      <color indexed="46"/>
      <name val="Times New Roman"/>
      <family val="1"/>
    </font>
    <font>
      <sz val="12"/>
      <color indexed="52"/>
      <name val="Times New Roman"/>
      <family val="1"/>
    </font>
    <font>
      <sz val="12"/>
      <color indexed="10"/>
      <name val="Times New Roman"/>
      <family val="1"/>
    </font>
    <font>
      <sz val="12"/>
      <color indexed="51"/>
      <name val="Times New Roman"/>
      <family val="1"/>
    </font>
    <font>
      <u/>
      <sz val="12"/>
      <color indexed="12"/>
      <name val="Times New Roman"/>
      <family val="1"/>
    </font>
    <font>
      <sz val="12"/>
      <color indexed="81"/>
      <name val="Times New Roman"/>
      <family val="1"/>
    </font>
    <font>
      <sz val="13"/>
      <name val="Wingdings"/>
      <charset val="2"/>
    </font>
    <font>
      <i/>
      <sz val="12"/>
      <color indexed="42"/>
      <name val="Times New Roman"/>
      <family val="1"/>
    </font>
    <font>
      <i/>
      <sz val="22"/>
      <color indexed="11"/>
      <name val="Times New Roman"/>
      <family val="1"/>
    </font>
    <font>
      <i/>
      <sz val="22"/>
      <color rgb="FF00FF00"/>
      <name val="Times New Roman"/>
      <family val="1"/>
    </font>
    <font>
      <sz val="10"/>
      <name val="Arial"/>
      <family val="2"/>
    </font>
    <font>
      <b/>
      <i/>
      <sz val="13"/>
      <color indexed="53"/>
      <name val="Times New Roman"/>
      <family val="1"/>
    </font>
    <font>
      <b/>
      <i/>
      <sz val="13"/>
      <color indexed="57"/>
      <name val="Times New Roman"/>
      <family val="1"/>
    </font>
    <font>
      <b/>
      <i/>
      <sz val="13"/>
      <color indexed="10"/>
      <name val="Times New Roman"/>
      <family val="1"/>
    </font>
    <font>
      <i/>
      <sz val="18"/>
      <color indexed="12"/>
      <name val="Times New Roman"/>
      <family val="1"/>
    </font>
    <font>
      <b/>
      <sz val="12"/>
      <color theme="0"/>
      <name val="Times New Roman"/>
      <family val="1"/>
    </font>
    <font>
      <sz val="12"/>
      <name val="Times New Roman"/>
      <family val="1"/>
      <charset val="1"/>
    </font>
    <font>
      <b/>
      <sz val="13"/>
      <color rgb="FF00CC00"/>
      <name val="Times New Roman"/>
      <family val="1"/>
    </font>
    <font>
      <i/>
      <sz val="14"/>
      <color indexed="17"/>
      <name val="Times New Roman"/>
      <family val="1"/>
    </font>
    <font>
      <sz val="13"/>
      <color rgb="FFFFC000"/>
      <name val="Times New Roman"/>
      <family val="1"/>
    </font>
    <font>
      <b/>
      <sz val="13"/>
      <color rgb="FFFF0000"/>
      <name val="Times New Roman"/>
      <family val="1"/>
    </font>
    <font>
      <b/>
      <sz val="13"/>
      <color rgb="FF0000FF"/>
      <name val="Times New Roman"/>
      <family val="1"/>
    </font>
    <font>
      <b/>
      <sz val="13"/>
      <color rgb="FF7030A0"/>
      <name val="Times New Roman"/>
      <family val="1"/>
    </font>
    <font>
      <b/>
      <sz val="13"/>
      <color rgb="FFFFC000"/>
      <name val="Times New Roman"/>
      <family val="1"/>
    </font>
    <font>
      <b/>
      <sz val="12"/>
      <color rgb="FFFFC000"/>
      <name val="Times New Roman"/>
      <family val="1"/>
    </font>
    <font>
      <sz val="12"/>
      <color rgb="FFFFC000"/>
      <name val="Times New Roman"/>
      <family val="1"/>
    </font>
    <font>
      <b/>
      <sz val="13"/>
      <color rgb="FF00B050"/>
      <name val="Times New Roman"/>
      <family val="1"/>
    </font>
    <font>
      <b/>
      <sz val="14"/>
      <name val="Times New Roman"/>
      <family val="1"/>
    </font>
    <font>
      <b/>
      <sz val="16"/>
      <name val="Times New Roman"/>
      <family val="1"/>
    </font>
    <font>
      <sz val="14"/>
      <name val="Times New Roman"/>
      <family val="1"/>
    </font>
    <font>
      <sz val="13"/>
      <color rgb="FF0000FF"/>
      <name val="Times New Roman"/>
      <family val="1"/>
    </font>
    <font>
      <i/>
      <sz val="12"/>
      <color theme="1"/>
      <name val="Times New Roman"/>
      <family val="1"/>
    </font>
    <font>
      <i/>
      <sz val="12"/>
      <color indexed="81"/>
      <name val="Times New Roman"/>
      <family val="1"/>
    </font>
    <font>
      <sz val="12"/>
      <color rgb="FF7030A0"/>
      <name val="Times New Roman"/>
      <family val="1"/>
    </font>
    <font>
      <i/>
      <sz val="18"/>
      <color rgb="FF0000FF"/>
      <name val="Times New Roman"/>
      <family val="1"/>
    </font>
    <font>
      <i/>
      <sz val="16"/>
      <color indexed="23"/>
      <name val="Times New Roman"/>
      <family val="1"/>
    </font>
    <font>
      <b/>
      <sz val="12"/>
      <color indexed="81"/>
      <name val="Times New Roman"/>
      <family val="1"/>
    </font>
    <font>
      <b/>
      <i/>
      <sz val="12"/>
      <color indexed="81"/>
      <name val="Times New Roman"/>
      <family val="1"/>
    </font>
    <font>
      <sz val="13"/>
      <color indexed="20"/>
      <name val="Times New Roman"/>
      <family val="1"/>
    </font>
    <font>
      <i/>
      <sz val="18"/>
      <color indexed="20"/>
      <name val="Times New Roman"/>
      <family val="1"/>
    </font>
  </fonts>
  <fills count="20">
    <fill>
      <patternFill patternType="none"/>
    </fill>
    <fill>
      <patternFill patternType="gray125"/>
    </fill>
    <fill>
      <patternFill patternType="solid">
        <fgColor indexed="8"/>
        <bgColor indexed="64"/>
      </patternFill>
    </fill>
    <fill>
      <patternFill patternType="solid">
        <fgColor indexed="17"/>
        <bgColor indexed="64"/>
      </patternFill>
    </fill>
    <fill>
      <patternFill patternType="solid">
        <fgColor indexed="22"/>
        <bgColor indexed="64"/>
      </patternFill>
    </fill>
    <fill>
      <patternFill patternType="solid">
        <fgColor indexed="22"/>
        <bgColor indexed="55"/>
      </patternFill>
    </fill>
    <fill>
      <patternFill patternType="solid">
        <fgColor indexed="65"/>
        <bgColor indexed="64"/>
      </patternFill>
    </fill>
    <fill>
      <patternFill patternType="solid">
        <fgColor indexed="9"/>
        <bgColor indexed="55"/>
      </patternFill>
    </fill>
    <fill>
      <patternFill patternType="solid">
        <fgColor indexed="42"/>
        <bgColor indexed="64"/>
      </patternFill>
    </fill>
    <fill>
      <patternFill patternType="solid">
        <fgColor indexed="11"/>
        <bgColor indexed="64"/>
      </patternFill>
    </fill>
    <fill>
      <patternFill patternType="solid">
        <fgColor rgb="FFCCFFCC"/>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0000"/>
        <bgColor indexed="64"/>
      </patternFill>
    </fill>
    <fill>
      <patternFill patternType="solid">
        <fgColor rgb="FF7030A0"/>
        <bgColor indexed="64"/>
      </patternFill>
    </fill>
    <fill>
      <patternFill patternType="solid">
        <fgColor theme="7" tint="0.39997558519241921"/>
        <bgColor indexed="64"/>
      </patternFill>
    </fill>
    <fill>
      <patternFill patternType="solid">
        <fgColor rgb="FF0000FF"/>
        <bgColor indexed="64"/>
      </patternFill>
    </fill>
    <fill>
      <patternFill patternType="solid">
        <fgColor indexed="12"/>
        <bgColor indexed="64"/>
      </patternFill>
    </fill>
    <fill>
      <patternFill patternType="solid">
        <fgColor indexed="46"/>
        <bgColor indexed="64"/>
      </patternFill>
    </fill>
    <fill>
      <patternFill patternType="solid">
        <fgColor rgb="FFFFFF00"/>
        <bgColor indexed="64"/>
      </patternFill>
    </fill>
  </fills>
  <borders count="129">
    <border>
      <left/>
      <right/>
      <top/>
      <bottom/>
      <diagonal/>
    </border>
    <border>
      <left style="double">
        <color indexed="64"/>
      </left>
      <right/>
      <top/>
      <bottom/>
      <diagonal/>
    </border>
    <border>
      <left/>
      <right style="double">
        <color indexed="64"/>
      </right>
      <top/>
      <bottom/>
      <diagonal/>
    </border>
    <border>
      <left style="thin">
        <color indexed="64"/>
      </left>
      <right/>
      <top style="thin">
        <color indexed="64"/>
      </top>
      <bottom style="thin">
        <color indexed="64"/>
      </bottom>
      <diagonal/>
    </border>
    <border>
      <left style="double">
        <color indexed="64"/>
      </left>
      <right style="thin">
        <color indexed="64"/>
      </right>
      <top style="thin">
        <color indexed="9"/>
      </top>
      <bottom style="thin">
        <color indexed="9"/>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diagonal/>
    </border>
    <border>
      <left style="thin">
        <color indexed="64"/>
      </left>
      <right/>
      <top/>
      <bottom style="thin">
        <color indexed="64"/>
      </bottom>
      <diagonal/>
    </border>
    <border>
      <left style="double">
        <color indexed="64"/>
      </left>
      <right style="thin">
        <color indexed="64"/>
      </right>
      <top/>
      <bottom style="double">
        <color indexed="64"/>
      </bottom>
      <diagonal/>
    </border>
    <border>
      <left style="double">
        <color indexed="64"/>
      </left>
      <right style="medium">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style="double">
        <color indexed="64"/>
      </right>
      <top style="double">
        <color indexed="64"/>
      </top>
      <bottom style="medium">
        <color indexed="64"/>
      </bottom>
      <diagonal/>
    </border>
    <border>
      <left style="double">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top/>
      <bottom style="medium">
        <color indexed="64"/>
      </bottom>
      <diagonal/>
    </border>
    <border>
      <left style="thin">
        <color indexed="64"/>
      </left>
      <right/>
      <top style="thin">
        <color indexed="64"/>
      </top>
      <bottom style="double">
        <color indexed="64"/>
      </bottom>
      <diagonal/>
    </border>
    <border>
      <left style="thin">
        <color indexed="64"/>
      </left>
      <right style="thin">
        <color indexed="64"/>
      </right>
      <top/>
      <bottom/>
      <diagonal/>
    </border>
    <border>
      <left style="thin">
        <color indexed="64"/>
      </left>
      <right/>
      <top/>
      <bottom/>
      <diagonal/>
    </border>
    <border>
      <left style="thin">
        <color indexed="64"/>
      </left>
      <right style="double">
        <color indexed="64"/>
      </right>
      <top/>
      <bottom/>
      <diagonal/>
    </border>
    <border>
      <left/>
      <right style="double">
        <color indexed="64"/>
      </right>
      <top style="thin">
        <color indexed="64"/>
      </top>
      <bottom style="thin">
        <color indexed="64"/>
      </bottom>
      <diagonal/>
    </border>
    <border>
      <left style="thin">
        <color indexed="64"/>
      </left>
      <right style="double">
        <color indexed="64"/>
      </right>
      <top/>
      <bottom style="dotted">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medium">
        <color indexed="64"/>
      </bottom>
      <diagonal/>
    </border>
    <border>
      <left style="double">
        <color indexed="64"/>
      </left>
      <right/>
      <top/>
      <bottom style="thin">
        <color indexed="64"/>
      </bottom>
      <diagonal/>
    </border>
    <border>
      <left style="medium">
        <color indexed="64"/>
      </left>
      <right style="medium">
        <color indexed="64"/>
      </right>
      <top/>
      <bottom style="thin">
        <color indexed="64"/>
      </bottom>
      <diagonal/>
    </border>
    <border>
      <left/>
      <right style="double">
        <color indexed="64"/>
      </right>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bottom style="double">
        <color indexed="64"/>
      </bottom>
      <diagonal/>
    </border>
    <border>
      <left style="double">
        <color indexed="64"/>
      </left>
      <right style="double">
        <color indexed="64"/>
      </right>
      <top style="hair">
        <color indexed="64"/>
      </top>
      <bottom style="hair">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double">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style="hair">
        <color indexed="64"/>
      </top>
      <bottom style="double">
        <color indexed="64"/>
      </bottom>
      <diagonal/>
    </border>
    <border>
      <left style="hair">
        <color indexed="64"/>
      </left>
      <right style="double">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thin">
        <color indexed="64"/>
      </left>
      <right style="thin">
        <color indexed="64"/>
      </right>
      <top/>
      <bottom style="double">
        <color indexed="64"/>
      </bottom>
      <diagonal/>
    </border>
    <border>
      <left style="thin">
        <color indexed="64"/>
      </left>
      <right style="thin">
        <color indexed="64"/>
      </right>
      <top/>
      <bottom style="thin">
        <color indexed="64"/>
      </bottom>
      <diagonal/>
    </border>
    <border>
      <left style="thin">
        <color indexed="64"/>
      </left>
      <right/>
      <top/>
      <bottom style="double">
        <color indexed="64"/>
      </bottom>
      <diagonal/>
    </border>
    <border>
      <left style="double">
        <color indexed="64"/>
      </left>
      <right style="double">
        <color indexed="64"/>
      </right>
      <top style="hair">
        <color indexed="64"/>
      </top>
      <bottom style="double">
        <color indexed="64"/>
      </bottom>
      <diagonal/>
    </border>
    <border>
      <left/>
      <right style="double">
        <color indexed="64"/>
      </right>
      <top style="double">
        <color indexed="64"/>
      </top>
      <bottom style="medium">
        <color indexed="64"/>
      </bottom>
      <diagonal/>
    </border>
    <border>
      <left style="medium">
        <color indexed="64"/>
      </left>
      <right style="thin">
        <color indexed="64"/>
      </right>
      <top style="thin">
        <color indexed="9"/>
      </top>
      <bottom style="thin">
        <color indexed="9"/>
      </bottom>
      <diagonal/>
    </border>
    <border>
      <left style="medium">
        <color indexed="64"/>
      </left>
      <right style="thin">
        <color indexed="64"/>
      </right>
      <top style="thin">
        <color indexed="9"/>
      </top>
      <bottom style="double">
        <color indexed="64"/>
      </bottom>
      <diagonal/>
    </border>
    <border>
      <left style="medium">
        <color indexed="64"/>
      </left>
      <right style="thin">
        <color indexed="64"/>
      </right>
      <top/>
      <bottom style="thin">
        <color indexed="9"/>
      </bottom>
      <diagonal/>
    </border>
    <border>
      <left style="double">
        <color indexed="64"/>
      </left>
      <right style="double">
        <color indexed="64"/>
      </right>
      <top style="medium">
        <color indexed="64"/>
      </top>
      <bottom style="hair">
        <color indexed="64"/>
      </bottom>
      <diagonal/>
    </border>
    <border>
      <left style="double">
        <color indexed="64"/>
      </left>
      <right style="double">
        <color indexed="64"/>
      </right>
      <top/>
      <bottom style="double">
        <color indexed="64"/>
      </bottom>
      <diagonal/>
    </border>
    <border>
      <left style="double">
        <color indexed="64"/>
      </left>
      <right style="double">
        <color indexed="64"/>
      </right>
      <top/>
      <bottom style="hair">
        <color indexed="64"/>
      </bottom>
      <diagonal/>
    </border>
    <border>
      <left/>
      <right style="hair">
        <color indexed="64"/>
      </right>
      <top style="hair">
        <color indexed="64"/>
      </top>
      <bottom style="hair">
        <color indexed="64"/>
      </bottom>
      <diagonal/>
    </border>
    <border>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style="double">
        <color auto="1"/>
      </right>
      <top style="double">
        <color auto="1"/>
      </top>
      <bottom style="hair">
        <color auto="1"/>
      </bottom>
      <diagonal/>
    </border>
    <border>
      <left style="double">
        <color indexed="64"/>
      </left>
      <right style="double">
        <color indexed="64"/>
      </right>
      <top style="double">
        <color indexed="64"/>
      </top>
      <bottom style="hair">
        <color indexed="64"/>
      </bottom>
      <diagonal/>
    </border>
    <border>
      <left/>
      <right style="hair">
        <color indexed="64"/>
      </right>
      <top style="hair">
        <color indexed="64"/>
      </top>
      <bottom style="double">
        <color indexed="64"/>
      </bottom>
      <diagonal/>
    </border>
    <border>
      <left style="double">
        <color indexed="64"/>
      </left>
      <right/>
      <top style="double">
        <color indexed="64"/>
      </top>
      <bottom style="thick">
        <color theme="9" tint="-0.499984740745262"/>
      </bottom>
      <diagonal/>
    </border>
    <border>
      <left/>
      <right/>
      <top style="double">
        <color indexed="64"/>
      </top>
      <bottom style="thick">
        <color theme="9" tint="-0.499984740745262"/>
      </bottom>
      <diagonal/>
    </border>
    <border>
      <left/>
      <right style="double">
        <color indexed="64"/>
      </right>
      <top style="double">
        <color indexed="64"/>
      </top>
      <bottom style="thick">
        <color theme="9" tint="-0.499984740745262"/>
      </bottom>
      <diagonal/>
    </border>
    <border>
      <left style="double">
        <color indexed="64"/>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indexed="64"/>
      </top>
      <bottom style="medium">
        <color indexed="64"/>
      </bottom>
      <diagonal/>
    </border>
    <border>
      <left style="double">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style="double">
        <color indexed="64"/>
      </right>
      <top style="medium">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right/>
      <top style="medium">
        <color indexed="64"/>
      </top>
      <bottom style="hair">
        <color indexed="64"/>
      </bottom>
      <diagonal/>
    </border>
    <border>
      <left/>
      <right style="double">
        <color indexed="64"/>
      </right>
      <top style="medium">
        <color indexed="64"/>
      </top>
      <bottom style="hair">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double">
        <color indexed="64"/>
      </right>
      <top style="hair">
        <color indexed="64"/>
      </top>
      <bottom style="double">
        <color indexed="64"/>
      </bottom>
      <diagonal/>
    </border>
    <border>
      <left style="double">
        <color indexed="64"/>
      </left>
      <right style="hair">
        <color indexed="64"/>
      </right>
      <top style="medium">
        <color indexed="64"/>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double">
        <color indexed="64"/>
      </left>
      <right/>
      <top style="medium">
        <color indexed="64"/>
      </top>
      <bottom style="hair">
        <color indexed="64"/>
      </bottom>
      <diagonal/>
    </border>
    <border>
      <left/>
      <right style="thin">
        <color indexed="64"/>
      </right>
      <top style="medium">
        <color indexed="64"/>
      </top>
      <bottom style="hair">
        <color indexed="64"/>
      </bottom>
      <diagonal/>
    </border>
    <border>
      <left style="double">
        <color indexed="64"/>
      </left>
      <right/>
      <top style="hair">
        <color indexed="64"/>
      </top>
      <bottom style="double">
        <color indexed="64"/>
      </bottom>
      <diagonal/>
    </border>
    <border>
      <left/>
      <right style="thin">
        <color indexed="64"/>
      </right>
      <top style="hair">
        <color indexed="64"/>
      </top>
      <bottom style="double">
        <color indexed="64"/>
      </bottom>
      <diagonal/>
    </border>
    <border>
      <left style="medium">
        <color auto="1"/>
      </left>
      <right style="thin">
        <color auto="1"/>
      </right>
      <top style="double">
        <color auto="1"/>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double">
        <color indexed="64"/>
      </right>
      <top style="medium">
        <color indexed="64"/>
      </top>
      <bottom/>
      <diagonal/>
    </border>
    <border>
      <left style="thin">
        <color indexed="64"/>
      </left>
      <right style="thin">
        <color indexed="64"/>
      </right>
      <top style="double">
        <color indexed="64"/>
      </top>
      <bottom style="medium">
        <color indexed="64"/>
      </bottom>
      <diagonal/>
    </border>
    <border>
      <left/>
      <right style="hair">
        <color indexed="64"/>
      </right>
      <top style="medium">
        <color indexed="64"/>
      </top>
      <bottom style="hair">
        <color indexed="64"/>
      </bottom>
      <diagonal/>
    </border>
    <border>
      <left style="double">
        <color rgb="FF0000FF"/>
      </left>
      <right style="double">
        <color rgb="FF0000FF"/>
      </right>
      <top style="double">
        <color rgb="FF0000FF"/>
      </top>
      <bottom style="double">
        <color rgb="FF0000FF"/>
      </bottom>
      <diagonal/>
    </border>
    <border>
      <left style="double">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double">
        <color indexed="64"/>
      </right>
      <top style="hair">
        <color indexed="64"/>
      </top>
      <bottom/>
      <diagonal/>
    </border>
    <border>
      <left style="double">
        <color indexed="64"/>
      </left>
      <right style="double">
        <color indexed="64"/>
      </right>
      <top style="hair">
        <color indexed="64"/>
      </top>
      <bottom/>
      <diagonal/>
    </border>
    <border>
      <left style="hair">
        <color indexed="64"/>
      </left>
      <right/>
      <top style="hair">
        <color indexed="64"/>
      </top>
      <bottom style="double">
        <color indexed="64"/>
      </bottom>
      <diagonal/>
    </border>
    <border>
      <left style="hair">
        <color indexed="64"/>
      </left>
      <right/>
      <top style="hair">
        <color indexed="64"/>
      </top>
      <bottom style="hair">
        <color indexed="64"/>
      </bottom>
      <diagonal/>
    </border>
    <border>
      <left style="double">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double">
        <color indexed="64"/>
      </right>
      <top style="hair">
        <color indexed="64"/>
      </top>
      <bottom/>
      <diagonal/>
    </border>
    <border>
      <left/>
      <right style="medium">
        <color auto="1"/>
      </right>
      <top style="thin">
        <color indexed="64"/>
      </top>
      <bottom style="double">
        <color indexed="64"/>
      </bottom>
      <diagonal/>
    </border>
    <border>
      <left style="thin">
        <color indexed="64"/>
      </left>
      <right/>
      <top style="medium">
        <color indexed="64"/>
      </top>
      <bottom/>
      <diagonal/>
    </border>
    <border>
      <left style="double">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double">
        <color indexed="64"/>
      </right>
      <top/>
      <bottom style="hair">
        <color indexed="64"/>
      </bottom>
      <diagonal/>
    </border>
    <border>
      <left style="double">
        <color indexed="64"/>
      </left>
      <right/>
      <top/>
      <bottom style="hair">
        <color indexed="64"/>
      </bottom>
      <diagonal/>
    </border>
    <border>
      <left style="hair">
        <color indexed="64"/>
      </left>
      <right/>
      <top style="medium">
        <color indexed="64"/>
      </top>
      <bottom style="hair">
        <color indexed="64"/>
      </bottom>
      <diagonal/>
    </border>
    <border>
      <left style="hair">
        <color indexed="64"/>
      </left>
      <right/>
      <top/>
      <bottom style="hair">
        <color indexed="64"/>
      </bottom>
      <diagonal/>
    </border>
    <border>
      <left/>
      <right style="double">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s>
  <cellStyleXfs count="9">
    <xf numFmtId="0" fontId="0" fillId="0" borderId="0"/>
    <xf numFmtId="0" fontId="32" fillId="0" borderId="0" applyNumberFormat="0" applyFill="0" applyBorder="0" applyAlignment="0" applyProtection="0">
      <alignment vertical="top"/>
      <protection locked="0"/>
    </xf>
    <xf numFmtId="9" fontId="1" fillId="0" borderId="0" applyFont="0" applyFill="0" applyBorder="0" applyAlignment="0" applyProtection="0"/>
    <xf numFmtId="9" fontId="4" fillId="0" borderId="0" applyFont="0" applyFill="0" applyBorder="0" applyAlignment="0" applyProtection="0"/>
    <xf numFmtId="0" fontId="38" fillId="0" borderId="0"/>
    <xf numFmtId="0" fontId="1" fillId="0" borderId="0"/>
    <xf numFmtId="0" fontId="44" fillId="0" borderId="0"/>
    <xf numFmtId="0" fontId="1" fillId="0" borderId="0"/>
    <xf numFmtId="9" fontId="1" fillId="0" borderId="0" applyFont="0" applyFill="0" applyBorder="0" applyAlignment="0" applyProtection="0"/>
  </cellStyleXfs>
  <cellXfs count="477">
    <xf numFmtId="0" fontId="0" fillId="0" borderId="0" xfId="0"/>
    <xf numFmtId="0" fontId="40" fillId="0" borderId="33" xfId="0" applyFont="1" applyBorder="1" applyAlignment="1">
      <alignment horizontal="centerContinuous" vertical="center" wrapText="1"/>
    </xf>
    <xf numFmtId="0" fontId="41" fillId="0" borderId="33" xfId="0" applyFont="1" applyBorder="1" applyAlignment="1">
      <alignment horizontal="centerContinuous" vertical="center" wrapText="1"/>
    </xf>
    <xf numFmtId="0" fontId="46" fillId="0" borderId="33" xfId="0" applyFont="1" applyBorder="1" applyAlignment="1">
      <alignment horizontal="centerContinuous" vertical="center" wrapText="1"/>
    </xf>
    <xf numFmtId="0" fontId="1" fillId="0" borderId="77" xfId="0" applyFont="1" applyBorder="1" applyAlignment="1">
      <alignment horizontal="center" vertical="center"/>
    </xf>
    <xf numFmtId="0" fontId="1" fillId="0" borderId="77" xfId="0" quotePrefix="1" applyFont="1" applyBorder="1" applyAlignment="1">
      <alignment horizontal="center" vertical="center" wrapText="1"/>
    </xf>
    <xf numFmtId="49" fontId="1" fillId="0" borderId="77" xfId="2" applyNumberFormat="1" applyFont="1" applyFill="1" applyBorder="1" applyAlignment="1">
      <alignment horizontal="center" vertical="center"/>
    </xf>
    <xf numFmtId="0" fontId="1" fillId="0" borderId="77" xfId="0" applyFont="1" applyBorder="1" applyAlignment="1">
      <alignment horizontal="center" vertical="center" shrinkToFit="1"/>
    </xf>
    <xf numFmtId="164" fontId="1" fillId="0" borderId="77" xfId="0" applyNumberFormat="1" applyFont="1" applyBorder="1" applyAlignment="1">
      <alignment horizontal="center" vertical="center"/>
    </xf>
    <xf numFmtId="1" fontId="53" fillId="14" borderId="78" xfId="0" applyNumberFormat="1" applyFont="1" applyFill="1" applyBorder="1" applyAlignment="1">
      <alignment horizontal="center" vertical="center"/>
    </xf>
    <xf numFmtId="1" fontId="4" fillId="0" borderId="78" xfId="0" applyNumberFormat="1" applyFont="1" applyBorder="1" applyAlignment="1">
      <alignment horizontal="center" vertical="center"/>
    </xf>
    <xf numFmtId="0" fontId="11" fillId="3" borderId="70" xfId="0" applyFont="1" applyFill="1" applyBorder="1" applyAlignment="1">
      <alignment horizontal="centerContinuous" vertical="center"/>
    </xf>
    <xf numFmtId="0" fontId="11" fillId="3" borderId="41" xfId="0" applyFont="1" applyFill="1" applyBorder="1" applyAlignment="1">
      <alignment horizontal="center" vertical="center"/>
    </xf>
    <xf numFmtId="0" fontId="11" fillId="3" borderId="41" xfId="0" applyFont="1" applyFill="1" applyBorder="1" applyAlignment="1">
      <alignment horizontal="center" vertical="center" wrapText="1"/>
    </xf>
    <xf numFmtId="0" fontId="51" fillId="14" borderId="40" xfId="0" applyFont="1" applyFill="1" applyBorder="1" applyAlignment="1">
      <alignment horizontal="center" vertical="center" wrapText="1"/>
    </xf>
    <xf numFmtId="0" fontId="11" fillId="3" borderId="71" xfId="0" applyFont="1" applyFill="1" applyBorder="1" applyAlignment="1">
      <alignment horizontal="center" vertical="center"/>
    </xf>
    <xf numFmtId="0" fontId="3" fillId="0" borderId="0" xfId="0" applyFont="1" applyAlignment="1">
      <alignment vertical="center"/>
    </xf>
    <xf numFmtId="164" fontId="4" fillId="0" borderId="78" xfId="0" applyNumberFormat="1" applyFont="1" applyBorder="1" applyAlignment="1">
      <alignment horizontal="center" vertical="center"/>
    </xf>
    <xf numFmtId="0" fontId="36" fillId="2" borderId="67" xfId="0" applyFont="1" applyFill="1" applyBorder="1" applyAlignment="1">
      <alignment horizontal="right" vertical="center"/>
    </xf>
    <xf numFmtId="0" fontId="37" fillId="2" borderId="68" xfId="0" applyFont="1" applyFill="1" applyBorder="1" applyAlignment="1">
      <alignment horizontal="left" vertical="center"/>
    </xf>
    <xf numFmtId="0" fontId="19" fillId="2" borderId="68" xfId="0" applyFont="1" applyFill="1" applyBorder="1" applyAlignment="1">
      <alignment horizontal="left" vertical="center"/>
    </xf>
    <xf numFmtId="0" fontId="3" fillId="2" borderId="68" xfId="0" applyFont="1" applyFill="1" applyBorder="1" applyAlignment="1">
      <alignment horizontal="centerContinuous" vertical="center"/>
    </xf>
    <xf numFmtId="0" fontId="4" fillId="2" borderId="68" xfId="0" applyFont="1" applyFill="1" applyBorder="1" applyAlignment="1">
      <alignment horizontal="centerContinuous" vertical="center"/>
    </xf>
    <xf numFmtId="0" fontId="35" fillId="2" borderId="69" xfId="1" applyFont="1" applyFill="1" applyBorder="1" applyAlignment="1" applyProtection="1">
      <alignment horizontal="right" vertical="center"/>
    </xf>
    <xf numFmtId="0" fontId="4" fillId="0" borderId="0" xfId="0" applyFont="1" applyAlignment="1">
      <alignment vertical="center"/>
    </xf>
    <xf numFmtId="0" fontId="5" fillId="0" borderId="1" xfId="0" applyFont="1" applyBorder="1" applyAlignment="1">
      <alignment horizontal="right" vertical="center"/>
    </xf>
    <xf numFmtId="0" fontId="6" fillId="0" borderId="0" xfId="0" applyFont="1" applyAlignment="1">
      <alignment horizontal="centerContinuous" vertical="center"/>
    </xf>
    <xf numFmtId="0" fontId="5" fillId="0" borderId="0" xfId="0" applyFont="1" applyAlignment="1">
      <alignment horizontal="right" vertical="center"/>
    </xf>
    <xf numFmtId="0" fontId="6" fillId="0" borderId="0" xfId="0" applyFont="1" applyAlignment="1">
      <alignment horizontal="center" vertical="center"/>
    </xf>
    <xf numFmtId="0" fontId="0" fillId="0" borderId="0" xfId="0" applyAlignment="1">
      <alignment vertical="center"/>
    </xf>
    <xf numFmtId="0" fontId="6" fillId="0" borderId="2" xfId="0" applyFont="1" applyBorder="1" applyAlignment="1">
      <alignment horizontal="left" vertical="center"/>
    </xf>
    <xf numFmtId="0" fontId="1" fillId="0" borderId="0" xfId="0" applyFont="1" applyAlignment="1">
      <alignment horizontal="centerContinuous" vertical="center"/>
    </xf>
    <xf numFmtId="0" fontId="5" fillId="4" borderId="72" xfId="0" applyFont="1" applyFill="1" applyBorder="1" applyAlignment="1">
      <alignment horizontal="right" vertical="center"/>
    </xf>
    <xf numFmtId="49" fontId="6" fillId="0" borderId="73" xfId="0" applyNumberFormat="1" applyFont="1" applyBorder="1" applyAlignment="1">
      <alignment horizontal="centerContinuous" vertical="center"/>
    </xf>
    <xf numFmtId="0" fontId="5" fillId="4" borderId="99" xfId="0" applyFont="1" applyFill="1" applyBorder="1" applyAlignment="1">
      <alignment horizontal="right" vertical="center"/>
    </xf>
    <xf numFmtId="49" fontId="6" fillId="0" borderId="86" xfId="0" applyNumberFormat="1" applyFont="1" applyBorder="1" applyAlignment="1">
      <alignment horizontal="center" vertical="center"/>
    </xf>
    <xf numFmtId="0" fontId="6" fillId="0" borderId="0" xfId="0" applyFont="1" applyAlignment="1">
      <alignment horizontal="left" vertical="center"/>
    </xf>
    <xf numFmtId="0" fontId="3" fillId="4" borderId="11" xfId="0" applyFont="1" applyFill="1" applyBorder="1" applyAlignment="1">
      <alignment horizontal="right" vertical="center"/>
    </xf>
    <xf numFmtId="0" fontId="54" fillId="4" borderId="29" xfId="0" applyFont="1" applyFill="1" applyBorder="1" applyAlignment="1">
      <alignment horizontal="right" vertical="center"/>
    </xf>
    <xf numFmtId="0" fontId="6" fillId="0" borderId="12" xfId="0" applyFont="1" applyBorder="1" applyAlignment="1">
      <alignment horizontal="center" vertical="center"/>
    </xf>
    <xf numFmtId="0" fontId="7" fillId="2" borderId="13" xfId="0" applyFont="1" applyFill="1" applyBorder="1" applyAlignment="1">
      <alignment horizontal="right" vertical="center"/>
    </xf>
    <xf numFmtId="0" fontId="25" fillId="0" borderId="14" xfId="0" applyFont="1" applyBorder="1" applyAlignment="1">
      <alignment horizontal="center" vertical="center"/>
    </xf>
    <xf numFmtId="0" fontId="7" fillId="4" borderId="57" xfId="0" applyFont="1" applyFill="1" applyBorder="1" applyAlignment="1">
      <alignment horizontal="right" vertical="center"/>
    </xf>
    <xf numFmtId="49" fontId="16" fillId="0" borderId="37" xfId="0" applyNumberFormat="1" applyFont="1" applyBorder="1" applyAlignment="1">
      <alignment horizontal="center" vertical="center" shrinkToFit="1"/>
    </xf>
    <xf numFmtId="0" fontId="12" fillId="2" borderId="4" xfId="0" applyFont="1" applyFill="1" applyBorder="1" applyAlignment="1">
      <alignment horizontal="right" vertical="center"/>
    </xf>
    <xf numFmtId="0" fontId="6" fillId="0" borderId="3" xfId="0" quotePrefix="1" applyFont="1" applyBorder="1" applyAlignment="1">
      <alignment horizontal="center" vertical="center"/>
    </xf>
    <xf numFmtId="49" fontId="25" fillId="0" borderId="14" xfId="0" applyNumberFormat="1" applyFont="1" applyBorder="1" applyAlignment="1">
      <alignment horizontal="center" vertical="center"/>
    </xf>
    <xf numFmtId="0" fontId="7" fillId="4" borderId="55" xfId="0" applyFont="1" applyFill="1" applyBorder="1" applyAlignment="1">
      <alignment horizontal="right" vertical="center"/>
    </xf>
    <xf numFmtId="164" fontId="5" fillId="9" borderId="28" xfId="0" applyNumberFormat="1" applyFont="1" applyFill="1" applyBorder="1" applyAlignment="1">
      <alignment horizontal="center" vertical="center"/>
    </xf>
    <xf numFmtId="0" fontId="9" fillId="2" borderId="4" xfId="0" applyFont="1" applyFill="1" applyBorder="1" applyAlignment="1">
      <alignment horizontal="right" vertical="center"/>
    </xf>
    <xf numFmtId="0" fontId="8" fillId="0" borderId="3" xfId="0" quotePrefix="1" applyFont="1" applyBorder="1" applyAlignment="1">
      <alignment horizontal="center" vertical="center"/>
    </xf>
    <xf numFmtId="49" fontId="25" fillId="0" borderId="3" xfId="0" applyNumberFormat="1" applyFont="1" applyBorder="1" applyAlignment="1">
      <alignment horizontal="center" vertical="center"/>
    </xf>
    <xf numFmtId="0" fontId="5" fillId="0" borderId="27" xfId="0" applyFont="1" applyBorder="1" applyAlignment="1">
      <alignment horizontal="center" vertical="center"/>
    </xf>
    <xf numFmtId="0" fontId="45" fillId="2" borderId="4" xfId="0" applyFont="1" applyFill="1" applyBorder="1" applyAlignment="1">
      <alignment horizontal="right" vertical="center"/>
    </xf>
    <xf numFmtId="0" fontId="10" fillId="4" borderId="55" xfId="0" applyFont="1" applyFill="1" applyBorder="1" applyAlignment="1">
      <alignment horizontal="right" vertical="center"/>
    </xf>
    <xf numFmtId="49" fontId="6" fillId="0" borderId="27" xfId="0" applyNumberFormat="1" applyFont="1" applyBorder="1" applyAlignment="1">
      <alignment horizontal="center" vertical="center"/>
    </xf>
    <xf numFmtId="0" fontId="21" fillId="2" borderId="4" xfId="0" applyFont="1" applyFill="1" applyBorder="1" applyAlignment="1">
      <alignment horizontal="right" vertical="center"/>
    </xf>
    <xf numFmtId="0" fontId="8" fillId="0" borderId="3" xfId="0" applyFont="1" applyBorder="1" applyAlignment="1">
      <alignment horizontal="center" vertical="center"/>
    </xf>
    <xf numFmtId="0" fontId="13" fillId="2" borderId="15" xfId="0" applyFont="1" applyFill="1" applyBorder="1" applyAlignment="1">
      <alignment horizontal="right" vertical="center"/>
    </xf>
    <xf numFmtId="0" fontId="6" fillId="0" borderId="23" xfId="0" quotePrefix="1" applyFont="1" applyBorder="1" applyAlignment="1">
      <alignment horizontal="center" vertical="center"/>
    </xf>
    <xf numFmtId="49" fontId="25" fillId="0" borderId="23" xfId="0" applyNumberFormat="1" applyFont="1" applyBorder="1" applyAlignment="1">
      <alignment horizontal="center" vertical="center"/>
    </xf>
    <xf numFmtId="0" fontId="10" fillId="4" borderId="56" xfId="0" applyFont="1" applyFill="1" applyBorder="1" applyAlignment="1">
      <alignment horizontal="right" vertical="center"/>
    </xf>
    <xf numFmtId="49" fontId="6" fillId="0" borderId="12" xfId="0" applyNumberFormat="1" applyFont="1" applyBorder="1" applyAlignment="1">
      <alignment horizontal="center" vertical="center"/>
    </xf>
    <xf numFmtId="0" fontId="2" fillId="0" borderId="1" xfId="0" applyFont="1" applyBorder="1" applyAlignment="1">
      <alignment vertical="center"/>
    </xf>
    <xf numFmtId="0" fontId="14" fillId="0" borderId="0" xfId="0" applyFont="1" applyAlignment="1">
      <alignment vertical="center"/>
    </xf>
    <xf numFmtId="0" fontId="15" fillId="0" borderId="0" xfId="0" applyFont="1" applyAlignment="1">
      <alignment vertical="center"/>
    </xf>
    <xf numFmtId="0" fontId="15" fillId="0" borderId="2" xfId="0" applyFont="1" applyBorder="1" applyAlignment="1">
      <alignment vertical="center"/>
    </xf>
    <xf numFmtId="0" fontId="6" fillId="0" borderId="5" xfId="0" applyFont="1" applyBorder="1" applyAlignment="1">
      <alignment vertical="center"/>
    </xf>
    <xf numFmtId="0" fontId="6" fillId="0" borderId="6" xfId="0" applyFont="1" applyBorder="1" applyAlignment="1">
      <alignment vertical="center"/>
    </xf>
    <xf numFmtId="0" fontId="6" fillId="0" borderId="7" xfId="0" applyFont="1" applyBorder="1" applyAlignment="1">
      <alignment vertical="center"/>
    </xf>
    <xf numFmtId="0" fontId="6" fillId="0" borderId="1" xfId="0" applyFont="1" applyBorder="1" applyAlignment="1">
      <alignment vertical="center"/>
    </xf>
    <xf numFmtId="0" fontId="6" fillId="0" borderId="0" xfId="0" applyFont="1" applyAlignment="1">
      <alignment vertical="center"/>
    </xf>
    <xf numFmtId="0" fontId="6" fillId="0" borderId="2" xfId="0" applyFont="1" applyBorder="1" applyAlignment="1">
      <alignment vertical="center"/>
    </xf>
    <xf numFmtId="0" fontId="6" fillId="0" borderId="8" xfId="0" applyFont="1" applyBorder="1" applyAlignment="1">
      <alignment vertical="center"/>
    </xf>
    <xf numFmtId="0" fontId="6" fillId="0" borderId="9" xfId="0" applyFont="1" applyBorder="1" applyAlignment="1">
      <alignment vertical="center"/>
    </xf>
    <xf numFmtId="0" fontId="6" fillId="0" borderId="10" xfId="0" applyFont="1" applyBorder="1" applyAlignment="1">
      <alignment vertical="center"/>
    </xf>
    <xf numFmtId="0" fontId="3" fillId="0" borderId="0" xfId="0" applyFont="1" applyAlignment="1">
      <alignment horizontal="right" vertical="center"/>
    </xf>
    <xf numFmtId="0" fontId="4" fillId="0" borderId="0" xfId="0" applyFont="1" applyAlignment="1">
      <alignment horizontal="left" vertical="center"/>
    </xf>
    <xf numFmtId="0" fontId="24" fillId="0" borderId="22" xfId="0" applyFont="1" applyBorder="1" applyAlignment="1">
      <alignment horizontal="centerContinuous" vertical="center"/>
    </xf>
    <xf numFmtId="0" fontId="15" fillId="0" borderId="0" xfId="0" applyFont="1" applyAlignment="1">
      <alignment horizontal="centerContinuous" vertical="center"/>
    </xf>
    <xf numFmtId="0" fontId="48" fillId="0" borderId="1" xfId="0" applyFont="1" applyBorder="1" applyAlignment="1">
      <alignment vertical="center"/>
    </xf>
    <xf numFmtId="0" fontId="5" fillId="0" borderId="24" xfId="0" applyFont="1" applyBorder="1" applyAlignment="1">
      <alignment horizontal="center" vertical="center"/>
    </xf>
    <xf numFmtId="0" fontId="6" fillId="0" borderId="24" xfId="0" applyFont="1" applyBorder="1" applyAlignment="1">
      <alignment horizontal="center" vertical="center"/>
    </xf>
    <xf numFmtId="0" fontId="49" fillId="0" borderId="24" xfId="0" applyFont="1" applyBorder="1" applyAlignment="1">
      <alignment horizontal="center" vertical="center" wrapText="1"/>
    </xf>
    <xf numFmtId="0" fontId="6" fillId="0" borderId="24" xfId="0" applyFont="1" applyBorder="1" applyAlignment="1">
      <alignment horizontal="center" vertical="center" wrapText="1"/>
    </xf>
    <xf numFmtId="1" fontId="6" fillId="0" borderId="24" xfId="0" applyNumberFormat="1" applyFont="1" applyBorder="1" applyAlignment="1">
      <alignment horizontal="center" vertical="center" wrapText="1"/>
    </xf>
    <xf numFmtId="0" fontId="47" fillId="14" borderId="25" xfId="0" applyFont="1" applyFill="1" applyBorder="1" applyAlignment="1">
      <alignment horizontal="center" vertical="center"/>
    </xf>
    <xf numFmtId="0" fontId="6" fillId="0" borderId="26" xfId="0" quotePrefix="1" applyFont="1" applyBorder="1" applyAlignment="1">
      <alignment horizontal="center" vertical="center"/>
    </xf>
    <xf numFmtId="0" fontId="50" fillId="0" borderId="1" xfId="0" applyFont="1" applyBorder="1" applyAlignment="1">
      <alignment vertical="center"/>
    </xf>
    <xf numFmtId="0" fontId="12" fillId="0" borderId="25" xfId="0" applyFont="1" applyBorder="1" applyAlignment="1">
      <alignment horizontal="center" vertical="center"/>
    </xf>
    <xf numFmtId="0" fontId="49" fillId="0" borderId="34" xfId="0" applyFont="1" applyBorder="1" applyAlignment="1">
      <alignment vertical="center"/>
    </xf>
    <xf numFmtId="0" fontId="5" fillId="0" borderId="51" xfId="0" applyFont="1" applyBorder="1" applyAlignment="1">
      <alignment horizontal="center" vertical="center"/>
    </xf>
    <xf numFmtId="0" fontId="6" fillId="0" borderId="51" xfId="0" applyFont="1" applyBorder="1" applyAlignment="1">
      <alignment horizontal="center" vertical="center"/>
    </xf>
    <xf numFmtId="0" fontId="51" fillId="0" borderId="51" xfId="0" applyFont="1" applyBorder="1" applyAlignment="1">
      <alignment horizontal="center" vertical="center" wrapText="1"/>
    </xf>
    <xf numFmtId="0" fontId="6" fillId="0" borderId="51" xfId="0" applyFont="1" applyBorder="1" applyAlignment="1">
      <alignment horizontal="center" vertical="center" wrapText="1"/>
    </xf>
    <xf numFmtId="1" fontId="6" fillId="0" borderId="51" xfId="0" applyNumberFormat="1" applyFont="1" applyBorder="1" applyAlignment="1">
      <alignment horizontal="center" vertical="center" wrapText="1"/>
    </xf>
    <xf numFmtId="0" fontId="47" fillId="14" borderId="51" xfId="0" applyFont="1" applyFill="1" applyBorder="1" applyAlignment="1">
      <alignment horizontal="center" vertical="center"/>
    </xf>
    <xf numFmtId="0" fontId="6" fillId="0" borderId="37" xfId="0" quotePrefix="1" applyFont="1" applyBorder="1" applyAlignment="1">
      <alignment horizontal="center" vertical="center"/>
    </xf>
    <xf numFmtId="0" fontId="10" fillId="0" borderId="1" xfId="0" applyFont="1" applyBorder="1" applyAlignment="1">
      <alignment vertical="center"/>
    </xf>
    <xf numFmtId="49" fontId="16" fillId="0" borderId="24" xfId="0" applyNumberFormat="1" applyFont="1" applyBorder="1" applyAlignment="1">
      <alignment horizontal="center" vertical="center"/>
    </xf>
    <xf numFmtId="0" fontId="16" fillId="0" borderId="25" xfId="0" applyFont="1" applyBorder="1" applyAlignment="1">
      <alignment horizontal="center" vertical="center"/>
    </xf>
    <xf numFmtId="0" fontId="10" fillId="0" borderId="25" xfId="0" applyFont="1" applyBorder="1" applyAlignment="1">
      <alignment horizontal="center" vertical="center"/>
    </xf>
    <xf numFmtId="0" fontId="6" fillId="0" borderId="25" xfId="0" applyFont="1" applyBorder="1" applyAlignment="1">
      <alignment horizontal="center" vertical="center"/>
    </xf>
    <xf numFmtId="49" fontId="6" fillId="0" borderId="25" xfId="0" applyNumberFormat="1" applyFont="1" applyBorder="1" applyAlignment="1">
      <alignment horizontal="center" vertical="center"/>
    </xf>
    <xf numFmtId="0" fontId="6" fillId="0" borderId="26" xfId="0" applyFont="1" applyBorder="1" applyAlignment="1">
      <alignment horizontal="center" vertical="center"/>
    </xf>
    <xf numFmtId="0" fontId="18" fillId="0" borderId="0" xfId="0" applyFont="1" applyAlignment="1">
      <alignment vertical="center"/>
    </xf>
    <xf numFmtId="0" fontId="12" fillId="0" borderId="1" xfId="0" applyFont="1" applyBorder="1" applyAlignment="1">
      <alignment vertical="center"/>
    </xf>
    <xf numFmtId="49" fontId="23" fillId="0" borderId="24" xfId="0" applyNumberFormat="1" applyFont="1" applyBorder="1" applyAlignment="1">
      <alignment horizontal="center" vertical="center"/>
    </xf>
    <xf numFmtId="0" fontId="23" fillId="0" borderId="25" xfId="0" applyFont="1" applyBorder="1" applyAlignment="1">
      <alignment horizontal="center" vertical="center"/>
    </xf>
    <xf numFmtId="0" fontId="31" fillId="0" borderId="0" xfId="0" applyFont="1" applyAlignment="1">
      <alignment vertical="center"/>
    </xf>
    <xf numFmtId="0" fontId="13" fillId="0" borderId="1" xfId="0" applyFont="1" applyBorder="1" applyAlignment="1">
      <alignment vertical="center"/>
    </xf>
    <xf numFmtId="49" fontId="22" fillId="0" borderId="24" xfId="0" applyNumberFormat="1" applyFont="1" applyBorder="1" applyAlignment="1">
      <alignment horizontal="center" vertical="center"/>
    </xf>
    <xf numFmtId="0" fontId="22" fillId="0" borderId="25" xfId="0" applyFont="1" applyBorder="1" applyAlignment="1">
      <alignment horizontal="center" vertical="center"/>
    </xf>
    <xf numFmtId="0" fontId="13" fillId="0" borderId="25" xfId="0" applyFont="1" applyBorder="1" applyAlignment="1">
      <alignment horizontal="center" vertical="center"/>
    </xf>
    <xf numFmtId="0" fontId="29" fillId="0" borderId="0" xfId="0" applyFont="1" applyAlignment="1">
      <alignment vertical="center"/>
    </xf>
    <xf numFmtId="0" fontId="7" fillId="0" borderId="1" xfId="0" applyFont="1" applyBorder="1" applyAlignment="1">
      <alignment vertical="center"/>
    </xf>
    <xf numFmtId="49" fontId="17" fillId="0" borderId="24" xfId="0" applyNumberFormat="1" applyFont="1" applyBorder="1" applyAlignment="1">
      <alignment horizontal="center" vertical="center"/>
    </xf>
    <xf numFmtId="0" fontId="17" fillId="0" borderId="25" xfId="0" applyFont="1" applyBorder="1" applyAlignment="1">
      <alignment horizontal="center" vertical="center"/>
    </xf>
    <xf numFmtId="0" fontId="7" fillId="0" borderId="25" xfId="0" applyFont="1" applyBorder="1" applyAlignment="1">
      <alignment horizontal="center" vertical="center"/>
    </xf>
    <xf numFmtId="0" fontId="28" fillId="0" borderId="0" xfId="0" applyFont="1" applyAlignment="1">
      <alignment vertical="center"/>
    </xf>
    <xf numFmtId="0" fontId="9" fillId="8" borderId="1" xfId="0" applyFont="1" applyFill="1" applyBorder="1" applyAlignment="1">
      <alignment vertical="center"/>
    </xf>
    <xf numFmtId="0" fontId="6" fillId="8" borderId="24" xfId="0" applyFont="1" applyFill="1" applyBorder="1" applyAlignment="1">
      <alignment horizontal="center" vertical="center"/>
    </xf>
    <xf numFmtId="49" fontId="26" fillId="8" borderId="24" xfId="0" applyNumberFormat="1" applyFont="1" applyFill="1" applyBorder="1" applyAlignment="1">
      <alignment horizontal="center" vertical="center"/>
    </xf>
    <xf numFmtId="0" fontId="26" fillId="8" borderId="25" xfId="0" applyFont="1" applyFill="1" applyBorder="1" applyAlignment="1">
      <alignment horizontal="center" vertical="center"/>
    </xf>
    <xf numFmtId="0" fontId="9" fillId="8" borderId="25" xfId="0" applyFont="1" applyFill="1" applyBorder="1" applyAlignment="1">
      <alignment horizontal="center" vertical="center"/>
    </xf>
    <xf numFmtId="49" fontId="6" fillId="8" borderId="25" xfId="0" applyNumberFormat="1" applyFont="1" applyFill="1" applyBorder="1" applyAlignment="1">
      <alignment horizontal="center" vertical="center"/>
    </xf>
    <xf numFmtId="0" fontId="6" fillId="8" borderId="26" xfId="0" applyFont="1" applyFill="1" applyBorder="1" applyAlignment="1">
      <alignment horizontal="center" vertical="center"/>
    </xf>
    <xf numFmtId="0" fontId="10" fillId="5" borderId="1" xfId="0" applyFont="1" applyFill="1" applyBorder="1" applyAlignment="1">
      <alignment vertical="center"/>
    </xf>
    <xf numFmtId="0" fontId="6" fillId="5" borderId="24" xfId="0" applyFont="1" applyFill="1" applyBorder="1" applyAlignment="1">
      <alignment horizontal="center" vertical="center"/>
    </xf>
    <xf numFmtId="49" fontId="16" fillId="5" borderId="24" xfId="0" applyNumberFormat="1" applyFont="1" applyFill="1" applyBorder="1" applyAlignment="1">
      <alignment horizontal="center" vertical="center"/>
    </xf>
    <xf numFmtId="0" fontId="16" fillId="5" borderId="25" xfId="0" applyFont="1" applyFill="1" applyBorder="1" applyAlignment="1">
      <alignment horizontal="center" vertical="center"/>
    </xf>
    <xf numFmtId="0" fontId="10" fillId="5" borderId="25" xfId="0" applyFont="1" applyFill="1" applyBorder="1" applyAlignment="1">
      <alignment horizontal="center" vertical="center"/>
    </xf>
    <xf numFmtId="49" fontId="6" fillId="5" borderId="25" xfId="0" applyNumberFormat="1" applyFont="1" applyFill="1" applyBorder="1" applyAlignment="1">
      <alignment horizontal="center" vertical="center"/>
    </xf>
    <xf numFmtId="0" fontId="6" fillId="5" borderId="26" xfId="0" applyFont="1" applyFill="1" applyBorder="1" applyAlignment="1">
      <alignment horizontal="center" vertical="center"/>
    </xf>
    <xf numFmtId="0" fontId="30" fillId="0" borderId="0" xfId="0" applyFont="1" applyAlignment="1">
      <alignment vertical="center"/>
    </xf>
    <xf numFmtId="0" fontId="10" fillId="6" borderId="1" xfId="0" applyFont="1" applyFill="1" applyBorder="1" applyAlignment="1">
      <alignment vertical="center"/>
    </xf>
    <xf numFmtId="0" fontId="6" fillId="6" borderId="24" xfId="0" applyFont="1" applyFill="1" applyBorder="1" applyAlignment="1">
      <alignment horizontal="center" vertical="center"/>
    </xf>
    <xf numFmtId="49" fontId="16" fillId="6" borderId="24" xfId="0" applyNumberFormat="1" applyFont="1" applyFill="1" applyBorder="1" applyAlignment="1">
      <alignment horizontal="center" vertical="center"/>
    </xf>
    <xf numFmtId="0" fontId="16" fillId="6" borderId="25" xfId="0" applyFont="1" applyFill="1" applyBorder="1" applyAlignment="1">
      <alignment horizontal="center" vertical="center"/>
    </xf>
    <xf numFmtId="0" fontId="10" fillId="6" borderId="25" xfId="0" applyFont="1" applyFill="1" applyBorder="1" applyAlignment="1">
      <alignment horizontal="center" vertical="center"/>
    </xf>
    <xf numFmtId="49" fontId="6" fillId="6" borderId="25" xfId="0" applyNumberFormat="1" applyFont="1" applyFill="1" applyBorder="1" applyAlignment="1">
      <alignment horizontal="center" vertical="center"/>
    </xf>
    <xf numFmtId="0" fontId="6" fillId="6" borderId="26" xfId="0" applyFont="1" applyFill="1" applyBorder="1" applyAlignment="1">
      <alignment horizontal="center" vertical="center"/>
    </xf>
    <xf numFmtId="0" fontId="13" fillId="10" borderId="1" xfId="0" applyFont="1" applyFill="1" applyBorder="1" applyAlignment="1">
      <alignment vertical="center"/>
    </xf>
    <xf numFmtId="0" fontId="6" fillId="10" borderId="24" xfId="0" applyFont="1" applyFill="1" applyBorder="1" applyAlignment="1">
      <alignment horizontal="center" vertical="center"/>
    </xf>
    <xf numFmtId="49" fontId="22" fillId="10" borderId="24" xfId="0" applyNumberFormat="1" applyFont="1" applyFill="1" applyBorder="1" applyAlignment="1">
      <alignment horizontal="center" vertical="center"/>
    </xf>
    <xf numFmtId="0" fontId="22" fillId="10" borderId="25" xfId="0" applyFont="1" applyFill="1" applyBorder="1" applyAlignment="1">
      <alignment horizontal="center" vertical="center"/>
    </xf>
    <xf numFmtId="0" fontId="13" fillId="10" borderId="25" xfId="0" applyFont="1" applyFill="1" applyBorder="1" applyAlignment="1">
      <alignment horizontal="center" vertical="center"/>
    </xf>
    <xf numFmtId="49" fontId="6" fillId="10" borderId="25" xfId="0" applyNumberFormat="1" applyFont="1" applyFill="1" applyBorder="1" applyAlignment="1">
      <alignment horizontal="center" vertical="center"/>
    </xf>
    <xf numFmtId="0" fontId="6" fillId="10" borderId="26" xfId="0" applyFont="1" applyFill="1" applyBorder="1" applyAlignment="1">
      <alignment horizontal="center" vertical="center"/>
    </xf>
    <xf numFmtId="0" fontId="13" fillId="6" borderId="1" xfId="0" applyFont="1" applyFill="1" applyBorder="1" applyAlignment="1">
      <alignment vertical="center"/>
    </xf>
    <xf numFmtId="49" fontId="22" fillId="7" borderId="24" xfId="0" applyNumberFormat="1" applyFont="1" applyFill="1" applyBorder="1" applyAlignment="1">
      <alignment horizontal="center" vertical="center"/>
    </xf>
    <xf numFmtId="0" fontId="22" fillId="7" borderId="25" xfId="0" applyFont="1" applyFill="1" applyBorder="1" applyAlignment="1">
      <alignment horizontal="center" vertical="center"/>
    </xf>
    <xf numFmtId="0" fontId="13" fillId="6" borderId="25" xfId="0" applyFont="1" applyFill="1" applyBorder="1" applyAlignment="1">
      <alignment horizontal="center" vertical="center"/>
    </xf>
    <xf numFmtId="0" fontId="10" fillId="8" borderId="1" xfId="0" applyFont="1" applyFill="1" applyBorder="1" applyAlignment="1">
      <alignment vertical="center"/>
    </xf>
    <xf numFmtId="49" fontId="16" fillId="8" borderId="24" xfId="0" applyNumberFormat="1" applyFont="1" applyFill="1" applyBorder="1" applyAlignment="1">
      <alignment horizontal="center" vertical="center"/>
    </xf>
    <xf numFmtId="0" fontId="16" fillId="8" borderId="25" xfId="0" applyFont="1" applyFill="1" applyBorder="1" applyAlignment="1">
      <alignment horizontal="center" vertical="center"/>
    </xf>
    <xf numFmtId="0" fontId="10" fillId="8" borderId="25" xfId="0" applyFont="1" applyFill="1" applyBorder="1" applyAlignment="1">
      <alignment horizontal="center" vertical="center"/>
    </xf>
    <xf numFmtId="0" fontId="21" fillId="0" borderId="1" xfId="0" applyFont="1" applyBorder="1" applyAlignment="1">
      <alignment vertical="center"/>
    </xf>
    <xf numFmtId="49" fontId="27" fillId="0" borderId="24" xfId="0" applyNumberFormat="1" applyFont="1" applyBorder="1" applyAlignment="1">
      <alignment horizontal="center" vertical="center"/>
    </xf>
    <xf numFmtId="0" fontId="27" fillId="0" borderId="25" xfId="0" applyFont="1" applyBorder="1" applyAlignment="1">
      <alignment horizontal="center" vertical="center"/>
    </xf>
    <xf numFmtId="0" fontId="21" fillId="0" borderId="25" xfId="0" applyFont="1" applyBorder="1" applyAlignment="1">
      <alignment horizontal="center" vertical="center"/>
    </xf>
    <xf numFmtId="0" fontId="12" fillId="5" borderId="1" xfId="0" applyFont="1" applyFill="1" applyBorder="1" applyAlignment="1">
      <alignment vertical="center"/>
    </xf>
    <xf numFmtId="49" fontId="23" fillId="5" borderId="24" xfId="0" applyNumberFormat="1" applyFont="1" applyFill="1" applyBorder="1" applyAlignment="1">
      <alignment horizontal="center" vertical="center"/>
    </xf>
    <xf numFmtId="0" fontId="23" fillId="5" borderId="25" xfId="0" applyFont="1" applyFill="1" applyBorder="1" applyAlignment="1">
      <alignment horizontal="center" vertical="center"/>
    </xf>
    <xf numFmtId="0" fontId="12" fillId="5" borderId="25" xfId="0" applyFont="1" applyFill="1" applyBorder="1" applyAlignment="1">
      <alignment horizontal="center" vertical="center"/>
    </xf>
    <xf numFmtId="0" fontId="13" fillId="11" borderId="1" xfId="0" applyFont="1" applyFill="1" applyBorder="1" applyAlignment="1">
      <alignment vertical="center"/>
    </xf>
    <xf numFmtId="0" fontId="6" fillId="11" borderId="24" xfId="0" applyFont="1" applyFill="1" applyBorder="1" applyAlignment="1">
      <alignment horizontal="center" vertical="center"/>
    </xf>
    <xf numFmtId="49" fontId="27" fillId="11" borderId="24" xfId="0" applyNumberFormat="1" applyFont="1" applyFill="1" applyBorder="1" applyAlignment="1">
      <alignment horizontal="center" vertical="center"/>
    </xf>
    <xf numFmtId="0" fontId="27" fillId="11" borderId="25" xfId="0" applyFont="1" applyFill="1" applyBorder="1" applyAlignment="1">
      <alignment horizontal="center" vertical="center"/>
    </xf>
    <xf numFmtId="0" fontId="21" fillId="11" borderId="25" xfId="0" applyFont="1" applyFill="1" applyBorder="1" applyAlignment="1">
      <alignment horizontal="center" vertical="center"/>
    </xf>
    <xf numFmtId="49" fontId="6" fillId="11" borderId="25" xfId="0" applyNumberFormat="1" applyFont="1" applyFill="1" applyBorder="1" applyAlignment="1">
      <alignment horizontal="center" vertical="center"/>
    </xf>
    <xf numFmtId="0" fontId="6" fillId="11" borderId="26" xfId="0" applyFont="1" applyFill="1" applyBorder="1" applyAlignment="1">
      <alignment horizontal="center" vertical="center"/>
    </xf>
    <xf numFmtId="0" fontId="10" fillId="11" borderId="1" xfId="0" applyFont="1" applyFill="1" applyBorder="1" applyAlignment="1">
      <alignment vertical="center"/>
    </xf>
    <xf numFmtId="49" fontId="16" fillId="11" borderId="24" xfId="0" applyNumberFormat="1" applyFont="1" applyFill="1" applyBorder="1" applyAlignment="1">
      <alignment horizontal="center" vertical="center"/>
    </xf>
    <xf numFmtId="0" fontId="16" fillId="11" borderId="25" xfId="0" applyFont="1" applyFill="1" applyBorder="1" applyAlignment="1">
      <alignment horizontal="center" vertical="center"/>
    </xf>
    <xf numFmtId="0" fontId="10" fillId="11" borderId="25" xfId="0" applyFont="1" applyFill="1" applyBorder="1" applyAlignment="1">
      <alignment horizontal="center" vertical="center"/>
    </xf>
    <xf numFmtId="0" fontId="6" fillId="11" borderId="26" xfId="0" quotePrefix="1" applyFont="1" applyFill="1" applyBorder="1" applyAlignment="1">
      <alignment horizontal="center" vertical="center"/>
    </xf>
    <xf numFmtId="0" fontId="6" fillId="8" borderId="26" xfId="0" quotePrefix="1" applyFont="1" applyFill="1" applyBorder="1" applyAlignment="1">
      <alignment horizontal="center" vertical="center"/>
    </xf>
    <xf numFmtId="0" fontId="12" fillId="4" borderId="1" xfId="0" applyFont="1" applyFill="1" applyBorder="1" applyAlignment="1">
      <alignment vertical="center"/>
    </xf>
    <xf numFmtId="0" fontId="6" fillId="4" borderId="24" xfId="0" applyFont="1" applyFill="1" applyBorder="1" applyAlignment="1">
      <alignment horizontal="center" vertical="center"/>
    </xf>
    <xf numFmtId="49" fontId="23" fillId="4" borderId="24" xfId="0" applyNumberFormat="1" applyFont="1" applyFill="1" applyBorder="1" applyAlignment="1">
      <alignment horizontal="center" vertical="center"/>
    </xf>
    <xf numFmtId="0" fontId="23" fillId="4" borderId="25" xfId="0" applyFont="1" applyFill="1" applyBorder="1" applyAlignment="1">
      <alignment horizontal="center" vertical="center"/>
    </xf>
    <xf numFmtId="0" fontId="12" fillId="4" borderId="25" xfId="0" applyFont="1" applyFill="1" applyBorder="1" applyAlignment="1">
      <alignment horizontal="center" vertical="center"/>
    </xf>
    <xf numFmtId="0" fontId="6" fillId="4" borderId="26" xfId="0" applyFont="1" applyFill="1" applyBorder="1" applyAlignment="1">
      <alignment horizontal="center" vertical="center"/>
    </xf>
    <xf numFmtId="0" fontId="13" fillId="5" borderId="1" xfId="0" applyFont="1" applyFill="1" applyBorder="1" applyAlignment="1">
      <alignment vertical="center"/>
    </xf>
    <xf numFmtId="49" fontId="22" fillId="5" borderId="24" xfId="0" applyNumberFormat="1" applyFont="1" applyFill="1" applyBorder="1" applyAlignment="1">
      <alignment horizontal="center" vertical="center"/>
    </xf>
    <xf numFmtId="0" fontId="22" fillId="5" borderId="25" xfId="0" applyFont="1" applyFill="1" applyBorder="1" applyAlignment="1">
      <alignment horizontal="center" vertical="center"/>
    </xf>
    <xf numFmtId="0" fontId="13" fillId="5" borderId="25" xfId="0" applyFont="1" applyFill="1" applyBorder="1" applyAlignment="1">
      <alignment horizontal="center" vertical="center"/>
    </xf>
    <xf numFmtId="0" fontId="6" fillId="5" borderId="26" xfId="0" quotePrefix="1" applyFont="1" applyFill="1" applyBorder="1" applyAlignment="1">
      <alignment horizontal="center" vertical="center"/>
    </xf>
    <xf numFmtId="0" fontId="12" fillId="0" borderId="8" xfId="0" applyFont="1" applyBorder="1" applyAlignment="1">
      <alignment vertical="center"/>
    </xf>
    <xf numFmtId="0" fontId="6" fillId="0" borderId="50" xfId="0" applyFont="1" applyBorder="1" applyAlignment="1">
      <alignment horizontal="center" vertical="center"/>
    </xf>
    <xf numFmtId="49" fontId="23" fillId="0" borderId="50" xfId="0" applyNumberFormat="1" applyFont="1" applyBorder="1" applyAlignment="1">
      <alignment horizontal="center" vertical="center"/>
    </xf>
    <xf numFmtId="0" fontId="23" fillId="0" borderId="52" xfId="0" applyFont="1" applyBorder="1" applyAlignment="1">
      <alignment horizontal="center" vertical="center"/>
    </xf>
    <xf numFmtId="0" fontId="12" fillId="0" borderId="52" xfId="0" applyFont="1" applyBorder="1" applyAlignment="1">
      <alignment horizontal="center" vertical="center"/>
    </xf>
    <xf numFmtId="49" fontId="6" fillId="0" borderId="52" xfId="0" applyNumberFormat="1" applyFont="1" applyBorder="1" applyAlignment="1">
      <alignment horizontal="center" vertical="center"/>
    </xf>
    <xf numFmtId="0" fontId="47" fillId="14" borderId="50" xfId="0" applyFont="1" applyFill="1" applyBorder="1" applyAlignment="1">
      <alignment horizontal="center" vertical="center"/>
    </xf>
    <xf numFmtId="0" fontId="6" fillId="0" borderId="38"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vertical="center"/>
    </xf>
    <xf numFmtId="0" fontId="6" fillId="0" borderId="0" xfId="0" applyFont="1" applyAlignment="1">
      <alignment vertical="center" wrapText="1"/>
    </xf>
    <xf numFmtId="0" fontId="1" fillId="0" borderId="0" xfId="0" applyFont="1" applyAlignment="1">
      <alignment vertical="center" wrapText="1"/>
    </xf>
    <xf numFmtId="0" fontId="15" fillId="0" borderId="0" xfId="0" applyFont="1" applyAlignment="1">
      <alignment horizontal="centerContinuous" vertical="center" wrapText="1"/>
    </xf>
    <xf numFmtId="0" fontId="42" fillId="0" borderId="0" xfId="0" applyFont="1" applyAlignment="1">
      <alignment horizontal="centerContinuous" vertical="center" wrapText="1"/>
    </xf>
    <xf numFmtId="0" fontId="3" fillId="0" borderId="5" xfId="0" applyFont="1" applyBorder="1" applyAlignment="1">
      <alignment horizontal="centerContinuous" vertical="center"/>
    </xf>
    <xf numFmtId="0" fontId="1" fillId="0" borderId="6" xfId="0" applyFont="1" applyBorder="1" applyAlignment="1">
      <alignment horizontal="centerContinuous" vertical="center" wrapText="1"/>
    </xf>
    <xf numFmtId="0" fontId="1" fillId="0" borderId="7" xfId="0" applyFont="1" applyBorder="1" applyAlignment="1">
      <alignment horizontal="centerContinuous" vertical="center" wrapText="1"/>
    </xf>
    <xf numFmtId="49" fontId="6" fillId="0" borderId="24" xfId="0" applyNumberFormat="1" applyFont="1" applyBorder="1" applyAlignment="1">
      <alignment horizontal="center" vertical="center"/>
    </xf>
    <xf numFmtId="0" fontId="34" fillId="9" borderId="26" xfId="2" applyNumberFormat="1" applyFont="1" applyFill="1" applyBorder="1" applyAlignment="1">
      <alignment horizontal="center" vertical="center" shrinkToFi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65" xfId="0" applyFont="1" applyBorder="1" applyAlignment="1">
      <alignment horizontal="right" vertical="center" wrapText="1"/>
    </xf>
    <xf numFmtId="0" fontId="1" fillId="0" borderId="62" xfId="0" applyFont="1" applyBorder="1" applyAlignment="1">
      <alignment horizontal="center" vertical="center" wrapText="1"/>
    </xf>
    <xf numFmtId="0" fontId="1" fillId="0" borderId="63" xfId="0" applyFont="1" applyBorder="1" applyAlignment="1">
      <alignment horizontal="center" vertical="center" wrapText="1"/>
    </xf>
    <xf numFmtId="0" fontId="1" fillId="12" borderId="63" xfId="0" applyFont="1" applyFill="1" applyBorder="1" applyAlignment="1">
      <alignment horizontal="center" vertical="center" wrapText="1"/>
    </xf>
    <xf numFmtId="0" fontId="1" fillId="12" borderId="64" xfId="0" applyFont="1" applyFill="1" applyBorder="1" applyAlignment="1">
      <alignment horizontal="center" vertical="center" wrapText="1"/>
    </xf>
    <xf numFmtId="0" fontId="3" fillId="0" borderId="39" xfId="0" applyFont="1" applyBorder="1" applyAlignment="1">
      <alignment horizontal="right" vertical="center" wrapText="1"/>
    </xf>
    <xf numFmtId="0" fontId="1" fillId="0" borderId="61" xfId="0" applyFont="1" applyBorder="1" applyAlignment="1">
      <alignment horizontal="center" vertical="center" wrapText="1"/>
    </xf>
    <xf numFmtId="0" fontId="1" fillId="0" borderId="44" xfId="0" applyFont="1" applyBorder="1" applyAlignment="1">
      <alignment horizontal="center" vertical="center" wrapText="1"/>
    </xf>
    <xf numFmtId="0" fontId="1" fillId="12" borderId="44" xfId="0" applyFont="1" applyFill="1" applyBorder="1" applyAlignment="1">
      <alignment horizontal="center" vertical="center" wrapText="1"/>
    </xf>
    <xf numFmtId="0" fontId="1" fillId="12" borderId="45" xfId="0" applyFont="1" applyFill="1" applyBorder="1" applyAlignment="1">
      <alignment horizontal="center" vertical="center" wrapText="1"/>
    </xf>
    <xf numFmtId="0" fontId="3" fillId="0" borderId="53" xfId="0" applyFont="1" applyBorder="1" applyAlignment="1">
      <alignment horizontal="right" vertical="center" wrapText="1"/>
    </xf>
    <xf numFmtId="0" fontId="3" fillId="12" borderId="46" xfId="0" applyFont="1" applyFill="1" applyBorder="1" applyAlignment="1">
      <alignment horizontal="center" vertical="center" wrapText="1"/>
    </xf>
    <xf numFmtId="0" fontId="3" fillId="12" borderId="47" xfId="0" applyFont="1" applyFill="1" applyBorder="1" applyAlignment="1">
      <alignment horizontal="center" vertical="center" wrapText="1"/>
    </xf>
    <xf numFmtId="49" fontId="6" fillId="0" borderId="51" xfId="0" applyNumberFormat="1" applyFont="1" applyBorder="1" applyAlignment="1">
      <alignment horizontal="center" vertical="center"/>
    </xf>
    <xf numFmtId="0" fontId="34" fillId="9" borderId="37" xfId="2" applyNumberFormat="1" applyFont="1" applyFill="1" applyBorder="1" applyAlignment="1">
      <alignment horizontal="center" vertical="center" shrinkToFit="1"/>
    </xf>
    <xf numFmtId="0" fontId="34" fillId="9" borderId="102" xfId="2" applyNumberFormat="1" applyFont="1" applyFill="1" applyBorder="1" applyAlignment="1">
      <alignment horizontal="center" vertical="center" shrinkToFit="1"/>
    </xf>
    <xf numFmtId="0" fontId="34" fillId="9" borderId="38" xfId="2" applyNumberFormat="1" applyFont="1" applyFill="1" applyBorder="1" applyAlignment="1">
      <alignment horizontal="center" vertical="center" shrinkToFit="1"/>
    </xf>
    <xf numFmtId="0" fontId="5" fillId="0" borderId="0" xfId="0" applyFont="1" applyAlignment="1">
      <alignment horizontal="right" vertical="center" wrapText="1"/>
    </xf>
    <xf numFmtId="0" fontId="6" fillId="0" borderId="0" xfId="0" applyFont="1" applyAlignment="1">
      <alignment horizontal="left" vertical="center" wrapText="1"/>
    </xf>
    <xf numFmtId="0" fontId="39" fillId="0" borderId="33" xfId="0" applyFont="1" applyBorder="1" applyAlignment="1">
      <alignment horizontal="centerContinuous" vertical="center"/>
    </xf>
    <xf numFmtId="0" fontId="6" fillId="0" borderId="0" xfId="0" applyFont="1" applyAlignment="1">
      <alignment horizontal="center" vertical="center" wrapText="1"/>
    </xf>
    <xf numFmtId="0" fontId="6" fillId="0" borderId="60" xfId="0" applyFont="1" applyBorder="1" applyAlignment="1">
      <alignment horizontal="centerContinuous" vertical="center"/>
    </xf>
    <xf numFmtId="0" fontId="6" fillId="0" borderId="53" xfId="0" applyFont="1" applyBorder="1" applyAlignment="1">
      <alignment horizontal="centerContinuous" vertical="center"/>
    </xf>
    <xf numFmtId="0" fontId="6" fillId="0" borderId="59" xfId="0" applyFont="1" applyBorder="1" applyAlignment="1">
      <alignment horizontal="centerContinuous" vertical="center"/>
    </xf>
    <xf numFmtId="0" fontId="6" fillId="0" borderId="60" xfId="0" quotePrefix="1" applyFont="1" applyBorder="1" applyAlignment="1">
      <alignment horizontal="centerContinuous" vertical="center"/>
    </xf>
    <xf numFmtId="0" fontId="6" fillId="0" borderId="53" xfId="0" quotePrefix="1" applyFont="1" applyBorder="1" applyAlignment="1">
      <alignment horizontal="centerContinuous" vertical="center"/>
    </xf>
    <xf numFmtId="0" fontId="2" fillId="0" borderId="0" xfId="0" applyFont="1" applyAlignment="1">
      <alignment horizontal="centerContinuous" vertical="center"/>
    </xf>
    <xf numFmtId="0" fontId="4" fillId="0" borderId="0" xfId="0" applyFont="1" applyAlignment="1">
      <alignment horizontal="center" vertical="center"/>
    </xf>
    <xf numFmtId="0" fontId="20" fillId="13" borderId="16" xfId="0" applyFont="1" applyFill="1" applyBorder="1" applyAlignment="1">
      <alignment horizontal="center" vertical="center"/>
    </xf>
    <xf numFmtId="0" fontId="20" fillId="13" borderId="17" xfId="0" applyFont="1" applyFill="1" applyBorder="1" applyAlignment="1">
      <alignment horizontal="center" vertical="center"/>
    </xf>
    <xf numFmtId="49" fontId="20" fillId="13" borderId="17" xfId="0" applyNumberFormat="1" applyFont="1" applyFill="1" applyBorder="1" applyAlignment="1">
      <alignment horizontal="center" vertical="center"/>
    </xf>
    <xf numFmtId="0" fontId="20" fillId="13" borderId="21" xfId="0" applyFont="1" applyFill="1" applyBorder="1" applyAlignment="1">
      <alignment horizontal="center" vertical="center"/>
    </xf>
    <xf numFmtId="0" fontId="52" fillId="14" borderId="21" xfId="0" applyFont="1" applyFill="1" applyBorder="1" applyAlignment="1">
      <alignment horizontal="center" vertical="center"/>
    </xf>
    <xf numFmtId="0" fontId="20" fillId="13" borderId="18" xfId="0" applyFont="1" applyFill="1" applyBorder="1" applyAlignment="1">
      <alignment horizontal="center" vertical="center"/>
    </xf>
    <xf numFmtId="0" fontId="20" fillId="13" borderId="33" xfId="0" applyFont="1" applyFill="1" applyBorder="1" applyAlignment="1">
      <alignment horizontal="center" vertical="center"/>
    </xf>
    <xf numFmtId="0" fontId="4" fillId="0" borderId="0" xfId="0" applyFont="1" applyAlignment="1">
      <alignment horizontal="centerContinuous" vertical="center"/>
    </xf>
    <xf numFmtId="164" fontId="4" fillId="0" borderId="0" xfId="0" applyNumberFormat="1" applyFont="1" applyAlignment="1">
      <alignment horizontal="center" vertical="center"/>
    </xf>
    <xf numFmtId="0" fontId="20" fillId="13" borderId="21" xfId="0" applyFont="1" applyFill="1" applyBorder="1" applyAlignment="1">
      <alignment horizontal="centerContinuous" vertical="center"/>
    </xf>
    <xf numFmtId="0" fontId="20" fillId="13" borderId="75" xfId="0" applyFont="1" applyFill="1" applyBorder="1" applyAlignment="1">
      <alignment horizontal="centerContinuous" vertical="center"/>
    </xf>
    <xf numFmtId="0" fontId="20" fillId="13" borderId="54" xfId="0" applyFont="1" applyFill="1" applyBorder="1" applyAlignment="1">
      <alignment horizontal="centerContinuous" vertical="center"/>
    </xf>
    <xf numFmtId="0" fontId="1" fillId="0" borderId="81" xfId="0" applyFont="1" applyBorder="1" applyAlignment="1">
      <alignment horizontal="center" vertical="center"/>
    </xf>
    <xf numFmtId="0" fontId="56" fillId="0" borderId="0" xfId="0" applyFont="1" applyAlignment="1">
      <alignment horizontal="right" vertical="center"/>
    </xf>
    <xf numFmtId="0" fontId="20" fillId="13" borderId="19" xfId="0" applyFont="1" applyFill="1" applyBorder="1" applyAlignment="1">
      <alignment horizontal="centerContinuous" vertical="center"/>
    </xf>
    <xf numFmtId="0" fontId="20" fillId="13" borderId="20" xfId="0" applyFont="1" applyFill="1" applyBorder="1" applyAlignment="1">
      <alignment horizontal="centerContinuous" vertical="center"/>
    </xf>
    <xf numFmtId="0" fontId="56" fillId="15" borderId="106" xfId="0" applyFont="1" applyFill="1" applyBorder="1" applyAlignment="1">
      <alignment horizontal="center" vertical="center"/>
    </xf>
    <xf numFmtId="0" fontId="1" fillId="0" borderId="95" xfId="0" applyFont="1" applyBorder="1" applyAlignment="1">
      <alignment horizontal="centerContinuous" vertical="center"/>
    </xf>
    <xf numFmtId="49" fontId="1" fillId="0" borderId="78" xfId="0" applyNumberFormat="1" applyFont="1" applyBorder="1" applyAlignment="1">
      <alignment horizontal="center" vertical="center"/>
    </xf>
    <xf numFmtId="49" fontId="1" fillId="0" borderId="78" xfId="0" applyNumberFormat="1" applyFont="1" applyBorder="1" applyAlignment="1">
      <alignment horizontal="centerContinuous" vertical="center"/>
    </xf>
    <xf numFmtId="49" fontId="1" fillId="0" borderId="84" xfId="0" applyNumberFormat="1" applyFont="1" applyBorder="1" applyAlignment="1">
      <alignment horizontal="centerContinuous" vertical="center"/>
    </xf>
    <xf numFmtId="0" fontId="4" fillId="0" borderId="85" xfId="0" applyFont="1" applyBorder="1" applyAlignment="1">
      <alignment horizontal="centerContinuous" vertical="center"/>
    </xf>
    <xf numFmtId="0" fontId="1" fillId="0" borderId="97" xfId="0" applyFont="1" applyBorder="1" applyAlignment="1">
      <alignment horizontal="centerContinuous" vertical="center"/>
    </xf>
    <xf numFmtId="0" fontId="4" fillId="0" borderId="98" xfId="0" applyFont="1" applyBorder="1" applyAlignment="1">
      <alignment horizontal="centerContinuous" vertical="center"/>
    </xf>
    <xf numFmtId="0" fontId="4" fillId="0" borderId="89" xfId="0" applyFont="1" applyBorder="1" applyAlignment="1">
      <alignment horizontal="centerContinuous" vertical="center"/>
    </xf>
    <xf numFmtId="164" fontId="1" fillId="0" borderId="88" xfId="0" applyNumberFormat="1" applyFont="1" applyBorder="1" applyAlignment="1">
      <alignment horizontal="center" vertical="center"/>
    </xf>
    <xf numFmtId="49" fontId="1" fillId="0" borderId="89" xfId="0" applyNumberFormat="1" applyFont="1" applyBorder="1" applyAlignment="1">
      <alignment horizontal="center" vertical="center"/>
    </xf>
    <xf numFmtId="49" fontId="1" fillId="0" borderId="89" xfId="0" applyNumberFormat="1" applyFont="1" applyBorder="1" applyAlignment="1">
      <alignment horizontal="centerContinuous" vertical="center"/>
    </xf>
    <xf numFmtId="49" fontId="1" fillId="0" borderId="90" xfId="0" applyNumberFormat="1" applyFont="1" applyBorder="1" applyAlignment="1">
      <alignment horizontal="centerContinuous" vertical="center"/>
    </xf>
    <xf numFmtId="0" fontId="4" fillId="0" borderId="91" xfId="0" applyFont="1" applyBorder="1" applyAlignment="1">
      <alignment horizontal="centerContinuous" vertical="center"/>
    </xf>
    <xf numFmtId="0" fontId="55" fillId="0" borderId="0" xfId="0" applyFont="1" applyAlignment="1">
      <alignment horizontal="right" vertical="center"/>
    </xf>
    <xf numFmtId="0" fontId="57" fillId="0" borderId="0" xfId="0" applyFont="1" applyAlignment="1">
      <alignment horizontal="center" vertical="center"/>
    </xf>
    <xf numFmtId="49" fontId="57" fillId="0" borderId="0" xfId="0" applyNumberFormat="1" applyFont="1" applyAlignment="1">
      <alignment horizontal="center" vertical="center"/>
    </xf>
    <xf numFmtId="0" fontId="20" fillId="13" borderId="104" xfId="0" applyFont="1" applyFill="1" applyBorder="1" applyAlignment="1">
      <alignment horizontal="center" vertical="center"/>
    </xf>
    <xf numFmtId="0" fontId="1" fillId="0" borderId="95" xfId="0" applyFont="1" applyBorder="1" applyAlignment="1">
      <alignment horizontal="centerContinuous" vertical="center" shrinkToFit="1"/>
    </xf>
    <xf numFmtId="0" fontId="20" fillId="0" borderId="84" xfId="0" applyFont="1" applyBorder="1" applyAlignment="1">
      <alignment horizontal="centerContinuous" vertical="center"/>
    </xf>
    <xf numFmtId="0" fontId="20" fillId="0" borderId="105" xfId="0" applyFont="1" applyBorder="1" applyAlignment="1">
      <alignment horizontal="centerContinuous" vertical="center"/>
    </xf>
    <xf numFmtId="0" fontId="1" fillId="0" borderId="49" xfId="0" applyFont="1" applyBorder="1" applyAlignment="1">
      <alignment horizontal="center" vertical="center"/>
    </xf>
    <xf numFmtId="0" fontId="1" fillId="0" borderId="48" xfId="0" applyFont="1" applyBorder="1" applyAlignment="1">
      <alignment horizontal="centerContinuous" vertical="center"/>
    </xf>
    <xf numFmtId="0" fontId="1" fillId="0" borderId="97" xfId="0" applyFont="1" applyBorder="1" applyAlignment="1">
      <alignment horizontal="centerContinuous" vertical="center" shrinkToFit="1"/>
    </xf>
    <xf numFmtId="0" fontId="1" fillId="0" borderId="47" xfId="0" applyFont="1" applyBorder="1" applyAlignment="1">
      <alignment horizontal="centerContinuous" vertical="center"/>
    </xf>
    <xf numFmtId="164" fontId="2" fillId="0" borderId="0" xfId="0" applyNumberFormat="1" applyFont="1" applyAlignment="1">
      <alignment horizontal="centerContinuous" vertical="center"/>
    </xf>
    <xf numFmtId="0" fontId="20" fillId="3" borderId="40" xfId="0" applyFont="1" applyFill="1" applyBorder="1" applyAlignment="1">
      <alignment horizontal="center" vertical="center"/>
    </xf>
    <xf numFmtId="164" fontId="20" fillId="3" borderId="41" xfId="0" applyNumberFormat="1" applyFont="1" applyFill="1" applyBorder="1" applyAlignment="1">
      <alignment horizontal="center" vertical="center"/>
    </xf>
    <xf numFmtId="0" fontId="20" fillId="3" borderId="40" xfId="0" applyFont="1" applyFill="1" applyBorder="1" applyAlignment="1">
      <alignment horizontal="right" vertical="center"/>
    </xf>
    <xf numFmtId="0" fontId="20" fillId="3" borderId="42" xfId="0" applyFont="1" applyFill="1" applyBorder="1" applyAlignment="1">
      <alignment vertical="center"/>
    </xf>
    <xf numFmtId="0" fontId="4" fillId="0" borderId="92" xfId="0" applyFont="1" applyBorder="1" applyAlignment="1">
      <alignment horizontal="center" vertical="center" shrinkToFit="1"/>
    </xf>
    <xf numFmtId="0" fontId="4" fillId="0" borderId="49" xfId="0" applyFont="1" applyBorder="1" applyAlignment="1">
      <alignment horizontal="center" vertical="center" shrinkToFit="1"/>
    </xf>
    <xf numFmtId="164" fontId="4" fillId="0" borderId="49" xfId="0" applyNumberFormat="1" applyFont="1" applyBorder="1" applyAlignment="1">
      <alignment horizontal="center" vertical="center" shrinkToFit="1"/>
    </xf>
    <xf numFmtId="0" fontId="4" fillId="0" borderId="49" xfId="0" applyFont="1" applyBorder="1" applyAlignment="1">
      <alignment horizontal="left" vertical="center"/>
    </xf>
    <xf numFmtId="0" fontId="4" fillId="0" borderId="48" xfId="0" applyFont="1" applyBorder="1" applyAlignment="1">
      <alignment horizontal="left" vertical="center" shrinkToFit="1"/>
    </xf>
    <xf numFmtId="0" fontId="1" fillId="0" borderId="0" xfId="0" applyFont="1" applyAlignment="1">
      <alignment horizontal="center" vertical="center"/>
    </xf>
    <xf numFmtId="0" fontId="1" fillId="0" borderId="93" xfId="0" applyFont="1" applyBorder="1" applyAlignment="1">
      <alignment horizontal="center" vertical="center" shrinkToFit="1"/>
    </xf>
    <xf numFmtId="0" fontId="1" fillId="0" borderId="44" xfId="0" applyFont="1" applyBorder="1" applyAlignment="1">
      <alignment horizontal="center" vertical="center" shrinkToFit="1"/>
    </xf>
    <xf numFmtId="164" fontId="4" fillId="0" borderId="44" xfId="0" applyNumberFormat="1" applyFont="1" applyBorder="1" applyAlignment="1">
      <alignment horizontal="center" vertical="center" shrinkToFit="1"/>
    </xf>
    <xf numFmtId="0" fontId="4" fillId="0" borderId="44" xfId="0" applyFont="1" applyBorder="1" applyAlignment="1">
      <alignment horizontal="left" vertical="center"/>
    </xf>
    <xf numFmtId="0" fontId="4" fillId="0" borderId="45" xfId="0" applyFont="1" applyBorder="1" applyAlignment="1">
      <alignment horizontal="left" vertical="center" shrinkToFit="1"/>
    </xf>
    <xf numFmtId="0" fontId="4" fillId="0" borderId="93" xfId="0" applyFont="1" applyBorder="1" applyAlignment="1">
      <alignment horizontal="center" vertical="center" shrinkToFit="1"/>
    </xf>
    <xf numFmtId="0" fontId="4" fillId="0" borderId="44" xfId="0" applyFont="1" applyBorder="1" applyAlignment="1">
      <alignment horizontal="center" vertical="center" shrinkToFit="1"/>
    </xf>
    <xf numFmtId="0" fontId="1" fillId="0" borderId="94" xfId="0" applyFont="1" applyBorder="1" applyAlignment="1">
      <alignment horizontal="center" vertical="center" shrinkToFit="1"/>
    </xf>
    <xf numFmtId="0" fontId="1" fillId="0" borderId="46" xfId="0" applyFont="1" applyBorder="1" applyAlignment="1">
      <alignment horizontal="center" vertical="center" shrinkToFit="1"/>
    </xf>
    <xf numFmtId="164" fontId="1" fillId="0" borderId="46" xfId="0" applyNumberFormat="1" applyFont="1" applyBorder="1" applyAlignment="1">
      <alignment horizontal="center" vertical="center" shrinkToFit="1"/>
    </xf>
    <xf numFmtId="0" fontId="4" fillId="0" borderId="46" xfId="0" applyFont="1" applyBorder="1" applyAlignment="1">
      <alignment horizontal="left" vertical="center"/>
    </xf>
    <xf numFmtId="0" fontId="4" fillId="0" borderId="47" xfId="0" applyFont="1" applyBorder="1" applyAlignment="1">
      <alignment horizontal="left" vertical="center" shrinkToFit="1"/>
    </xf>
    <xf numFmtId="164" fontId="2" fillId="0" borderId="0" xfId="0" applyNumberFormat="1" applyFont="1" applyAlignment="1">
      <alignment horizontal="centerContinuous" vertical="center" shrinkToFit="1"/>
    </xf>
    <xf numFmtId="0" fontId="2" fillId="0" borderId="0" xfId="0" applyFont="1" applyAlignment="1">
      <alignment horizontal="centerContinuous" vertical="center" shrinkToFit="1"/>
    </xf>
    <xf numFmtId="0" fontId="1" fillId="0" borderId="92" xfId="0" applyFont="1" applyBorder="1" applyAlignment="1">
      <alignment horizontal="center" vertical="center" shrinkToFit="1"/>
    </xf>
    <xf numFmtId="0" fontId="1" fillId="0" borderId="49" xfId="0" applyFont="1" applyBorder="1" applyAlignment="1">
      <alignment horizontal="center" vertical="center" shrinkToFit="1"/>
    </xf>
    <xf numFmtId="164" fontId="4" fillId="0" borderId="46" xfId="0" applyNumberFormat="1" applyFont="1" applyBorder="1" applyAlignment="1">
      <alignment horizontal="center" vertical="center" shrinkToFit="1"/>
    </xf>
    <xf numFmtId="0" fontId="2" fillId="0" borderId="0" xfId="0" applyFont="1" applyAlignment="1">
      <alignment vertical="center"/>
    </xf>
    <xf numFmtId="0" fontId="4" fillId="0" borderId="94" xfId="0" applyFont="1" applyBorder="1" applyAlignment="1">
      <alignment horizontal="center" vertical="center" shrinkToFit="1"/>
    </xf>
    <xf numFmtId="0" fontId="4" fillId="0" borderId="46" xfId="0" applyFont="1" applyBorder="1" applyAlignment="1">
      <alignment horizontal="center" vertical="center" shrinkToFit="1"/>
    </xf>
    <xf numFmtId="0" fontId="1" fillId="0" borderId="44" xfId="0" applyFont="1" applyBorder="1" applyAlignment="1">
      <alignment horizontal="left" vertical="center"/>
    </xf>
    <xf numFmtId="0" fontId="1" fillId="0" borderId="15" xfId="0" applyFont="1" applyBorder="1" applyAlignment="1">
      <alignment horizontal="center" vertical="center"/>
    </xf>
    <xf numFmtId="0" fontId="1" fillId="0" borderId="50" xfId="0" applyFont="1" applyBorder="1" applyAlignment="1">
      <alignment horizontal="center" vertical="center"/>
    </xf>
    <xf numFmtId="49" fontId="1" fillId="0" borderId="50" xfId="0" applyNumberFormat="1" applyFont="1" applyBorder="1" applyAlignment="1">
      <alignment horizontal="center" vertical="center"/>
    </xf>
    <xf numFmtId="164" fontId="1" fillId="0" borderId="50" xfId="0" applyNumberFormat="1" applyFont="1" applyBorder="1" applyAlignment="1">
      <alignment horizontal="center" vertical="center"/>
    </xf>
    <xf numFmtId="164" fontId="1" fillId="0" borderId="52" xfId="0" applyNumberFormat="1" applyFont="1" applyBorder="1" applyAlignment="1">
      <alignment horizontal="center" vertical="center"/>
    </xf>
    <xf numFmtId="1" fontId="53" fillId="14" borderId="52" xfId="0" applyNumberFormat="1" applyFont="1" applyFill="1" applyBorder="1" applyAlignment="1">
      <alignment horizontal="center" vertical="center"/>
    </xf>
    <xf numFmtId="1" fontId="1" fillId="0" borderId="52" xfId="0" applyNumberFormat="1" applyFont="1" applyBorder="1" applyAlignment="1">
      <alignment horizontal="center" vertical="center"/>
    </xf>
    <xf numFmtId="0" fontId="4" fillId="0" borderId="38" xfId="0" applyFont="1" applyBorder="1" applyAlignment="1">
      <alignment horizontal="center" vertical="center"/>
    </xf>
    <xf numFmtId="0" fontId="20" fillId="0" borderId="79" xfId="0" applyFont="1" applyBorder="1" applyAlignment="1">
      <alignment horizontal="center" vertical="center"/>
    </xf>
    <xf numFmtId="0" fontId="1" fillId="0" borderId="107" xfId="0" applyFont="1" applyBorder="1" applyAlignment="1">
      <alignment horizontal="centerContinuous" vertical="center" shrinkToFit="1"/>
    </xf>
    <xf numFmtId="0" fontId="20" fillId="0" borderId="108" xfId="0" applyFont="1" applyBorder="1" applyAlignment="1">
      <alignment horizontal="centerContinuous" vertical="center"/>
    </xf>
    <xf numFmtId="0" fontId="20" fillId="0" borderId="109" xfId="0" applyFont="1" applyBorder="1" applyAlignment="1">
      <alignment horizontal="centerContinuous" vertical="center"/>
    </xf>
    <xf numFmtId="0" fontId="1" fillId="0" borderId="110" xfId="0" applyFont="1" applyBorder="1" applyAlignment="1">
      <alignment horizontal="center" vertical="center"/>
    </xf>
    <xf numFmtId="0" fontId="1" fillId="0" borderId="111" xfId="0" applyFont="1" applyBorder="1" applyAlignment="1">
      <alignment horizontal="centerContinuous" vertical="center"/>
    </xf>
    <xf numFmtId="0" fontId="20" fillId="0" borderId="90" xfId="0" applyFont="1" applyBorder="1" applyAlignment="1">
      <alignment horizontal="centerContinuous" vertical="center"/>
    </xf>
    <xf numFmtId="0" fontId="20" fillId="0" borderId="66" xfId="0" applyFont="1" applyBorder="1" applyAlignment="1">
      <alignment horizontal="centerContinuous" vertical="center"/>
    </xf>
    <xf numFmtId="0" fontId="1" fillId="0" borderId="46" xfId="0" applyFont="1" applyBorder="1" applyAlignment="1">
      <alignment horizontal="center" vertical="center"/>
    </xf>
    <xf numFmtId="1" fontId="4" fillId="0" borderId="0" xfId="0" applyNumberFormat="1" applyFont="1" applyAlignment="1">
      <alignment vertical="center"/>
    </xf>
    <xf numFmtId="1" fontId="20" fillId="3" borderId="33" xfId="0" applyNumberFormat="1" applyFont="1" applyFill="1" applyBorder="1" applyAlignment="1">
      <alignment horizontal="center" vertical="center"/>
    </xf>
    <xf numFmtId="1" fontId="2" fillId="0" borderId="0" xfId="0" applyNumberFormat="1" applyFont="1" applyAlignment="1">
      <alignment horizontal="centerContinuous" vertical="center" shrinkToFit="1"/>
    </xf>
    <xf numFmtId="1" fontId="1" fillId="0" borderId="60" xfId="0" applyNumberFormat="1" applyFont="1" applyBorder="1" applyAlignment="1">
      <alignment horizontal="center" vertical="center" shrinkToFit="1"/>
    </xf>
    <xf numFmtId="1" fontId="4" fillId="0" borderId="0" xfId="0" applyNumberFormat="1" applyFont="1" applyAlignment="1">
      <alignment horizontal="center" vertical="center"/>
    </xf>
    <xf numFmtId="1" fontId="1" fillId="0" borderId="58" xfId="0" applyNumberFormat="1" applyFont="1" applyBorder="1" applyAlignment="1">
      <alignment horizontal="center" vertical="center" shrinkToFit="1"/>
    </xf>
    <xf numFmtId="1" fontId="1" fillId="0" borderId="53" xfId="0" applyNumberFormat="1" applyFont="1" applyBorder="1" applyAlignment="1">
      <alignment horizontal="center" vertical="center" shrinkToFit="1"/>
    </xf>
    <xf numFmtId="0" fontId="1" fillId="0" borderId="76" xfId="0" applyFont="1" applyBorder="1" applyAlignment="1">
      <alignment horizontal="center" vertical="center"/>
    </xf>
    <xf numFmtId="49" fontId="1" fillId="0" borderId="77" xfId="0" applyNumberFormat="1" applyFont="1" applyBorder="1" applyAlignment="1">
      <alignment horizontal="center" vertical="center"/>
    </xf>
    <xf numFmtId="0" fontId="21" fillId="10" borderId="1" xfId="0" applyFont="1" applyFill="1" applyBorder="1" applyAlignment="1">
      <alignment vertical="center"/>
    </xf>
    <xf numFmtId="49" fontId="27" fillId="10" borderId="24" xfId="0" applyNumberFormat="1" applyFont="1" applyFill="1" applyBorder="1" applyAlignment="1">
      <alignment horizontal="center" vertical="center"/>
    </xf>
    <xf numFmtId="0" fontId="27" fillId="10" borderId="25" xfId="0" applyFont="1" applyFill="1" applyBorder="1" applyAlignment="1">
      <alignment horizontal="center" vertical="center"/>
    </xf>
    <xf numFmtId="0" fontId="21" fillId="10" borderId="25" xfId="0" applyFont="1" applyFill="1" applyBorder="1" applyAlignment="1">
      <alignment horizontal="center" vertical="center"/>
    </xf>
    <xf numFmtId="0" fontId="1" fillId="0" borderId="74" xfId="0" applyFont="1" applyBorder="1" applyAlignment="1">
      <alignment horizontal="centerContinuous" vertical="center"/>
    </xf>
    <xf numFmtId="164" fontId="1" fillId="0" borderId="49" xfId="0" applyNumberFormat="1" applyFont="1" applyBorder="1" applyAlignment="1">
      <alignment horizontal="center" vertical="center" shrinkToFit="1"/>
    </xf>
    <xf numFmtId="0" fontId="1" fillId="0" borderId="45" xfId="0" applyFont="1" applyBorder="1" applyAlignment="1">
      <alignment horizontal="left" vertical="center" shrinkToFit="1"/>
    </xf>
    <xf numFmtId="164" fontId="1" fillId="0" borderId="44" xfId="0" applyNumberFormat="1" applyFont="1" applyBorder="1" applyAlignment="1">
      <alignment horizontal="center" vertical="center" shrinkToFit="1"/>
    </xf>
    <xf numFmtId="0" fontId="1" fillId="0" borderId="97" xfId="0" applyFont="1" applyBorder="1" applyAlignment="1">
      <alignment horizontal="center" vertical="center" shrinkToFit="1"/>
    </xf>
    <xf numFmtId="1" fontId="1" fillId="0" borderId="46" xfId="0" applyNumberFormat="1" applyFont="1" applyBorder="1" applyAlignment="1">
      <alignment horizontal="center" vertical="center" shrinkToFit="1"/>
    </xf>
    <xf numFmtId="0" fontId="1" fillId="0" borderId="113" xfId="0" applyFont="1" applyBorder="1" applyAlignment="1">
      <alignment horizontal="left" vertical="center"/>
    </xf>
    <xf numFmtId="0" fontId="1" fillId="0" borderId="47" xfId="0" applyFont="1" applyBorder="1" applyAlignment="1">
      <alignment horizontal="left" vertical="center" shrinkToFit="1"/>
    </xf>
    <xf numFmtId="164" fontId="1" fillId="0" borderId="53" xfId="0" applyNumberFormat="1" applyFont="1" applyBorder="1" applyAlignment="1">
      <alignment horizontal="center" vertical="center" shrinkToFit="1"/>
    </xf>
    <xf numFmtId="1" fontId="1" fillId="0" borderId="39" xfId="0" applyNumberFormat="1" applyFont="1" applyBorder="1" applyAlignment="1">
      <alignment horizontal="center" vertical="center"/>
    </xf>
    <xf numFmtId="1" fontId="1" fillId="0" borderId="103" xfId="0" applyNumberFormat="1" applyFont="1" applyBorder="1" applyAlignment="1">
      <alignment horizontal="center" vertical="center"/>
    </xf>
    <xf numFmtId="1" fontId="1" fillId="0" borderId="53" xfId="0" applyNumberFormat="1" applyFont="1" applyBorder="1" applyAlignment="1">
      <alignment horizontal="center" vertical="center"/>
    </xf>
    <xf numFmtId="1" fontId="1" fillId="0" borderId="112" xfId="0" applyNumberFormat="1" applyFont="1" applyBorder="1" applyAlignment="1">
      <alignment horizontal="center" vertical="center"/>
    </xf>
    <xf numFmtId="0" fontId="1" fillId="0" borderId="43" xfId="0" applyFont="1" applyBorder="1" applyAlignment="1">
      <alignment horizontal="center" vertical="center" shrinkToFit="1"/>
    </xf>
    <xf numFmtId="0" fontId="1" fillId="0" borderId="114" xfId="0" applyFont="1" applyBorder="1" applyAlignment="1">
      <alignment horizontal="left" vertical="center"/>
    </xf>
    <xf numFmtId="0" fontId="1" fillId="0" borderId="80" xfId="0" applyFont="1" applyBorder="1" applyAlignment="1">
      <alignment horizontal="center" vertical="center"/>
    </xf>
    <xf numFmtId="0" fontId="61" fillId="0" borderId="81" xfId="0" quotePrefix="1" applyFont="1" applyBorder="1" applyAlignment="1">
      <alignment horizontal="center" vertical="center" wrapText="1"/>
    </xf>
    <xf numFmtId="164" fontId="1" fillId="0" borderId="81" xfId="0" applyNumberFormat="1" applyFont="1" applyBorder="1" applyAlignment="1">
      <alignment horizontal="center" vertical="center"/>
    </xf>
    <xf numFmtId="0" fontId="1" fillId="0" borderId="83" xfId="0" applyFont="1" applyBorder="1" applyAlignment="1">
      <alignment horizontal="center" vertical="center"/>
    </xf>
    <xf numFmtId="164" fontId="4" fillId="0" borderId="116" xfId="0" applyNumberFormat="1" applyFont="1" applyBorder="1" applyAlignment="1">
      <alignment horizontal="center" vertical="center"/>
    </xf>
    <xf numFmtId="164" fontId="1" fillId="0" borderId="117" xfId="0" applyNumberFormat="1" applyFont="1" applyBorder="1" applyAlignment="1">
      <alignment horizontal="centerContinuous" vertical="center"/>
    </xf>
    <xf numFmtId="164" fontId="1" fillId="0" borderId="108" xfId="0" applyNumberFormat="1" applyFont="1" applyBorder="1" applyAlignment="1">
      <alignment horizontal="centerContinuous" vertical="center"/>
    </xf>
    <xf numFmtId="1" fontId="3" fillId="0" borderId="0" xfId="0" applyNumberFormat="1" applyFont="1" applyAlignment="1">
      <alignment horizontal="center" vertical="center"/>
    </xf>
    <xf numFmtId="0" fontId="12" fillId="10" borderId="1" xfId="0" applyFont="1" applyFill="1" applyBorder="1" applyAlignment="1">
      <alignment vertical="center"/>
    </xf>
    <xf numFmtId="49" fontId="23" fillId="10" borderId="24" xfId="0" applyNumberFormat="1" applyFont="1" applyFill="1" applyBorder="1" applyAlignment="1">
      <alignment horizontal="center" vertical="center"/>
    </xf>
    <xf numFmtId="0" fontId="23" fillId="10" borderId="25" xfId="0" applyFont="1" applyFill="1" applyBorder="1" applyAlignment="1">
      <alignment horizontal="center" vertical="center"/>
    </xf>
    <xf numFmtId="0" fontId="12" fillId="10" borderId="25" xfId="0" applyFont="1" applyFill="1" applyBorder="1" applyAlignment="1">
      <alignment horizontal="center" vertical="center"/>
    </xf>
    <xf numFmtId="164" fontId="4" fillId="0" borderId="120" xfId="0" applyNumberFormat="1" applyFont="1" applyBorder="1" applyAlignment="1">
      <alignment horizontal="center" vertical="center"/>
    </xf>
    <xf numFmtId="1" fontId="53" fillId="14" borderId="120" xfId="0" applyNumberFormat="1" applyFont="1" applyFill="1" applyBorder="1" applyAlignment="1">
      <alignment horizontal="center" vertical="center"/>
    </xf>
    <xf numFmtId="1" fontId="4" fillId="0" borderId="120" xfId="0" applyNumberFormat="1" applyFont="1" applyBorder="1" applyAlignment="1">
      <alignment horizontal="center" vertical="center"/>
    </xf>
    <xf numFmtId="164" fontId="4" fillId="0" borderId="82" xfId="0" applyNumberFormat="1" applyFont="1" applyBorder="1" applyAlignment="1">
      <alignment horizontal="center" vertical="center"/>
    </xf>
    <xf numFmtId="1" fontId="53" fillId="14" borderId="82" xfId="0" applyNumberFormat="1" applyFont="1" applyFill="1" applyBorder="1" applyAlignment="1">
      <alignment horizontal="center" vertical="center"/>
    </xf>
    <xf numFmtId="1" fontId="4" fillId="0" borderId="81" xfId="0" applyNumberFormat="1" applyFont="1" applyBorder="1" applyAlignment="1">
      <alignment horizontal="center" vertical="center"/>
    </xf>
    <xf numFmtId="164" fontId="4" fillId="0" borderId="50" xfId="0" applyNumberFormat="1" applyFont="1" applyBorder="1" applyAlignment="1">
      <alignment horizontal="center" vertical="center"/>
    </xf>
    <xf numFmtId="164" fontId="4" fillId="0" borderId="52" xfId="0" applyNumberFormat="1" applyFont="1" applyBorder="1" applyAlignment="1">
      <alignment horizontal="center" vertical="center"/>
    </xf>
    <xf numFmtId="1" fontId="4" fillId="0" borderId="52" xfId="0" applyNumberFormat="1" applyFont="1" applyBorder="1" applyAlignment="1">
      <alignment horizontal="center" vertical="center"/>
    </xf>
    <xf numFmtId="0" fontId="3" fillId="0" borderId="115" xfId="0" applyFont="1" applyBorder="1" applyAlignment="1">
      <alignment horizontal="center" vertical="center" shrinkToFit="1"/>
    </xf>
    <xf numFmtId="0" fontId="4" fillId="0" borderId="116" xfId="0" applyFont="1" applyBorder="1" applyAlignment="1">
      <alignment horizontal="center" vertical="center"/>
    </xf>
    <xf numFmtId="0" fontId="1" fillId="0" borderId="116" xfId="0" quotePrefix="1" applyFont="1" applyBorder="1" applyAlignment="1">
      <alignment horizontal="center" vertical="center"/>
    </xf>
    <xf numFmtId="0" fontId="1" fillId="0" borderId="116" xfId="0" applyFont="1" applyBorder="1" applyAlignment="1">
      <alignment horizontal="center" vertical="center"/>
    </xf>
    <xf numFmtId="9" fontId="1" fillId="0" borderId="116" xfId="0" applyNumberFormat="1" applyFont="1" applyBorder="1" applyAlignment="1">
      <alignment horizontal="center" vertical="center"/>
    </xf>
    <xf numFmtId="0" fontId="4" fillId="0" borderId="118" xfId="0" quotePrefix="1" applyFont="1" applyBorder="1" applyAlignment="1">
      <alignment horizontal="centerContinuous" vertical="center"/>
    </xf>
    <xf numFmtId="0" fontId="1" fillId="0" borderId="87" xfId="0" applyFont="1" applyBorder="1" applyAlignment="1">
      <alignment horizontal="center" vertical="center"/>
    </xf>
    <xf numFmtId="0" fontId="3" fillId="0" borderId="88" xfId="0" applyFont="1" applyBorder="1" applyAlignment="1">
      <alignment horizontal="center" vertical="center"/>
    </xf>
    <xf numFmtId="0" fontId="3" fillId="0" borderId="88" xfId="0" quotePrefix="1" applyFont="1" applyBorder="1" applyAlignment="1">
      <alignment horizontal="center" vertical="center"/>
    </xf>
    <xf numFmtId="9" fontId="3" fillId="0" borderId="88" xfId="0" applyNumberFormat="1" applyFont="1" applyBorder="1" applyAlignment="1">
      <alignment horizontal="center" vertical="center"/>
    </xf>
    <xf numFmtId="164" fontId="3" fillId="0" borderId="88" xfId="0" applyNumberFormat="1" applyFont="1" applyBorder="1" applyAlignment="1">
      <alignment horizontal="center" vertical="center"/>
    </xf>
    <xf numFmtId="164" fontId="3" fillId="0" borderId="89" xfId="0" applyNumberFormat="1" applyFont="1" applyBorder="1" applyAlignment="1">
      <alignment horizontal="centerContinuous" vertical="center"/>
    </xf>
    <xf numFmtId="164" fontId="3" fillId="0" borderId="90" xfId="0" applyNumberFormat="1" applyFont="1" applyBorder="1" applyAlignment="1">
      <alignment horizontal="centerContinuous" vertical="center"/>
    </xf>
    <xf numFmtId="0" fontId="3" fillId="0" borderId="91" xfId="0" applyFont="1" applyBorder="1" applyAlignment="1">
      <alignment horizontal="centerContinuous" vertical="center"/>
    </xf>
    <xf numFmtId="0" fontId="58" fillId="0" borderId="39" xfId="0" applyFont="1" applyBorder="1" applyAlignment="1">
      <alignment horizontal="center" vertical="center" shrinkToFit="1"/>
    </xf>
    <xf numFmtId="0" fontId="10" fillId="10" borderId="1" xfId="0" applyFont="1" applyFill="1" applyBorder="1" applyAlignment="1">
      <alignment vertical="center"/>
    </xf>
    <xf numFmtId="49" fontId="16" fillId="10" borderId="24" xfId="0" applyNumberFormat="1" applyFont="1" applyFill="1" applyBorder="1" applyAlignment="1">
      <alignment horizontal="center" vertical="center"/>
    </xf>
    <xf numFmtId="0" fontId="16" fillId="10" borderId="25" xfId="0" applyFont="1" applyFill="1" applyBorder="1" applyAlignment="1">
      <alignment horizontal="center" vertical="center"/>
    </xf>
    <xf numFmtId="0" fontId="10" fillId="10" borderId="25" xfId="0" applyFont="1" applyFill="1" applyBorder="1" applyAlignment="1">
      <alignment horizontal="center" vertical="center"/>
    </xf>
    <xf numFmtId="0" fontId="42" fillId="0" borderId="30" xfId="0" applyFont="1" applyBorder="1" applyAlignment="1">
      <alignment horizontal="centerContinuous" wrapText="1"/>
    </xf>
    <xf numFmtId="0" fontId="15" fillId="0" borderId="31" xfId="0" applyFont="1" applyBorder="1" applyAlignment="1">
      <alignment horizontal="centerContinuous" wrapText="1"/>
    </xf>
    <xf numFmtId="0" fontId="15" fillId="0" borderId="32" xfId="0" applyFont="1" applyBorder="1" applyAlignment="1">
      <alignment horizontal="centerContinuous" wrapText="1"/>
    </xf>
    <xf numFmtId="0" fontId="11" fillId="17" borderId="34" xfId="0" applyFont="1" applyFill="1" applyBorder="1" applyAlignment="1">
      <alignment horizontal="centerContinuous" wrapText="1"/>
    </xf>
    <xf numFmtId="0" fontId="11" fillId="17" borderId="35" xfId="0" applyFont="1" applyFill="1" applyBorder="1" applyAlignment="1">
      <alignment horizontal="center" wrapText="1"/>
    </xf>
    <xf numFmtId="0" fontId="11" fillId="17" borderId="36" xfId="0" applyFont="1" applyFill="1" applyBorder="1" applyAlignment="1">
      <alignment horizontal="center" wrapText="1"/>
    </xf>
    <xf numFmtId="0" fontId="62" fillId="0" borderId="0" xfId="0" applyFont="1" applyAlignment="1">
      <alignment horizontal="centerContinuous" vertical="center" wrapText="1"/>
    </xf>
    <xf numFmtId="0" fontId="43" fillId="16" borderId="66" xfId="0" applyFont="1" applyFill="1" applyBorder="1" applyAlignment="1">
      <alignment horizontal="center" vertical="center" wrapText="1"/>
    </xf>
    <xf numFmtId="0" fontId="43" fillId="16" borderId="46" xfId="0" applyFont="1" applyFill="1" applyBorder="1" applyAlignment="1">
      <alignment horizontal="center" vertical="center" wrapText="1"/>
    </xf>
    <xf numFmtId="0" fontId="26" fillId="0" borderId="39" xfId="0" applyFont="1" applyBorder="1" applyAlignment="1">
      <alignment horizontal="center" shrinkToFit="1"/>
    </xf>
    <xf numFmtId="0" fontId="26" fillId="0" borderId="53" xfId="0" applyFont="1" applyBorder="1" applyAlignment="1">
      <alignment horizontal="center" shrinkToFit="1"/>
    </xf>
    <xf numFmtId="0" fontId="63" fillId="0" borderId="33" xfId="0" applyFont="1" applyBorder="1" applyAlignment="1">
      <alignment horizontal="centerContinuous" vertical="center" wrapText="1"/>
    </xf>
    <xf numFmtId="0" fontId="6" fillId="0" borderId="53" xfId="0" applyFont="1" applyBorder="1" applyAlignment="1">
      <alignment horizontal="centerContinuous"/>
    </xf>
    <xf numFmtId="1" fontId="1" fillId="11" borderId="60" xfId="0" applyNumberFormat="1" applyFont="1" applyFill="1" applyBorder="1" applyAlignment="1">
      <alignment horizontal="center" vertical="center" shrinkToFit="1"/>
    </xf>
    <xf numFmtId="0" fontId="1" fillId="0" borderId="121" xfId="0" applyFont="1" applyBorder="1" applyAlignment="1">
      <alignment horizontal="center" vertical="center" shrinkToFit="1"/>
    </xf>
    <xf numFmtId="0" fontId="1" fillId="0" borderId="122" xfId="0" applyFont="1" applyBorder="1" applyAlignment="1">
      <alignment horizontal="center" vertical="center" shrinkToFit="1"/>
    </xf>
    <xf numFmtId="164" fontId="1" fillId="0" borderId="122" xfId="0" applyNumberFormat="1" applyFont="1" applyBorder="1" applyAlignment="1">
      <alignment horizontal="center" vertical="center" shrinkToFit="1"/>
    </xf>
    <xf numFmtId="0" fontId="4" fillId="0" borderId="122" xfId="0" applyFont="1" applyBorder="1" applyAlignment="1">
      <alignment horizontal="left" vertical="center"/>
    </xf>
    <xf numFmtId="0" fontId="4" fillId="0" borderId="123" xfId="0" applyFont="1" applyBorder="1" applyAlignment="1">
      <alignment horizontal="left" vertical="center" shrinkToFit="1"/>
    </xf>
    <xf numFmtId="0" fontId="6" fillId="11" borderId="50" xfId="0" applyFont="1" applyFill="1" applyBorder="1" applyAlignment="1">
      <alignment horizontal="center" vertical="center"/>
    </xf>
    <xf numFmtId="49" fontId="6" fillId="11" borderId="50" xfId="0" applyNumberFormat="1" applyFont="1" applyFill="1" applyBorder="1" applyAlignment="1">
      <alignment horizontal="center" vertical="center"/>
    </xf>
    <xf numFmtId="0" fontId="1" fillId="0" borderId="96" xfId="0" applyFont="1" applyBorder="1" applyAlignment="1">
      <alignment horizontal="centerContinuous" vertical="center"/>
    </xf>
    <xf numFmtId="0" fontId="1" fillId="0" borderId="78" xfId="0" applyFont="1" applyBorder="1" applyAlignment="1">
      <alignment horizontal="centerContinuous" vertical="center"/>
    </xf>
    <xf numFmtId="0" fontId="58" fillId="0" borderId="1" xfId="0" applyFont="1" applyBorder="1" applyAlignment="1">
      <alignment horizontal="center" vertical="center" shrinkToFit="1"/>
    </xf>
    <xf numFmtId="0" fontId="58" fillId="0" borderId="34" xfId="0" applyFont="1" applyBorder="1" applyAlignment="1">
      <alignment horizontal="center" vertical="center" shrinkToFit="1"/>
    </xf>
    <xf numFmtId="0" fontId="1" fillId="0" borderId="124" xfId="0" applyFont="1" applyBorder="1" applyAlignment="1">
      <alignment horizontal="center" vertical="center" shrinkToFit="1"/>
    </xf>
    <xf numFmtId="1" fontId="1" fillId="0" borderId="49" xfId="0" applyNumberFormat="1" applyFont="1" applyBorder="1" applyAlignment="1">
      <alignment horizontal="center" vertical="center" shrinkToFit="1"/>
    </xf>
    <xf numFmtId="0" fontId="1" fillId="0" borderId="125" xfId="0" applyFont="1" applyBorder="1" applyAlignment="1">
      <alignment horizontal="left" vertical="center"/>
    </xf>
    <xf numFmtId="0" fontId="1" fillId="0" borderId="48" xfId="0" applyFont="1" applyBorder="1" applyAlignment="1">
      <alignment horizontal="left" vertical="center" shrinkToFit="1"/>
    </xf>
    <xf numFmtId="164" fontId="1" fillId="0" borderId="58" xfId="0" applyNumberFormat="1" applyFont="1" applyBorder="1" applyAlignment="1">
      <alignment horizontal="center" vertical="center" shrinkToFit="1"/>
    </xf>
    <xf numFmtId="1" fontId="1" fillId="0" borderId="122" xfId="0" applyNumberFormat="1" applyFont="1" applyBorder="1" applyAlignment="1">
      <alignment horizontal="center" vertical="center" shrinkToFit="1"/>
    </xf>
    <xf numFmtId="0" fontId="1" fillId="0" borderId="126" xfId="0" applyFont="1" applyBorder="1" applyAlignment="1">
      <alignment horizontal="left" vertical="center"/>
    </xf>
    <xf numFmtId="0" fontId="1" fillId="0" borderId="123" xfId="0" applyFont="1" applyBorder="1" applyAlignment="1">
      <alignment horizontal="left" vertical="center" shrinkToFit="1"/>
    </xf>
    <xf numFmtId="164" fontId="1" fillId="0" borderId="60" xfId="0" applyNumberFormat="1" applyFont="1" applyBorder="1" applyAlignment="1">
      <alignment horizontal="center" vertical="center" shrinkToFit="1"/>
    </xf>
    <xf numFmtId="0" fontId="1" fillId="0" borderId="79" xfId="0" applyFont="1" applyBorder="1" applyAlignment="1">
      <alignment horizontal="center" vertical="center"/>
    </xf>
    <xf numFmtId="0" fontId="58" fillId="11" borderId="8" xfId="0" applyFont="1" applyFill="1" applyBorder="1" applyAlignment="1">
      <alignment horizontal="center" vertical="center" shrinkToFit="1"/>
    </xf>
    <xf numFmtId="0" fontId="3" fillId="0" borderId="0" xfId="0" applyFont="1" applyAlignment="1">
      <alignment horizontal="right" vertical="center" wrapText="1"/>
    </xf>
    <xf numFmtId="0" fontId="1" fillId="0" borderId="0" xfId="0" applyFont="1" applyAlignment="1">
      <alignment horizontal="left" vertical="center" wrapText="1"/>
    </xf>
    <xf numFmtId="0" fontId="1" fillId="0" borderId="0" xfId="0" applyFont="1" applyAlignment="1">
      <alignment horizontal="center" vertical="center" wrapText="1"/>
    </xf>
    <xf numFmtId="0" fontId="6" fillId="0" borderId="38" xfId="0" applyFont="1" applyBorder="1" applyAlignment="1">
      <alignment horizontal="center" vertical="center" wrapText="1"/>
    </xf>
    <xf numFmtId="0" fontId="6" fillId="0" borderId="52" xfId="8" applyNumberFormat="1" applyFont="1" applyFill="1" applyBorder="1" applyAlignment="1">
      <alignment horizontal="center" vertical="center" shrinkToFit="1"/>
    </xf>
    <xf numFmtId="0" fontId="1" fillId="0" borderId="52" xfId="8" applyNumberFormat="1" applyFont="1" applyFill="1" applyBorder="1" applyAlignment="1">
      <alignment horizontal="center" vertical="center" shrinkToFit="1"/>
    </xf>
    <xf numFmtId="0" fontId="6" fillId="0" borderId="52" xfId="0" applyFont="1" applyBorder="1" applyAlignment="1">
      <alignment horizontal="center" vertical="center" wrapText="1"/>
    </xf>
    <xf numFmtId="9" fontId="6" fillId="0" borderId="52" xfId="8" applyFont="1" applyFill="1" applyBorder="1" applyAlignment="1">
      <alignment horizontal="center" vertical="center" shrinkToFit="1"/>
    </xf>
    <xf numFmtId="9" fontId="6" fillId="0" borderId="50" xfId="8" applyFont="1" applyFill="1" applyBorder="1" applyAlignment="1">
      <alignment horizontal="center" vertical="center" shrinkToFit="1"/>
    </xf>
    <xf numFmtId="0" fontId="6" fillId="0" borderId="50" xfId="0" applyFont="1" applyBorder="1" applyAlignment="1">
      <alignment horizontal="center" vertical="center" wrapText="1"/>
    </xf>
    <xf numFmtId="0" fontId="66" fillId="0" borderId="8" xfId="0" applyFont="1" applyBorder="1" applyAlignment="1">
      <alignment horizontal="center" vertical="center" shrinkToFit="1"/>
    </xf>
    <xf numFmtId="0" fontId="6" fillId="0" borderId="37" xfId="0" applyFont="1" applyBorder="1" applyAlignment="1">
      <alignment horizontal="center" vertical="center" wrapText="1"/>
    </xf>
    <xf numFmtId="0" fontId="6" fillId="0" borderId="14" xfId="2" applyNumberFormat="1" applyFont="1" applyFill="1" applyBorder="1" applyAlignment="1">
      <alignment horizontal="center" vertical="center" shrinkToFit="1"/>
    </xf>
    <xf numFmtId="0" fontId="6" fillId="0" borderId="14" xfId="0" applyFont="1" applyBorder="1" applyAlignment="1">
      <alignment horizontal="center" vertical="center" shrinkToFit="1"/>
    </xf>
    <xf numFmtId="9" fontId="6" fillId="0" borderId="14" xfId="2" applyFont="1" applyFill="1" applyBorder="1" applyAlignment="1">
      <alignment horizontal="center" vertical="center" shrinkToFit="1"/>
    </xf>
    <xf numFmtId="9" fontId="6" fillId="0" borderId="51" xfId="2" applyFont="1" applyFill="1" applyBorder="1" applyAlignment="1">
      <alignment horizontal="center" vertical="center" shrinkToFit="1"/>
    </xf>
    <xf numFmtId="0" fontId="6" fillId="0" borderId="26" xfId="0" applyFont="1" applyBorder="1" applyAlignment="1">
      <alignment horizontal="center" vertical="center" wrapText="1"/>
    </xf>
    <xf numFmtId="0" fontId="6" fillId="0" borderId="25" xfId="2" applyNumberFormat="1" applyFont="1" applyFill="1" applyBorder="1" applyAlignment="1">
      <alignment horizontal="center" vertical="center" shrinkToFit="1"/>
    </xf>
    <xf numFmtId="0" fontId="6" fillId="0" borderId="25" xfId="0" applyFont="1" applyBorder="1" applyAlignment="1">
      <alignment horizontal="center" vertical="center" shrinkToFit="1"/>
    </xf>
    <xf numFmtId="9" fontId="6" fillId="0" borderId="25" xfId="2" applyFont="1" applyFill="1" applyBorder="1" applyAlignment="1">
      <alignment horizontal="center" vertical="center" shrinkToFit="1"/>
    </xf>
    <xf numFmtId="9" fontId="6" fillId="0" borderId="24" xfId="2" applyFont="1" applyFill="1" applyBorder="1" applyAlignment="1">
      <alignment horizontal="center" vertical="center" shrinkToFit="1"/>
    </xf>
    <xf numFmtId="0" fontId="66" fillId="0" borderId="1" xfId="0" applyFont="1" applyBorder="1" applyAlignment="1">
      <alignment horizontal="center" vertical="center" shrinkToFit="1"/>
    </xf>
    <xf numFmtId="0" fontId="66" fillId="0" borderId="34" xfId="0" applyFont="1" applyBorder="1" applyAlignment="1">
      <alignment horizontal="center" vertical="center" shrinkToFit="1"/>
    </xf>
    <xf numFmtId="0" fontId="6" fillId="0" borderId="25" xfId="2" applyNumberFormat="1" applyFont="1" applyBorder="1" applyAlignment="1">
      <alignment horizontal="center" vertical="center" shrinkToFit="1"/>
    </xf>
    <xf numFmtId="0" fontId="6" fillId="0" borderId="24" xfId="0" applyFont="1" applyBorder="1" applyAlignment="1">
      <alignment horizontal="center" vertical="center" shrinkToFit="1"/>
    </xf>
    <xf numFmtId="0" fontId="6" fillId="0" borderId="26" xfId="0" applyFont="1" applyBorder="1" applyAlignment="1">
      <alignment horizontal="center" vertical="center" shrinkToFit="1"/>
    </xf>
    <xf numFmtId="0" fontId="3" fillId="0" borderId="0" xfId="0" applyFont="1" applyAlignment="1">
      <alignment vertical="center" wrapText="1"/>
    </xf>
    <xf numFmtId="0" fontId="11" fillId="18" borderId="127" xfId="0" applyFont="1" applyFill="1" applyBorder="1" applyAlignment="1">
      <alignment horizontal="centerContinuous" vertical="center" wrapText="1"/>
    </xf>
    <xf numFmtId="0" fontId="11" fillId="18" borderId="128" xfId="0" applyFont="1" applyFill="1" applyBorder="1" applyAlignment="1">
      <alignment horizontal="center" vertical="center" wrapText="1"/>
    </xf>
    <xf numFmtId="0" fontId="11" fillId="18" borderId="41" xfId="0" applyFont="1" applyFill="1" applyBorder="1" applyAlignment="1">
      <alignment horizontal="center" vertical="center" wrapText="1"/>
    </xf>
    <xf numFmtId="0" fontId="20" fillId="18" borderId="41" xfId="0" applyFont="1" applyFill="1" applyBorder="1" applyAlignment="1">
      <alignment horizontal="center" vertical="center" wrapText="1"/>
    </xf>
    <xf numFmtId="0" fontId="11" fillId="18" borderId="70" xfId="0" applyFont="1" applyFill="1" applyBorder="1" applyAlignment="1">
      <alignment horizontal="centerContinuous" vertical="center" wrapText="1"/>
    </xf>
    <xf numFmtId="0" fontId="67" fillId="0" borderId="22" xfId="0" applyFont="1" applyBorder="1" applyAlignment="1">
      <alignment horizontal="centerContinuous" vertical="center" wrapText="1"/>
    </xf>
    <xf numFmtId="49" fontId="56" fillId="13" borderId="106" xfId="0" applyNumberFormat="1" applyFont="1" applyFill="1" applyBorder="1" applyAlignment="1">
      <alignment horizontal="center" vertical="center"/>
    </xf>
    <xf numFmtId="0" fontId="6" fillId="0" borderId="14" xfId="0" applyFont="1" applyBorder="1" applyAlignment="1">
      <alignment horizontal="center" vertical="center"/>
    </xf>
    <xf numFmtId="1" fontId="6" fillId="0" borderId="23" xfId="0" applyNumberFormat="1" applyFont="1" applyBorder="1" applyAlignment="1">
      <alignment horizontal="centerContinuous" vertical="center"/>
    </xf>
    <xf numFmtId="1" fontId="6" fillId="0" borderId="119" xfId="0" applyNumberFormat="1" applyFont="1" applyBorder="1" applyAlignment="1">
      <alignment horizontal="centerContinuous" vertical="center"/>
    </xf>
    <xf numFmtId="0" fontId="58" fillId="0" borderId="53" xfId="0" applyFont="1" applyBorder="1" applyAlignment="1">
      <alignment horizontal="center" vertical="center" shrinkToFit="1"/>
    </xf>
    <xf numFmtId="0" fontId="58" fillId="0" borderId="100" xfId="0" applyFont="1" applyBorder="1" applyAlignment="1">
      <alignment horizontal="center" vertical="center" shrinkToFit="1"/>
    </xf>
    <xf numFmtId="0" fontId="6" fillId="0" borderId="101" xfId="0" applyFont="1" applyBorder="1" applyAlignment="1">
      <alignment horizontal="center" vertical="center"/>
    </xf>
    <xf numFmtId="49" fontId="6" fillId="0" borderId="101" xfId="0" applyNumberFormat="1" applyFont="1" applyBorder="1" applyAlignment="1">
      <alignment horizontal="center" vertical="center"/>
    </xf>
    <xf numFmtId="0" fontId="8" fillId="19" borderId="3" xfId="0" quotePrefix="1" applyFont="1" applyFill="1" applyBorder="1" applyAlignment="1">
      <alignment horizontal="center" vertical="center"/>
    </xf>
  </cellXfs>
  <cellStyles count="9">
    <cellStyle name="Excel Built-in Normal" xfId="6" xr:uid="{00000000-0005-0000-0000-000000000000}"/>
    <cellStyle name="Hyperlink" xfId="1" builtinId="8"/>
    <cellStyle name="Normal" xfId="0" builtinId="0"/>
    <cellStyle name="Normal 2" xfId="4" xr:uid="{00000000-0005-0000-0000-000003000000}"/>
    <cellStyle name="Normal 2 2" xfId="5" xr:uid="{00000000-0005-0000-0000-000004000000}"/>
    <cellStyle name="Normal 4" xfId="7" xr:uid="{00000000-0005-0000-0000-000005000000}"/>
    <cellStyle name="Percent" xfId="2" builtinId="5"/>
    <cellStyle name="Percent 2" xfId="3" xr:uid="{00000000-0005-0000-0000-000007000000}"/>
    <cellStyle name="Percent 2 2" xfId="8" xr:uid="{00000000-0005-0000-0000-000008000000}"/>
  </cellStyles>
  <dxfs count="10">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ill>
        <patternFill>
          <bgColor rgb="FFFF0000"/>
        </patternFill>
      </fill>
    </dxf>
    <dxf>
      <fill>
        <patternFill>
          <bgColor theme="1"/>
        </patternFill>
      </fill>
    </dxf>
    <dxf>
      <font>
        <b/>
        <i val="0"/>
        <color theme="9" tint="-0.499984740745262"/>
      </font>
      <fill>
        <patternFill>
          <bgColor rgb="FF92D050"/>
        </patternFill>
      </fill>
      <border>
        <left style="thin">
          <color rgb="FFFF0000"/>
        </left>
        <right style="thin">
          <color rgb="FFFF0000"/>
        </right>
        <top style="thin">
          <color rgb="FFFF0000"/>
        </top>
        <bottom style="thin">
          <color rgb="FFFF0000"/>
        </bottom>
        <vertical/>
        <horizontal/>
      </border>
    </dxf>
    <dxf>
      <fill>
        <patternFill>
          <bgColor indexed="10"/>
        </patternFill>
      </fill>
    </dxf>
    <dxf>
      <font>
        <b/>
        <i val="0"/>
        <condense val="0"/>
        <extend val="0"/>
      </font>
      <fill>
        <patternFill>
          <bgColor indexed="51"/>
        </patternFill>
      </fill>
    </dxf>
    <dxf>
      <font>
        <b/>
        <i val="0"/>
        <condense val="0"/>
        <extend val="0"/>
      </font>
      <fill>
        <patternFill>
          <bgColor indexed="10"/>
        </patternFill>
      </fill>
    </dxf>
  </dxfs>
  <tableStyles count="0" defaultTableStyle="TableStyleMedium2" defaultPivotStyle="PivotStyleLight16"/>
  <colors>
    <mruColors>
      <color rgb="FF0000FF"/>
      <color rgb="FFCCFFCC"/>
      <color rgb="FF009900"/>
      <color rgb="FFCCCC00"/>
      <color rgb="FF99FF99"/>
      <color rgb="FFCCFF99"/>
      <color rgb="FFFFFF66"/>
      <color rgb="FF00CC66"/>
      <color rgb="FF00FF99"/>
      <color rgb="FF66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121920</xdr:colOff>
      <xdr:row>1</xdr:row>
      <xdr:rowOff>38101</xdr:rowOff>
    </xdr:from>
    <xdr:to>
      <xdr:col>6</xdr:col>
      <xdr:colOff>1203960</xdr:colOff>
      <xdr:row>15</xdr:row>
      <xdr:rowOff>284674</xdr:rowOff>
    </xdr:to>
    <xdr:pic>
      <xdr:nvPicPr>
        <xdr:cNvPr id="2" name="Picture 1">
          <a:extLst>
            <a:ext uri="{FF2B5EF4-FFF2-40B4-BE49-F238E27FC236}">
              <a16:creationId xmlns:a16="http://schemas.microsoft.com/office/drawing/2014/main" id="{11004656-2222-1210-0F7B-4E07C696DF12}"/>
            </a:ext>
          </a:extLst>
        </xdr:cNvPr>
        <xdr:cNvPicPr>
          <a:picLocks noChangeAspect="1"/>
        </xdr:cNvPicPr>
      </xdr:nvPicPr>
      <xdr:blipFill>
        <a:blip xmlns:r="http://schemas.openxmlformats.org/officeDocument/2006/relationships" r:embed="rId1"/>
        <a:stretch>
          <a:fillRect/>
        </a:stretch>
      </xdr:blipFill>
      <xdr:spPr>
        <a:xfrm>
          <a:off x="4175760" y="411481"/>
          <a:ext cx="2202180" cy="3279333"/>
        </a:xfrm>
        <a:prstGeom prst="rect">
          <a:avLst/>
        </a:prstGeom>
      </xdr:spPr>
    </xdr:pic>
    <xdr:clientData/>
  </xdr:twoCellAnchor>
  <xdr:twoCellAnchor>
    <xdr:from>
      <xdr:col>0</xdr:col>
      <xdr:colOff>57150</xdr:colOff>
      <xdr:row>16</xdr:row>
      <xdr:rowOff>66675</xdr:rowOff>
    </xdr:from>
    <xdr:to>
      <xdr:col>6</xdr:col>
      <xdr:colOff>1276350</xdr:colOff>
      <xdr:row>103</xdr:row>
      <xdr:rowOff>180975</xdr:rowOff>
    </xdr:to>
    <xdr:sp macro="" textlink="">
      <xdr:nvSpPr>
        <xdr:cNvPr id="4" name="Text 6">
          <a:extLst>
            <a:ext uri="{FF2B5EF4-FFF2-40B4-BE49-F238E27FC236}">
              <a16:creationId xmlns:a16="http://schemas.microsoft.com/office/drawing/2014/main" id="{00000000-0008-0000-0000-000004000000}"/>
            </a:ext>
          </a:extLst>
        </xdr:cNvPr>
        <xdr:cNvSpPr txBox="1">
          <a:spLocks noChangeArrowheads="1"/>
        </xdr:cNvSpPr>
      </xdr:nvSpPr>
      <xdr:spPr bwMode="auto">
        <a:xfrm>
          <a:off x="57150" y="3962400"/>
          <a:ext cx="6962775" cy="9344025"/>
        </a:xfrm>
        <a:prstGeom prst="rect">
          <a:avLst/>
        </a:prstGeom>
        <a:solidFill>
          <a:srgbClr val="FFFFFF"/>
        </a:solidFill>
        <a:ln w="9525">
          <a:noFill/>
          <a:miter lim="800000"/>
          <a:headEnd/>
          <a:tailEnd/>
        </a:ln>
      </xdr:spPr>
      <xdr:txBody>
        <a:bodyPr vertOverflow="clip" wrap="square" lIns="27432" tIns="27432" rIns="27432" bIns="0" anchor="t" upright="1"/>
        <a:lstStyle/>
        <a:p>
          <a:pPr algn="just"/>
          <a:r>
            <a:rPr lang="en-US" sz="1200" b="0" i="0" u="none" strike="noStrike" baseline="0">
              <a:solidFill>
                <a:srgbClr val="000000"/>
              </a:solidFill>
              <a:latin typeface="Times New Roman" pitchFamily="18" charset="0"/>
              <a:cs typeface="Times New Roman" pitchFamily="18" charset="0"/>
            </a:rPr>
            <a:t>“I am she of the glowing silver hair, the maid, the tortured and tormented.”</a:t>
          </a:r>
        </a:p>
        <a:p>
          <a:pPr algn="just"/>
          <a:endParaRPr lang="en-US" sz="1200">
            <a:effectLst/>
            <a:latin typeface="Times New Roman" panose="02020603050405020304" pitchFamily="18" charset="0"/>
            <a:ea typeface="+mn-ea"/>
            <a:cs typeface="Times New Roman" panose="02020603050405020304" pitchFamily="18" charset="0"/>
          </a:endParaRPr>
        </a:p>
        <a:p>
          <a:pPr algn="just"/>
          <a:r>
            <a:rPr lang="en-US" sz="1200" b="1">
              <a:effectLst/>
              <a:latin typeface="Times New Roman" panose="02020603050405020304" pitchFamily="18" charset="0"/>
              <a:ea typeface="+mn-ea"/>
              <a:cs typeface="Times New Roman" panose="02020603050405020304" pitchFamily="18" charset="0"/>
            </a:rPr>
            <a:t>Appearance:  </a:t>
          </a:r>
          <a:r>
            <a:rPr lang="en-US" sz="1200">
              <a:effectLst/>
              <a:latin typeface="Times New Roman" panose="02020603050405020304" pitchFamily="18" charset="0"/>
              <a:ea typeface="+mn-ea"/>
              <a:cs typeface="Times New Roman" panose="02020603050405020304" pitchFamily="18" charset="0"/>
            </a:rPr>
            <a:t>Lauriel is short for a halfelf, standing only 5 feet tall, but she has silver ankle length hair that seems to glow in the moonlight.  Her silver eyes are also unusual in that most people with elven heritage have green eyes.  She is slight as well, topping 98 pounds soaking wet, she is thin with generous hips and thin legs.  She dresses simply, preferring peasant garb like loose blouses and long skirts.  Her only vanity is her hair which she likes to keep long and untangled.  As such she developed her own cantrip she calls untangle.  It works only on hair and allows her to sweep her hand through her hair instantly untangling and straightening it for a number of hours.</a:t>
          </a:r>
        </a:p>
        <a:p>
          <a:pPr algn="just"/>
          <a:r>
            <a:rPr lang="en-US" sz="1200">
              <a:effectLst/>
              <a:latin typeface="Times New Roman" panose="02020603050405020304" pitchFamily="18" charset="0"/>
              <a:ea typeface="+mn-ea"/>
              <a:cs typeface="Times New Roman" panose="02020603050405020304" pitchFamily="18" charset="0"/>
            </a:rPr>
            <a:t> </a:t>
          </a:r>
        </a:p>
        <a:p>
          <a:pPr algn="just"/>
          <a:r>
            <a:rPr lang="en-US" sz="1200" b="1">
              <a:effectLst/>
              <a:latin typeface="Times New Roman" panose="02020603050405020304" pitchFamily="18" charset="0"/>
              <a:ea typeface="+mn-ea"/>
              <a:cs typeface="Times New Roman" panose="02020603050405020304" pitchFamily="18" charset="0"/>
            </a:rPr>
            <a:t>Personality:  </a:t>
          </a:r>
          <a:r>
            <a:rPr lang="en-US" sz="1200">
              <a:effectLst/>
              <a:latin typeface="Times New Roman" panose="02020603050405020304" pitchFamily="18" charset="0"/>
              <a:ea typeface="+mn-ea"/>
              <a:cs typeface="Times New Roman" panose="02020603050405020304" pitchFamily="18" charset="0"/>
            </a:rPr>
            <a:t>Lauriel is timid from a lifetime of abuse and torture at the hands of her father.  She’s scarred from being made to torture others and being tortured while trying desperately to put that behind her.  Where her stepbrother Zond took 10 years recovering, she is just now on that path and she hopes that Zond will help guide and protect her.</a:t>
          </a:r>
        </a:p>
        <a:p>
          <a:pPr algn="just"/>
          <a:r>
            <a:rPr lang="en-US" sz="1200">
              <a:effectLst/>
              <a:latin typeface="Times New Roman" panose="02020603050405020304" pitchFamily="18" charset="0"/>
              <a:ea typeface="+mn-ea"/>
              <a:cs typeface="Times New Roman" panose="02020603050405020304" pitchFamily="18" charset="0"/>
            </a:rPr>
            <a:t> </a:t>
          </a:r>
        </a:p>
        <a:p>
          <a:pPr algn="just"/>
          <a:r>
            <a:rPr lang="en-US" sz="1200" b="1">
              <a:effectLst/>
              <a:latin typeface="Times New Roman" panose="02020603050405020304" pitchFamily="18" charset="0"/>
              <a:ea typeface="+mn-ea"/>
              <a:cs typeface="Times New Roman" panose="02020603050405020304" pitchFamily="18" charset="0"/>
            </a:rPr>
            <a:t>Vocabulary Day One:  </a:t>
          </a:r>
          <a:r>
            <a:rPr lang="en-US" sz="1200">
              <a:effectLst/>
              <a:latin typeface="Times New Roman" panose="02020603050405020304" pitchFamily="18" charset="0"/>
              <a:ea typeface="+mn-ea"/>
              <a:cs typeface="Times New Roman" panose="02020603050405020304" pitchFamily="18" charset="0"/>
            </a:rPr>
            <a:t>I, me, my, you, mine, yours, his, hers, ours, he, she, it, him, her, our, be, am, not, bad, good, yes, no, little, big, many man, woman, child, girl, boy, home, cloak, dress, shoes, book, bag, shirt, blouse, ribbon, bracelet, gold, silver, coin, water, apple, fruit, bread, cheese, bed, table, lamp, light, dark, day, night, moon, window, stairs, sword, brother, father, wizard, meat, slave, happen,</a:t>
          </a:r>
        </a:p>
        <a:p>
          <a:pPr algn="just"/>
          <a:r>
            <a:rPr lang="en-US" sz="1200">
              <a:effectLst/>
              <a:latin typeface="Times New Roman" panose="02020603050405020304" pitchFamily="18" charset="0"/>
              <a:ea typeface="+mn-ea"/>
              <a:cs typeface="Times New Roman" panose="02020603050405020304" pitchFamily="18" charset="0"/>
            </a:rPr>
            <a:t> </a:t>
          </a:r>
        </a:p>
        <a:p>
          <a:pPr algn="just"/>
          <a:r>
            <a:rPr lang="en-US" sz="1200" b="1">
              <a:effectLst/>
              <a:latin typeface="Times New Roman" panose="02020603050405020304" pitchFamily="18" charset="0"/>
              <a:ea typeface="+mn-ea"/>
              <a:cs typeface="Times New Roman" panose="02020603050405020304" pitchFamily="18" charset="0"/>
            </a:rPr>
            <a:t>History: </a:t>
          </a:r>
          <a:r>
            <a:rPr lang="en-US" sz="1200">
              <a:effectLst/>
              <a:latin typeface="Times New Roman" panose="02020603050405020304" pitchFamily="18" charset="0"/>
              <a:ea typeface="+mn-ea"/>
              <a:cs typeface="Times New Roman" panose="02020603050405020304" pitchFamily="18" charset="0"/>
            </a:rPr>
            <a:t>Mathog was a cruel master and even crueler father and Lauriel was at the very bottom of the family in terms of standing.  It didn’t matter that she learned faster than the others, or that she did what she was told every time asked.  Unlike her brothers she tried to do as her father asked, but was rarely if ever rewarded for her loyalty.  Maybe it was her bastard heritage, her halfelven shame that made her live in the bowels of the keep while her human siblings were allowed to live in splendor above.  They treated her as little more than a scullery maid, but she knew better, was better, if not a little timid for it all.  Effectively in Thay she was little more than a slave and treated like one.  Part of her status made her somewhat invisible in the household allowing her to move about in relative anonymity so she heard things that weren’t always supposed to be for her ears.  Today just happened to be one of those times.  She had stopped to adjust the clasp of her ankle length hair as it has fallen once more while she was scrubbing out a decanter when the master walked into the room.</a:t>
          </a:r>
        </a:p>
        <a:p>
          <a:pPr algn="just"/>
          <a:r>
            <a:rPr lang="en-US" sz="1200">
              <a:effectLst/>
              <a:latin typeface="Times New Roman" panose="02020603050405020304" pitchFamily="18" charset="0"/>
              <a:ea typeface="+mn-ea"/>
              <a:cs typeface="Times New Roman" panose="02020603050405020304" pitchFamily="18" charset="0"/>
            </a:rPr>
            <a:t> </a:t>
          </a:r>
        </a:p>
        <a:p>
          <a:pPr algn="just"/>
          <a:r>
            <a:rPr lang="en-US" sz="1200">
              <a:effectLst/>
              <a:latin typeface="Times New Roman" panose="02020603050405020304" pitchFamily="18" charset="0"/>
              <a:ea typeface="+mn-ea"/>
              <a:cs typeface="Times New Roman" panose="02020603050405020304" pitchFamily="18" charset="0"/>
            </a:rPr>
            <a:t>“I will have my revenge,” Her father said.  “Zond is in Waterdeep and I’m sending you to deliver my ‘Message’” he said to someone else in the room.  “At great expense and time I’ve prepared a portal to send you to Waterdeep so that you can fulfill your mission.</a:t>
          </a:r>
        </a:p>
        <a:p>
          <a:pPr algn="just"/>
          <a:r>
            <a:rPr lang="en-US" sz="1200">
              <a:effectLst/>
              <a:latin typeface="Times New Roman" panose="02020603050405020304" pitchFamily="18" charset="0"/>
              <a:ea typeface="+mn-ea"/>
              <a:cs typeface="Times New Roman" panose="02020603050405020304" pitchFamily="18" charset="0"/>
            </a:rPr>
            <a:t> </a:t>
          </a:r>
        </a:p>
        <a:p>
          <a:pPr algn="just"/>
          <a:r>
            <a:rPr lang="en-US" sz="1200">
              <a:effectLst/>
              <a:latin typeface="Times New Roman" panose="02020603050405020304" pitchFamily="18" charset="0"/>
              <a:ea typeface="+mn-ea"/>
              <a:cs typeface="Times New Roman" panose="02020603050405020304" pitchFamily="18" charset="0"/>
            </a:rPr>
            <a:t>Once you have returned you shall be rewarded.  You must hurry though, the portal will remain open for only a short time and it can transport but one.”</a:t>
          </a:r>
        </a:p>
        <a:p>
          <a:pPr algn="just"/>
          <a:r>
            <a:rPr lang="en-US" sz="1200">
              <a:effectLst/>
              <a:latin typeface="Times New Roman" panose="02020603050405020304" pitchFamily="18" charset="0"/>
              <a:ea typeface="+mn-ea"/>
              <a:cs typeface="Times New Roman" panose="02020603050405020304" pitchFamily="18" charset="0"/>
            </a:rPr>
            <a:t> </a:t>
          </a:r>
        </a:p>
        <a:p>
          <a:pPr algn="just"/>
          <a:r>
            <a:rPr lang="en-US" sz="1200">
              <a:effectLst/>
              <a:latin typeface="Times New Roman" panose="02020603050405020304" pitchFamily="18" charset="0"/>
              <a:ea typeface="+mn-ea"/>
              <a:cs typeface="Times New Roman" panose="02020603050405020304" pitchFamily="18" charset="0"/>
            </a:rPr>
            <a:t>Zond?  thought Lauriel.  She remembered playinig with him as a child and how she had secretly learned magic from his books and study material.  Even going as far as to help him fake being a student of magic until the day they were both caught.  Hope sprang in her heart as she crouched down to listen closely while her father explained the portal to the assassin.</a:t>
          </a:r>
        </a:p>
        <a:p>
          <a:pPr algn="just"/>
          <a:r>
            <a:rPr lang="en-US" sz="1200">
              <a:effectLst/>
              <a:latin typeface="Times New Roman" panose="02020603050405020304" pitchFamily="18" charset="0"/>
              <a:ea typeface="+mn-ea"/>
              <a:cs typeface="Times New Roman" panose="02020603050405020304" pitchFamily="18" charset="0"/>
            </a:rPr>
            <a:t> </a:t>
          </a:r>
        </a:p>
        <a:p>
          <a:pPr algn="just"/>
          <a:r>
            <a:rPr lang="en-US" sz="1200">
              <a:effectLst/>
              <a:latin typeface="Times New Roman" panose="02020603050405020304" pitchFamily="18" charset="0"/>
              <a:ea typeface="+mn-ea"/>
              <a:cs typeface="Times New Roman" panose="02020603050405020304" pitchFamily="18" charset="0"/>
            </a:rPr>
            <a:t>As soon as they left the room she made her way to the portal room and stopped, awed by what she saw there.  There in the center of the room was a mass of swirling blue smoke.  At it’s center she could see the lights of the city of splendors.</a:t>
          </a:r>
        </a:p>
        <a:p>
          <a:pPr algn="just"/>
          <a:r>
            <a:rPr lang="en-US" sz="1200">
              <a:effectLst/>
              <a:latin typeface="Times New Roman" panose="02020603050405020304" pitchFamily="18" charset="0"/>
              <a:ea typeface="+mn-ea"/>
              <a:cs typeface="Times New Roman" panose="02020603050405020304" pitchFamily="18" charset="0"/>
            </a:rPr>
            <a:t> </a:t>
          </a:r>
        </a:p>
        <a:p>
          <a:pPr algn="just"/>
          <a:r>
            <a:rPr lang="en-US" sz="1200">
              <a:effectLst/>
              <a:latin typeface="Times New Roman" panose="02020603050405020304" pitchFamily="18" charset="0"/>
              <a:ea typeface="+mn-ea"/>
              <a:cs typeface="Times New Roman" panose="02020603050405020304" pitchFamily="18" charset="0"/>
            </a:rPr>
            <a:t>Grabbing up her hastily assembled pack in both arms she rushed through the portal, stumbling upon the cobblestones of a dark covered alley as she appeared in the city halfway around the world.  With any luck her father would think the magic had expired sooner than he had calculated.</a:t>
          </a:r>
        </a:p>
        <a:p>
          <a:pPr algn="just"/>
          <a:r>
            <a:rPr lang="en-US" sz="1200">
              <a:effectLst/>
              <a:latin typeface="Times New Roman" panose="02020603050405020304" pitchFamily="18" charset="0"/>
              <a:ea typeface="+mn-ea"/>
              <a:cs typeface="Times New Roman" panose="02020603050405020304" pitchFamily="18" charset="0"/>
            </a:rPr>
            <a:t> </a:t>
          </a:r>
        </a:p>
        <a:p>
          <a:pPr algn="just"/>
          <a:r>
            <a:rPr lang="en-US" sz="1200">
              <a:effectLst/>
              <a:latin typeface="Times New Roman" panose="02020603050405020304" pitchFamily="18" charset="0"/>
              <a:ea typeface="+mn-ea"/>
              <a:cs typeface="Times New Roman" panose="02020603050405020304" pitchFamily="18" charset="0"/>
            </a:rPr>
            <a:t>Now came the task of finding one man in the largest city of faerun.  Barefoot and poorly dressed, Lauriel stumbled out of the alley into the cold night with her bundle clutched tightly in her thin arms.  Her long hair had come loose and was being whipped about by the coastal wind as she stood along the seawall trying to decide on a direction to go, before wandering off in a random direction.  Having not thought her way through the task of finding Zond, she ended up wandering the city streets most of the night.</a:t>
          </a:r>
        </a:p>
        <a:p>
          <a:pPr algn="just"/>
          <a:r>
            <a:rPr lang="en-US" sz="1200">
              <a:effectLst/>
              <a:latin typeface="Times New Roman" panose="02020603050405020304" pitchFamily="18" charset="0"/>
              <a:ea typeface="+mn-ea"/>
              <a:cs typeface="Times New Roman" panose="02020603050405020304" pitchFamily="18" charset="0"/>
            </a:rPr>
            <a:t> </a:t>
          </a:r>
        </a:p>
        <a:p>
          <a:pPr algn="just"/>
          <a:r>
            <a:rPr lang="en-US" sz="1200">
              <a:effectLst/>
              <a:latin typeface="Times New Roman" panose="02020603050405020304" pitchFamily="18" charset="0"/>
              <a:ea typeface="+mn-ea"/>
              <a:cs typeface="Times New Roman" panose="02020603050405020304" pitchFamily="18" charset="0"/>
            </a:rPr>
            <a:t>If it was one thing Lauriel was good at it was staying out of sight.  It wasn’t the type of ability a thief would have, she just had a way of quietly blending into the background so that she wasn’t noticed.  She used this to her benefit several times that night until just before dawn when her luck ran out.</a:t>
          </a:r>
        </a:p>
        <a:p>
          <a:pPr algn="just"/>
          <a:r>
            <a:rPr lang="en-US" sz="1200">
              <a:effectLst/>
              <a:latin typeface="Times New Roman" panose="02020603050405020304" pitchFamily="18" charset="0"/>
              <a:ea typeface="+mn-ea"/>
              <a:cs typeface="Times New Roman" panose="02020603050405020304" pitchFamily="18" charset="0"/>
            </a:rPr>
            <a:t> </a:t>
          </a:r>
        </a:p>
        <a:p>
          <a:pPr algn="just"/>
          <a:r>
            <a:rPr lang="en-US" sz="1200">
              <a:effectLst/>
              <a:latin typeface="Times New Roman" panose="02020603050405020304" pitchFamily="18" charset="0"/>
              <a:ea typeface="+mn-ea"/>
              <a:cs typeface="Times New Roman" panose="02020603050405020304" pitchFamily="18" charset="0"/>
            </a:rPr>
            <a:t>Lauriel had just stepped out of a deep shadow along the street approaching a street vendor setting up for the day.  It was her intention to beg him for some food, but when he saw her, disheveled, barefoot, dirty, and wearing torn peasants clothing he assumed she was trying to steal from him.  Calling for the guard the man pointed her way while she ran back into the shadows of the alleys of Waterdeep scared that she had made a very poor mistake in coming to this strange place.  She had been wandering Waterdeep for a day and a half before she realized that she couldn’t understand anything the locals were saying.  A couple of times she meekly approached a women or small group of women hoping that they would take pity on her, but when she spoke they must have thought she was begging for money.  Most spat at her, others threw down a copper coin or two hoping to send her away so dejected as she was she took the small coins and pretending to be mute she bought a piece of bread.  It was old and stale but her not having eaten in a couple of days made it all the sweeter.</a:t>
          </a:r>
        </a:p>
        <a:p>
          <a:pPr algn="just"/>
          <a:r>
            <a:rPr lang="en-US" sz="1200">
              <a:effectLst/>
              <a:latin typeface="Times New Roman" panose="02020603050405020304" pitchFamily="18" charset="0"/>
              <a:ea typeface="+mn-ea"/>
              <a:cs typeface="Times New Roman" panose="02020603050405020304" pitchFamily="18" charset="0"/>
            </a:rPr>
            <a:t> </a:t>
          </a:r>
        </a:p>
        <a:p>
          <a:pPr algn="just"/>
          <a:r>
            <a:rPr lang="en-US" sz="1200">
              <a:effectLst/>
              <a:latin typeface="Times New Roman" panose="02020603050405020304" pitchFamily="18" charset="0"/>
              <a:ea typeface="+mn-ea"/>
              <a:cs typeface="Times New Roman" panose="02020603050405020304" pitchFamily="18" charset="0"/>
            </a:rPr>
            <a:t>With a little food in her stomach and the day warming she tried to find a sunny spot to sit and rest, but overwhelmed by fatigue and exposure she was soon fast asleep.</a:t>
          </a:r>
        </a:p>
        <a:p>
          <a:pPr algn="just"/>
          <a:r>
            <a:rPr lang="en-US" sz="1200">
              <a:effectLst/>
              <a:latin typeface="Times New Roman" panose="02020603050405020304" pitchFamily="18" charset="0"/>
              <a:ea typeface="+mn-ea"/>
              <a:cs typeface="Times New Roman" panose="02020603050405020304" pitchFamily="18" charset="0"/>
            </a:rPr>
            <a:t> </a:t>
          </a:r>
        </a:p>
        <a:p>
          <a:pPr algn="just"/>
          <a:r>
            <a:rPr lang="en-US" sz="1200">
              <a:effectLst/>
              <a:latin typeface="Times New Roman" panose="02020603050405020304" pitchFamily="18" charset="0"/>
              <a:ea typeface="+mn-ea"/>
              <a:cs typeface="Times New Roman" panose="02020603050405020304" pitchFamily="18" charset="0"/>
            </a:rPr>
            <a:t>Sleep came fast, but rest did not.  Lauriel was haunted with nightmares and dreams of the torture dealt to her and others that she was witness to and in some cases participated in to please her father.  They were awful, despicable acts she subjected people to and wished fervently for the images to go away, but all she was successful in was trembling and shaking in her sleep as she huddled against a building in an alcove along the street.</a:t>
          </a:r>
        </a:p>
        <a:p>
          <a:pPr algn="just"/>
          <a:r>
            <a:rPr lang="en-US" sz="1200">
              <a:effectLst/>
              <a:latin typeface="Times New Roman" panose="02020603050405020304" pitchFamily="18" charset="0"/>
              <a:ea typeface="+mn-ea"/>
              <a:cs typeface="Times New Roman" panose="02020603050405020304" pitchFamily="18" charset="0"/>
            </a:rPr>
            <a:t> </a:t>
          </a:r>
        </a:p>
        <a:p>
          <a:pPr algn="just"/>
          <a:r>
            <a:rPr lang="en-US" sz="1200">
              <a:effectLst/>
              <a:latin typeface="Times New Roman" panose="02020603050405020304" pitchFamily="18" charset="0"/>
              <a:ea typeface="+mn-ea"/>
              <a:cs typeface="Times New Roman" panose="02020603050405020304" pitchFamily="18" charset="0"/>
            </a:rPr>
            <a:t>As darkness descended on the city of splendors one of her sleeping outbursts attracted the attention of the watch just as it started to rain.  A crack of the thunder and flash of lightning woke her just as the watchman started toward her.  She darted down the street just as the flash blinded the man enough to miss seeing her flee onto a side street.  Lauriel ran almost silently on her bare feet as the cobbles torn into her soft feet.  By now her knees were bleeding as were her feet and her hair was hopelessly tangled and she was soaked to the bone.  Her lightweight shift and tattered blouse weren’t enough to keep her warm, yet she pushed on running through the shell paved street.  She didn’t stop until she came to a wall in a dead end alley where she turned and sank to her knees waiting on the inevitable.  Several moments passed and no sign of pursuit appeared, so with trembling hands she reached into her makeshift pack and withdrew the one prize she had escaped with.  Huddling in the eve of a building and using the light from window to read, she took the book from its wrappings and carefully turned the pages looking for something in the text of the ancient work.  Lauriel’s trembling hands and fingers slowly turned the pages of the textbook while her lips silently mouthed the words as if she were practicing a reading.  At one point her hand came up to her brow and in a flicking motion she stroked her hair.  As she did so her sliver blonde hair shimmered briefly, instantly detangling and straightening, pooling on the ground around her.  And hour passed as she huddled against the side of the building protected only slightly from the cold evening rain.  When she finally closed the book and secreted it away into her bag her fingers were blue from the cold.</a:t>
          </a:r>
        </a:p>
        <a:p>
          <a:pPr algn="just"/>
          <a:r>
            <a:rPr lang="en-US" sz="1200">
              <a:effectLst/>
              <a:latin typeface="Times New Roman" panose="02020603050405020304" pitchFamily="18" charset="0"/>
              <a:ea typeface="+mn-ea"/>
              <a:cs typeface="Times New Roman" panose="02020603050405020304" pitchFamily="18" charset="0"/>
            </a:rPr>
            <a:t> </a:t>
          </a:r>
        </a:p>
        <a:p>
          <a:pPr algn="just"/>
          <a:r>
            <a:rPr lang="en-US" sz="1200">
              <a:effectLst/>
              <a:latin typeface="Times New Roman" panose="02020603050405020304" pitchFamily="18" charset="0"/>
              <a:ea typeface="+mn-ea"/>
              <a:cs typeface="Times New Roman" panose="02020603050405020304" pitchFamily="18" charset="0"/>
            </a:rPr>
            <a:t>With sore, stiff, and uncertain legs Lauriel stumbled back out onto the streets of Waterdeep, stepping carefully on bloody feet in her search for Zond.  She was hopelessly lost in the large city and was just walking the streets looking while at the same time on the lookout for a place to ask questions.  Several times during the night she entered an establishment and while the inhabitants were often friendly she could not understand them, nor could they understand her.  So once again on the streets looking for someone that could understand her.</a:t>
          </a:r>
        </a:p>
        <a:p>
          <a:pPr algn="just"/>
          <a:endParaRPr lang="en-US" sz="1200" b="0" i="0" u="none" strike="noStrike" baseline="0">
            <a:solidFill>
              <a:srgbClr val="000000"/>
            </a:solidFill>
            <a:latin typeface="Times New Roman" pitchFamily="18" charset="0"/>
            <a:cs typeface="Times New Roman" pitchFamily="18" charset="0"/>
          </a:endParaRPr>
        </a:p>
      </xdr:txBody>
    </xdr:sp>
    <xdr:clientData/>
  </xdr:twoCellAnchor>
  <xdr:twoCellAnchor>
    <xdr:from>
      <xdr:col>5</xdr:col>
      <xdr:colOff>66675</xdr:colOff>
      <xdr:row>13</xdr:row>
      <xdr:rowOff>57150</xdr:rowOff>
    </xdr:from>
    <xdr:to>
      <xdr:col>6</xdr:col>
      <xdr:colOff>1238250</xdr:colOff>
      <xdr:row>15</xdr:row>
      <xdr:rowOff>238125</xdr:rowOff>
    </xdr:to>
    <xdr:sp macro="" textlink="">
      <xdr:nvSpPr>
        <xdr:cNvPr id="1084" name="Text Box 60">
          <a:extLst>
            <a:ext uri="{FF2B5EF4-FFF2-40B4-BE49-F238E27FC236}">
              <a16:creationId xmlns:a16="http://schemas.microsoft.com/office/drawing/2014/main" id="{00000000-0008-0000-0000-00003C040000}"/>
            </a:ext>
          </a:extLst>
        </xdr:cNvPr>
        <xdr:cNvSpPr txBox="1">
          <a:spLocks noChangeArrowheads="1"/>
        </xdr:cNvSpPr>
      </xdr:nvSpPr>
      <xdr:spPr bwMode="auto">
        <a:xfrm>
          <a:off x="4686300" y="2990850"/>
          <a:ext cx="2295525" cy="609600"/>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FF00" mc:Ignorable="a14" a14:legacySpreadsheetColorIndex="11"/>
          </a:solidFill>
          <a:miter lim="800000"/>
          <a:headEnd/>
          <a:tailEnd/>
        </a:ln>
      </xdr:spPr>
      <xdr:txBody>
        <a:bodyPr vertOverflow="clip" wrap="square" lIns="27432" tIns="27432" rIns="27432" bIns="0" anchor="t" upright="1"/>
        <a:lstStyle/>
        <a:p>
          <a:pPr algn="just" rtl="0">
            <a:defRPr sz="1000"/>
          </a:pPr>
          <a:r>
            <a:rPr lang="en-US" sz="1200" b="1" i="0" u="none" strike="noStrike" baseline="0">
              <a:solidFill>
                <a:srgbClr val="000000"/>
              </a:solidFill>
              <a:latin typeface="Times New Roman"/>
              <a:cs typeface="Times New Roman"/>
            </a:rPr>
            <a:t>Current status:  </a:t>
          </a:r>
          <a:endParaRPr lang="en-US" sz="1200" b="0" i="0" u="none" strike="noStrike" baseline="0">
            <a:solidFill>
              <a:srgbClr val="FF0000"/>
            </a:solidFill>
            <a:latin typeface="Times New Roman"/>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228600</xdr:colOff>
      <xdr:row>0</xdr:row>
      <xdr:rowOff>0</xdr:rowOff>
    </xdr:from>
    <xdr:to>
      <xdr:col>10</xdr:col>
      <xdr:colOff>0</xdr:colOff>
      <xdr:row>0</xdr:row>
      <xdr:rowOff>0</xdr:rowOff>
    </xdr:to>
    <xdr:sp macro="" textlink="">
      <xdr:nvSpPr>
        <xdr:cNvPr id="13396" name="Rectangle 1">
          <a:extLst>
            <a:ext uri="{FF2B5EF4-FFF2-40B4-BE49-F238E27FC236}">
              <a16:creationId xmlns:a16="http://schemas.microsoft.com/office/drawing/2014/main" id="{00000000-0008-0000-0100-000054340000}"/>
            </a:ext>
          </a:extLst>
        </xdr:cNvPr>
        <xdr:cNvSpPr>
          <a:spLocks noChangeArrowheads="1"/>
        </xdr:cNvSpPr>
      </xdr:nvSpPr>
      <xdr:spPr bwMode="auto">
        <a:xfrm>
          <a:off x="4619625" y="0"/>
          <a:ext cx="2867025"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228600</xdr:colOff>
      <xdr:row>0</xdr:row>
      <xdr:rowOff>0</xdr:rowOff>
    </xdr:from>
    <xdr:to>
      <xdr:col>8</xdr:col>
      <xdr:colOff>0</xdr:colOff>
      <xdr:row>0</xdr:row>
      <xdr:rowOff>0</xdr:rowOff>
    </xdr:to>
    <xdr:sp macro="" textlink="">
      <xdr:nvSpPr>
        <xdr:cNvPr id="2" name="Rectangle 1">
          <a:extLst>
            <a:ext uri="{FF2B5EF4-FFF2-40B4-BE49-F238E27FC236}">
              <a16:creationId xmlns:a16="http://schemas.microsoft.com/office/drawing/2014/main" id="{00000000-0008-0000-0200-000002000000}"/>
            </a:ext>
          </a:extLst>
        </xdr:cNvPr>
        <xdr:cNvSpPr>
          <a:spLocks noChangeArrowheads="1"/>
        </xdr:cNvSpPr>
      </xdr:nvSpPr>
      <xdr:spPr bwMode="auto">
        <a:xfrm>
          <a:off x="7162800" y="0"/>
          <a:ext cx="7620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Rectangle 1">
          <a:extLst>
            <a:ext uri="{FF2B5EF4-FFF2-40B4-BE49-F238E27FC236}">
              <a16:creationId xmlns:a16="http://schemas.microsoft.com/office/drawing/2014/main" id="{00000000-0008-0000-0300-000002000000}"/>
            </a:ext>
          </a:extLst>
        </xdr:cNvPr>
        <xdr:cNvSpPr>
          <a:spLocks noChangeArrowheads="1"/>
        </xdr:cNvSpPr>
      </xdr:nvSpPr>
      <xdr:spPr bwMode="auto">
        <a:xfrm>
          <a:off x="5029200" y="0"/>
          <a:ext cx="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228600</xdr:colOff>
      <xdr:row>0</xdr:row>
      <xdr:rowOff>0</xdr:rowOff>
    </xdr:from>
    <xdr:to>
      <xdr:col>2</xdr:col>
      <xdr:colOff>0</xdr:colOff>
      <xdr:row>0</xdr:row>
      <xdr:rowOff>0</xdr:rowOff>
    </xdr:to>
    <xdr:sp macro="" textlink="">
      <xdr:nvSpPr>
        <xdr:cNvPr id="19460" name="Rectangle 1">
          <a:extLst>
            <a:ext uri="{FF2B5EF4-FFF2-40B4-BE49-F238E27FC236}">
              <a16:creationId xmlns:a16="http://schemas.microsoft.com/office/drawing/2014/main" id="{00000000-0008-0000-0400-0000044C0000}"/>
            </a:ext>
          </a:extLst>
        </xdr:cNvPr>
        <xdr:cNvSpPr>
          <a:spLocks noChangeArrowheads="1"/>
        </xdr:cNvSpPr>
      </xdr:nvSpPr>
      <xdr:spPr bwMode="auto">
        <a:xfrm>
          <a:off x="5000625" y="0"/>
          <a:ext cx="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2</xdr:col>
      <xdr:colOff>28575</xdr:colOff>
      <xdr:row>1</xdr:row>
      <xdr:rowOff>123825</xdr:rowOff>
    </xdr:from>
    <xdr:to>
      <xdr:col>3</xdr:col>
      <xdr:colOff>390525</xdr:colOff>
      <xdr:row>2</xdr:row>
      <xdr:rowOff>66675</xdr:rowOff>
    </xdr:to>
    <xdr:sp macro="" textlink="">
      <xdr:nvSpPr>
        <xdr:cNvPr id="3078" name="Text Box 6" hidden="1">
          <a:extLst>
            <a:ext uri="{FF2B5EF4-FFF2-40B4-BE49-F238E27FC236}">
              <a16:creationId xmlns:a16="http://schemas.microsoft.com/office/drawing/2014/main" id="{00000000-0008-0000-0500-0000060C0000}"/>
            </a:ext>
          </a:extLst>
        </xdr:cNvPr>
        <xdr:cNvSpPr txBox="1">
          <a:spLocks noChangeArrowheads="1"/>
        </xdr:cNvSpPr>
      </xdr:nvSpPr>
      <xdr:spPr bwMode="auto">
        <a:xfrm>
          <a:off x="2476500" y="428625"/>
          <a:ext cx="695325" cy="161925"/>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18288" tIns="0" rIns="0" bIns="0" anchor="t" upright="1"/>
        <a:lstStyle/>
        <a:p>
          <a:pPr algn="ctr" rtl="0">
            <a:defRPr sz="1000"/>
          </a:pPr>
          <a:endParaRPr lang="es-VE"/>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05"/>
  <sheetViews>
    <sheetView showGridLines="0" tabSelected="1" zoomScaleNormal="100" workbookViewId="0"/>
  </sheetViews>
  <sheetFormatPr defaultColWidth="13" defaultRowHeight="15.6" x14ac:dyDescent="0.3"/>
  <cols>
    <col min="1" max="1" width="15.296875" style="76" customWidth="1"/>
    <col min="2" max="2" width="10" style="77" customWidth="1"/>
    <col min="3" max="3" width="5.09765625" style="77" customWidth="1"/>
    <col min="4" max="4" width="13.69921875" style="76" bestFit="1" customWidth="1"/>
    <col min="5" max="5" width="9.09765625" style="77" bestFit="1" customWidth="1"/>
    <col min="6" max="6" width="14.69921875" style="76" customWidth="1"/>
    <col min="7" max="7" width="17.09765625" style="77" customWidth="1"/>
    <col min="8" max="16384" width="13" style="24"/>
  </cols>
  <sheetData>
    <row r="1" spans="1:7" ht="29.4" thickTop="1" thickBot="1" x14ac:dyDescent="0.35">
      <c r="A1" s="18" t="s">
        <v>116</v>
      </c>
      <c r="B1" s="19" t="s">
        <v>117</v>
      </c>
      <c r="C1" s="20"/>
      <c r="D1" s="21"/>
      <c r="E1" s="22"/>
      <c r="F1" s="21"/>
      <c r="G1" s="23" t="s">
        <v>302</v>
      </c>
    </row>
    <row r="2" spans="1:7" ht="17.399999999999999" thickTop="1" x14ac:dyDescent="0.3">
      <c r="A2" s="25" t="s">
        <v>277</v>
      </c>
      <c r="B2" s="26" t="s">
        <v>169</v>
      </c>
      <c r="C2" s="26"/>
      <c r="D2" s="27" t="s">
        <v>278</v>
      </c>
      <c r="E2" s="28" t="s">
        <v>83</v>
      </c>
      <c r="F2" s="29"/>
      <c r="G2" s="30"/>
    </row>
    <row r="3" spans="1:7" ht="16.8" x14ac:dyDescent="0.3">
      <c r="A3" s="25" t="s">
        <v>279</v>
      </c>
      <c r="B3" s="26" t="s">
        <v>121</v>
      </c>
      <c r="C3" s="26"/>
      <c r="D3" s="27" t="s">
        <v>0</v>
      </c>
      <c r="E3" s="28">
        <v>5</v>
      </c>
      <c r="F3" s="27"/>
      <c r="G3" s="30"/>
    </row>
    <row r="4" spans="1:7" ht="16.8" x14ac:dyDescent="0.3">
      <c r="A4" s="25" t="s">
        <v>279</v>
      </c>
      <c r="B4" s="26" t="s">
        <v>262</v>
      </c>
      <c r="C4" s="26"/>
      <c r="D4" s="27" t="s">
        <v>0</v>
      </c>
      <c r="E4" s="28">
        <v>1</v>
      </c>
      <c r="F4" s="27"/>
      <c r="G4" s="30"/>
    </row>
    <row r="5" spans="1:7" ht="16.8" x14ac:dyDescent="0.3">
      <c r="A5" s="25" t="s">
        <v>280</v>
      </c>
      <c r="B5" s="26" t="s">
        <v>140</v>
      </c>
      <c r="C5" s="26"/>
      <c r="D5" s="27" t="s">
        <v>281</v>
      </c>
      <c r="E5" s="28">
        <v>22</v>
      </c>
      <c r="F5" s="27"/>
      <c r="G5" s="30"/>
    </row>
    <row r="6" spans="1:7" ht="16.8" x14ac:dyDescent="0.3">
      <c r="A6" s="25" t="s">
        <v>282</v>
      </c>
      <c r="B6" s="31" t="s">
        <v>140</v>
      </c>
      <c r="C6" s="26"/>
      <c r="D6" s="27" t="s">
        <v>283</v>
      </c>
      <c r="E6" s="28" t="s">
        <v>118</v>
      </c>
      <c r="F6" s="27"/>
      <c r="G6" s="30"/>
    </row>
    <row r="7" spans="1:7" ht="17.399999999999999" thickBot="1" x14ac:dyDescent="0.35">
      <c r="A7" s="25" t="s">
        <v>284</v>
      </c>
      <c r="B7" s="26" t="s">
        <v>120</v>
      </c>
      <c r="C7" s="26"/>
      <c r="D7" s="27" t="s">
        <v>285</v>
      </c>
      <c r="E7" s="28" t="s">
        <v>119</v>
      </c>
      <c r="F7" s="27"/>
      <c r="G7" s="30"/>
    </row>
    <row r="8" spans="1:7" ht="17.399999999999999" thickTop="1" x14ac:dyDescent="0.3">
      <c r="A8" s="32" t="s">
        <v>286</v>
      </c>
      <c r="B8" s="33" t="str">
        <f>C11</f>
        <v>+0</v>
      </c>
      <c r="C8" s="344"/>
      <c r="D8" s="34" t="s">
        <v>287</v>
      </c>
      <c r="E8" s="35" t="s">
        <v>105</v>
      </c>
      <c r="F8" s="36"/>
      <c r="G8" s="30"/>
    </row>
    <row r="9" spans="1:7" ht="17.399999999999999" thickBot="1" x14ac:dyDescent="0.35">
      <c r="A9" s="37" t="s">
        <v>288</v>
      </c>
      <c r="B9" s="470">
        <f>2</f>
        <v>2</v>
      </c>
      <c r="C9" s="471"/>
      <c r="D9" s="38" t="s">
        <v>289</v>
      </c>
      <c r="E9" s="39" t="s">
        <v>105</v>
      </c>
      <c r="F9" s="36"/>
      <c r="G9" s="30"/>
    </row>
    <row r="10" spans="1:7" ht="17.399999999999999" thickTop="1" x14ac:dyDescent="0.3">
      <c r="A10" s="40" t="s">
        <v>290</v>
      </c>
      <c r="B10" s="469">
        <f>8</f>
        <v>8</v>
      </c>
      <c r="C10" s="41">
        <f t="shared" ref="C10:C15" si="0">IF(B10&gt;9.9,CONCATENATE("+",ROUNDDOWN((B10-10)/2,0)),ROUNDUP((B10-10)/2,0))</f>
        <v>-1</v>
      </c>
      <c r="D10" s="42" t="s">
        <v>291</v>
      </c>
      <c r="E10" s="43" t="s">
        <v>78</v>
      </c>
      <c r="F10" s="36"/>
      <c r="G10" s="30"/>
    </row>
    <row r="11" spans="1:7" ht="16.8" x14ac:dyDescent="0.3">
      <c r="A11" s="44" t="s">
        <v>292</v>
      </c>
      <c r="B11" s="45">
        <v>10</v>
      </c>
      <c r="C11" s="46" t="str">
        <f t="shared" si="0"/>
        <v>+0</v>
      </c>
      <c r="D11" s="47" t="s">
        <v>293</v>
      </c>
      <c r="E11" s="48">
        <f>SUM(Martial!G3:G16)+SUM(Equipment!C3:C20)</f>
        <v>36.5</v>
      </c>
      <c r="F11" s="36"/>
      <c r="G11" s="30"/>
    </row>
    <row r="12" spans="1:7" ht="16.8" x14ac:dyDescent="0.3">
      <c r="A12" s="49" t="s">
        <v>294</v>
      </c>
      <c r="B12" s="50">
        <v>8</v>
      </c>
      <c r="C12" s="51">
        <f t="shared" si="0"/>
        <v>-1</v>
      </c>
      <c r="D12" s="47" t="s">
        <v>295</v>
      </c>
      <c r="E12" s="52">
        <f>ROUNDUP(((E3*4)*0.75)+((E4*8)*0.75)+((E3+E4)*C12),0)</f>
        <v>15</v>
      </c>
      <c r="F12" s="36"/>
      <c r="G12" s="30"/>
    </row>
    <row r="13" spans="1:7" ht="16.8" x14ac:dyDescent="0.3">
      <c r="A13" s="53" t="s">
        <v>296</v>
      </c>
      <c r="B13" s="476">
        <f>18+4</f>
        <v>22</v>
      </c>
      <c r="C13" s="46" t="str">
        <f t="shared" si="0"/>
        <v>+6</v>
      </c>
      <c r="D13" s="54" t="s">
        <v>297</v>
      </c>
      <c r="E13" s="55">
        <f>10+C11</f>
        <v>10</v>
      </c>
      <c r="F13" s="25"/>
      <c r="G13" s="30"/>
    </row>
    <row r="14" spans="1:7" ht="16.8" x14ac:dyDescent="0.3">
      <c r="A14" s="56" t="s">
        <v>298</v>
      </c>
      <c r="B14" s="57">
        <v>10</v>
      </c>
      <c r="C14" s="46" t="str">
        <f t="shared" si="0"/>
        <v>+0</v>
      </c>
      <c r="D14" s="54" t="s">
        <v>299</v>
      </c>
      <c r="E14" s="55">
        <f>E13+SUM(Martial!B12:B13)</f>
        <v>10</v>
      </c>
      <c r="F14" s="36"/>
      <c r="G14" s="30"/>
    </row>
    <row r="15" spans="1:7" ht="17.399999999999999" thickBot="1" x14ac:dyDescent="0.35">
      <c r="A15" s="58" t="s">
        <v>300</v>
      </c>
      <c r="B15" s="59">
        <v>14</v>
      </c>
      <c r="C15" s="60" t="str">
        <f t="shared" si="0"/>
        <v>+2</v>
      </c>
      <c r="D15" s="61" t="s">
        <v>301</v>
      </c>
      <c r="E15" s="62">
        <f>E14-C11</f>
        <v>10</v>
      </c>
      <c r="F15" s="36"/>
      <c r="G15" s="30"/>
    </row>
    <row r="16" spans="1:7" ht="24" thickTop="1" thickBot="1" x14ac:dyDescent="0.35">
      <c r="A16" s="63" t="s">
        <v>17</v>
      </c>
      <c r="B16" s="64"/>
      <c r="C16" s="64"/>
      <c r="D16" s="65"/>
      <c r="E16" s="65"/>
      <c r="F16" s="65"/>
      <c r="G16" s="66"/>
    </row>
    <row r="17" spans="1:7" s="16" customFormat="1" ht="17.399999999999999" thickTop="1" x14ac:dyDescent="0.3">
      <c r="A17" s="67"/>
      <c r="B17" s="68"/>
      <c r="C17" s="68"/>
      <c r="D17" s="68"/>
      <c r="E17" s="68"/>
      <c r="F17" s="68"/>
      <c r="G17" s="69"/>
    </row>
    <row r="18" spans="1:7" s="16" customFormat="1" ht="16.8" x14ac:dyDescent="0.3">
      <c r="A18" s="70"/>
      <c r="B18" s="71"/>
      <c r="C18" s="71"/>
      <c r="D18" s="71"/>
      <c r="E18" s="71"/>
      <c r="F18" s="71"/>
      <c r="G18" s="72"/>
    </row>
    <row r="19" spans="1:7" s="16" customFormat="1" ht="16.8" x14ac:dyDescent="0.3">
      <c r="A19" s="70"/>
      <c r="B19" s="71"/>
      <c r="C19" s="71"/>
      <c r="D19" s="71"/>
      <c r="E19" s="71"/>
      <c r="F19" s="71"/>
      <c r="G19" s="72"/>
    </row>
    <row r="20" spans="1:7" s="16" customFormat="1" ht="16.8" x14ac:dyDescent="0.3">
      <c r="A20" s="70"/>
      <c r="B20" s="71"/>
      <c r="C20" s="71"/>
      <c r="D20" s="71"/>
      <c r="E20" s="71"/>
      <c r="F20" s="71"/>
      <c r="G20" s="72"/>
    </row>
    <row r="21" spans="1:7" s="16" customFormat="1" ht="16.8" x14ac:dyDescent="0.3">
      <c r="A21" s="70"/>
      <c r="B21" s="71"/>
      <c r="C21" s="71"/>
      <c r="D21" s="71"/>
      <c r="E21" s="71"/>
      <c r="F21" s="71"/>
      <c r="G21" s="72"/>
    </row>
    <row r="22" spans="1:7" s="16" customFormat="1" ht="16.8" x14ac:dyDescent="0.3">
      <c r="A22" s="70"/>
      <c r="B22" s="71"/>
      <c r="C22" s="71"/>
      <c r="D22" s="71"/>
      <c r="E22" s="71"/>
      <c r="F22" s="71"/>
      <c r="G22" s="72"/>
    </row>
    <row r="23" spans="1:7" s="16" customFormat="1" ht="16.8" x14ac:dyDescent="0.3">
      <c r="A23" s="70"/>
      <c r="B23" s="71"/>
      <c r="C23" s="71"/>
      <c r="D23" s="71"/>
      <c r="E23" s="71"/>
      <c r="F23" s="71"/>
      <c r="G23" s="72"/>
    </row>
    <row r="24" spans="1:7" s="16" customFormat="1" ht="16.8" x14ac:dyDescent="0.3">
      <c r="A24" s="70"/>
      <c r="B24" s="71"/>
      <c r="C24" s="71"/>
      <c r="D24" s="71"/>
      <c r="E24" s="71"/>
      <c r="F24" s="71"/>
      <c r="G24" s="72"/>
    </row>
    <row r="25" spans="1:7" s="16" customFormat="1" ht="16.8" x14ac:dyDescent="0.3">
      <c r="A25" s="70"/>
      <c r="B25" s="71"/>
      <c r="C25" s="71"/>
      <c r="D25" s="71"/>
      <c r="E25" s="71"/>
      <c r="F25" s="71"/>
      <c r="G25" s="72"/>
    </row>
    <row r="26" spans="1:7" s="16" customFormat="1" ht="16.8" x14ac:dyDescent="0.3">
      <c r="A26" s="70"/>
      <c r="B26" s="71"/>
      <c r="C26" s="71"/>
      <c r="D26" s="71"/>
      <c r="E26" s="71"/>
      <c r="F26" s="71"/>
      <c r="G26" s="72"/>
    </row>
    <row r="27" spans="1:7" s="16" customFormat="1" ht="16.8" x14ac:dyDescent="0.3">
      <c r="A27" s="70"/>
      <c r="B27" s="71"/>
      <c r="C27" s="71"/>
      <c r="D27" s="71"/>
      <c r="E27" s="71"/>
      <c r="F27" s="71"/>
      <c r="G27" s="72"/>
    </row>
    <row r="28" spans="1:7" s="16" customFormat="1" ht="16.8" x14ac:dyDescent="0.3">
      <c r="A28" s="70"/>
      <c r="B28" s="71"/>
      <c r="C28" s="71"/>
      <c r="D28" s="71"/>
      <c r="E28" s="71"/>
      <c r="F28" s="71"/>
      <c r="G28" s="72"/>
    </row>
    <row r="29" spans="1:7" s="16" customFormat="1" ht="16.8" x14ac:dyDescent="0.3">
      <c r="A29" s="70"/>
      <c r="B29" s="71"/>
      <c r="C29" s="71"/>
      <c r="D29" s="71"/>
      <c r="E29" s="71"/>
      <c r="F29" s="71"/>
      <c r="G29" s="72"/>
    </row>
    <row r="30" spans="1:7" s="16" customFormat="1" ht="16.8" x14ac:dyDescent="0.3">
      <c r="A30" s="70"/>
      <c r="B30" s="71"/>
      <c r="C30" s="71"/>
      <c r="D30" s="71"/>
      <c r="E30" s="71"/>
      <c r="F30" s="71"/>
      <c r="G30" s="72"/>
    </row>
    <row r="31" spans="1:7" s="16" customFormat="1" ht="16.8" x14ac:dyDescent="0.3">
      <c r="A31" s="70"/>
      <c r="B31" s="71"/>
      <c r="C31" s="71"/>
      <c r="D31" s="71"/>
      <c r="E31" s="71"/>
      <c r="F31" s="71"/>
      <c r="G31" s="72"/>
    </row>
    <row r="32" spans="1:7" s="16" customFormat="1" ht="16.8" x14ac:dyDescent="0.3">
      <c r="A32" s="70"/>
      <c r="B32" s="71"/>
      <c r="C32" s="71"/>
      <c r="D32" s="71"/>
      <c r="E32" s="71"/>
      <c r="F32" s="71"/>
      <c r="G32" s="72"/>
    </row>
    <row r="33" spans="1:7" s="16" customFormat="1" ht="16.8" x14ac:dyDescent="0.3">
      <c r="A33" s="70"/>
      <c r="B33" s="71"/>
      <c r="C33" s="71"/>
      <c r="D33" s="71"/>
      <c r="E33" s="71"/>
      <c r="F33" s="71"/>
      <c r="G33" s="72"/>
    </row>
    <row r="34" spans="1:7" s="16" customFormat="1" ht="16.8" x14ac:dyDescent="0.3">
      <c r="A34" s="70"/>
      <c r="B34" s="71"/>
      <c r="C34" s="71"/>
      <c r="D34" s="71"/>
      <c r="E34" s="71"/>
      <c r="F34" s="71"/>
      <c r="G34" s="72"/>
    </row>
    <row r="35" spans="1:7" s="16" customFormat="1" ht="16.8" x14ac:dyDescent="0.3">
      <c r="A35" s="70"/>
      <c r="B35" s="71"/>
      <c r="C35" s="71"/>
      <c r="D35" s="71"/>
      <c r="E35" s="71"/>
      <c r="F35" s="71"/>
      <c r="G35" s="72"/>
    </row>
    <row r="36" spans="1:7" s="16" customFormat="1" ht="16.8" x14ac:dyDescent="0.3">
      <c r="A36" s="70"/>
      <c r="B36" s="71"/>
      <c r="C36" s="71"/>
      <c r="D36" s="71"/>
      <c r="E36" s="71"/>
      <c r="F36" s="71"/>
      <c r="G36" s="72"/>
    </row>
    <row r="37" spans="1:7" s="16" customFormat="1" ht="16.8" x14ac:dyDescent="0.3">
      <c r="A37" s="70"/>
      <c r="B37" s="71"/>
      <c r="C37" s="71"/>
      <c r="D37" s="71"/>
      <c r="E37" s="71"/>
      <c r="F37" s="71"/>
      <c r="G37" s="72"/>
    </row>
    <row r="38" spans="1:7" s="16" customFormat="1" ht="16.8" x14ac:dyDescent="0.3">
      <c r="A38" s="70"/>
      <c r="B38" s="71"/>
      <c r="C38" s="71"/>
      <c r="D38" s="71"/>
      <c r="E38" s="71"/>
      <c r="F38" s="71"/>
      <c r="G38" s="72"/>
    </row>
    <row r="39" spans="1:7" s="16" customFormat="1" ht="16.8" x14ac:dyDescent="0.3">
      <c r="A39" s="70"/>
      <c r="B39" s="71"/>
      <c r="C39" s="71"/>
      <c r="D39" s="71"/>
      <c r="E39" s="71"/>
      <c r="F39" s="71"/>
      <c r="G39" s="72"/>
    </row>
    <row r="40" spans="1:7" s="16" customFormat="1" ht="16.8" x14ac:dyDescent="0.3">
      <c r="A40" s="70"/>
      <c r="B40" s="71"/>
      <c r="C40" s="71"/>
      <c r="D40" s="71"/>
      <c r="E40" s="71"/>
      <c r="F40" s="71"/>
      <c r="G40" s="72"/>
    </row>
    <row r="41" spans="1:7" s="16" customFormat="1" ht="16.8" x14ac:dyDescent="0.3">
      <c r="A41" s="70"/>
      <c r="B41" s="71"/>
      <c r="C41" s="71"/>
      <c r="D41" s="71"/>
      <c r="E41" s="71"/>
      <c r="F41" s="71"/>
      <c r="G41" s="72"/>
    </row>
    <row r="42" spans="1:7" s="16" customFormat="1" ht="16.8" x14ac:dyDescent="0.3">
      <c r="A42" s="70"/>
      <c r="B42" s="71"/>
      <c r="C42" s="71"/>
      <c r="D42" s="71"/>
      <c r="E42" s="71"/>
      <c r="F42" s="71"/>
      <c r="G42" s="72"/>
    </row>
    <row r="43" spans="1:7" s="16" customFormat="1" ht="16.8" x14ac:dyDescent="0.3">
      <c r="A43" s="70"/>
      <c r="B43" s="71"/>
      <c r="C43" s="71"/>
      <c r="D43" s="71"/>
      <c r="E43" s="71"/>
      <c r="F43" s="71"/>
      <c r="G43" s="72"/>
    </row>
    <row r="44" spans="1:7" s="16" customFormat="1" ht="16.8" x14ac:dyDescent="0.3">
      <c r="A44" s="70"/>
      <c r="B44" s="71"/>
      <c r="C44" s="71"/>
      <c r="D44" s="71"/>
      <c r="E44" s="71"/>
      <c r="F44" s="71"/>
      <c r="G44" s="72"/>
    </row>
    <row r="45" spans="1:7" s="16" customFormat="1" ht="16.8" x14ac:dyDescent="0.3">
      <c r="A45" s="70"/>
      <c r="B45" s="71"/>
      <c r="C45" s="71"/>
      <c r="D45" s="71"/>
      <c r="E45" s="71"/>
      <c r="F45" s="71"/>
      <c r="G45" s="72"/>
    </row>
    <row r="46" spans="1:7" s="16" customFormat="1" ht="16.8" x14ac:dyDescent="0.3">
      <c r="A46" s="70"/>
      <c r="B46" s="71"/>
      <c r="C46" s="71"/>
      <c r="D46" s="71"/>
      <c r="E46" s="71"/>
      <c r="F46" s="71"/>
      <c r="G46" s="72"/>
    </row>
    <row r="47" spans="1:7" s="16" customFormat="1" ht="16.8" x14ac:dyDescent="0.3">
      <c r="A47" s="70"/>
      <c r="B47" s="71"/>
      <c r="C47" s="71"/>
      <c r="D47" s="71"/>
      <c r="E47" s="71"/>
      <c r="F47" s="71"/>
      <c r="G47" s="72"/>
    </row>
    <row r="48" spans="1:7" s="16" customFormat="1" ht="16.8" x14ac:dyDescent="0.3">
      <c r="A48" s="70"/>
      <c r="B48" s="71"/>
      <c r="C48" s="71"/>
      <c r="D48" s="71"/>
      <c r="E48" s="71"/>
      <c r="F48" s="71"/>
      <c r="G48" s="72"/>
    </row>
    <row r="49" spans="1:7" s="16" customFormat="1" ht="16.8" x14ac:dyDescent="0.3">
      <c r="A49" s="70"/>
      <c r="B49" s="71"/>
      <c r="C49" s="71"/>
      <c r="D49" s="71"/>
      <c r="E49" s="71"/>
      <c r="F49" s="71"/>
      <c r="G49" s="72"/>
    </row>
    <row r="50" spans="1:7" s="16" customFormat="1" ht="16.8" x14ac:dyDescent="0.3">
      <c r="A50" s="70"/>
      <c r="B50" s="71"/>
      <c r="C50" s="71"/>
      <c r="D50" s="71"/>
      <c r="E50" s="71"/>
      <c r="F50" s="71"/>
      <c r="G50" s="72"/>
    </row>
    <row r="51" spans="1:7" s="16" customFormat="1" ht="16.8" x14ac:dyDescent="0.3">
      <c r="A51" s="70"/>
      <c r="B51" s="71"/>
      <c r="C51" s="71"/>
      <c r="D51" s="71"/>
      <c r="E51" s="71"/>
      <c r="F51" s="71"/>
      <c r="G51" s="72"/>
    </row>
    <row r="52" spans="1:7" s="16" customFormat="1" ht="16.8" x14ac:dyDescent="0.3">
      <c r="A52" s="70"/>
      <c r="B52" s="71"/>
      <c r="C52" s="71"/>
      <c r="D52" s="71"/>
      <c r="E52" s="71"/>
      <c r="F52" s="71"/>
      <c r="G52" s="72"/>
    </row>
    <row r="53" spans="1:7" s="16" customFormat="1" ht="16.8" x14ac:dyDescent="0.3">
      <c r="A53" s="70"/>
      <c r="B53" s="71"/>
      <c r="C53" s="71"/>
      <c r="D53" s="71"/>
      <c r="E53" s="71"/>
      <c r="F53" s="71"/>
      <c r="G53" s="72"/>
    </row>
    <row r="54" spans="1:7" s="16" customFormat="1" ht="16.8" x14ac:dyDescent="0.3">
      <c r="A54" s="70"/>
      <c r="B54" s="71"/>
      <c r="C54" s="71"/>
      <c r="D54" s="71"/>
      <c r="E54" s="71"/>
      <c r="F54" s="71"/>
      <c r="G54" s="72"/>
    </row>
    <row r="55" spans="1:7" s="16" customFormat="1" ht="16.8" x14ac:dyDescent="0.3">
      <c r="A55" s="70"/>
      <c r="B55" s="71"/>
      <c r="C55" s="71"/>
      <c r="D55" s="71"/>
      <c r="E55" s="71"/>
      <c r="F55" s="71"/>
      <c r="G55" s="72"/>
    </row>
    <row r="56" spans="1:7" s="16" customFormat="1" ht="16.8" x14ac:dyDescent="0.3">
      <c r="A56" s="70"/>
      <c r="B56" s="71"/>
      <c r="C56" s="71"/>
      <c r="D56" s="71"/>
      <c r="E56" s="71"/>
      <c r="F56" s="71"/>
      <c r="G56" s="72"/>
    </row>
    <row r="57" spans="1:7" s="16" customFormat="1" ht="16.8" x14ac:dyDescent="0.3">
      <c r="A57" s="70"/>
      <c r="B57" s="71"/>
      <c r="C57" s="71"/>
      <c r="D57" s="71"/>
      <c r="E57" s="71"/>
      <c r="F57" s="71"/>
      <c r="G57" s="72"/>
    </row>
    <row r="58" spans="1:7" s="16" customFormat="1" ht="16.8" x14ac:dyDescent="0.3">
      <c r="A58" s="70"/>
      <c r="B58" s="71"/>
      <c r="C58" s="71"/>
      <c r="D58" s="71"/>
      <c r="E58" s="71"/>
      <c r="F58" s="71"/>
      <c r="G58" s="72"/>
    </row>
    <row r="59" spans="1:7" s="16" customFormat="1" ht="16.8" x14ac:dyDescent="0.3">
      <c r="A59" s="70"/>
      <c r="B59" s="71"/>
      <c r="C59" s="71"/>
      <c r="D59" s="71"/>
      <c r="E59" s="71"/>
      <c r="F59" s="71"/>
      <c r="G59" s="72"/>
    </row>
    <row r="60" spans="1:7" s="16" customFormat="1" ht="16.8" x14ac:dyDescent="0.3">
      <c r="A60" s="70"/>
      <c r="B60" s="71"/>
      <c r="C60" s="71"/>
      <c r="D60" s="71"/>
      <c r="E60" s="71"/>
      <c r="F60" s="71"/>
      <c r="G60" s="72"/>
    </row>
    <row r="61" spans="1:7" s="16" customFormat="1" ht="16.8" x14ac:dyDescent="0.3">
      <c r="A61" s="70"/>
      <c r="B61" s="71"/>
      <c r="C61" s="71"/>
      <c r="D61" s="71"/>
      <c r="E61" s="71"/>
      <c r="F61" s="71"/>
      <c r="G61" s="72"/>
    </row>
    <row r="62" spans="1:7" s="16" customFormat="1" ht="16.8" x14ac:dyDescent="0.3">
      <c r="A62" s="70"/>
      <c r="B62" s="71"/>
      <c r="C62" s="71"/>
      <c r="D62" s="71"/>
      <c r="E62" s="71"/>
      <c r="F62" s="71"/>
      <c r="G62" s="72"/>
    </row>
    <row r="63" spans="1:7" s="16" customFormat="1" ht="16.8" x14ac:dyDescent="0.3">
      <c r="A63" s="70"/>
      <c r="B63" s="71"/>
      <c r="C63" s="71"/>
      <c r="D63" s="71"/>
      <c r="E63" s="71"/>
      <c r="F63" s="71"/>
      <c r="G63" s="72"/>
    </row>
    <row r="64" spans="1:7" s="16" customFormat="1" ht="16.8" x14ac:dyDescent="0.3">
      <c r="A64" s="70"/>
      <c r="B64" s="71"/>
      <c r="C64" s="71"/>
      <c r="D64" s="71"/>
      <c r="E64" s="71"/>
      <c r="F64" s="71"/>
      <c r="G64" s="72"/>
    </row>
    <row r="65" spans="1:7" s="16" customFormat="1" ht="16.8" x14ac:dyDescent="0.3">
      <c r="A65" s="70"/>
      <c r="B65" s="71"/>
      <c r="C65" s="71"/>
      <c r="D65" s="71"/>
      <c r="E65" s="71"/>
      <c r="F65" s="71"/>
      <c r="G65" s="72"/>
    </row>
    <row r="66" spans="1:7" s="16" customFormat="1" ht="16.8" x14ac:dyDescent="0.3">
      <c r="A66" s="70"/>
      <c r="B66" s="71"/>
      <c r="C66" s="71"/>
      <c r="D66" s="71"/>
      <c r="E66" s="71"/>
      <c r="F66" s="71"/>
      <c r="G66" s="72"/>
    </row>
    <row r="67" spans="1:7" s="16" customFormat="1" ht="16.8" x14ac:dyDescent="0.3">
      <c r="A67" s="70"/>
      <c r="B67" s="71"/>
      <c r="C67" s="71"/>
      <c r="D67" s="71"/>
      <c r="E67" s="71"/>
      <c r="F67" s="71"/>
      <c r="G67" s="72"/>
    </row>
    <row r="68" spans="1:7" s="16" customFormat="1" ht="16.8" x14ac:dyDescent="0.3">
      <c r="A68" s="70"/>
      <c r="B68" s="71"/>
      <c r="C68" s="71"/>
      <c r="D68" s="71"/>
      <c r="E68" s="71"/>
      <c r="F68" s="71"/>
      <c r="G68" s="72"/>
    </row>
    <row r="69" spans="1:7" s="16" customFormat="1" ht="16.8" x14ac:dyDescent="0.3">
      <c r="A69" s="70"/>
      <c r="B69" s="71"/>
      <c r="C69" s="71"/>
      <c r="D69" s="71"/>
      <c r="E69" s="71"/>
      <c r="F69" s="71"/>
      <c r="G69" s="72"/>
    </row>
    <row r="70" spans="1:7" s="16" customFormat="1" ht="16.8" x14ac:dyDescent="0.3">
      <c r="A70" s="70"/>
      <c r="B70" s="71"/>
      <c r="C70" s="71"/>
      <c r="D70" s="71"/>
      <c r="E70" s="71"/>
      <c r="F70" s="71"/>
      <c r="G70" s="72"/>
    </row>
    <row r="71" spans="1:7" s="16" customFormat="1" ht="16.8" x14ac:dyDescent="0.3">
      <c r="A71" s="70"/>
      <c r="B71" s="71"/>
      <c r="C71" s="71"/>
      <c r="D71" s="71"/>
      <c r="E71" s="71"/>
      <c r="F71" s="71"/>
      <c r="G71" s="72"/>
    </row>
    <row r="72" spans="1:7" s="16" customFormat="1" ht="16.8" x14ac:dyDescent="0.3">
      <c r="A72" s="70"/>
      <c r="B72" s="71"/>
      <c r="C72" s="71"/>
      <c r="D72" s="71"/>
      <c r="E72" s="71"/>
      <c r="F72" s="71"/>
      <c r="G72" s="72"/>
    </row>
    <row r="73" spans="1:7" s="16" customFormat="1" ht="16.8" x14ac:dyDescent="0.3">
      <c r="A73" s="70"/>
      <c r="B73" s="71"/>
      <c r="C73" s="71"/>
      <c r="D73" s="71"/>
      <c r="E73" s="71"/>
      <c r="F73" s="71"/>
      <c r="G73" s="72"/>
    </row>
    <row r="74" spans="1:7" s="16" customFormat="1" ht="16.8" x14ac:dyDescent="0.3">
      <c r="A74" s="70"/>
      <c r="B74" s="71"/>
      <c r="C74" s="71"/>
      <c r="D74" s="71"/>
      <c r="E74" s="71"/>
      <c r="F74" s="71"/>
      <c r="G74" s="72"/>
    </row>
    <row r="75" spans="1:7" s="16" customFormat="1" ht="16.8" x14ac:dyDescent="0.3">
      <c r="A75" s="70"/>
      <c r="B75" s="71"/>
      <c r="C75" s="71"/>
      <c r="D75" s="71"/>
      <c r="E75" s="71"/>
      <c r="F75" s="71"/>
      <c r="G75" s="72"/>
    </row>
    <row r="76" spans="1:7" s="16" customFormat="1" ht="16.8" x14ac:dyDescent="0.3">
      <c r="A76" s="70"/>
      <c r="B76" s="71"/>
      <c r="C76" s="71"/>
      <c r="D76" s="71"/>
      <c r="E76" s="71"/>
      <c r="F76" s="71"/>
      <c r="G76" s="72"/>
    </row>
    <row r="77" spans="1:7" s="16" customFormat="1" ht="16.8" x14ac:dyDescent="0.3">
      <c r="A77" s="70"/>
      <c r="B77" s="71"/>
      <c r="C77" s="71"/>
      <c r="D77" s="71"/>
      <c r="E77" s="71"/>
      <c r="F77" s="71"/>
      <c r="G77" s="72"/>
    </row>
    <row r="78" spans="1:7" s="16" customFormat="1" ht="16.8" x14ac:dyDescent="0.3">
      <c r="A78" s="70"/>
      <c r="B78" s="71"/>
      <c r="C78" s="71"/>
      <c r="D78" s="71"/>
      <c r="E78" s="71"/>
      <c r="F78" s="71"/>
      <c r="G78" s="72"/>
    </row>
    <row r="79" spans="1:7" s="16" customFormat="1" ht="16.8" x14ac:dyDescent="0.3">
      <c r="A79" s="70"/>
      <c r="B79" s="71"/>
      <c r="C79" s="71"/>
      <c r="D79" s="71"/>
      <c r="E79" s="71"/>
      <c r="F79" s="71"/>
      <c r="G79" s="72"/>
    </row>
    <row r="80" spans="1:7" s="16" customFormat="1" ht="16.8" x14ac:dyDescent="0.3">
      <c r="A80" s="70"/>
      <c r="B80" s="71"/>
      <c r="C80" s="71"/>
      <c r="D80" s="71"/>
      <c r="E80" s="71"/>
      <c r="F80" s="71"/>
      <c r="G80" s="72"/>
    </row>
    <row r="81" spans="1:7" s="16" customFormat="1" ht="16.8" x14ac:dyDescent="0.3">
      <c r="A81" s="70"/>
      <c r="B81" s="71"/>
      <c r="C81" s="71"/>
      <c r="D81" s="71"/>
      <c r="E81" s="71"/>
      <c r="F81" s="71"/>
      <c r="G81" s="72"/>
    </row>
    <row r="82" spans="1:7" s="16" customFormat="1" ht="16.8" x14ac:dyDescent="0.3">
      <c r="A82" s="70"/>
      <c r="B82" s="71"/>
      <c r="C82" s="71"/>
      <c r="D82" s="71"/>
      <c r="E82" s="71"/>
      <c r="F82" s="71"/>
      <c r="G82" s="72"/>
    </row>
    <row r="83" spans="1:7" s="16" customFormat="1" ht="16.8" x14ac:dyDescent="0.3">
      <c r="A83" s="70"/>
      <c r="B83" s="71"/>
      <c r="C83" s="71"/>
      <c r="D83" s="71"/>
      <c r="E83" s="71"/>
      <c r="F83" s="71"/>
      <c r="G83" s="72"/>
    </row>
    <row r="84" spans="1:7" s="16" customFormat="1" ht="16.8" x14ac:dyDescent="0.3">
      <c r="A84" s="70"/>
      <c r="B84" s="71"/>
      <c r="C84" s="71"/>
      <c r="D84" s="71"/>
      <c r="E84" s="71"/>
      <c r="F84" s="71"/>
      <c r="G84" s="72"/>
    </row>
    <row r="85" spans="1:7" s="16" customFormat="1" ht="16.8" x14ac:dyDescent="0.3">
      <c r="A85" s="70"/>
      <c r="B85" s="71"/>
      <c r="C85" s="71"/>
      <c r="D85" s="71"/>
      <c r="E85" s="71"/>
      <c r="F85" s="71"/>
      <c r="G85" s="72"/>
    </row>
    <row r="86" spans="1:7" s="16" customFormat="1" ht="16.8" x14ac:dyDescent="0.3">
      <c r="A86" s="70"/>
      <c r="B86" s="71"/>
      <c r="C86" s="71"/>
      <c r="D86" s="71"/>
      <c r="E86" s="71"/>
      <c r="F86" s="71"/>
      <c r="G86" s="72"/>
    </row>
    <row r="87" spans="1:7" s="16" customFormat="1" ht="16.8" x14ac:dyDescent="0.3">
      <c r="A87" s="70"/>
      <c r="B87" s="71"/>
      <c r="C87" s="71"/>
      <c r="D87" s="71"/>
      <c r="E87" s="71"/>
      <c r="F87" s="71"/>
      <c r="G87" s="72"/>
    </row>
    <row r="88" spans="1:7" s="16" customFormat="1" ht="16.8" x14ac:dyDescent="0.3">
      <c r="A88" s="70"/>
      <c r="B88" s="71"/>
      <c r="C88" s="71"/>
      <c r="D88" s="71"/>
      <c r="E88" s="71"/>
      <c r="F88" s="71"/>
      <c r="G88" s="72"/>
    </row>
    <row r="89" spans="1:7" s="16" customFormat="1" ht="16.8" x14ac:dyDescent="0.3">
      <c r="A89" s="70"/>
      <c r="B89" s="71"/>
      <c r="C89" s="71"/>
      <c r="D89" s="71"/>
      <c r="E89" s="71"/>
      <c r="F89" s="71"/>
      <c r="G89" s="72"/>
    </row>
    <row r="90" spans="1:7" s="16" customFormat="1" ht="16.8" x14ac:dyDescent="0.3">
      <c r="A90" s="70"/>
      <c r="B90" s="71"/>
      <c r="C90" s="71"/>
      <c r="D90" s="71"/>
      <c r="E90" s="71"/>
      <c r="F90" s="71"/>
      <c r="G90" s="72"/>
    </row>
    <row r="91" spans="1:7" s="16" customFormat="1" ht="16.8" x14ac:dyDescent="0.3">
      <c r="A91" s="70"/>
      <c r="B91" s="71"/>
      <c r="C91" s="71"/>
      <c r="D91" s="71"/>
      <c r="E91" s="71"/>
      <c r="F91" s="71"/>
      <c r="G91" s="72"/>
    </row>
    <row r="92" spans="1:7" s="16" customFormat="1" ht="16.8" x14ac:dyDescent="0.3">
      <c r="A92" s="70"/>
      <c r="B92" s="71"/>
      <c r="C92" s="71"/>
      <c r="D92" s="71"/>
      <c r="E92" s="71"/>
      <c r="F92" s="71"/>
      <c r="G92" s="72"/>
    </row>
    <row r="93" spans="1:7" s="16" customFormat="1" ht="16.8" x14ac:dyDescent="0.3">
      <c r="A93" s="70"/>
      <c r="B93" s="71"/>
      <c r="C93" s="71"/>
      <c r="D93" s="71"/>
      <c r="E93" s="71"/>
      <c r="F93" s="71"/>
      <c r="G93" s="72"/>
    </row>
    <row r="94" spans="1:7" s="16" customFormat="1" ht="16.8" x14ac:dyDescent="0.3">
      <c r="A94" s="70"/>
      <c r="B94" s="71"/>
      <c r="C94" s="71"/>
      <c r="D94" s="71"/>
      <c r="E94" s="71"/>
      <c r="F94" s="71"/>
      <c r="G94" s="72"/>
    </row>
    <row r="95" spans="1:7" s="16" customFormat="1" ht="16.8" x14ac:dyDescent="0.3">
      <c r="A95" s="70"/>
      <c r="B95" s="71"/>
      <c r="C95" s="71"/>
      <c r="D95" s="71"/>
      <c r="E95" s="71"/>
      <c r="F95" s="71"/>
      <c r="G95" s="72"/>
    </row>
    <row r="96" spans="1:7" s="16" customFormat="1" ht="16.8" x14ac:dyDescent="0.3">
      <c r="A96" s="70"/>
      <c r="B96" s="71"/>
      <c r="C96" s="71"/>
      <c r="D96" s="71"/>
      <c r="E96" s="71"/>
      <c r="F96" s="71"/>
      <c r="G96" s="72"/>
    </row>
    <row r="97" spans="1:7" s="16" customFormat="1" ht="16.8" x14ac:dyDescent="0.3">
      <c r="A97" s="70"/>
      <c r="B97" s="71"/>
      <c r="C97" s="71"/>
      <c r="D97" s="71"/>
      <c r="E97" s="71"/>
      <c r="F97" s="71"/>
      <c r="G97" s="72"/>
    </row>
    <row r="98" spans="1:7" s="16" customFormat="1" ht="16.8" x14ac:dyDescent="0.3">
      <c r="A98" s="70"/>
      <c r="B98" s="71"/>
      <c r="C98" s="71"/>
      <c r="D98" s="71"/>
      <c r="E98" s="71"/>
      <c r="F98" s="71"/>
      <c r="G98" s="72"/>
    </row>
    <row r="99" spans="1:7" s="16" customFormat="1" ht="16.8" x14ac:dyDescent="0.3">
      <c r="A99" s="70"/>
      <c r="B99" s="71"/>
      <c r="C99" s="71"/>
      <c r="D99" s="71"/>
      <c r="E99" s="71"/>
      <c r="F99" s="71"/>
      <c r="G99" s="72"/>
    </row>
    <row r="100" spans="1:7" s="16" customFormat="1" ht="16.8" x14ac:dyDescent="0.3">
      <c r="A100" s="70"/>
      <c r="B100" s="71"/>
      <c r="C100" s="71"/>
      <c r="D100" s="71"/>
      <c r="E100" s="71"/>
      <c r="F100" s="71"/>
      <c r="G100" s="72"/>
    </row>
    <row r="101" spans="1:7" s="16" customFormat="1" ht="16.8" x14ac:dyDescent="0.3">
      <c r="A101" s="70"/>
      <c r="B101" s="71"/>
      <c r="C101" s="71"/>
      <c r="D101" s="71"/>
      <c r="E101" s="71"/>
      <c r="F101" s="71"/>
      <c r="G101" s="72"/>
    </row>
    <row r="102" spans="1:7" s="16" customFormat="1" ht="16.8" x14ac:dyDescent="0.3">
      <c r="A102" s="70"/>
      <c r="B102" s="71"/>
      <c r="C102" s="71"/>
      <c r="D102" s="71"/>
      <c r="E102" s="71"/>
      <c r="F102" s="71"/>
      <c r="G102" s="72"/>
    </row>
    <row r="103" spans="1:7" s="16" customFormat="1" ht="16.8" x14ac:dyDescent="0.3">
      <c r="A103" s="70"/>
      <c r="B103" s="71"/>
      <c r="C103" s="71"/>
      <c r="D103" s="71"/>
      <c r="E103" s="71"/>
      <c r="F103" s="71"/>
      <c r="G103" s="72"/>
    </row>
    <row r="104" spans="1:7" ht="17.399999999999999" thickBot="1" x14ac:dyDescent="0.35">
      <c r="A104" s="73"/>
      <c r="B104" s="74"/>
      <c r="C104" s="74"/>
      <c r="D104" s="74"/>
      <c r="E104" s="74"/>
      <c r="F104" s="74"/>
      <c r="G104" s="75"/>
    </row>
    <row r="105" spans="1:7" ht="16.2" thickTop="1" x14ac:dyDescent="0.3"/>
  </sheetData>
  <phoneticPr fontId="0" type="noConversion"/>
  <conditionalFormatting sqref="E11">
    <cfRule type="cellIs" dxfId="9" priority="4" stopIfTrue="1" operator="greaterThan">
      <formula>66</formula>
    </cfRule>
    <cfRule type="cellIs" dxfId="8" priority="5" stopIfTrue="1" operator="between">
      <formula>33</formula>
      <formula>66</formula>
    </cfRule>
  </conditionalFormatting>
  <printOptions gridLinesSet="0"/>
  <pageMargins left="0.62" right="0.33" top="0.5" bottom="0.63" header="0.5" footer="0.5"/>
  <pageSetup orientation="portrait" horizontalDpi="120" verticalDpi="144"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51"/>
  <sheetViews>
    <sheetView showGridLines="0" workbookViewId="0">
      <pane ySplit="2" topLeftCell="A3" activePane="bottomLeft" state="frozen"/>
      <selection pane="bottomLeft" activeCell="A3" sqref="A3"/>
    </sheetView>
  </sheetViews>
  <sheetFormatPr defaultColWidth="13" defaultRowHeight="15.6" x14ac:dyDescent="0.3"/>
  <cols>
    <col min="1" max="1" width="19.8984375" style="76" bestFit="1" customWidth="1"/>
    <col min="2" max="2" width="5.8984375" style="76" bestFit="1" customWidth="1"/>
    <col min="3" max="3" width="7.59765625" style="77" hidden="1" customWidth="1"/>
    <col min="4" max="4" width="5.8984375" style="77" hidden="1" customWidth="1"/>
    <col min="5" max="5" width="9.19921875" style="77" bestFit="1" customWidth="1"/>
    <col min="6" max="6" width="6.69921875" style="77" bestFit="1" customWidth="1"/>
    <col min="7" max="7" width="6" style="77" bestFit="1" customWidth="1"/>
    <col min="8" max="8" width="5.19921875" style="77" bestFit="1" customWidth="1"/>
    <col min="9" max="9" width="6.8984375" style="77" bestFit="1" customWidth="1"/>
    <col min="10" max="10" width="32.3984375" style="76" bestFit="1" customWidth="1"/>
    <col min="11" max="16384" width="13" style="24"/>
  </cols>
  <sheetData>
    <row r="1" spans="1:10" ht="23.4" thickBot="1" x14ac:dyDescent="0.35">
      <c r="A1" s="78" t="s">
        <v>7</v>
      </c>
      <c r="B1" s="79"/>
      <c r="C1" s="79"/>
      <c r="D1" s="79"/>
      <c r="E1" s="79"/>
      <c r="F1" s="79"/>
      <c r="G1" s="79"/>
      <c r="H1" s="79"/>
      <c r="I1" s="79"/>
      <c r="J1" s="79"/>
    </row>
    <row r="2" spans="1:10" s="16" customFormat="1" ht="34.200000000000003" thickBot="1" x14ac:dyDescent="0.35">
      <c r="A2" s="11" t="s">
        <v>103</v>
      </c>
      <c r="B2" s="12" t="s">
        <v>22</v>
      </c>
      <c r="C2" s="12" t="s">
        <v>29</v>
      </c>
      <c r="D2" s="12" t="s">
        <v>21</v>
      </c>
      <c r="E2" s="13" t="s">
        <v>54</v>
      </c>
      <c r="F2" s="13" t="s">
        <v>30</v>
      </c>
      <c r="G2" s="13" t="s">
        <v>56</v>
      </c>
      <c r="H2" s="14" t="s">
        <v>102</v>
      </c>
      <c r="I2" s="12" t="s">
        <v>71</v>
      </c>
      <c r="J2" s="15" t="s">
        <v>69</v>
      </c>
    </row>
    <row r="3" spans="1:10" s="16" customFormat="1" ht="16.8" x14ac:dyDescent="0.3">
      <c r="A3" s="80" t="s">
        <v>58</v>
      </c>
      <c r="B3" s="81">
        <v>1</v>
      </c>
      <c r="C3" s="82" t="s">
        <v>24</v>
      </c>
      <c r="D3" s="82">
        <f>IF(C3="Str",'Personal File'!$C$10,IF(C3="Dex",'Personal File'!$C$11,IF(C3="Con",'Personal File'!$C$12,IF(C3="Int",'Personal File'!$C$13,IF(C3="Wis",'Personal File'!$C$14,IF(C3="Cha",'Personal File'!$C$15))))))</f>
        <v>-1</v>
      </c>
      <c r="E3" s="83" t="str">
        <f t="shared" ref="E3:E5" si="0">CONCATENATE(C3," (",D3,")")</f>
        <v>Con (-1)</v>
      </c>
      <c r="F3" s="84">
        <v>0</v>
      </c>
      <c r="G3" s="85">
        <f t="shared" ref="G3:G42" si="1">B3+D3+F3</f>
        <v>0</v>
      </c>
      <c r="H3" s="86">
        <f t="shared" ref="H3:H5" ca="1" si="2">RANDBETWEEN(1,20)</f>
        <v>6</v>
      </c>
      <c r="I3" s="85">
        <f ca="1">SUM(G3:H3)</f>
        <v>6</v>
      </c>
      <c r="J3" s="87"/>
    </row>
    <row r="4" spans="1:10" s="16" customFormat="1" ht="16.8" x14ac:dyDescent="0.3">
      <c r="A4" s="88" t="s">
        <v>59</v>
      </c>
      <c r="B4" s="81">
        <v>3</v>
      </c>
      <c r="C4" s="82" t="s">
        <v>27</v>
      </c>
      <c r="D4" s="82" t="str">
        <f>IF(C4="Str",'Personal File'!$C$10,IF(C4="Dex",'Personal File'!$C$11,IF(C4="Con",'Personal File'!$C$12,IF(C4="Int",'Personal File'!$C$13,IF(C4="Wis",'Personal File'!$C$14,IF(C4="Cha",'Personal File'!$C$15))))))</f>
        <v>+0</v>
      </c>
      <c r="E4" s="89" t="str">
        <f t="shared" si="0"/>
        <v>Dex (+0)</v>
      </c>
      <c r="F4" s="84">
        <v>0</v>
      </c>
      <c r="G4" s="85">
        <f t="shared" si="1"/>
        <v>3</v>
      </c>
      <c r="H4" s="86">
        <f t="shared" ca="1" si="2"/>
        <v>2</v>
      </c>
      <c r="I4" s="85">
        <f ca="1">SUM(G4:H4)</f>
        <v>5</v>
      </c>
      <c r="J4" s="87"/>
    </row>
    <row r="5" spans="1:10" s="16" customFormat="1" ht="16.8" x14ac:dyDescent="0.3">
      <c r="A5" s="90" t="s">
        <v>60</v>
      </c>
      <c r="B5" s="91">
        <v>4</v>
      </c>
      <c r="C5" s="92" t="s">
        <v>26</v>
      </c>
      <c r="D5" s="92" t="str">
        <f>IF(C5="Str",'Personal File'!$C$10,IF(C5="Dex",'Personal File'!$C$11,IF(C5="Con",'Personal File'!$C$12,IF(C5="Int",'Personal File'!$C$13,IF(C5="Wis",'Personal File'!$C$14,IF(C5="Cha",'Personal File'!$C$15))))))</f>
        <v>+0</v>
      </c>
      <c r="E5" s="93" t="str">
        <f t="shared" si="0"/>
        <v>Wis (+0)</v>
      </c>
      <c r="F5" s="94">
        <v>0</v>
      </c>
      <c r="G5" s="95">
        <f t="shared" si="1"/>
        <v>4</v>
      </c>
      <c r="H5" s="96">
        <f t="shared" ca="1" si="2"/>
        <v>1</v>
      </c>
      <c r="I5" s="95">
        <f ca="1">SUM(G5:H5)</f>
        <v>5</v>
      </c>
      <c r="J5" s="97"/>
    </row>
    <row r="6" spans="1:10" s="105" customFormat="1" ht="16.8" x14ac:dyDescent="0.3">
      <c r="A6" s="98" t="s">
        <v>31</v>
      </c>
      <c r="B6" s="82">
        <v>0</v>
      </c>
      <c r="C6" s="99" t="s">
        <v>25</v>
      </c>
      <c r="D6" s="100" t="str">
        <f>IF(C6="Str",'Personal File'!$C$10,IF(C6="Dex",'Personal File'!$C$11,IF(C6="Con",'Personal File'!$C$12,IF(C6="Int",'Personal File'!$C$13,IF(C6="Wis",'Personal File'!$C$14,IF(C6="Cha",'Personal File'!$C$15))))))</f>
        <v>+6</v>
      </c>
      <c r="E6" s="101" t="str">
        <f t="shared" ref="E6:E42" si="3">CONCATENATE(C6," (",D6,")")</f>
        <v>Int (+6)</v>
      </c>
      <c r="F6" s="102" t="s">
        <v>55</v>
      </c>
      <c r="G6" s="103">
        <f t="shared" si="1"/>
        <v>6</v>
      </c>
      <c r="H6" s="86">
        <f ca="1">RANDBETWEEN(1,20)</f>
        <v>3</v>
      </c>
      <c r="I6" s="103">
        <f t="shared" ref="I6:I42" ca="1" si="4">SUM(G6:H6)</f>
        <v>9</v>
      </c>
      <c r="J6" s="104"/>
    </row>
    <row r="7" spans="1:10" s="109" customFormat="1" ht="16.8" x14ac:dyDescent="0.3">
      <c r="A7" s="106" t="s">
        <v>32</v>
      </c>
      <c r="B7" s="82">
        <v>0</v>
      </c>
      <c r="C7" s="107" t="s">
        <v>27</v>
      </c>
      <c r="D7" s="108" t="str">
        <f>IF(C7="Str",'Personal File'!$C$10,IF(C7="Dex",'Personal File'!$C$11,IF(C7="Con",'Personal File'!$C$12,IF(C7="Int",'Personal File'!$C$13,IF(C7="Wis",'Personal File'!$C$14,IF(C7="Cha",'Personal File'!$C$15))))))</f>
        <v>+0</v>
      </c>
      <c r="E7" s="89" t="str">
        <f t="shared" si="3"/>
        <v>Dex (+0)</v>
      </c>
      <c r="F7" s="102" t="s">
        <v>55</v>
      </c>
      <c r="G7" s="103">
        <f t="shared" si="1"/>
        <v>0</v>
      </c>
      <c r="H7" s="86">
        <f t="shared" ref="H7:H42" ca="1" si="5">RANDBETWEEN(1,20)</f>
        <v>3</v>
      </c>
      <c r="I7" s="103">
        <f t="shared" ca="1" si="4"/>
        <v>3</v>
      </c>
      <c r="J7" s="104"/>
    </row>
    <row r="8" spans="1:10" s="114" customFormat="1" ht="16.8" x14ac:dyDescent="0.3">
      <c r="A8" s="142" t="s">
        <v>33</v>
      </c>
      <c r="B8" s="143">
        <v>4</v>
      </c>
      <c r="C8" s="144" t="s">
        <v>23</v>
      </c>
      <c r="D8" s="145" t="str">
        <f>IF(C8="Str",'Personal File'!$C$10,IF(C8="Dex",'Personal File'!$C$11,IF(C8="Con",'Personal File'!$C$12,IF(C8="Int",'Personal File'!$C$13,IF(C8="Wis",'Personal File'!$C$14,IF(C8="Cha",'Personal File'!$C$15))))))</f>
        <v>+2</v>
      </c>
      <c r="E8" s="146" t="str">
        <f t="shared" si="3"/>
        <v>Cha (+2)</v>
      </c>
      <c r="F8" s="147" t="s">
        <v>55</v>
      </c>
      <c r="G8" s="147">
        <f t="shared" si="1"/>
        <v>6</v>
      </c>
      <c r="H8" s="86">
        <f t="shared" ca="1" si="5"/>
        <v>6</v>
      </c>
      <c r="I8" s="147">
        <f t="shared" ca="1" si="4"/>
        <v>12</v>
      </c>
      <c r="J8" s="148"/>
    </row>
    <row r="9" spans="1:10" s="119" customFormat="1" ht="16.8" x14ac:dyDescent="0.3">
      <c r="A9" s="115" t="s">
        <v>34</v>
      </c>
      <c r="B9" s="82">
        <v>0</v>
      </c>
      <c r="C9" s="116" t="s">
        <v>28</v>
      </c>
      <c r="D9" s="117">
        <f>IF(C9="Str",'Personal File'!$C$10,IF(C9="Dex",'Personal File'!$C$11,IF(C9="Con",'Personal File'!$C$12,IF(C9="Int",'Personal File'!$C$13,IF(C9="Wis",'Personal File'!$C$14,IF(C9="Cha",'Personal File'!$C$15))))))</f>
        <v>-1</v>
      </c>
      <c r="E9" s="118" t="str">
        <f t="shared" si="3"/>
        <v>Str (-1)</v>
      </c>
      <c r="F9" s="102" t="s">
        <v>55</v>
      </c>
      <c r="G9" s="103">
        <f t="shared" si="1"/>
        <v>-1</v>
      </c>
      <c r="H9" s="86">
        <f t="shared" ca="1" si="5"/>
        <v>9</v>
      </c>
      <c r="I9" s="103">
        <f t="shared" ca="1" si="4"/>
        <v>8</v>
      </c>
      <c r="J9" s="104"/>
    </row>
    <row r="10" spans="1:10" s="119" customFormat="1" ht="16.8" x14ac:dyDescent="0.3">
      <c r="A10" s="120" t="s">
        <v>8</v>
      </c>
      <c r="B10" s="121">
        <v>7</v>
      </c>
      <c r="C10" s="122" t="s">
        <v>24</v>
      </c>
      <c r="D10" s="123">
        <f>IF(C10="Str",'Personal File'!$C$10,IF(C10="Dex",'Personal File'!$C$11,IF(C10="Con",'Personal File'!$C$12,IF(C10="Int",'Personal File'!$C$13,IF(C10="Wis",'Personal File'!$C$14,IF(C10="Cha",'Personal File'!$C$15))))))</f>
        <v>-1</v>
      </c>
      <c r="E10" s="124" t="str">
        <f t="shared" si="3"/>
        <v>Con (-1)</v>
      </c>
      <c r="F10" s="125" t="s">
        <v>55</v>
      </c>
      <c r="G10" s="125">
        <f t="shared" si="1"/>
        <v>6</v>
      </c>
      <c r="H10" s="86">
        <f t="shared" ca="1" si="5"/>
        <v>6</v>
      </c>
      <c r="I10" s="125">
        <f t="shared" ca="1" si="4"/>
        <v>12</v>
      </c>
      <c r="J10" s="126"/>
    </row>
    <row r="11" spans="1:10" s="105" customFormat="1" ht="16.8" x14ac:dyDescent="0.3">
      <c r="A11" s="395" t="s">
        <v>141</v>
      </c>
      <c r="B11" s="143">
        <v>7</v>
      </c>
      <c r="C11" s="396" t="s">
        <v>25</v>
      </c>
      <c r="D11" s="397" t="str">
        <f>IF(C11="Str",'Personal File'!$C$10,IF(C11="Dex",'Personal File'!$C$11,IF(C11="Con",'Personal File'!$C$12,IF(C11="Int",'Personal File'!$C$13,IF(C11="Wis",'Personal File'!$C$14,IF(C11="Cha",'Personal File'!$C$15))))))</f>
        <v>+6</v>
      </c>
      <c r="E11" s="398" t="str">
        <f t="shared" si="3"/>
        <v>Int (+6)</v>
      </c>
      <c r="F11" s="147" t="s">
        <v>55</v>
      </c>
      <c r="G11" s="147">
        <f t="shared" si="1"/>
        <v>13</v>
      </c>
      <c r="H11" s="86">
        <f t="shared" ca="1" si="5"/>
        <v>19</v>
      </c>
      <c r="I11" s="147">
        <f t="shared" ca="1" si="4"/>
        <v>32</v>
      </c>
      <c r="J11" s="148"/>
    </row>
    <row r="12" spans="1:10" s="134" customFormat="1" ht="16.8" x14ac:dyDescent="0.3">
      <c r="A12" s="127" t="s">
        <v>35</v>
      </c>
      <c r="B12" s="128">
        <v>0</v>
      </c>
      <c r="C12" s="129" t="s">
        <v>25</v>
      </c>
      <c r="D12" s="130" t="str">
        <f>IF(C12="Str",'Personal File'!$C$10,IF(C12="Dex",'Personal File'!$C$11,IF(C12="Con",'Personal File'!$C$12,IF(C12="Int",'Personal File'!$C$13,IF(C12="Wis",'Personal File'!$C$14,IF(C12="Cha",'Personal File'!$C$15))))))</f>
        <v>+6</v>
      </c>
      <c r="E12" s="131" t="str">
        <f t="shared" si="3"/>
        <v>Int (+6)</v>
      </c>
      <c r="F12" s="132" t="s">
        <v>55</v>
      </c>
      <c r="G12" s="132">
        <f t="shared" si="1"/>
        <v>6</v>
      </c>
      <c r="H12" s="86">
        <f t="shared" ca="1" si="5"/>
        <v>13</v>
      </c>
      <c r="I12" s="132">
        <f t="shared" ref="I12" ca="1" si="6">SUM(G12:H12)</f>
        <v>19</v>
      </c>
      <c r="J12" s="133"/>
    </row>
    <row r="13" spans="1:10" s="109" customFormat="1" ht="16.8" x14ac:dyDescent="0.3">
      <c r="A13" s="142" t="s">
        <v>36</v>
      </c>
      <c r="B13" s="143">
        <v>2</v>
      </c>
      <c r="C13" s="144" t="s">
        <v>23</v>
      </c>
      <c r="D13" s="145" t="str">
        <f>IF(C13="Str",'Personal File'!$C$10,IF(C13="Dex",'Personal File'!$C$11,IF(C13="Con",'Personal File'!$C$12,IF(C13="Int",'Personal File'!$C$13,IF(C13="Wis",'Personal File'!$C$14,IF(C13="Cha",'Personal File'!$C$15))))))</f>
        <v>+2</v>
      </c>
      <c r="E13" s="146" t="str">
        <f t="shared" si="3"/>
        <v>Cha (+2)</v>
      </c>
      <c r="F13" s="147" t="s">
        <v>77</v>
      </c>
      <c r="G13" s="147">
        <f t="shared" si="1"/>
        <v>6</v>
      </c>
      <c r="H13" s="86">
        <f t="shared" ca="1" si="5"/>
        <v>20</v>
      </c>
      <c r="I13" s="147">
        <f t="shared" ca="1" si="4"/>
        <v>26</v>
      </c>
      <c r="J13" s="148"/>
    </row>
    <row r="14" spans="1:10" s="109" customFormat="1" ht="16.8" x14ac:dyDescent="0.3">
      <c r="A14" s="127" t="s">
        <v>37</v>
      </c>
      <c r="B14" s="128">
        <v>0</v>
      </c>
      <c r="C14" s="129" t="s">
        <v>25</v>
      </c>
      <c r="D14" s="130" t="str">
        <f>IF(C14="Str",'Personal File'!$C$10,IF(C14="Dex",'Personal File'!$C$11,IF(C14="Con",'Personal File'!$C$12,IF(C14="Int",'Personal File'!$C$13,IF(C14="Wis",'Personal File'!$C$14,IF(C14="Cha",'Personal File'!$C$15))))))</f>
        <v>+6</v>
      </c>
      <c r="E14" s="131" t="str">
        <f t="shared" si="3"/>
        <v>Int (+6)</v>
      </c>
      <c r="F14" s="132" t="s">
        <v>55</v>
      </c>
      <c r="G14" s="132">
        <f t="shared" si="1"/>
        <v>6</v>
      </c>
      <c r="H14" s="86">
        <f t="shared" ca="1" si="5"/>
        <v>3</v>
      </c>
      <c r="I14" s="132">
        <f t="shared" ref="I14" ca="1" si="7">SUM(G14:H14)</f>
        <v>9</v>
      </c>
      <c r="J14" s="133"/>
    </row>
    <row r="15" spans="1:10" s="109" customFormat="1" ht="16.8" x14ac:dyDescent="0.3">
      <c r="A15" s="110" t="s">
        <v>38</v>
      </c>
      <c r="B15" s="82">
        <v>0</v>
      </c>
      <c r="C15" s="111" t="s">
        <v>23</v>
      </c>
      <c r="D15" s="112" t="str">
        <f>IF(C15="Str",'Personal File'!$C$10,IF(C15="Dex",'Personal File'!$C$11,IF(C15="Con",'Personal File'!$C$12,IF(C15="Int",'Personal File'!$C$13,IF(C15="Wis",'Personal File'!$C$14,IF(C15="Cha",'Personal File'!$C$15))))))</f>
        <v>+2</v>
      </c>
      <c r="E15" s="113" t="str">
        <f t="shared" si="3"/>
        <v>Cha (+2)</v>
      </c>
      <c r="F15" s="103" t="s">
        <v>161</v>
      </c>
      <c r="G15" s="103">
        <f t="shared" si="1"/>
        <v>1</v>
      </c>
      <c r="H15" s="86">
        <f t="shared" ca="1" si="5"/>
        <v>16</v>
      </c>
      <c r="I15" s="103">
        <f t="shared" ca="1" si="4"/>
        <v>17</v>
      </c>
      <c r="J15" s="104"/>
    </row>
    <row r="16" spans="1:10" s="109" customFormat="1" ht="16.8" x14ac:dyDescent="0.3">
      <c r="A16" s="367" t="s">
        <v>39</v>
      </c>
      <c r="B16" s="143">
        <v>2</v>
      </c>
      <c r="C16" s="368" t="s">
        <v>27</v>
      </c>
      <c r="D16" s="369" t="str">
        <f>IF(C16="Str",'Personal File'!$C$10,IF(C16="Dex",'Personal File'!$C$11,IF(C16="Con",'Personal File'!$C$12,IF(C16="Int",'Personal File'!$C$13,IF(C16="Wis",'Personal File'!$C$14,IF(C16="Cha",'Personal File'!$C$15))))))</f>
        <v>+0</v>
      </c>
      <c r="E16" s="370" t="str">
        <f t="shared" si="3"/>
        <v>Dex (+0)</v>
      </c>
      <c r="F16" s="147" t="s">
        <v>90</v>
      </c>
      <c r="G16" s="147">
        <f t="shared" si="1"/>
        <v>3</v>
      </c>
      <c r="H16" s="86">
        <f t="shared" ca="1" si="5"/>
        <v>2</v>
      </c>
      <c r="I16" s="147">
        <f t="shared" ca="1" si="4"/>
        <v>5</v>
      </c>
      <c r="J16" s="148"/>
    </row>
    <row r="17" spans="1:10" s="109" customFormat="1" ht="16.8" x14ac:dyDescent="0.3">
      <c r="A17" s="135" t="s">
        <v>40</v>
      </c>
      <c r="B17" s="136">
        <v>0</v>
      </c>
      <c r="C17" s="137" t="s">
        <v>25</v>
      </c>
      <c r="D17" s="138" t="str">
        <f>IF(C17="Str",'Personal File'!$C$10,IF(C17="Dex",'Personal File'!$C$11,IF(C17="Con",'Personal File'!$C$12,IF(C17="Int",'Personal File'!$C$13,IF(C17="Wis",'Personal File'!$C$14,IF(C17="Cha",'Personal File'!$C$15))))))</f>
        <v>+6</v>
      </c>
      <c r="E17" s="139" t="str">
        <f t="shared" si="3"/>
        <v>Int (+6)</v>
      </c>
      <c r="F17" s="140" t="s">
        <v>55</v>
      </c>
      <c r="G17" s="140">
        <f t="shared" si="1"/>
        <v>6</v>
      </c>
      <c r="H17" s="86">
        <f t="shared" ca="1" si="5"/>
        <v>4</v>
      </c>
      <c r="I17" s="140">
        <f t="shared" ca="1" si="4"/>
        <v>10</v>
      </c>
      <c r="J17" s="141"/>
    </row>
    <row r="18" spans="1:10" s="109" customFormat="1" ht="16.8" x14ac:dyDescent="0.3">
      <c r="A18" s="110" t="s">
        <v>41</v>
      </c>
      <c r="B18" s="82">
        <v>0</v>
      </c>
      <c r="C18" s="111" t="s">
        <v>23</v>
      </c>
      <c r="D18" s="112" t="str">
        <f>IF(C18="Str",'Personal File'!$C$10,IF(C18="Dex",'Personal File'!$C$11,IF(C18="Con",'Personal File'!$C$12,IF(C18="Int",'Personal File'!$C$13,IF(C18="Wis",'Personal File'!$C$14,IF(C18="Cha",'Personal File'!$C$15))))))</f>
        <v>+2</v>
      </c>
      <c r="E18" s="113" t="str">
        <f t="shared" si="3"/>
        <v>Cha (+2)</v>
      </c>
      <c r="F18" s="103" t="s">
        <v>77</v>
      </c>
      <c r="G18" s="103">
        <f t="shared" si="1"/>
        <v>4</v>
      </c>
      <c r="H18" s="86">
        <f t="shared" ca="1" si="5"/>
        <v>4</v>
      </c>
      <c r="I18" s="103">
        <f t="shared" ca="1" si="4"/>
        <v>8</v>
      </c>
      <c r="J18" s="104"/>
    </row>
    <row r="19" spans="1:10" s="109" customFormat="1" ht="16.8" x14ac:dyDescent="0.3">
      <c r="A19" s="110" t="s">
        <v>10</v>
      </c>
      <c r="B19" s="82">
        <v>0</v>
      </c>
      <c r="C19" s="111" t="s">
        <v>23</v>
      </c>
      <c r="D19" s="112" t="str">
        <f>IF(C19="Str",'Personal File'!$C$10,IF(C19="Dex",'Personal File'!$C$11,IF(C19="Con",'Personal File'!$C$12,IF(C19="Int",'Personal File'!$C$13,IF(C19="Wis",'Personal File'!$C$14,IF(C19="Cha",'Personal File'!$C$15))))))</f>
        <v>+2</v>
      </c>
      <c r="E19" s="113" t="str">
        <f t="shared" si="3"/>
        <v>Cha (+2)</v>
      </c>
      <c r="F19" s="140" t="s">
        <v>55</v>
      </c>
      <c r="G19" s="103">
        <f t="shared" si="1"/>
        <v>2</v>
      </c>
      <c r="H19" s="86">
        <f t="shared" ca="1" si="5"/>
        <v>10</v>
      </c>
      <c r="I19" s="103">
        <f t="shared" ca="1" si="4"/>
        <v>12</v>
      </c>
      <c r="J19" s="104"/>
    </row>
    <row r="20" spans="1:10" s="109" customFormat="1" ht="16.8" x14ac:dyDescent="0.3">
      <c r="A20" s="157" t="s">
        <v>42</v>
      </c>
      <c r="B20" s="82">
        <v>0</v>
      </c>
      <c r="C20" s="158" t="s">
        <v>26</v>
      </c>
      <c r="D20" s="159" t="str">
        <f>IF(C20="Str",'Personal File'!$C$10,IF(C20="Dex",'Personal File'!$C$11,IF(C20="Con",'Personal File'!$C$12,IF(C20="Int",'Personal File'!$C$13,IF(C20="Wis",'Personal File'!$C$14,IF(C20="Cha",'Personal File'!$C$15))))))</f>
        <v>+0</v>
      </c>
      <c r="E20" s="160" t="str">
        <f t="shared" si="3"/>
        <v>Wis (+0)</v>
      </c>
      <c r="F20" s="140" t="s">
        <v>55</v>
      </c>
      <c r="G20" s="103">
        <f t="shared" si="1"/>
        <v>0</v>
      </c>
      <c r="H20" s="86">
        <f t="shared" ca="1" si="5"/>
        <v>2</v>
      </c>
      <c r="I20" s="103">
        <f t="shared" ca="1" si="4"/>
        <v>2</v>
      </c>
      <c r="J20" s="104"/>
    </row>
    <row r="21" spans="1:10" s="109" customFormat="1" ht="16.8" x14ac:dyDescent="0.3">
      <c r="A21" s="367" t="s">
        <v>43</v>
      </c>
      <c r="B21" s="143">
        <v>4</v>
      </c>
      <c r="C21" s="368" t="s">
        <v>27</v>
      </c>
      <c r="D21" s="369" t="str">
        <f>IF(C21="Str",'Personal File'!$C$10,IF(C21="Dex",'Personal File'!$C$11,IF(C21="Con",'Personal File'!$C$12,IF(C21="Int",'Personal File'!$C$13,IF(C21="Wis",'Personal File'!$C$14,IF(C21="Cha",'Personal File'!$C$15))))))</f>
        <v>+0</v>
      </c>
      <c r="E21" s="370" t="str">
        <f t="shared" si="3"/>
        <v>Dex (+0)</v>
      </c>
      <c r="F21" s="147" t="s">
        <v>55</v>
      </c>
      <c r="G21" s="147">
        <f t="shared" si="1"/>
        <v>4</v>
      </c>
      <c r="H21" s="86">
        <f t="shared" ca="1" si="5"/>
        <v>20</v>
      </c>
      <c r="I21" s="147">
        <f t="shared" ca="1" si="4"/>
        <v>24</v>
      </c>
      <c r="J21" s="148"/>
    </row>
    <row r="22" spans="1:10" s="109" customFormat="1" ht="16.8" x14ac:dyDescent="0.3">
      <c r="A22" s="149" t="s">
        <v>44</v>
      </c>
      <c r="B22" s="136">
        <v>0</v>
      </c>
      <c r="C22" s="150" t="s">
        <v>23</v>
      </c>
      <c r="D22" s="151" t="str">
        <f>IF(C22="Str",'Personal File'!$C$10,IF(C22="Dex",'Personal File'!$C$11,IF(C22="Con",'Personal File'!$C$12,IF(C22="Int",'Personal File'!$C$13,IF(C22="Wis",'Personal File'!$C$14,IF(C22="Cha",'Personal File'!$C$15))))))</f>
        <v>+2</v>
      </c>
      <c r="E22" s="152" t="str">
        <f t="shared" si="3"/>
        <v>Cha (+2)</v>
      </c>
      <c r="F22" s="140" t="s">
        <v>55</v>
      </c>
      <c r="G22" s="140">
        <f t="shared" si="1"/>
        <v>2</v>
      </c>
      <c r="H22" s="86">
        <f t="shared" ca="1" si="5"/>
        <v>10</v>
      </c>
      <c r="I22" s="140">
        <f t="shared" ca="1" si="4"/>
        <v>12</v>
      </c>
      <c r="J22" s="141"/>
    </row>
    <row r="23" spans="1:10" s="109" customFormat="1" ht="16.8" x14ac:dyDescent="0.3">
      <c r="A23" s="115" t="s">
        <v>45</v>
      </c>
      <c r="B23" s="82">
        <v>0</v>
      </c>
      <c r="C23" s="116" t="s">
        <v>28</v>
      </c>
      <c r="D23" s="117">
        <f>IF(C23="Str",'Personal File'!$C$10,IF(C23="Dex",'Personal File'!$C$11,IF(C23="Con",'Personal File'!$C$12,IF(C23="Int",'Personal File'!$C$13,IF(C23="Wis",'Personal File'!$C$14,IF(C23="Cha",'Personal File'!$C$15))))))</f>
        <v>-1</v>
      </c>
      <c r="E23" s="118" t="str">
        <f t="shared" si="3"/>
        <v>Str (-1)</v>
      </c>
      <c r="F23" s="140" t="s">
        <v>55</v>
      </c>
      <c r="G23" s="103">
        <f t="shared" si="1"/>
        <v>-1</v>
      </c>
      <c r="H23" s="86">
        <f t="shared" ca="1" si="5"/>
        <v>20</v>
      </c>
      <c r="I23" s="103">
        <f t="shared" ca="1" si="4"/>
        <v>19</v>
      </c>
      <c r="J23" s="104"/>
    </row>
    <row r="24" spans="1:10" s="109" customFormat="1" ht="16.8" x14ac:dyDescent="0.3">
      <c r="A24" s="153" t="s">
        <v>130</v>
      </c>
      <c r="B24" s="121">
        <v>5</v>
      </c>
      <c r="C24" s="154" t="s">
        <v>25</v>
      </c>
      <c r="D24" s="155" t="str">
        <f>IF(C24="Str",'Personal File'!$C$10,IF(C24="Dex",'Personal File'!$C$11,IF(C24="Con",'Personal File'!$C$12,IF(C24="Int",'Personal File'!$C$13,IF(C24="Wis",'Personal File'!$C$14,IF(C24="Cha",'Personal File'!$C$15))))))</f>
        <v>+6</v>
      </c>
      <c r="E24" s="156" t="str">
        <f>CONCATENATE(C24," (",D24,")")</f>
        <v>Int (+6)</v>
      </c>
      <c r="F24" s="125" t="s">
        <v>77</v>
      </c>
      <c r="G24" s="125">
        <f t="shared" si="1"/>
        <v>13</v>
      </c>
      <c r="H24" s="86">
        <f t="shared" ca="1" si="5"/>
        <v>4</v>
      </c>
      <c r="I24" s="125">
        <f t="shared" ca="1" si="4"/>
        <v>17</v>
      </c>
      <c r="J24" s="126"/>
    </row>
    <row r="25" spans="1:10" s="109" customFormat="1" ht="16.8" x14ac:dyDescent="0.3">
      <c r="A25" s="153" t="s">
        <v>270</v>
      </c>
      <c r="B25" s="121">
        <v>2</v>
      </c>
      <c r="C25" s="154" t="s">
        <v>25</v>
      </c>
      <c r="D25" s="155" t="str">
        <f>IF(C25="Str",'Personal File'!$C$10,IF(C25="Dex",'Personal File'!$C$11,IF(C25="Con",'Personal File'!$C$12,IF(C25="Int",'Personal File'!$C$13,IF(C25="Wis",'Personal File'!$C$14,IF(C25="Cha",'Personal File'!$C$15))))))</f>
        <v>+6</v>
      </c>
      <c r="E25" s="156" t="str">
        <f>CONCATENATE(C25," (",D25,")")</f>
        <v>Int (+6)</v>
      </c>
      <c r="F25" s="125" t="s">
        <v>77</v>
      </c>
      <c r="G25" s="125">
        <f t="shared" ref="G25" si="8">B25+D25+F25</f>
        <v>10</v>
      </c>
      <c r="H25" s="86">
        <f t="shared" ca="1" si="5"/>
        <v>15</v>
      </c>
      <c r="I25" s="125">
        <f t="shared" ref="I25" ca="1" si="9">SUM(G25:H25)</f>
        <v>25</v>
      </c>
      <c r="J25" s="126"/>
    </row>
    <row r="26" spans="1:10" s="109" customFormat="1" ht="16.8" x14ac:dyDescent="0.3">
      <c r="A26" s="340" t="s">
        <v>46</v>
      </c>
      <c r="B26" s="143">
        <v>3</v>
      </c>
      <c r="C26" s="341" t="s">
        <v>26</v>
      </c>
      <c r="D26" s="342" t="str">
        <f>IF(C26="Str",'Personal File'!$C$10,IF(C26="Dex",'Personal File'!$C$11,IF(C26="Con",'Personal File'!$C$12,IF(C26="Int",'Personal File'!$C$13,IF(C26="Wis",'Personal File'!$C$14,IF(C26="Cha",'Personal File'!$C$15))))))</f>
        <v>+0</v>
      </c>
      <c r="E26" s="343" t="str">
        <f t="shared" si="3"/>
        <v>Wis (+0)</v>
      </c>
      <c r="F26" s="147" t="s">
        <v>90</v>
      </c>
      <c r="G26" s="147">
        <f t="shared" si="1"/>
        <v>4</v>
      </c>
      <c r="H26" s="86">
        <f t="shared" ca="1" si="5"/>
        <v>4</v>
      </c>
      <c r="I26" s="147">
        <f t="shared" ca="1" si="4"/>
        <v>8</v>
      </c>
      <c r="J26" s="148"/>
    </row>
    <row r="27" spans="1:10" s="109" customFormat="1" ht="16.8" x14ac:dyDescent="0.3">
      <c r="A27" s="367" t="s">
        <v>11</v>
      </c>
      <c r="B27" s="143">
        <v>2</v>
      </c>
      <c r="C27" s="368" t="s">
        <v>27</v>
      </c>
      <c r="D27" s="369" t="str">
        <f>IF(C27="Str",'Personal File'!$C$10,IF(C27="Dex",'Personal File'!$C$11,IF(C27="Con",'Personal File'!$C$12,IF(C27="Int",'Personal File'!$C$13,IF(C27="Wis",'Personal File'!$C$14,IF(C27="Cha",'Personal File'!$C$15))))))</f>
        <v>+0</v>
      </c>
      <c r="E27" s="370" t="str">
        <f t="shared" si="3"/>
        <v>Dex (+0)</v>
      </c>
      <c r="F27" s="125" t="s">
        <v>55</v>
      </c>
      <c r="G27" s="147">
        <f t="shared" si="1"/>
        <v>2</v>
      </c>
      <c r="H27" s="86">
        <f t="shared" ca="1" si="5"/>
        <v>2</v>
      </c>
      <c r="I27" s="147">
        <f t="shared" ca="1" si="4"/>
        <v>4</v>
      </c>
      <c r="J27" s="148"/>
    </row>
    <row r="28" spans="1:10" s="109" customFormat="1" ht="16.8" x14ac:dyDescent="0.3">
      <c r="A28" s="161" t="s">
        <v>47</v>
      </c>
      <c r="B28" s="128">
        <v>0</v>
      </c>
      <c r="C28" s="162" t="s">
        <v>27</v>
      </c>
      <c r="D28" s="163" t="str">
        <f>IF(C28="Str",'Personal File'!$C$10,IF(C28="Dex",'Personal File'!$C$11,IF(C28="Con",'Personal File'!$C$12,IF(C28="Int",'Personal File'!$C$13,IF(C28="Wis",'Personal File'!$C$14,IF(C28="Cha",'Personal File'!$C$15))))))</f>
        <v>+0</v>
      </c>
      <c r="E28" s="164" t="str">
        <f t="shared" si="3"/>
        <v>Dex (+0)</v>
      </c>
      <c r="F28" s="132" t="s">
        <v>55</v>
      </c>
      <c r="G28" s="132">
        <f t="shared" si="1"/>
        <v>0</v>
      </c>
      <c r="H28" s="86">
        <f t="shared" ca="1" si="5"/>
        <v>8</v>
      </c>
      <c r="I28" s="132">
        <f t="shared" ca="1" si="4"/>
        <v>8</v>
      </c>
      <c r="J28" s="133"/>
    </row>
    <row r="29" spans="1:10" ht="16.8" x14ac:dyDescent="0.3">
      <c r="A29" s="110" t="s">
        <v>79</v>
      </c>
      <c r="B29" s="82">
        <v>0</v>
      </c>
      <c r="C29" s="111" t="s">
        <v>23</v>
      </c>
      <c r="D29" s="112" t="str">
        <f>IF(C29="Str",'Personal File'!$C$10,IF(C29="Dex",'Personal File'!$C$11,IF(C29="Con",'Personal File'!$C$12,IF(C29="Int",'Personal File'!$C$13,IF(C29="Wis",'Personal File'!$C$14,IF(C29="Cha",'Personal File'!$C$15))))))</f>
        <v>+2</v>
      </c>
      <c r="E29" s="113" t="str">
        <f t="shared" si="3"/>
        <v>Cha (+2)</v>
      </c>
      <c r="F29" s="103" t="s">
        <v>55</v>
      </c>
      <c r="G29" s="103">
        <f t="shared" si="1"/>
        <v>2</v>
      </c>
      <c r="H29" s="86">
        <f t="shared" ca="1" si="5"/>
        <v>10</v>
      </c>
      <c r="I29" s="103">
        <f t="shared" ca="1" si="4"/>
        <v>12</v>
      </c>
      <c r="J29" s="104"/>
    </row>
    <row r="30" spans="1:10" ht="16.8" x14ac:dyDescent="0.3">
      <c r="A30" s="165" t="s">
        <v>96</v>
      </c>
      <c r="B30" s="166">
        <v>0</v>
      </c>
      <c r="C30" s="167" t="s">
        <v>26</v>
      </c>
      <c r="D30" s="168" t="str">
        <f>IF(C30="Str",'Personal File'!$C$10,IF(C30="Dex",'Personal File'!$C$11,IF(C30="Con",'Personal File'!$C$12,IF(C30="Int",'Personal File'!$C$13,IF(C30="Wis",'Personal File'!$C$14,IF(C30="Cha",'Personal File'!$C$15))))))</f>
        <v>+0</v>
      </c>
      <c r="E30" s="169" t="str">
        <f t="shared" ref="E30" si="10">CONCATENATE(C30," (",D30,")")</f>
        <v>Wis (+0)</v>
      </c>
      <c r="F30" s="170" t="s">
        <v>55</v>
      </c>
      <c r="G30" s="132">
        <f t="shared" si="1"/>
        <v>0</v>
      </c>
      <c r="H30" s="86">
        <f t="shared" ca="1" si="5"/>
        <v>18</v>
      </c>
      <c r="I30" s="132">
        <f t="shared" ref="I30" ca="1" si="11">SUM(G30:H30)</f>
        <v>18</v>
      </c>
      <c r="J30" s="171"/>
    </row>
    <row r="31" spans="1:10" ht="16.8" x14ac:dyDescent="0.3">
      <c r="A31" s="106" t="s">
        <v>12</v>
      </c>
      <c r="B31" s="82">
        <v>0</v>
      </c>
      <c r="C31" s="107" t="s">
        <v>27</v>
      </c>
      <c r="D31" s="108" t="str">
        <f>IF(C31="Str",'Personal File'!$C$10,IF(C31="Dex",'Personal File'!$C$11,IF(C31="Con",'Personal File'!$C$12,IF(C31="Int",'Personal File'!$C$13,IF(C31="Wis",'Personal File'!$C$14,IF(C31="Cha",'Personal File'!$C$15))))))</f>
        <v>+0</v>
      </c>
      <c r="E31" s="89" t="str">
        <f t="shared" si="3"/>
        <v>Dex (+0)</v>
      </c>
      <c r="F31" s="103" t="s">
        <v>55</v>
      </c>
      <c r="G31" s="103">
        <f t="shared" si="1"/>
        <v>0</v>
      </c>
      <c r="H31" s="86">
        <f t="shared" ca="1" si="5"/>
        <v>13</v>
      </c>
      <c r="I31" s="103">
        <f t="shared" ca="1" si="4"/>
        <v>13</v>
      </c>
      <c r="J31" s="104"/>
    </row>
    <row r="32" spans="1:10" ht="16.8" x14ac:dyDescent="0.3">
      <c r="A32" s="98" t="s">
        <v>13</v>
      </c>
      <c r="B32" s="82">
        <v>0</v>
      </c>
      <c r="C32" s="99" t="s">
        <v>25</v>
      </c>
      <c r="D32" s="100" t="str">
        <f>IF(C32="Str",'Personal File'!$C$10,IF(C32="Dex",'Personal File'!$C$11,IF(C32="Con",'Personal File'!$C$12,IF(C32="Int",'Personal File'!$C$13,IF(C32="Wis",'Personal File'!$C$14,IF(C32="Cha",'Personal File'!$C$15))))))</f>
        <v>+6</v>
      </c>
      <c r="E32" s="101" t="str">
        <f t="shared" si="3"/>
        <v>Int (+6)</v>
      </c>
      <c r="F32" s="103" t="s">
        <v>90</v>
      </c>
      <c r="G32" s="103">
        <f t="shared" si="1"/>
        <v>7</v>
      </c>
      <c r="H32" s="86">
        <f t="shared" ca="1" si="5"/>
        <v>7</v>
      </c>
      <c r="I32" s="103">
        <f t="shared" ca="1" si="4"/>
        <v>14</v>
      </c>
      <c r="J32" s="104"/>
    </row>
    <row r="33" spans="1:10" ht="16.8" x14ac:dyDescent="0.3">
      <c r="A33" s="157" t="s">
        <v>48</v>
      </c>
      <c r="B33" s="82">
        <v>0</v>
      </c>
      <c r="C33" s="158" t="s">
        <v>26</v>
      </c>
      <c r="D33" s="159" t="str">
        <f>IF(C33="Str",'Personal File'!$C$10,IF(C33="Dex",'Personal File'!$C$11,IF(C33="Con",'Personal File'!$C$12,IF(C33="Int",'Personal File'!$C$13,IF(C33="Wis",'Personal File'!$C$14,IF(C33="Cha",'Personal File'!$C$15))))))</f>
        <v>+0</v>
      </c>
      <c r="E33" s="160" t="str">
        <f t="shared" si="3"/>
        <v>Wis (+0)</v>
      </c>
      <c r="F33" s="103" t="s">
        <v>55</v>
      </c>
      <c r="G33" s="103">
        <f t="shared" si="1"/>
        <v>0</v>
      </c>
      <c r="H33" s="86">
        <f t="shared" ca="1" si="5"/>
        <v>20</v>
      </c>
      <c r="I33" s="103">
        <f t="shared" ca="1" si="4"/>
        <v>20</v>
      </c>
      <c r="J33" s="104"/>
    </row>
    <row r="34" spans="1:10" ht="16.8" x14ac:dyDescent="0.3">
      <c r="A34" s="161" t="s">
        <v>75</v>
      </c>
      <c r="B34" s="128">
        <v>0</v>
      </c>
      <c r="C34" s="162" t="s">
        <v>27</v>
      </c>
      <c r="D34" s="163" t="str">
        <f>IF(C34="Str",'Personal File'!$C$10,IF(C34="Dex",'Personal File'!$C$11,IF(C34="Con",'Personal File'!$C$12,IF(C34="Int",'Personal File'!$C$13,IF(C34="Wis",'Personal File'!$C$14,IF(C34="Cha",'Personal File'!$C$15))))))</f>
        <v>+0</v>
      </c>
      <c r="E34" s="164" t="str">
        <f t="shared" si="3"/>
        <v>Dex (+0)</v>
      </c>
      <c r="F34" s="170" t="s">
        <v>55</v>
      </c>
      <c r="G34" s="132">
        <f t="shared" si="1"/>
        <v>0</v>
      </c>
      <c r="H34" s="86">
        <f t="shared" ca="1" si="5"/>
        <v>3</v>
      </c>
      <c r="I34" s="132">
        <f t="shared" ref="I34:I35" ca="1" si="12">SUM(G34:H34)</f>
        <v>3</v>
      </c>
      <c r="J34" s="133"/>
    </row>
    <row r="35" spans="1:10" ht="16.8" x14ac:dyDescent="0.3">
      <c r="A35" s="172" t="s">
        <v>74</v>
      </c>
      <c r="B35" s="166">
        <v>0</v>
      </c>
      <c r="C35" s="173" t="s">
        <v>25</v>
      </c>
      <c r="D35" s="174" t="str">
        <f>IF(C35="Str",'Personal File'!$C$10,IF(C35="Dex",'Personal File'!$C$11,IF(C35="Con",'Personal File'!$C$12,IF(C35="Int",'Personal File'!$C$13,IF(C35="Wis",'Personal File'!$C$14,IF(C35="Cha",'Personal File'!$C$15))))))</f>
        <v>+6</v>
      </c>
      <c r="E35" s="175" t="str">
        <f t="shared" si="3"/>
        <v>Int (+6)</v>
      </c>
      <c r="F35" s="170" t="s">
        <v>55</v>
      </c>
      <c r="G35" s="132">
        <f t="shared" si="1"/>
        <v>6</v>
      </c>
      <c r="H35" s="86">
        <f t="shared" ca="1" si="5"/>
        <v>4</v>
      </c>
      <c r="I35" s="132">
        <f t="shared" ca="1" si="12"/>
        <v>10</v>
      </c>
      <c r="J35" s="176"/>
    </row>
    <row r="36" spans="1:10" ht="16.8" x14ac:dyDescent="0.3">
      <c r="A36" s="153" t="s">
        <v>49</v>
      </c>
      <c r="B36" s="121">
        <v>8</v>
      </c>
      <c r="C36" s="154" t="s">
        <v>25</v>
      </c>
      <c r="D36" s="155" t="str">
        <f>IF(C36="Str",'Personal File'!$C$10,IF(C36="Dex",'Personal File'!$C$11,IF(C36="Con",'Personal File'!$C$12,IF(C36="Int",'Personal File'!$C$13,IF(C36="Wis",'Personal File'!$C$14,IF(C36="Cha",'Personal File'!$C$15))))))</f>
        <v>+6</v>
      </c>
      <c r="E36" s="156" t="str">
        <f t="shared" si="3"/>
        <v>Int (+6)</v>
      </c>
      <c r="F36" s="125" t="s">
        <v>55</v>
      </c>
      <c r="G36" s="125">
        <f t="shared" si="1"/>
        <v>14</v>
      </c>
      <c r="H36" s="86">
        <f t="shared" ca="1" si="5"/>
        <v>12</v>
      </c>
      <c r="I36" s="125">
        <f t="shared" ca="1" si="4"/>
        <v>26</v>
      </c>
      <c r="J36" s="177"/>
    </row>
    <row r="37" spans="1:10" ht="16.8" x14ac:dyDescent="0.3">
      <c r="A37" s="340" t="s">
        <v>50</v>
      </c>
      <c r="B37" s="143">
        <v>1</v>
      </c>
      <c r="C37" s="341" t="s">
        <v>26</v>
      </c>
      <c r="D37" s="342" t="str">
        <f>IF(C37="Str",'Personal File'!$C$10,IF(C37="Dex",'Personal File'!$C$11,IF(C37="Con",'Personal File'!$C$12,IF(C37="Int",'Personal File'!$C$13,IF(C37="Wis",'Personal File'!$C$14,IF(C37="Cha",'Personal File'!$C$15))))))</f>
        <v>+0</v>
      </c>
      <c r="E37" s="343" t="str">
        <f t="shared" si="3"/>
        <v>Wis (+0)</v>
      </c>
      <c r="F37" s="147" t="s">
        <v>90</v>
      </c>
      <c r="G37" s="147">
        <f t="shared" si="1"/>
        <v>2</v>
      </c>
      <c r="H37" s="86">
        <f t="shared" ca="1" si="5"/>
        <v>14</v>
      </c>
      <c r="I37" s="147">
        <f t="shared" ca="1" si="4"/>
        <v>16</v>
      </c>
      <c r="J37" s="148"/>
    </row>
    <row r="38" spans="1:10" ht="16.8" x14ac:dyDescent="0.3">
      <c r="A38" s="157" t="s">
        <v>76</v>
      </c>
      <c r="B38" s="82">
        <v>0</v>
      </c>
      <c r="C38" s="158" t="s">
        <v>26</v>
      </c>
      <c r="D38" s="159" t="str">
        <f>IF(C38="Str",'Personal File'!$C$10,IF(C38="Dex",'Personal File'!$C$11,IF(C38="Con",'Personal File'!$C$12,IF(C38="Int",'Personal File'!$C$13,IF(C38="Wis",'Personal File'!$C$14,IF(C38="Cha",'Personal File'!$C$15))))))</f>
        <v>+0</v>
      </c>
      <c r="E38" s="160" t="str">
        <f t="shared" si="3"/>
        <v>Wis (+0)</v>
      </c>
      <c r="F38" s="103" t="s">
        <v>77</v>
      </c>
      <c r="G38" s="103">
        <f t="shared" si="1"/>
        <v>2</v>
      </c>
      <c r="H38" s="86">
        <f t="shared" ca="1" si="5"/>
        <v>7</v>
      </c>
      <c r="I38" s="103">
        <f t="shared" ca="1" si="4"/>
        <v>9</v>
      </c>
      <c r="J38" s="104"/>
    </row>
    <row r="39" spans="1:10" ht="16.8" x14ac:dyDescent="0.3">
      <c r="A39" s="115" t="s">
        <v>14</v>
      </c>
      <c r="B39" s="82">
        <v>0</v>
      </c>
      <c r="C39" s="116" t="s">
        <v>28</v>
      </c>
      <c r="D39" s="117">
        <f>IF(C39="Str",'Personal File'!$C$10,IF(C39="Dex",'Personal File'!$C$11,IF(C39="Con",'Personal File'!$C$12,IF(C39="Int",'Personal File'!$C$13,IF(C39="Wis",'Personal File'!$C$14,IF(C39="Cha",'Personal File'!$C$15))))))</f>
        <v>-1</v>
      </c>
      <c r="E39" s="118" t="str">
        <f t="shared" si="3"/>
        <v>Str (-1)</v>
      </c>
      <c r="F39" s="103" t="s">
        <v>55</v>
      </c>
      <c r="G39" s="103">
        <f t="shared" si="1"/>
        <v>-1</v>
      </c>
      <c r="H39" s="86">
        <f t="shared" ca="1" si="5"/>
        <v>8</v>
      </c>
      <c r="I39" s="103">
        <f t="shared" ca="1" si="4"/>
        <v>7</v>
      </c>
      <c r="J39" s="87"/>
    </row>
    <row r="40" spans="1:10" ht="16.8" x14ac:dyDescent="0.3">
      <c r="A40" s="178" t="s">
        <v>51</v>
      </c>
      <c r="B40" s="179">
        <v>0</v>
      </c>
      <c r="C40" s="180" t="s">
        <v>27</v>
      </c>
      <c r="D40" s="181" t="str">
        <f>IF(C40="Str",'Personal File'!$C$10,IF(C40="Dex",'Personal File'!$C$11,IF(C40="Con",'Personal File'!$C$12,IF(C40="Int",'Personal File'!$C$13,IF(C40="Wis",'Personal File'!$C$14,IF(C40="Cha",'Personal File'!$C$15))))))</f>
        <v>+0</v>
      </c>
      <c r="E40" s="182" t="str">
        <f t="shared" si="3"/>
        <v>Dex (+0)</v>
      </c>
      <c r="F40" s="132" t="s">
        <v>55</v>
      </c>
      <c r="G40" s="132">
        <f t="shared" si="1"/>
        <v>0</v>
      </c>
      <c r="H40" s="86">
        <f t="shared" ca="1" si="5"/>
        <v>4</v>
      </c>
      <c r="I40" s="132">
        <f t="shared" ref="I40:I41" ca="1" si="13">SUM(G40:H40)</f>
        <v>4</v>
      </c>
      <c r="J40" s="183"/>
    </row>
    <row r="41" spans="1:10" ht="16.8" x14ac:dyDescent="0.3">
      <c r="A41" s="184" t="s">
        <v>52</v>
      </c>
      <c r="B41" s="128">
        <v>0</v>
      </c>
      <c r="C41" s="185" t="s">
        <v>23</v>
      </c>
      <c r="D41" s="186" t="str">
        <f>IF(C41="Str",'Personal File'!$C$10,IF(C41="Dex",'Personal File'!$C$11,IF(C41="Con",'Personal File'!$C$12,IF(C41="Int",'Personal File'!$C$13,IF(C41="Wis",'Personal File'!$C$14,IF(C41="Cha",'Personal File'!$C$15))))))</f>
        <v>+2</v>
      </c>
      <c r="E41" s="187" t="str">
        <f t="shared" si="3"/>
        <v>Cha (+2)</v>
      </c>
      <c r="F41" s="132" t="s">
        <v>55</v>
      </c>
      <c r="G41" s="132">
        <f t="shared" si="1"/>
        <v>2</v>
      </c>
      <c r="H41" s="86">
        <f t="shared" ca="1" si="5"/>
        <v>3</v>
      </c>
      <c r="I41" s="132">
        <f t="shared" ca="1" si="13"/>
        <v>5</v>
      </c>
      <c r="J41" s="188"/>
    </row>
    <row r="42" spans="1:10" ht="17.399999999999999" thickBot="1" x14ac:dyDescent="0.35">
      <c r="A42" s="189" t="s">
        <v>53</v>
      </c>
      <c r="B42" s="190">
        <v>0</v>
      </c>
      <c r="C42" s="191" t="s">
        <v>27</v>
      </c>
      <c r="D42" s="192" t="str">
        <f>IF(C42="Str",'Personal File'!$C$10,IF(C42="Dex",'Personal File'!$C$11,IF(C42="Con",'Personal File'!$C$12,IF(C42="Int",'Personal File'!$C$13,IF(C42="Wis",'Personal File'!$C$14,IF(C42="Cha",'Personal File'!$C$15))))))</f>
        <v>+0</v>
      </c>
      <c r="E42" s="193" t="str">
        <f t="shared" si="3"/>
        <v>Dex (+0)</v>
      </c>
      <c r="F42" s="194" t="s">
        <v>55</v>
      </c>
      <c r="G42" s="194">
        <f t="shared" si="1"/>
        <v>0</v>
      </c>
      <c r="H42" s="195">
        <f t="shared" ca="1" si="5"/>
        <v>3</v>
      </c>
      <c r="I42" s="194">
        <f t="shared" ca="1" si="4"/>
        <v>3</v>
      </c>
      <c r="J42" s="196"/>
    </row>
    <row r="43" spans="1:10" ht="16.2" thickTop="1" x14ac:dyDescent="0.3">
      <c r="B43" s="197">
        <f>SUM(B6:B42)+B13+B16+B26+B27</f>
        <v>56</v>
      </c>
      <c r="E43" s="197">
        <f>SUM(E44:E51)</f>
        <v>74</v>
      </c>
      <c r="F43" s="198" t="s">
        <v>56</v>
      </c>
    </row>
    <row r="44" spans="1:10" x14ac:dyDescent="0.3">
      <c r="B44" s="197"/>
      <c r="E44" s="366">
        <f>4*((2+'Personal File'!$C$13))</f>
        <v>32</v>
      </c>
      <c r="F44" s="199" t="s">
        <v>122</v>
      </c>
    </row>
    <row r="45" spans="1:10" x14ac:dyDescent="0.3">
      <c r="E45" s="366">
        <f>2+'Personal File'!$C$13</f>
        <v>8</v>
      </c>
      <c r="F45" s="199" t="s">
        <v>124</v>
      </c>
    </row>
    <row r="46" spans="1:10" x14ac:dyDescent="0.3">
      <c r="E46" s="366">
        <f>2+'Personal File'!$C$13</f>
        <v>8</v>
      </c>
      <c r="F46" s="199" t="s">
        <v>123</v>
      </c>
    </row>
    <row r="47" spans="1:10" x14ac:dyDescent="0.3">
      <c r="E47" s="366">
        <f>2+'Personal File'!$C$13</f>
        <v>8</v>
      </c>
      <c r="F47" s="199" t="s">
        <v>125</v>
      </c>
    </row>
    <row r="48" spans="1:10" x14ac:dyDescent="0.3">
      <c r="E48" s="366">
        <f>4+'Personal File'!$C$13</f>
        <v>10</v>
      </c>
      <c r="F48" s="199" t="s">
        <v>262</v>
      </c>
    </row>
    <row r="49" spans="5:6" x14ac:dyDescent="0.3">
      <c r="E49" s="366">
        <f>2+'Personal File'!$C$13</f>
        <v>8</v>
      </c>
      <c r="F49" s="199" t="s">
        <v>126</v>
      </c>
    </row>
    <row r="50" spans="5:6" x14ac:dyDescent="0.3">
      <c r="E50" s="366" t="s">
        <v>129</v>
      </c>
      <c r="F50" s="199" t="s">
        <v>127</v>
      </c>
    </row>
    <row r="51" spans="5:6" x14ac:dyDescent="0.3">
      <c r="E51" s="366" t="s">
        <v>129</v>
      </c>
      <c r="F51" s="199" t="s">
        <v>128</v>
      </c>
    </row>
  </sheetData>
  <phoneticPr fontId="0" type="noConversion"/>
  <printOptions gridLinesSet="0"/>
  <pageMargins left="0.62" right="0.33" top="0.5" bottom="0.63" header="0.5" footer="0.5"/>
  <pageSetup orientation="portrait" horizontalDpi="120" verticalDpi="144"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38"/>
  <sheetViews>
    <sheetView showGridLines="0" workbookViewId="0">
      <pane ySplit="2" topLeftCell="A3" activePane="bottomLeft" state="frozen"/>
      <selection pane="bottomLeft" activeCell="A3" sqref="A3"/>
    </sheetView>
  </sheetViews>
  <sheetFormatPr defaultColWidth="13" defaultRowHeight="15.6" x14ac:dyDescent="0.3"/>
  <cols>
    <col min="1" max="1" width="16.19921875" style="435" bestFit="1" customWidth="1"/>
    <col min="2" max="2" width="6.19921875" style="435" bestFit="1" customWidth="1"/>
    <col min="3" max="3" width="13.59765625" style="436" bestFit="1" customWidth="1"/>
    <col min="4" max="4" width="10.5" style="436" bestFit="1" customWidth="1"/>
    <col min="5" max="5" width="6.296875" style="436" bestFit="1" customWidth="1"/>
    <col min="6" max="7" width="13.19921875" style="436" bestFit="1" customWidth="1"/>
    <col min="8" max="8" width="10.19921875" style="435" bestFit="1" customWidth="1"/>
    <col min="9" max="9" width="5.5" style="200" bestFit="1" customWidth="1"/>
    <col min="10" max="16384" width="13" style="202"/>
  </cols>
  <sheetData>
    <row r="1" spans="1:9" ht="23.4" thickBot="1" x14ac:dyDescent="0.35">
      <c r="A1" s="467" t="s">
        <v>231</v>
      </c>
      <c r="B1" s="203"/>
      <c r="C1" s="203"/>
      <c r="D1" s="203"/>
      <c r="E1" s="203"/>
      <c r="F1" s="203"/>
      <c r="G1" s="203"/>
      <c r="H1" s="203"/>
    </row>
    <row r="2" spans="1:9" s="461" customFormat="1" ht="31.8" thickBot="1" x14ac:dyDescent="0.35">
      <c r="A2" s="466" t="s">
        <v>63</v>
      </c>
      <c r="B2" s="464" t="s">
        <v>0</v>
      </c>
      <c r="C2" s="464" t="s">
        <v>230</v>
      </c>
      <c r="D2" s="465" t="s">
        <v>229</v>
      </c>
      <c r="E2" s="465" t="s">
        <v>228</v>
      </c>
      <c r="F2" s="464" t="s">
        <v>227</v>
      </c>
      <c r="G2" s="464" t="s">
        <v>226</v>
      </c>
      <c r="H2" s="463" t="s">
        <v>225</v>
      </c>
      <c r="I2" s="462" t="s">
        <v>224</v>
      </c>
    </row>
    <row r="3" spans="1:9" ht="16.8" x14ac:dyDescent="0.3">
      <c r="A3" s="456" t="s">
        <v>232</v>
      </c>
      <c r="B3" s="84">
        <v>0</v>
      </c>
      <c r="C3" s="459" t="s">
        <v>208</v>
      </c>
      <c r="D3" s="454" t="s">
        <v>199</v>
      </c>
      <c r="E3" s="453" t="s">
        <v>193</v>
      </c>
      <c r="F3" s="452" t="s">
        <v>210</v>
      </c>
      <c r="G3" s="452" t="s">
        <v>196</v>
      </c>
      <c r="H3" s="452" t="s">
        <v>190</v>
      </c>
      <c r="I3" s="451">
        <v>196</v>
      </c>
    </row>
    <row r="4" spans="1:9" ht="16.8" x14ac:dyDescent="0.3">
      <c r="A4" s="456" t="s">
        <v>223</v>
      </c>
      <c r="B4" s="84">
        <v>0</v>
      </c>
      <c r="C4" s="459" t="s">
        <v>215</v>
      </c>
      <c r="D4" s="454" t="s">
        <v>199</v>
      </c>
      <c r="E4" s="453" t="s">
        <v>193</v>
      </c>
      <c r="F4" s="452" t="s">
        <v>222</v>
      </c>
      <c r="G4" s="452" t="s">
        <v>221</v>
      </c>
      <c r="H4" s="452" t="s">
        <v>190</v>
      </c>
      <c r="I4" s="451">
        <v>201</v>
      </c>
    </row>
    <row r="5" spans="1:9" ht="16.8" x14ac:dyDescent="0.3">
      <c r="A5" s="456" t="s">
        <v>235</v>
      </c>
      <c r="B5" s="84">
        <v>0</v>
      </c>
      <c r="C5" s="459" t="s">
        <v>244</v>
      </c>
      <c r="D5" s="454" t="s">
        <v>199</v>
      </c>
      <c r="E5" s="452" t="s">
        <v>193</v>
      </c>
      <c r="F5" s="452" t="s">
        <v>204</v>
      </c>
      <c r="G5" s="452" t="s">
        <v>245</v>
      </c>
      <c r="H5" s="452" t="s">
        <v>190</v>
      </c>
      <c r="I5" s="451">
        <v>216</v>
      </c>
    </row>
    <row r="6" spans="1:9" ht="16.8" x14ac:dyDescent="0.3">
      <c r="A6" s="456" t="s">
        <v>234</v>
      </c>
      <c r="B6" s="84">
        <v>0</v>
      </c>
      <c r="C6" s="459" t="s">
        <v>246</v>
      </c>
      <c r="D6" s="454" t="s">
        <v>194</v>
      </c>
      <c r="E6" s="453" t="s">
        <v>193</v>
      </c>
      <c r="F6" s="452" t="s">
        <v>210</v>
      </c>
      <c r="G6" s="452" t="s">
        <v>247</v>
      </c>
      <c r="H6" s="452" t="s">
        <v>190</v>
      </c>
      <c r="I6" s="451">
        <v>217</v>
      </c>
    </row>
    <row r="7" spans="1:9" ht="16.8" x14ac:dyDescent="0.3">
      <c r="A7" s="456" t="s">
        <v>185</v>
      </c>
      <c r="B7" s="84">
        <v>0</v>
      </c>
      <c r="C7" s="459" t="s">
        <v>215</v>
      </c>
      <c r="D7" s="454" t="s">
        <v>199</v>
      </c>
      <c r="E7" s="452" t="s">
        <v>193</v>
      </c>
      <c r="F7" s="452" t="s">
        <v>220</v>
      </c>
      <c r="G7" s="452" t="s">
        <v>203</v>
      </c>
      <c r="H7" s="452" t="s">
        <v>190</v>
      </c>
      <c r="I7" s="451">
        <v>219</v>
      </c>
    </row>
    <row r="8" spans="1:9" ht="16.8" x14ac:dyDescent="0.3">
      <c r="A8" s="456" t="s">
        <v>213</v>
      </c>
      <c r="B8" s="84">
        <v>0</v>
      </c>
      <c r="C8" s="455" t="s">
        <v>212</v>
      </c>
      <c r="D8" s="454" t="s">
        <v>199</v>
      </c>
      <c r="E8" s="453" t="s">
        <v>193</v>
      </c>
      <c r="F8" s="452" t="s">
        <v>210</v>
      </c>
      <c r="G8" s="452" t="s">
        <v>196</v>
      </c>
      <c r="H8" s="452" t="s">
        <v>190</v>
      </c>
      <c r="I8" s="451">
        <v>219</v>
      </c>
    </row>
    <row r="9" spans="1:9" ht="16.8" x14ac:dyDescent="0.3">
      <c r="A9" s="456" t="s">
        <v>181</v>
      </c>
      <c r="B9" s="84">
        <v>0</v>
      </c>
      <c r="C9" s="459" t="s">
        <v>200</v>
      </c>
      <c r="D9" s="454" t="s">
        <v>199</v>
      </c>
      <c r="E9" s="453" t="s">
        <v>193</v>
      </c>
      <c r="F9" s="452" t="s">
        <v>210</v>
      </c>
      <c r="G9" s="452" t="s">
        <v>196</v>
      </c>
      <c r="H9" s="452" t="s">
        <v>190</v>
      </c>
      <c r="I9" s="451">
        <v>223</v>
      </c>
    </row>
    <row r="10" spans="1:9" ht="16.8" x14ac:dyDescent="0.3">
      <c r="A10" s="456" t="s">
        <v>236</v>
      </c>
      <c r="B10" s="84">
        <v>0</v>
      </c>
      <c r="C10" s="455" t="s">
        <v>197</v>
      </c>
      <c r="D10" s="454" t="s">
        <v>248</v>
      </c>
      <c r="E10" s="453" t="s">
        <v>193</v>
      </c>
      <c r="F10" s="452" t="s">
        <v>210</v>
      </c>
      <c r="G10" s="452" t="s">
        <v>196</v>
      </c>
      <c r="H10" s="452" t="s">
        <v>190</v>
      </c>
      <c r="I10" s="451">
        <v>232</v>
      </c>
    </row>
    <row r="11" spans="1:9" ht="16.8" x14ac:dyDescent="0.3">
      <c r="A11" s="456" t="s">
        <v>238</v>
      </c>
      <c r="B11" s="84">
        <v>0</v>
      </c>
      <c r="C11" s="459" t="s">
        <v>244</v>
      </c>
      <c r="D11" s="454" t="s">
        <v>194</v>
      </c>
      <c r="E11" s="453" t="s">
        <v>193</v>
      </c>
      <c r="F11" s="452" t="s">
        <v>210</v>
      </c>
      <c r="G11" s="452" t="s">
        <v>191</v>
      </c>
      <c r="H11" s="452" t="s">
        <v>190</v>
      </c>
      <c r="I11" s="451">
        <v>235</v>
      </c>
    </row>
    <row r="12" spans="1:9" ht="16.8" x14ac:dyDescent="0.3">
      <c r="A12" s="456" t="s">
        <v>219</v>
      </c>
      <c r="B12" s="84">
        <v>0</v>
      </c>
      <c r="C12" s="455" t="s">
        <v>197</v>
      </c>
      <c r="D12" s="454" t="s">
        <v>218</v>
      </c>
      <c r="E12" s="453" t="s">
        <v>193</v>
      </c>
      <c r="F12" s="452" t="s">
        <v>198</v>
      </c>
      <c r="G12" s="452" t="s">
        <v>201</v>
      </c>
      <c r="H12" s="452" t="s">
        <v>190</v>
      </c>
      <c r="I12" s="451">
        <v>248</v>
      </c>
    </row>
    <row r="13" spans="1:9" ht="16.8" x14ac:dyDescent="0.3">
      <c r="A13" s="456" t="s">
        <v>239</v>
      </c>
      <c r="B13" s="84">
        <v>0</v>
      </c>
      <c r="C13" s="459" t="s">
        <v>202</v>
      </c>
      <c r="D13" s="454" t="s">
        <v>199</v>
      </c>
      <c r="E13" s="453" t="s">
        <v>193</v>
      </c>
      <c r="F13" s="452" t="s">
        <v>210</v>
      </c>
      <c r="G13" s="452" t="s">
        <v>8</v>
      </c>
      <c r="H13" s="452" t="s">
        <v>190</v>
      </c>
      <c r="I13" s="451">
        <v>249</v>
      </c>
    </row>
    <row r="14" spans="1:9" ht="16.8" x14ac:dyDescent="0.3">
      <c r="A14" s="456" t="s">
        <v>240</v>
      </c>
      <c r="B14" s="84">
        <v>0</v>
      </c>
      <c r="C14" s="455" t="s">
        <v>202</v>
      </c>
      <c r="D14" s="454" t="s">
        <v>199</v>
      </c>
      <c r="E14" s="453" t="s">
        <v>193</v>
      </c>
      <c r="F14" s="452" t="s">
        <v>192</v>
      </c>
      <c r="G14" s="452" t="s">
        <v>196</v>
      </c>
      <c r="H14" s="452" t="s">
        <v>190</v>
      </c>
      <c r="I14" s="451">
        <v>253</v>
      </c>
    </row>
    <row r="15" spans="1:9" ht="16.8" x14ac:dyDescent="0.3">
      <c r="A15" s="456" t="s">
        <v>217</v>
      </c>
      <c r="B15" s="84">
        <v>0</v>
      </c>
      <c r="C15" s="459" t="s">
        <v>202</v>
      </c>
      <c r="D15" s="454" t="s">
        <v>207</v>
      </c>
      <c r="E15" s="453" t="s">
        <v>193</v>
      </c>
      <c r="F15" s="452" t="s">
        <v>204</v>
      </c>
      <c r="G15" s="452" t="s">
        <v>201</v>
      </c>
      <c r="H15" s="452" t="s">
        <v>190</v>
      </c>
      <c r="I15" s="451">
        <v>253</v>
      </c>
    </row>
    <row r="16" spans="1:9" ht="16.8" x14ac:dyDescent="0.3">
      <c r="A16" s="456" t="s">
        <v>241</v>
      </c>
      <c r="B16" s="84">
        <v>0</v>
      </c>
      <c r="C16" s="459" t="s">
        <v>202</v>
      </c>
      <c r="D16" s="454" t="s">
        <v>207</v>
      </c>
      <c r="E16" s="453" t="s">
        <v>193</v>
      </c>
      <c r="F16" s="452" t="s">
        <v>210</v>
      </c>
      <c r="G16" s="452" t="s">
        <v>196</v>
      </c>
      <c r="H16" s="452" t="s">
        <v>190</v>
      </c>
      <c r="I16" s="451">
        <v>258</v>
      </c>
    </row>
    <row r="17" spans="1:9" ht="16.8" x14ac:dyDescent="0.3">
      <c r="A17" s="456" t="s">
        <v>216</v>
      </c>
      <c r="B17" s="84">
        <v>0</v>
      </c>
      <c r="C17" s="459" t="s">
        <v>215</v>
      </c>
      <c r="D17" s="454" t="s">
        <v>199</v>
      </c>
      <c r="E17" s="453" t="s">
        <v>193</v>
      </c>
      <c r="F17" s="452" t="s">
        <v>192</v>
      </c>
      <c r="G17" s="452" t="s">
        <v>214</v>
      </c>
      <c r="H17" s="452" t="s">
        <v>190</v>
      </c>
      <c r="I17" s="451">
        <v>264</v>
      </c>
    </row>
    <row r="18" spans="1:9" ht="16.8" x14ac:dyDescent="0.3">
      <c r="A18" s="456" t="s">
        <v>237</v>
      </c>
      <c r="B18" s="84">
        <v>0</v>
      </c>
      <c r="C18" s="459" t="s">
        <v>208</v>
      </c>
      <c r="D18" s="454" t="s">
        <v>199</v>
      </c>
      <c r="E18" s="453" t="s">
        <v>193</v>
      </c>
      <c r="F18" s="452" t="s">
        <v>210</v>
      </c>
      <c r="G18" s="452" t="s">
        <v>196</v>
      </c>
      <c r="H18" s="452" t="s">
        <v>190</v>
      </c>
      <c r="I18" s="451">
        <v>269</v>
      </c>
    </row>
    <row r="19" spans="1:9" ht="16.8" x14ac:dyDescent="0.3">
      <c r="A19" s="456" t="s">
        <v>233</v>
      </c>
      <c r="B19" s="84">
        <v>0</v>
      </c>
      <c r="C19" s="455" t="s">
        <v>215</v>
      </c>
      <c r="D19" s="454" t="s">
        <v>207</v>
      </c>
      <c r="E19" s="453" t="s">
        <v>193</v>
      </c>
      <c r="F19" s="452" t="s">
        <v>209</v>
      </c>
      <c r="G19" s="452" t="s">
        <v>201</v>
      </c>
      <c r="H19" s="452" t="s">
        <v>190</v>
      </c>
      <c r="I19" s="451">
        <v>269</v>
      </c>
    </row>
    <row r="20" spans="1:9" ht="16.8" x14ac:dyDescent="0.3">
      <c r="A20" s="456" t="s">
        <v>250</v>
      </c>
      <c r="B20" s="84">
        <v>0</v>
      </c>
      <c r="C20" s="459" t="s">
        <v>195</v>
      </c>
      <c r="D20" s="454" t="s">
        <v>249</v>
      </c>
      <c r="E20" s="453" t="s">
        <v>193</v>
      </c>
      <c r="F20" s="452" t="s">
        <v>198</v>
      </c>
      <c r="G20" s="452" t="s">
        <v>245</v>
      </c>
      <c r="H20" s="452" t="s">
        <v>190</v>
      </c>
      <c r="I20" s="451">
        <v>272</v>
      </c>
    </row>
    <row r="21" spans="1:9" ht="16.8" x14ac:dyDescent="0.3">
      <c r="A21" s="456" t="s">
        <v>211</v>
      </c>
      <c r="B21" s="84">
        <v>0</v>
      </c>
      <c r="C21" s="455" t="s">
        <v>200</v>
      </c>
      <c r="D21" s="454" t="s">
        <v>194</v>
      </c>
      <c r="E21" s="453" t="s">
        <v>193</v>
      </c>
      <c r="F21" s="452" t="s">
        <v>198</v>
      </c>
      <c r="G21" s="452" t="s">
        <v>191</v>
      </c>
      <c r="H21" s="452" t="s">
        <v>190</v>
      </c>
      <c r="I21" s="451">
        <v>294</v>
      </c>
    </row>
    <row r="22" spans="1:9" ht="16.8" x14ac:dyDescent="0.3">
      <c r="A22" s="457" t="s">
        <v>186</v>
      </c>
      <c r="B22" s="94">
        <v>0</v>
      </c>
      <c r="C22" s="450" t="s">
        <v>202</v>
      </c>
      <c r="D22" s="449" t="s">
        <v>251</v>
      </c>
      <c r="E22" s="448" t="s">
        <v>193</v>
      </c>
      <c r="F22" s="447" t="s">
        <v>198</v>
      </c>
      <c r="G22" s="447" t="s">
        <v>206</v>
      </c>
      <c r="H22" s="447" t="s">
        <v>140</v>
      </c>
      <c r="I22" s="446" t="s">
        <v>140</v>
      </c>
    </row>
    <row r="23" spans="1:9" ht="16.8" x14ac:dyDescent="0.3">
      <c r="A23" s="456" t="s">
        <v>182</v>
      </c>
      <c r="B23" s="84">
        <v>1</v>
      </c>
      <c r="C23" s="459" t="s">
        <v>197</v>
      </c>
      <c r="D23" s="454" t="s">
        <v>199</v>
      </c>
      <c r="E23" s="453" t="s">
        <v>193</v>
      </c>
      <c r="F23" s="458" t="s">
        <v>252</v>
      </c>
      <c r="G23" s="458" t="s">
        <v>196</v>
      </c>
      <c r="H23" s="452" t="s">
        <v>190</v>
      </c>
      <c r="I23" s="451">
        <v>207</v>
      </c>
    </row>
    <row r="24" spans="1:9" ht="16.8" x14ac:dyDescent="0.3">
      <c r="A24" s="456" t="s">
        <v>243</v>
      </c>
      <c r="B24" s="84">
        <v>1</v>
      </c>
      <c r="C24" s="455" t="s">
        <v>200</v>
      </c>
      <c r="D24" s="454" t="s">
        <v>199</v>
      </c>
      <c r="E24" s="453" t="s">
        <v>193</v>
      </c>
      <c r="F24" s="452" t="s">
        <v>210</v>
      </c>
      <c r="G24" s="452" t="s">
        <v>253</v>
      </c>
      <c r="H24" s="452" t="s">
        <v>190</v>
      </c>
      <c r="I24" s="451">
        <v>208</v>
      </c>
    </row>
    <row r="25" spans="1:9" ht="16.8" x14ac:dyDescent="0.3">
      <c r="A25" s="456" t="s">
        <v>188</v>
      </c>
      <c r="B25" s="84">
        <v>1</v>
      </c>
      <c r="C25" s="455" t="s">
        <v>246</v>
      </c>
      <c r="D25" s="454" t="s">
        <v>199</v>
      </c>
      <c r="E25" s="453" t="s">
        <v>193</v>
      </c>
      <c r="F25" s="452" t="s">
        <v>210</v>
      </c>
      <c r="G25" s="452" t="s">
        <v>206</v>
      </c>
      <c r="H25" s="452" t="s">
        <v>190</v>
      </c>
      <c r="I25" s="451">
        <v>209</v>
      </c>
    </row>
    <row r="26" spans="1:9" ht="16.8" x14ac:dyDescent="0.3">
      <c r="A26" s="456" t="s">
        <v>205</v>
      </c>
      <c r="B26" s="84">
        <v>1</v>
      </c>
      <c r="C26" s="455" t="s">
        <v>200</v>
      </c>
      <c r="D26" s="454" t="s">
        <v>199</v>
      </c>
      <c r="E26" s="453" t="s">
        <v>193</v>
      </c>
      <c r="F26" s="452" t="s">
        <v>198</v>
      </c>
      <c r="G26" s="452" t="s">
        <v>196</v>
      </c>
      <c r="H26" s="452" t="s">
        <v>190</v>
      </c>
      <c r="I26" s="460">
        <v>209</v>
      </c>
    </row>
    <row r="27" spans="1:9" ht="16.8" x14ac:dyDescent="0.3">
      <c r="A27" s="456" t="s">
        <v>187</v>
      </c>
      <c r="B27" s="84">
        <v>1</v>
      </c>
      <c r="C27" s="455" t="s">
        <v>244</v>
      </c>
      <c r="D27" s="454" t="s">
        <v>194</v>
      </c>
      <c r="E27" s="453" t="s">
        <v>193</v>
      </c>
      <c r="F27" s="452" t="s">
        <v>210</v>
      </c>
      <c r="G27" s="452" t="s">
        <v>196</v>
      </c>
      <c r="H27" s="452" t="s">
        <v>190</v>
      </c>
      <c r="I27" s="451">
        <v>210</v>
      </c>
    </row>
    <row r="28" spans="1:9" ht="16.8" x14ac:dyDescent="0.3">
      <c r="A28" s="456" t="s">
        <v>242</v>
      </c>
      <c r="B28" s="84">
        <v>1</v>
      </c>
      <c r="C28" s="455" t="s">
        <v>212</v>
      </c>
      <c r="D28" s="454" t="s">
        <v>199</v>
      </c>
      <c r="E28" s="453" t="s">
        <v>193</v>
      </c>
      <c r="F28" s="452" t="s">
        <v>198</v>
      </c>
      <c r="G28" s="452" t="s">
        <v>196</v>
      </c>
      <c r="H28" s="452" t="s">
        <v>190</v>
      </c>
      <c r="I28" s="451">
        <v>243</v>
      </c>
    </row>
    <row r="29" spans="1:9" ht="16.8" x14ac:dyDescent="0.3">
      <c r="A29" s="456" t="s">
        <v>183</v>
      </c>
      <c r="B29" s="84">
        <v>1</v>
      </c>
      <c r="C29" s="455" t="s">
        <v>202</v>
      </c>
      <c r="D29" s="454" t="s">
        <v>254</v>
      </c>
      <c r="E29" s="453" t="s">
        <v>193</v>
      </c>
      <c r="F29" s="452" t="s">
        <v>198</v>
      </c>
      <c r="G29" s="452" t="s">
        <v>203</v>
      </c>
      <c r="H29" s="452" t="s">
        <v>190</v>
      </c>
      <c r="I29" s="460">
        <v>251</v>
      </c>
    </row>
    <row r="30" spans="1:9" ht="16.8" x14ac:dyDescent="0.3">
      <c r="A30" s="456" t="s">
        <v>171</v>
      </c>
      <c r="B30" s="84">
        <v>1</v>
      </c>
      <c r="C30" s="455" t="s">
        <v>246</v>
      </c>
      <c r="D30" s="454" t="s">
        <v>249</v>
      </c>
      <c r="E30" s="453" t="s">
        <v>193</v>
      </c>
      <c r="F30" s="452" t="s">
        <v>204</v>
      </c>
      <c r="G30" s="452" t="s">
        <v>203</v>
      </c>
      <c r="H30" s="452" t="s">
        <v>190</v>
      </c>
      <c r="I30" s="451">
        <v>280</v>
      </c>
    </row>
    <row r="31" spans="1:9" ht="16.8" x14ac:dyDescent="0.3">
      <c r="A31" s="457" t="s">
        <v>172</v>
      </c>
      <c r="B31" s="94">
        <v>1</v>
      </c>
      <c r="C31" s="450" t="s">
        <v>208</v>
      </c>
      <c r="D31" s="449" t="s">
        <v>194</v>
      </c>
      <c r="E31" s="448" t="s">
        <v>193</v>
      </c>
      <c r="F31" s="447" t="s">
        <v>210</v>
      </c>
      <c r="G31" s="447" t="s">
        <v>206</v>
      </c>
      <c r="H31" s="447" t="s">
        <v>190</v>
      </c>
      <c r="I31" s="446">
        <v>297</v>
      </c>
    </row>
    <row r="32" spans="1:9" ht="16.8" x14ac:dyDescent="0.3">
      <c r="A32" s="456" t="s">
        <v>189</v>
      </c>
      <c r="B32" s="84">
        <v>2</v>
      </c>
      <c r="C32" s="455" t="s">
        <v>212</v>
      </c>
      <c r="D32" s="454" t="s">
        <v>194</v>
      </c>
      <c r="E32" s="452" t="s">
        <v>193</v>
      </c>
      <c r="F32" s="452" t="s">
        <v>198</v>
      </c>
      <c r="G32" s="452" t="s">
        <v>221</v>
      </c>
      <c r="H32" s="452" t="s">
        <v>190</v>
      </c>
      <c r="I32" s="104">
        <v>200</v>
      </c>
    </row>
    <row r="33" spans="1:9" ht="16.8" x14ac:dyDescent="0.3">
      <c r="A33" s="456" t="s">
        <v>173</v>
      </c>
      <c r="B33" s="84">
        <v>2</v>
      </c>
      <c r="C33" s="455" t="s">
        <v>202</v>
      </c>
      <c r="D33" s="454" t="s">
        <v>249</v>
      </c>
      <c r="E33" s="453" t="s">
        <v>193</v>
      </c>
      <c r="F33" s="452" t="s">
        <v>198</v>
      </c>
      <c r="G33" s="452" t="s">
        <v>203</v>
      </c>
      <c r="H33" s="452" t="s">
        <v>190</v>
      </c>
      <c r="I33" s="451">
        <v>207</v>
      </c>
    </row>
    <row r="34" spans="1:9" ht="16.8" x14ac:dyDescent="0.3">
      <c r="A34" s="456" t="s">
        <v>174</v>
      </c>
      <c r="B34" s="84">
        <v>2</v>
      </c>
      <c r="C34" s="455" t="s">
        <v>208</v>
      </c>
      <c r="D34" s="454" t="s">
        <v>194</v>
      </c>
      <c r="E34" s="453" t="s">
        <v>193</v>
      </c>
      <c r="F34" s="452" t="s">
        <v>204</v>
      </c>
      <c r="G34" s="452" t="s">
        <v>191</v>
      </c>
      <c r="H34" s="452" t="s">
        <v>190</v>
      </c>
      <c r="I34" s="451">
        <v>236</v>
      </c>
    </row>
    <row r="35" spans="1:9" ht="16.8" x14ac:dyDescent="0.3">
      <c r="A35" s="457" t="s">
        <v>184</v>
      </c>
      <c r="B35" s="94">
        <v>2</v>
      </c>
      <c r="C35" s="450" t="s">
        <v>202</v>
      </c>
      <c r="D35" s="449" t="s">
        <v>199</v>
      </c>
      <c r="E35" s="448" t="s">
        <v>193</v>
      </c>
      <c r="F35" s="447" t="s">
        <v>255</v>
      </c>
      <c r="G35" s="447" t="s">
        <v>206</v>
      </c>
      <c r="H35" s="447" t="s">
        <v>190</v>
      </c>
      <c r="I35" s="446">
        <v>301</v>
      </c>
    </row>
    <row r="36" spans="1:9" ht="16.8" x14ac:dyDescent="0.3">
      <c r="A36" s="456" t="s">
        <v>272</v>
      </c>
      <c r="B36" s="84">
        <v>3</v>
      </c>
      <c r="C36" s="455" t="s">
        <v>197</v>
      </c>
      <c r="D36" s="454" t="s">
        <v>194</v>
      </c>
      <c r="E36" s="453" t="s">
        <v>193</v>
      </c>
      <c r="F36" s="452" t="s">
        <v>273</v>
      </c>
      <c r="G36" s="452" t="s">
        <v>196</v>
      </c>
      <c r="H36" s="452" t="s">
        <v>190</v>
      </c>
      <c r="I36" s="451">
        <v>248</v>
      </c>
    </row>
    <row r="37" spans="1:9" ht="17.399999999999999" thickBot="1" x14ac:dyDescent="0.35">
      <c r="A37" s="445" t="s">
        <v>271</v>
      </c>
      <c r="B37" s="444">
        <v>3</v>
      </c>
      <c r="C37" s="443" t="s">
        <v>195</v>
      </c>
      <c r="D37" s="442" t="s">
        <v>199</v>
      </c>
      <c r="E37" s="441" t="s">
        <v>193</v>
      </c>
      <c r="F37" s="440" t="s">
        <v>204</v>
      </c>
      <c r="G37" s="439" t="s">
        <v>196</v>
      </c>
      <c r="H37" s="439" t="s">
        <v>190</v>
      </c>
      <c r="I37" s="438">
        <v>223</v>
      </c>
    </row>
    <row r="38" spans="1:9" ht="16.2" thickTop="1" x14ac:dyDescent="0.3">
      <c r="A38" s="200"/>
      <c r="B38" s="437"/>
    </row>
  </sheetData>
  <sortState xmlns:xlrd2="http://schemas.microsoft.com/office/spreadsheetml/2017/richdata2" ref="A3:I41">
    <sortCondition ref="B3:B41"/>
    <sortCondition ref="A3:A41"/>
  </sortState>
  <printOptions gridLinesSet="0"/>
  <pageMargins left="0.62" right="0.33" top="0.5" bottom="0.63" header="0.5" footer="0.5"/>
  <pageSetup orientation="portrait" horizontalDpi="120" verticalDpi="144"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23"/>
  <sheetViews>
    <sheetView showGridLines="0" workbookViewId="0"/>
  </sheetViews>
  <sheetFormatPr defaultColWidth="13" defaultRowHeight="16.8" x14ac:dyDescent="0.3"/>
  <cols>
    <col min="1" max="1" width="22.59765625" style="230" bestFit="1" customWidth="1"/>
    <col min="2" max="2" width="6.19921875" style="230" bestFit="1" customWidth="1"/>
    <col min="3" max="3" width="4.09765625" style="230" bestFit="1" customWidth="1"/>
    <col min="4" max="4" width="6.3984375" style="231" bestFit="1" customWidth="1"/>
    <col min="5" max="5" width="2.19921875" style="231" bestFit="1" customWidth="1"/>
    <col min="6" max="6" width="17.19921875" style="201" customWidth="1"/>
    <col min="7" max="14" width="4.19921875" style="201" customWidth="1"/>
    <col min="15" max="16384" width="13" style="201"/>
  </cols>
  <sheetData>
    <row r="1" spans="1:14" ht="24" thickTop="1" thickBot="1" x14ac:dyDescent="0.45">
      <c r="A1" s="399" t="s">
        <v>137</v>
      </c>
      <c r="B1" s="400"/>
      <c r="C1" s="400"/>
      <c r="D1" s="401"/>
      <c r="E1" s="201"/>
      <c r="F1" s="202"/>
      <c r="G1" s="405" t="s">
        <v>91</v>
      </c>
      <c r="H1" s="203"/>
      <c r="I1" s="203"/>
      <c r="J1" s="204"/>
      <c r="K1" s="203"/>
      <c r="L1" s="203"/>
      <c r="M1" s="203"/>
      <c r="N1" s="204"/>
    </row>
    <row r="2" spans="1:14" ht="17.399999999999999" thickTop="1" x14ac:dyDescent="0.3">
      <c r="A2" s="402" t="s">
        <v>63</v>
      </c>
      <c r="B2" s="403" t="s">
        <v>0</v>
      </c>
      <c r="C2" s="403" t="s">
        <v>80</v>
      </c>
      <c r="D2" s="404" t="s">
        <v>64</v>
      </c>
      <c r="E2" s="36"/>
      <c r="F2" s="202"/>
      <c r="G2" s="205" t="s">
        <v>92</v>
      </c>
      <c r="H2" s="206"/>
      <c r="I2" s="206"/>
      <c r="J2" s="206"/>
      <c r="K2" s="206"/>
      <c r="L2" s="206"/>
      <c r="M2" s="206"/>
      <c r="N2" s="207"/>
    </row>
    <row r="3" spans="1:14" ht="17.399999999999999" thickBot="1" x14ac:dyDescent="0.35">
      <c r="A3" s="422" t="s">
        <v>185</v>
      </c>
      <c r="B3" s="82">
        <v>0</v>
      </c>
      <c r="C3" s="208">
        <f>10+B3+'Personal File'!$C$14</f>
        <v>10</v>
      </c>
      <c r="D3" s="209" t="s">
        <v>275</v>
      </c>
      <c r="E3" s="36"/>
      <c r="F3" s="202"/>
      <c r="G3" s="210" t="s">
        <v>93</v>
      </c>
      <c r="H3" s="211" t="s">
        <v>84</v>
      </c>
      <c r="I3" s="211" t="s">
        <v>85</v>
      </c>
      <c r="J3" s="211" t="s">
        <v>86</v>
      </c>
      <c r="K3" s="211" t="s">
        <v>87</v>
      </c>
      <c r="L3" s="211" t="s">
        <v>88</v>
      </c>
      <c r="M3" s="211" t="s">
        <v>89</v>
      </c>
      <c r="N3" s="212" t="s">
        <v>94</v>
      </c>
    </row>
    <row r="4" spans="1:14" ht="17.399999999999999" thickTop="1" x14ac:dyDescent="0.3">
      <c r="A4" s="422" t="s">
        <v>219</v>
      </c>
      <c r="B4" s="82">
        <v>0</v>
      </c>
      <c r="C4" s="208">
        <f>10+B4+'Personal File'!$C$14</f>
        <v>10</v>
      </c>
      <c r="D4" s="209" t="s">
        <v>276</v>
      </c>
      <c r="E4" s="36"/>
      <c r="F4" s="213" t="s">
        <v>134</v>
      </c>
      <c r="G4" s="214">
        <v>4</v>
      </c>
      <c r="H4" s="215">
        <v>3</v>
      </c>
      <c r="I4" s="215">
        <v>2</v>
      </c>
      <c r="J4" s="215">
        <v>1</v>
      </c>
      <c r="K4" s="216">
        <v>0</v>
      </c>
      <c r="L4" s="216">
        <v>0</v>
      </c>
      <c r="M4" s="216">
        <v>0</v>
      </c>
      <c r="N4" s="217">
        <v>0</v>
      </c>
    </row>
    <row r="5" spans="1:14" x14ac:dyDescent="0.3">
      <c r="A5" s="422" t="s">
        <v>239</v>
      </c>
      <c r="B5" s="82">
        <v>0</v>
      </c>
      <c r="C5" s="208">
        <f>10+B5+'Personal File'!$C$14</f>
        <v>10</v>
      </c>
      <c r="D5" s="209" t="s">
        <v>276</v>
      </c>
      <c r="E5" s="36"/>
      <c r="F5" s="218" t="s">
        <v>135</v>
      </c>
      <c r="G5" s="219">
        <v>0</v>
      </c>
      <c r="H5" s="220">
        <v>1</v>
      </c>
      <c r="I5" s="220">
        <v>1</v>
      </c>
      <c r="J5" s="220">
        <v>1</v>
      </c>
      <c r="K5" s="221">
        <v>0</v>
      </c>
      <c r="L5" s="221">
        <v>0</v>
      </c>
      <c r="M5" s="221">
        <v>0</v>
      </c>
      <c r="N5" s="222">
        <v>0</v>
      </c>
    </row>
    <row r="6" spans="1:14" ht="17.399999999999999" thickBot="1" x14ac:dyDescent="0.35">
      <c r="A6" s="423" t="s">
        <v>186</v>
      </c>
      <c r="B6" s="92">
        <v>0</v>
      </c>
      <c r="C6" s="226">
        <f>10+B6+'Personal File'!$C$14</f>
        <v>10</v>
      </c>
      <c r="D6" s="227" t="s">
        <v>276</v>
      </c>
      <c r="E6" s="36"/>
      <c r="F6" s="223" t="s">
        <v>95</v>
      </c>
      <c r="G6" s="406">
        <f t="shared" ref="G6:N6" si="0">SUM(G4:G5)</f>
        <v>4</v>
      </c>
      <c r="H6" s="407">
        <f t="shared" si="0"/>
        <v>4</v>
      </c>
      <c r="I6" s="407">
        <f t="shared" si="0"/>
        <v>3</v>
      </c>
      <c r="J6" s="407">
        <f t="shared" ref="J6" si="1">SUM(J4:J5)</f>
        <v>2</v>
      </c>
      <c r="K6" s="224">
        <f t="shared" ref="K6" si="2">SUM(K4:K5)</f>
        <v>0</v>
      </c>
      <c r="L6" s="224">
        <f t="shared" si="0"/>
        <v>0</v>
      </c>
      <c r="M6" s="224">
        <f t="shared" si="0"/>
        <v>0</v>
      </c>
      <c r="N6" s="225">
        <f t="shared" si="0"/>
        <v>0</v>
      </c>
    </row>
    <row r="7" spans="1:14" ht="17.399999999999999" thickTop="1" x14ac:dyDescent="0.3">
      <c r="A7" s="422" t="s">
        <v>243</v>
      </c>
      <c r="B7" s="82">
        <v>1</v>
      </c>
      <c r="C7" s="208">
        <f>10+B7+'Personal File'!$C$14</f>
        <v>11</v>
      </c>
      <c r="D7" s="209" t="s">
        <v>276</v>
      </c>
      <c r="E7" s="36"/>
    </row>
    <row r="8" spans="1:14" x14ac:dyDescent="0.3">
      <c r="A8" s="422" t="s">
        <v>182</v>
      </c>
      <c r="B8" s="82">
        <v>1</v>
      </c>
      <c r="C8" s="208">
        <f>10+B8+'Personal File'!$C$14</f>
        <v>11</v>
      </c>
      <c r="D8" s="209" t="s">
        <v>276</v>
      </c>
      <c r="E8" s="36"/>
    </row>
    <row r="9" spans="1:14" x14ac:dyDescent="0.3">
      <c r="A9" s="422" t="s">
        <v>187</v>
      </c>
      <c r="B9" s="82">
        <v>1</v>
      </c>
      <c r="C9" s="208">
        <f>10+B9+'Personal File'!$C$14</f>
        <v>11</v>
      </c>
      <c r="D9" s="209" t="s">
        <v>276</v>
      </c>
      <c r="E9" s="36"/>
    </row>
    <row r="10" spans="1:14" x14ac:dyDescent="0.3">
      <c r="A10" s="423" t="s">
        <v>183</v>
      </c>
      <c r="B10" s="92">
        <v>1</v>
      </c>
      <c r="C10" s="226">
        <f>10+B10+'Personal File'!$C$14</f>
        <v>11</v>
      </c>
      <c r="D10" s="227" t="s">
        <v>276</v>
      </c>
      <c r="E10" s="36"/>
    </row>
    <row r="11" spans="1:14" x14ac:dyDescent="0.3">
      <c r="A11" s="422" t="s">
        <v>274</v>
      </c>
      <c r="B11" s="82">
        <v>2</v>
      </c>
      <c r="C11" s="208">
        <f>10+B11+'Personal File'!$C$14</f>
        <v>12</v>
      </c>
      <c r="D11" s="209" t="s">
        <v>276</v>
      </c>
      <c r="E11" s="36"/>
    </row>
    <row r="12" spans="1:14" x14ac:dyDescent="0.3">
      <c r="A12" s="422" t="s">
        <v>303</v>
      </c>
      <c r="B12" s="82">
        <v>2</v>
      </c>
      <c r="C12" s="208">
        <f>10+B12+'Personal File'!$C$14</f>
        <v>12</v>
      </c>
      <c r="D12" s="209" t="s">
        <v>275</v>
      </c>
      <c r="E12" s="36"/>
    </row>
    <row r="13" spans="1:14" x14ac:dyDescent="0.3">
      <c r="A13" s="423" t="s">
        <v>174</v>
      </c>
      <c r="B13" s="92">
        <v>2</v>
      </c>
      <c r="C13" s="226">
        <f>10+B13+'Personal File'!$C$14</f>
        <v>12</v>
      </c>
      <c r="D13" s="227" t="s">
        <v>275</v>
      </c>
      <c r="E13" s="36"/>
    </row>
    <row r="14" spans="1:14" x14ac:dyDescent="0.3">
      <c r="A14" s="473" t="s">
        <v>271</v>
      </c>
      <c r="B14" s="474">
        <v>3</v>
      </c>
      <c r="C14" s="475">
        <f>10+B14+'Personal File'!$C$14</f>
        <v>13</v>
      </c>
      <c r="D14" s="228" t="s">
        <v>276</v>
      </c>
      <c r="E14" s="36"/>
    </row>
    <row r="15" spans="1:14" x14ac:dyDescent="0.3">
      <c r="A15" s="423" t="s">
        <v>272</v>
      </c>
      <c r="B15" s="92">
        <v>3</v>
      </c>
      <c r="C15" s="226">
        <f>10+B15+'Personal File'!$C$14</f>
        <v>13</v>
      </c>
      <c r="D15" s="227" t="s">
        <v>275</v>
      </c>
      <c r="E15" s="36"/>
    </row>
    <row r="16" spans="1:14" ht="17.399999999999999" thickBot="1" x14ac:dyDescent="0.35">
      <c r="A16" s="434"/>
      <c r="B16" s="418">
        <v>4</v>
      </c>
      <c r="C16" s="419">
        <f>10+B16+'Personal File'!$C$14</f>
        <v>14</v>
      </c>
      <c r="D16" s="229" t="s">
        <v>276</v>
      </c>
      <c r="E16" s="36"/>
    </row>
    <row r="17" spans="2:5" ht="17.399999999999999" thickTop="1" x14ac:dyDescent="0.3">
      <c r="E17" s="36"/>
    </row>
    <row r="18" spans="2:5" x14ac:dyDescent="0.3">
      <c r="B18" s="71"/>
    </row>
    <row r="19" spans="2:5" x14ac:dyDescent="0.3">
      <c r="B19" s="71"/>
    </row>
    <row r="20" spans="2:5" x14ac:dyDescent="0.3">
      <c r="B20" s="71"/>
    </row>
    <row r="21" spans="2:5" x14ac:dyDescent="0.3">
      <c r="B21" s="71"/>
    </row>
    <row r="22" spans="2:5" x14ac:dyDescent="0.3">
      <c r="B22" s="71"/>
    </row>
    <row r="23" spans="2:5" x14ac:dyDescent="0.3">
      <c r="B23" s="71"/>
    </row>
  </sheetData>
  <sortState xmlns:xlrd2="http://schemas.microsoft.com/office/spreadsheetml/2017/richdata2" ref="A3:D17">
    <sortCondition ref="B3:B17"/>
    <sortCondition ref="A3:A17"/>
  </sortState>
  <conditionalFormatting sqref="D3:D16">
    <cfRule type="cellIs" dxfId="7" priority="1" stopIfTrue="1" operator="equal">
      <formula>"þ"</formula>
    </cfRule>
  </conditionalFormatting>
  <printOptions gridLinesSet="0"/>
  <pageMargins left="0.62" right="0.33" top="0.5" bottom="0.63" header="0.5" footer="0.5"/>
  <pageSetup orientation="portrait" horizontalDpi="120" verticalDpi="144"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7"/>
  <sheetViews>
    <sheetView showGridLines="0" workbookViewId="0"/>
  </sheetViews>
  <sheetFormatPr defaultColWidth="11.3984375" defaultRowHeight="16.8" x14ac:dyDescent="0.3"/>
  <cols>
    <col min="1" max="1" width="34.19921875" style="231" bestFit="1" customWidth="1"/>
    <col min="2" max="2" width="1.8984375" style="230" customWidth="1"/>
    <col min="3" max="3" width="27.09765625" style="201" bestFit="1" customWidth="1"/>
    <col min="4" max="4" width="11.3984375" style="233"/>
    <col min="5" max="16384" width="11.3984375" style="201"/>
  </cols>
  <sheetData>
    <row r="1" spans="1:3" ht="18" thickTop="1" thickBot="1" x14ac:dyDescent="0.35">
      <c r="A1" s="232" t="s">
        <v>101</v>
      </c>
      <c r="B1" s="201"/>
      <c r="C1" s="232" t="s">
        <v>263</v>
      </c>
    </row>
    <row r="2" spans="1:3" x14ac:dyDescent="0.3">
      <c r="A2" s="394" t="s">
        <v>133</v>
      </c>
      <c r="B2" s="201"/>
      <c r="C2" s="408" t="s">
        <v>138</v>
      </c>
    </row>
    <row r="3" spans="1:3" ht="17.399999999999999" thickBot="1" x14ac:dyDescent="0.35">
      <c r="A3" s="394" t="s">
        <v>132</v>
      </c>
      <c r="B3" s="201"/>
      <c r="C3" s="409" t="s">
        <v>139</v>
      </c>
    </row>
    <row r="4" spans="1:3" ht="18" thickTop="1" thickBot="1" x14ac:dyDescent="0.35">
      <c r="A4" s="394" t="s">
        <v>269</v>
      </c>
      <c r="B4" s="201"/>
      <c r="C4" s="231"/>
    </row>
    <row r="5" spans="1:3" ht="18" thickTop="1" thickBot="1" x14ac:dyDescent="0.35">
      <c r="A5" s="394" t="s">
        <v>268</v>
      </c>
      <c r="B5" s="201"/>
      <c r="C5" s="232" t="s">
        <v>265</v>
      </c>
    </row>
    <row r="6" spans="1:3" ht="17.399999999999999" thickBot="1" x14ac:dyDescent="0.35">
      <c r="A6" s="472" t="s">
        <v>267</v>
      </c>
      <c r="B6" s="201"/>
      <c r="C6" s="408" t="s">
        <v>264</v>
      </c>
    </row>
    <row r="7" spans="1:3" ht="18" thickTop="1" thickBot="1" x14ac:dyDescent="0.35">
      <c r="B7" s="201"/>
      <c r="C7" s="409" t="s">
        <v>266</v>
      </c>
    </row>
    <row r="8" spans="1:3" ht="18" thickTop="1" thickBot="1" x14ac:dyDescent="0.35">
      <c r="A8" s="2" t="s">
        <v>81</v>
      </c>
      <c r="B8" s="201"/>
    </row>
    <row r="9" spans="1:3" ht="19.2" thickTop="1" thickBot="1" x14ac:dyDescent="0.35">
      <c r="A9" s="235" t="s">
        <v>136</v>
      </c>
      <c r="B9" s="201"/>
      <c r="C9" s="3" t="s">
        <v>97</v>
      </c>
    </row>
    <row r="10" spans="1:3" ht="18" thickTop="1" thickBot="1" x14ac:dyDescent="0.35">
      <c r="B10" s="201"/>
      <c r="C10" s="237" t="s">
        <v>98</v>
      </c>
    </row>
    <row r="11" spans="1:3" ht="18" thickTop="1" thickBot="1" x14ac:dyDescent="0.35">
      <c r="A11" s="1" t="s">
        <v>65</v>
      </c>
      <c r="B11" s="201"/>
      <c r="C11" s="234" t="s">
        <v>99</v>
      </c>
    </row>
    <row r="12" spans="1:3" ht="17.399999999999999" thickBot="1" x14ac:dyDescent="0.35">
      <c r="A12" s="236" t="s">
        <v>131</v>
      </c>
      <c r="C12" s="238" t="s">
        <v>100</v>
      </c>
    </row>
    <row r="13" spans="1:3" ht="18" thickTop="1" thickBot="1" x14ac:dyDescent="0.35"/>
    <row r="14" spans="1:3" ht="22.2" thickTop="1" thickBot="1" x14ac:dyDescent="0.35">
      <c r="C14" s="410" t="s">
        <v>142</v>
      </c>
    </row>
    <row r="15" spans="1:3" x14ac:dyDescent="0.3">
      <c r="C15" s="234" t="s">
        <v>162</v>
      </c>
    </row>
    <row r="16" spans="1:3" ht="17.399999999999999" thickBot="1" x14ac:dyDescent="0.35">
      <c r="C16" s="411" t="s">
        <v>143</v>
      </c>
    </row>
    <row r="17" ht="17.399999999999999" thickTop="1" x14ac:dyDescent="0.3"/>
  </sheetData>
  <sortState xmlns:xlrd2="http://schemas.microsoft.com/office/spreadsheetml/2017/richdata2" ref="C5:C7">
    <sortCondition ref="C13:C15"/>
  </sortState>
  <phoneticPr fontId="0" type="noConversion"/>
  <printOptions gridLinesSet="0"/>
  <pageMargins left="0.62" right="0.33" top="0.5" bottom="0.63" header="0.5" footer="0.5"/>
  <pageSetup orientation="portrait" horizontalDpi="120" verticalDpi="144"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30"/>
  <sheetViews>
    <sheetView showGridLines="0" zoomScaleNormal="100" workbookViewId="0"/>
  </sheetViews>
  <sheetFormatPr defaultColWidth="13" defaultRowHeight="15.6" x14ac:dyDescent="0.3"/>
  <cols>
    <col min="1" max="1" width="23.5" style="240" bestFit="1" customWidth="1"/>
    <col min="2" max="2" width="8.59765625" style="240" customWidth="1"/>
    <col min="3" max="3" width="4.3984375" style="240" bestFit="1" customWidth="1"/>
    <col min="4" max="4" width="6.19921875" style="240" bestFit="1" customWidth="1"/>
    <col min="5" max="5" width="8.5" style="240" bestFit="1" customWidth="1"/>
    <col min="6" max="6" width="8" style="240" bestFit="1" customWidth="1"/>
    <col min="7" max="7" width="4.3984375" style="240" bestFit="1" customWidth="1"/>
    <col min="8" max="8" width="4.5" style="240" bestFit="1" customWidth="1"/>
    <col min="9" max="9" width="5.59765625" style="240" customWidth="1"/>
    <col min="10" max="10" width="6.19921875" style="240" bestFit="1" customWidth="1"/>
    <col min="11" max="11" width="15.59765625" style="240" bestFit="1" customWidth="1"/>
    <col min="12" max="12" width="2.69921875" style="24" customWidth="1"/>
    <col min="13" max="13" width="5.69921875" style="24" bestFit="1" customWidth="1"/>
    <col min="14" max="16384" width="13" style="24"/>
  </cols>
  <sheetData>
    <row r="1" spans="1:13" ht="23.4" thickBot="1" x14ac:dyDescent="0.35">
      <c r="A1" s="239" t="s">
        <v>15</v>
      </c>
      <c r="B1" s="239"/>
      <c r="C1" s="239"/>
      <c r="D1" s="239"/>
      <c r="E1" s="239"/>
      <c r="F1" s="239"/>
      <c r="G1" s="239"/>
      <c r="H1" s="239"/>
      <c r="I1" s="239"/>
      <c r="J1" s="239"/>
      <c r="K1" s="239"/>
      <c r="L1" s="239"/>
      <c r="M1" s="239"/>
    </row>
    <row r="2" spans="1:13" ht="16.8" thickTop="1" thickBot="1" x14ac:dyDescent="0.35">
      <c r="A2" s="241" t="s">
        <v>1</v>
      </c>
      <c r="B2" s="242" t="s">
        <v>2</v>
      </c>
      <c r="C2" s="242" t="s">
        <v>18</v>
      </c>
      <c r="D2" s="242" t="s">
        <v>19</v>
      </c>
      <c r="E2" s="243" t="s">
        <v>57</v>
      </c>
      <c r="F2" s="242" t="s">
        <v>16</v>
      </c>
      <c r="G2" s="242" t="s">
        <v>20</v>
      </c>
      <c r="H2" s="244" t="s">
        <v>82</v>
      </c>
      <c r="I2" s="245" t="s">
        <v>102</v>
      </c>
      <c r="J2" s="244" t="s">
        <v>71</v>
      </c>
      <c r="K2" s="246" t="s">
        <v>69</v>
      </c>
      <c r="M2" s="247" t="s">
        <v>107</v>
      </c>
    </row>
    <row r="3" spans="1:13" x14ac:dyDescent="0.3">
      <c r="A3" s="338" t="s">
        <v>178</v>
      </c>
      <c r="B3" s="4" t="s">
        <v>164</v>
      </c>
      <c r="C3" s="5">
        <v>0</v>
      </c>
      <c r="D3" s="6" t="s">
        <v>90</v>
      </c>
      <c r="E3" s="6" t="s">
        <v>165</v>
      </c>
      <c r="F3" s="7" t="s">
        <v>166</v>
      </c>
      <c r="G3" s="8">
        <v>1</v>
      </c>
      <c r="H3" s="371" t="str">
        <f>CONCATENATE("+",$B$15+$B$18+D3+$B$20+$B$21)</f>
        <v>+2</v>
      </c>
      <c r="I3" s="372">
        <f t="shared" ref="I3:I4" ca="1" si="0">RANDBETWEEN(1,20)</f>
        <v>9</v>
      </c>
      <c r="J3" s="373">
        <f t="shared" ref="J3:J5" ca="1" si="1">I3+RIGHT(H3,1)</f>
        <v>11</v>
      </c>
      <c r="K3" s="433" t="s">
        <v>179</v>
      </c>
      <c r="M3" s="354">
        <v>300</v>
      </c>
    </row>
    <row r="4" spans="1:13" x14ac:dyDescent="0.3">
      <c r="A4" s="359"/>
      <c r="B4" s="253"/>
      <c r="C4" s="360"/>
      <c r="D4" s="253"/>
      <c r="E4" s="253"/>
      <c r="F4" s="253"/>
      <c r="G4" s="361"/>
      <c r="H4" s="374" t="str">
        <f>CONCATENATE("+",$B$15+$B$18+D4+$B$20+$B$21)</f>
        <v>+1</v>
      </c>
      <c r="I4" s="375">
        <f t="shared" ca="1" si="0"/>
        <v>10</v>
      </c>
      <c r="J4" s="376">
        <f t="shared" ref="J4" ca="1" si="2">I4+RIGHT(H4,1)</f>
        <v>11</v>
      </c>
      <c r="K4" s="362"/>
      <c r="L4" s="200"/>
      <c r="M4" s="353"/>
    </row>
    <row r="5" spans="1:13" ht="16.2" thickBot="1" x14ac:dyDescent="0.35">
      <c r="A5" s="314"/>
      <c r="B5" s="315"/>
      <c r="C5" s="315"/>
      <c r="D5" s="315"/>
      <c r="E5" s="315"/>
      <c r="F5" s="315"/>
      <c r="G5" s="377"/>
      <c r="H5" s="378" t="str">
        <f>CONCATENATE("+",$B$15+$B$18+D5+$B$20+$B$21)</f>
        <v>+1</v>
      </c>
      <c r="I5" s="319">
        <f t="shared" ref="I5" ca="1" si="3">RANDBETWEEN(1,20)</f>
        <v>11</v>
      </c>
      <c r="J5" s="379">
        <f t="shared" ca="1" si="1"/>
        <v>12</v>
      </c>
      <c r="K5" s="321"/>
      <c r="M5" s="355"/>
    </row>
    <row r="6" spans="1:13" ht="6" customHeight="1" thickTop="1" thickBot="1" x14ac:dyDescent="0.35"/>
    <row r="7" spans="1:13" ht="16.8" thickTop="1" thickBot="1" x14ac:dyDescent="0.35">
      <c r="A7" s="241" t="s">
        <v>4</v>
      </c>
      <c r="B7" s="242" t="s">
        <v>5</v>
      </c>
      <c r="C7" s="242" t="s">
        <v>18</v>
      </c>
      <c r="D7" s="242" t="s">
        <v>19</v>
      </c>
      <c r="E7" s="243" t="s">
        <v>57</v>
      </c>
      <c r="F7" s="242" t="s">
        <v>6</v>
      </c>
      <c r="G7" s="242" t="s">
        <v>20</v>
      </c>
      <c r="H7" s="244" t="s">
        <v>82</v>
      </c>
      <c r="I7" s="245" t="s">
        <v>102</v>
      </c>
      <c r="J7" s="244" t="s">
        <v>71</v>
      </c>
      <c r="K7" s="246" t="s">
        <v>69</v>
      </c>
      <c r="M7" s="247" t="s">
        <v>107</v>
      </c>
    </row>
    <row r="8" spans="1:13" x14ac:dyDescent="0.3">
      <c r="A8" s="338" t="s">
        <v>163</v>
      </c>
      <c r="B8" s="4" t="s">
        <v>164</v>
      </c>
      <c r="C8" s="339">
        <v>0</v>
      </c>
      <c r="D8" s="339">
        <v>0</v>
      </c>
      <c r="E8" s="4" t="s">
        <v>167</v>
      </c>
      <c r="F8" s="339" t="s">
        <v>168</v>
      </c>
      <c r="G8" s="8">
        <v>0</v>
      </c>
      <c r="H8" s="17" t="str">
        <f t="shared" ref="H8" si="4">CONCATENATE("+",$B$15+$B$19+D8+$B$20+$B$21)</f>
        <v>+2</v>
      </c>
      <c r="I8" s="9">
        <f t="shared" ref="I8" ca="1" si="5">RANDBETWEEN(1,20)</f>
        <v>16</v>
      </c>
      <c r="J8" s="10">
        <f t="shared" ref="J8" ca="1" si="6">I8+RIGHT(H8,1)</f>
        <v>18</v>
      </c>
      <c r="K8" s="322"/>
      <c r="M8" s="354">
        <v>0</v>
      </c>
    </row>
    <row r="9" spans="1:13" ht="16.2" thickBot="1" x14ac:dyDescent="0.35">
      <c r="A9" s="314"/>
      <c r="B9" s="315"/>
      <c r="C9" s="316"/>
      <c r="D9" s="316"/>
      <c r="E9" s="315"/>
      <c r="F9" s="316"/>
      <c r="G9" s="317"/>
      <c r="H9" s="318" t="str">
        <f>CONCATENATE("+",$B$15+$B$19+D9+$B$20+$B$21)</f>
        <v>+2</v>
      </c>
      <c r="I9" s="319">
        <f ca="1">RANDBETWEEN(1,20)</f>
        <v>20</v>
      </c>
      <c r="J9" s="320">
        <f t="shared" ref="J9" ca="1" si="7">I9+RIGHT(H9,1)</f>
        <v>22</v>
      </c>
      <c r="K9" s="321"/>
      <c r="M9" s="355"/>
    </row>
    <row r="10" spans="1:13" ht="6" customHeight="1" thickTop="1" thickBot="1" x14ac:dyDescent="0.35">
      <c r="D10" s="248"/>
      <c r="E10" s="248"/>
      <c r="G10" s="249"/>
      <c r="H10" s="249"/>
      <c r="I10" s="249"/>
      <c r="J10" s="249"/>
    </row>
    <row r="11" spans="1:13" ht="16.8" thickTop="1" thickBot="1" x14ac:dyDescent="0.35">
      <c r="A11" s="241" t="s">
        <v>61</v>
      </c>
      <c r="B11" s="242" t="s">
        <v>9</v>
      </c>
      <c r="C11" s="242" t="s">
        <v>27</v>
      </c>
      <c r="D11" s="242" t="s">
        <v>71</v>
      </c>
      <c r="E11" s="242" t="s">
        <v>72</v>
      </c>
      <c r="F11" s="242" t="s">
        <v>73</v>
      </c>
      <c r="G11" s="242" t="s">
        <v>20</v>
      </c>
      <c r="H11" s="250" t="s">
        <v>69</v>
      </c>
      <c r="I11" s="251"/>
      <c r="J11" s="251"/>
      <c r="K11" s="252"/>
      <c r="M11" s="247" t="s">
        <v>107</v>
      </c>
    </row>
    <row r="12" spans="1:13" x14ac:dyDescent="0.3">
      <c r="A12" s="380"/>
      <c r="B12" s="381"/>
      <c r="C12" s="382"/>
      <c r="D12" s="383"/>
      <c r="E12" s="384"/>
      <c r="F12" s="382"/>
      <c r="G12" s="363"/>
      <c r="H12" s="364"/>
      <c r="I12" s="365"/>
      <c r="J12" s="365"/>
      <c r="K12" s="385"/>
      <c r="M12" s="356"/>
    </row>
    <row r="13" spans="1:13" ht="16.2" thickBot="1" x14ac:dyDescent="0.35">
      <c r="A13" s="386"/>
      <c r="B13" s="387"/>
      <c r="C13" s="388"/>
      <c r="D13" s="387"/>
      <c r="E13" s="389"/>
      <c r="F13" s="387"/>
      <c r="G13" s="390"/>
      <c r="H13" s="391"/>
      <c r="I13" s="392"/>
      <c r="J13" s="392"/>
      <c r="K13" s="393"/>
      <c r="L13" s="200"/>
      <c r="M13" s="355"/>
    </row>
    <row r="14" spans="1:13" ht="6.75" customHeight="1" thickTop="1" thickBot="1" x14ac:dyDescent="0.35"/>
    <row r="15" spans="1:13" ht="21.6" thickTop="1" thickBot="1" x14ac:dyDescent="0.35">
      <c r="A15" s="254" t="s">
        <v>104</v>
      </c>
      <c r="B15" s="468">
        <f>'Personal File'!B9</f>
        <v>2</v>
      </c>
      <c r="D15" s="255" t="s">
        <v>62</v>
      </c>
      <c r="E15" s="256"/>
      <c r="F15" s="250" t="s">
        <v>3</v>
      </c>
      <c r="G15" s="242" t="s">
        <v>20</v>
      </c>
      <c r="H15" s="244" t="s">
        <v>82</v>
      </c>
      <c r="I15" s="250" t="s">
        <v>69</v>
      </c>
      <c r="J15" s="251"/>
      <c r="K15" s="252"/>
      <c r="M15" s="247" t="s">
        <v>107</v>
      </c>
    </row>
    <row r="16" spans="1:13" ht="21.6" thickTop="1" thickBot="1" x14ac:dyDescent="0.35">
      <c r="A16" s="254" t="s">
        <v>106</v>
      </c>
      <c r="B16" s="257">
        <f>B15+B18</f>
        <v>1</v>
      </c>
      <c r="D16" s="258" t="s">
        <v>170</v>
      </c>
      <c r="E16" s="420"/>
      <c r="F16" s="421">
        <v>40</v>
      </c>
      <c r="G16" s="8">
        <f>F16/2</f>
        <v>20</v>
      </c>
      <c r="H16" s="259" t="s">
        <v>55</v>
      </c>
      <c r="I16" s="260"/>
      <c r="J16" s="261"/>
      <c r="K16" s="262"/>
      <c r="M16" s="354">
        <v>0</v>
      </c>
    </row>
    <row r="17" spans="1:13" ht="16.8" thickTop="1" thickBot="1" x14ac:dyDescent="0.35">
      <c r="D17" s="263"/>
      <c r="E17" s="264"/>
      <c r="F17" s="265"/>
      <c r="G17" s="266"/>
      <c r="H17" s="267"/>
      <c r="I17" s="268"/>
      <c r="J17" s="269"/>
      <c r="K17" s="270"/>
      <c r="M17" s="355"/>
    </row>
    <row r="18" spans="1:13" ht="19.2" thickTop="1" thickBot="1" x14ac:dyDescent="0.35">
      <c r="A18" s="271" t="s">
        <v>113</v>
      </c>
      <c r="B18" s="272">
        <f>'Personal File'!C10</f>
        <v>-1</v>
      </c>
    </row>
    <row r="19" spans="1:13" ht="19.2" thickTop="1" thickBot="1" x14ac:dyDescent="0.35">
      <c r="A19" s="271" t="s">
        <v>114</v>
      </c>
      <c r="B19" s="273" t="str">
        <f>'Personal File'!C11</f>
        <v>+0</v>
      </c>
      <c r="D19" s="255" t="s">
        <v>109</v>
      </c>
      <c r="E19" s="251"/>
      <c r="F19" s="251"/>
      <c r="G19" s="251"/>
      <c r="H19" s="274" t="s">
        <v>3</v>
      </c>
      <c r="I19" s="274" t="s">
        <v>0</v>
      </c>
      <c r="J19" s="274" t="s">
        <v>110</v>
      </c>
      <c r="K19" s="252" t="s">
        <v>69</v>
      </c>
      <c r="L19" s="200"/>
      <c r="M19" s="247" t="s">
        <v>107</v>
      </c>
    </row>
    <row r="20" spans="1:13" ht="18" x14ac:dyDescent="0.3">
      <c r="A20" s="271" t="s">
        <v>112</v>
      </c>
      <c r="B20" s="272">
        <v>0</v>
      </c>
      <c r="D20" s="275" t="s">
        <v>256</v>
      </c>
      <c r="E20" s="276"/>
      <c r="F20" s="276"/>
      <c r="G20" s="277"/>
      <c r="H20" s="278">
        <v>1</v>
      </c>
      <c r="I20" s="326">
        <v>3</v>
      </c>
      <c r="J20" s="326">
        <v>8</v>
      </c>
      <c r="K20" s="279"/>
      <c r="L20" s="200"/>
      <c r="M20" s="354" t="s">
        <v>140</v>
      </c>
    </row>
    <row r="21" spans="1:13" ht="18" x14ac:dyDescent="0.3">
      <c r="A21" s="271" t="s">
        <v>111</v>
      </c>
      <c r="B21" s="272">
        <v>0</v>
      </c>
      <c r="D21" s="323" t="s">
        <v>257</v>
      </c>
      <c r="E21" s="324"/>
      <c r="F21" s="324"/>
      <c r="G21" s="325"/>
      <c r="H21" s="326"/>
      <c r="I21" s="326"/>
      <c r="J21" s="326"/>
      <c r="K21" s="327"/>
      <c r="L21" s="200"/>
      <c r="M21" s="356"/>
    </row>
    <row r="22" spans="1:13" ht="18" x14ac:dyDescent="0.3">
      <c r="A22" s="271"/>
      <c r="B22" s="272"/>
      <c r="D22" s="323"/>
      <c r="E22" s="324"/>
      <c r="F22" s="324"/>
      <c r="G22" s="325"/>
      <c r="H22" s="326"/>
      <c r="I22" s="326"/>
      <c r="J22" s="326"/>
      <c r="K22" s="327"/>
      <c r="L22" s="200"/>
      <c r="M22" s="356"/>
    </row>
    <row r="23" spans="1:13" ht="18" x14ac:dyDescent="0.3">
      <c r="A23" s="271"/>
      <c r="B23" s="272"/>
      <c r="D23" s="323"/>
      <c r="E23" s="324"/>
      <c r="F23" s="324"/>
      <c r="G23" s="325"/>
      <c r="H23" s="326"/>
      <c r="I23" s="326"/>
      <c r="J23" s="326"/>
      <c r="K23" s="327"/>
      <c r="L23" s="200"/>
      <c r="M23" s="356"/>
    </row>
    <row r="24" spans="1:13" ht="18" x14ac:dyDescent="0.3">
      <c r="A24" s="271"/>
      <c r="B24" s="272"/>
      <c r="D24" s="323"/>
      <c r="E24" s="324"/>
      <c r="F24" s="324"/>
      <c r="G24" s="325"/>
      <c r="H24" s="326"/>
      <c r="I24" s="326"/>
      <c r="J24" s="326"/>
      <c r="K24" s="327"/>
      <c r="L24" s="200"/>
      <c r="M24" s="356"/>
    </row>
    <row r="25" spans="1:13" ht="18" x14ac:dyDescent="0.3">
      <c r="A25" s="271"/>
      <c r="B25" s="272"/>
      <c r="D25" s="323"/>
      <c r="E25" s="324"/>
      <c r="F25" s="324"/>
      <c r="G25" s="325"/>
      <c r="H25" s="326"/>
      <c r="I25" s="326"/>
      <c r="J25" s="326"/>
      <c r="K25" s="327"/>
      <c r="L25" s="200"/>
      <c r="M25" s="356"/>
    </row>
    <row r="26" spans="1:13" ht="18" x14ac:dyDescent="0.3">
      <c r="A26" s="271"/>
      <c r="B26" s="272"/>
      <c r="D26" s="323"/>
      <c r="E26" s="324"/>
      <c r="F26" s="324"/>
      <c r="G26" s="325"/>
      <c r="H26" s="326"/>
      <c r="I26" s="326"/>
      <c r="J26" s="326"/>
      <c r="K26" s="327"/>
      <c r="L26" s="200"/>
      <c r="M26" s="356"/>
    </row>
    <row r="27" spans="1:13" ht="18" x14ac:dyDescent="0.3">
      <c r="A27" s="271"/>
      <c r="B27" s="272"/>
      <c r="D27" s="323"/>
      <c r="E27" s="324"/>
      <c r="F27" s="324"/>
      <c r="G27" s="325"/>
      <c r="H27" s="326"/>
      <c r="I27" s="326"/>
      <c r="J27" s="326"/>
      <c r="K27" s="327"/>
      <c r="L27" s="200"/>
      <c r="M27" s="356"/>
    </row>
    <row r="28" spans="1:13" ht="18" x14ac:dyDescent="0.3">
      <c r="A28" s="271"/>
      <c r="B28" s="272"/>
      <c r="D28" s="323"/>
      <c r="E28" s="324"/>
      <c r="F28" s="324"/>
      <c r="G28" s="325"/>
      <c r="H28" s="326"/>
      <c r="I28" s="326"/>
      <c r="J28" s="326"/>
      <c r="K28" s="327"/>
      <c r="L28" s="200"/>
      <c r="M28" s="356"/>
    </row>
    <row r="29" spans="1:13" ht="16.2" thickBot="1" x14ac:dyDescent="0.35">
      <c r="D29" s="280"/>
      <c r="E29" s="328"/>
      <c r="F29" s="328"/>
      <c r="G29" s="329"/>
      <c r="H29" s="330"/>
      <c r="I29" s="330"/>
      <c r="J29" s="330"/>
      <c r="K29" s="281"/>
      <c r="L29" s="200"/>
      <c r="M29" s="355"/>
    </row>
    <row r="30" spans="1:13" ht="16.2" thickTop="1" x14ac:dyDescent="0.3"/>
  </sheetData>
  <sortState xmlns:xlrd2="http://schemas.microsoft.com/office/spreadsheetml/2017/richdata2" ref="D24:M35">
    <sortCondition ref="D24:D35"/>
  </sortState>
  <phoneticPr fontId="0" type="noConversion"/>
  <conditionalFormatting sqref="B13">
    <cfRule type="cellIs" dxfId="6" priority="15" operator="equal">
      <formula>2</formula>
    </cfRule>
  </conditionalFormatting>
  <conditionalFormatting sqref="B21">
    <cfRule type="cellIs" dxfId="5" priority="1" operator="lessThan">
      <formula>0</formula>
    </cfRule>
    <cfRule type="cellIs" dxfId="4" priority="2" operator="greaterThan">
      <formula>0</formula>
    </cfRule>
  </conditionalFormatting>
  <conditionalFormatting sqref="I3:I4">
    <cfRule type="cellIs" dxfId="3" priority="3" operator="equal">
      <formula>20</formula>
    </cfRule>
    <cfRule type="cellIs" dxfId="2" priority="4" operator="equal">
      <formula>1</formula>
    </cfRule>
  </conditionalFormatting>
  <conditionalFormatting sqref="I8:I9">
    <cfRule type="cellIs" dxfId="1" priority="7" operator="equal">
      <formula>20</formula>
    </cfRule>
    <cfRule type="cellIs" dxfId="0" priority="8" operator="equal">
      <formula>1</formula>
    </cfRule>
  </conditionalFormatting>
  <printOptions gridLinesSet="0"/>
  <pageMargins left="0.62" right="0.33" top="0.5" bottom="0.63" header="0.5" footer="0.5"/>
  <pageSetup orientation="portrait" horizontalDpi="120" verticalDpi="144"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38"/>
  <sheetViews>
    <sheetView showGridLines="0" workbookViewId="0"/>
  </sheetViews>
  <sheetFormatPr defaultColWidth="13" defaultRowHeight="15.6" x14ac:dyDescent="0.3"/>
  <cols>
    <col min="1" max="1" width="19.09765625" style="240" bestFit="1" customWidth="1"/>
    <col min="2" max="2" width="4.8984375" style="240" bestFit="1" customWidth="1"/>
    <col min="3" max="3" width="5.3984375" style="249" bestFit="1" customWidth="1"/>
    <col min="4" max="5" width="21.69921875" style="24" customWidth="1"/>
    <col min="6" max="6" width="2.8984375" style="240" customWidth="1"/>
    <col min="7" max="7" width="5.69921875" style="331" bestFit="1" customWidth="1"/>
    <col min="8" max="16384" width="13" style="24"/>
  </cols>
  <sheetData>
    <row r="1" spans="1:7" ht="23.4" thickBot="1" x14ac:dyDescent="0.35">
      <c r="A1" s="239" t="s">
        <v>66</v>
      </c>
      <c r="B1" s="239"/>
      <c r="C1" s="282"/>
      <c r="D1" s="239"/>
      <c r="E1" s="239"/>
    </row>
    <row r="2" spans="1:7" s="240" customFormat="1" ht="16.8" thickTop="1" thickBot="1" x14ac:dyDescent="0.35">
      <c r="A2" s="283" t="s">
        <v>67</v>
      </c>
      <c r="B2" s="283" t="s">
        <v>3</v>
      </c>
      <c r="C2" s="284" t="s">
        <v>20</v>
      </c>
      <c r="D2" s="285" t="s">
        <v>68</v>
      </c>
      <c r="E2" s="286" t="s">
        <v>69</v>
      </c>
      <c r="G2" s="332" t="s">
        <v>107</v>
      </c>
    </row>
    <row r="3" spans="1:7" x14ac:dyDescent="0.3">
      <c r="A3" s="287" t="s">
        <v>144</v>
      </c>
      <c r="B3" s="288">
        <v>1</v>
      </c>
      <c r="C3" s="289">
        <v>1</v>
      </c>
      <c r="D3" s="290" t="s">
        <v>145</v>
      </c>
      <c r="E3" s="291"/>
      <c r="F3" s="292"/>
      <c r="G3" s="336">
        <v>5</v>
      </c>
    </row>
    <row r="4" spans="1:7" x14ac:dyDescent="0.3">
      <c r="A4" s="413" t="s">
        <v>156</v>
      </c>
      <c r="B4" s="414">
        <v>1</v>
      </c>
      <c r="C4" s="415">
        <v>2</v>
      </c>
      <c r="D4" s="416"/>
      <c r="E4" s="417"/>
      <c r="F4" s="292"/>
      <c r="G4" s="334">
        <v>0</v>
      </c>
    </row>
    <row r="5" spans="1:7" x14ac:dyDescent="0.3">
      <c r="A5" s="293" t="s">
        <v>148</v>
      </c>
      <c r="B5" s="294">
        <v>1</v>
      </c>
      <c r="C5" s="295">
        <v>0</v>
      </c>
      <c r="D5" s="313" t="s">
        <v>151</v>
      </c>
      <c r="E5" s="297"/>
      <c r="G5" s="334">
        <v>3300</v>
      </c>
    </row>
    <row r="6" spans="1:7" x14ac:dyDescent="0.3">
      <c r="A6" s="293" t="s">
        <v>149</v>
      </c>
      <c r="B6" s="294">
        <v>1</v>
      </c>
      <c r="C6" s="295">
        <v>0</v>
      </c>
      <c r="D6" s="296" t="s">
        <v>150</v>
      </c>
      <c r="E6" s="297"/>
      <c r="G6" s="334">
        <v>5</v>
      </c>
    </row>
    <row r="7" spans="1:7" x14ac:dyDescent="0.3">
      <c r="A7" s="293" t="s">
        <v>177</v>
      </c>
      <c r="B7" s="294">
        <v>1</v>
      </c>
      <c r="C7" s="295">
        <v>0</v>
      </c>
      <c r="D7" s="296"/>
      <c r="E7" s="297"/>
      <c r="G7" s="334">
        <v>10</v>
      </c>
    </row>
    <row r="8" spans="1:7" x14ac:dyDescent="0.3">
      <c r="A8" s="298" t="s">
        <v>152</v>
      </c>
      <c r="B8" s="299">
        <v>1</v>
      </c>
      <c r="C8" s="347" t="s">
        <v>153</v>
      </c>
      <c r="D8" s="296"/>
      <c r="E8" s="297"/>
      <c r="G8" s="412">
        <v>0</v>
      </c>
    </row>
    <row r="9" spans="1:7" ht="16.2" thickBot="1" x14ac:dyDescent="0.35">
      <c r="A9" s="300" t="s">
        <v>159</v>
      </c>
      <c r="B9" s="301">
        <v>1</v>
      </c>
      <c r="C9" s="302">
        <v>0.5</v>
      </c>
      <c r="D9" s="303"/>
      <c r="E9" s="304"/>
      <c r="G9" s="337">
        <v>1</v>
      </c>
    </row>
    <row r="10" spans="1:7" ht="24" thickTop="1" thickBot="1" x14ac:dyDescent="0.35">
      <c r="A10" s="239" t="s">
        <v>70</v>
      </c>
      <c r="B10" s="239"/>
      <c r="C10" s="305"/>
      <c r="D10" s="239"/>
      <c r="E10" s="306"/>
      <c r="G10" s="333"/>
    </row>
    <row r="11" spans="1:7" ht="16.8" thickTop="1" thickBot="1" x14ac:dyDescent="0.35">
      <c r="A11" s="283" t="s">
        <v>67</v>
      </c>
      <c r="B11" s="283" t="s">
        <v>3</v>
      </c>
      <c r="C11" s="284" t="s">
        <v>20</v>
      </c>
      <c r="D11" s="285" t="s">
        <v>68</v>
      </c>
      <c r="E11" s="286" t="s">
        <v>69</v>
      </c>
      <c r="G11" s="332" t="s">
        <v>107</v>
      </c>
    </row>
    <row r="12" spans="1:7" x14ac:dyDescent="0.3">
      <c r="A12" s="307" t="s">
        <v>154</v>
      </c>
      <c r="B12" s="308">
        <v>1</v>
      </c>
      <c r="C12" s="345">
        <v>1</v>
      </c>
      <c r="D12" s="290"/>
      <c r="E12" s="291"/>
      <c r="F12" s="292"/>
      <c r="G12" s="334">
        <v>0</v>
      </c>
    </row>
    <row r="13" spans="1:7" x14ac:dyDescent="0.3">
      <c r="A13" s="413" t="s">
        <v>155</v>
      </c>
      <c r="B13" s="414">
        <v>1</v>
      </c>
      <c r="C13" s="415"/>
      <c r="D13" s="416"/>
      <c r="E13" s="417"/>
      <c r="F13" s="292"/>
      <c r="G13" s="334">
        <v>0</v>
      </c>
    </row>
    <row r="14" spans="1:7" x14ac:dyDescent="0.3">
      <c r="A14" s="357" t="s">
        <v>146</v>
      </c>
      <c r="B14" s="294">
        <v>1</v>
      </c>
      <c r="C14" s="347">
        <v>1</v>
      </c>
      <c r="D14" s="358" t="s">
        <v>147</v>
      </c>
      <c r="E14" s="346"/>
      <c r="F14" s="292"/>
      <c r="G14" s="334">
        <v>5</v>
      </c>
    </row>
    <row r="15" spans="1:7" x14ac:dyDescent="0.3">
      <c r="A15" s="413" t="s">
        <v>158</v>
      </c>
      <c r="B15" s="414">
        <v>5</v>
      </c>
      <c r="C15" s="415">
        <f>B15</f>
        <v>5</v>
      </c>
      <c r="D15" s="416"/>
      <c r="E15" s="417"/>
      <c r="F15" s="292"/>
      <c r="G15" s="334">
        <v>0</v>
      </c>
    </row>
    <row r="16" spans="1:7" x14ac:dyDescent="0.3">
      <c r="A16" s="413" t="s">
        <v>160</v>
      </c>
      <c r="B16" s="414">
        <v>1</v>
      </c>
      <c r="C16" s="415"/>
      <c r="D16" s="416"/>
      <c r="E16" s="417"/>
      <c r="F16" s="292"/>
      <c r="G16" s="334">
        <v>15</v>
      </c>
    </row>
    <row r="17" spans="1:7" x14ac:dyDescent="0.3">
      <c r="A17" s="413" t="s">
        <v>157</v>
      </c>
      <c r="B17" s="414">
        <v>1</v>
      </c>
      <c r="C17" s="415">
        <v>5</v>
      </c>
      <c r="D17" s="416"/>
      <c r="E17" s="417"/>
      <c r="F17" s="292"/>
      <c r="G17" s="334">
        <v>0</v>
      </c>
    </row>
    <row r="18" spans="1:7" x14ac:dyDescent="0.3">
      <c r="A18" s="357" t="s">
        <v>258</v>
      </c>
      <c r="B18" s="294">
        <v>1</v>
      </c>
      <c r="C18" s="347">
        <v>0</v>
      </c>
      <c r="D18" s="358" t="s">
        <v>261</v>
      </c>
      <c r="E18" s="346"/>
      <c r="F18" s="292"/>
      <c r="G18" s="334">
        <v>0</v>
      </c>
    </row>
    <row r="19" spans="1:7" x14ac:dyDescent="0.3">
      <c r="A19" s="357" t="s">
        <v>260</v>
      </c>
      <c r="B19" s="294">
        <v>1</v>
      </c>
      <c r="C19" s="347">
        <v>0</v>
      </c>
      <c r="D19" s="358" t="s">
        <v>259</v>
      </c>
      <c r="E19" s="346"/>
      <c r="F19" s="292"/>
      <c r="G19" s="334">
        <v>0</v>
      </c>
    </row>
    <row r="20" spans="1:7" ht="16.2" thickBot="1" x14ac:dyDescent="0.35">
      <c r="A20" s="348"/>
      <c r="B20" s="349"/>
      <c r="C20" s="302"/>
      <c r="D20" s="350"/>
      <c r="E20" s="351"/>
      <c r="F20" s="292"/>
      <c r="G20" s="352"/>
    </row>
    <row r="21" spans="1:7" ht="24" thickTop="1" thickBot="1" x14ac:dyDescent="0.35">
      <c r="A21" s="76"/>
      <c r="B21" s="76"/>
      <c r="D21" s="310" t="s">
        <v>115</v>
      </c>
      <c r="E21" s="306"/>
      <c r="G21" s="335"/>
    </row>
    <row r="22" spans="1:7" ht="16.8" thickTop="1" thickBot="1" x14ac:dyDescent="0.35">
      <c r="A22" s="283" t="s">
        <v>67</v>
      </c>
      <c r="B22" s="283" t="s">
        <v>3</v>
      </c>
      <c r="C22" s="284" t="s">
        <v>20</v>
      </c>
      <c r="D22" s="285" t="s">
        <v>68</v>
      </c>
      <c r="E22" s="286" t="s">
        <v>69</v>
      </c>
      <c r="G22" s="332" t="s">
        <v>107</v>
      </c>
    </row>
    <row r="23" spans="1:7" x14ac:dyDescent="0.3">
      <c r="A23" s="287"/>
      <c r="B23" s="288"/>
      <c r="C23" s="289"/>
      <c r="D23" s="290"/>
      <c r="E23" s="291"/>
      <c r="G23" s="336"/>
    </row>
    <row r="24" spans="1:7" x14ac:dyDescent="0.3">
      <c r="A24" s="298"/>
      <c r="B24" s="299"/>
      <c r="C24" s="295"/>
      <c r="D24" s="296"/>
      <c r="E24" s="297"/>
      <c r="G24" s="334"/>
    </row>
    <row r="25" spans="1:7" x14ac:dyDescent="0.3">
      <c r="A25" s="298"/>
      <c r="B25" s="299"/>
      <c r="C25" s="295"/>
      <c r="D25" s="296"/>
      <c r="E25" s="297"/>
      <c r="G25" s="334"/>
    </row>
    <row r="26" spans="1:7" x14ac:dyDescent="0.3">
      <c r="A26" s="298"/>
      <c r="B26" s="299"/>
      <c r="C26" s="295"/>
      <c r="D26" s="296"/>
      <c r="E26" s="297"/>
      <c r="G26" s="334"/>
    </row>
    <row r="27" spans="1:7" ht="16.2" thickBot="1" x14ac:dyDescent="0.35">
      <c r="A27" s="311"/>
      <c r="B27" s="312"/>
      <c r="C27" s="309"/>
      <c r="D27" s="303"/>
      <c r="E27" s="304"/>
      <c r="G27" s="337"/>
    </row>
    <row r="28" spans="1:7" ht="24" thickTop="1" thickBot="1" x14ac:dyDescent="0.35">
      <c r="A28" s="76" t="s">
        <v>108</v>
      </c>
      <c r="B28" s="76"/>
      <c r="C28" s="249">
        <f>SUM(C23:C27)</f>
        <v>0</v>
      </c>
      <c r="D28" s="310" t="s">
        <v>180</v>
      </c>
      <c r="E28" s="306"/>
      <c r="G28" s="335"/>
    </row>
    <row r="29" spans="1:7" s="240" customFormat="1" ht="16.8" thickTop="1" thickBot="1" x14ac:dyDescent="0.35">
      <c r="A29" s="283" t="s">
        <v>67</v>
      </c>
      <c r="B29" s="283" t="s">
        <v>3</v>
      </c>
      <c r="C29" s="284" t="s">
        <v>20</v>
      </c>
      <c r="D29" s="285" t="s">
        <v>68</v>
      </c>
      <c r="E29" s="286" t="s">
        <v>69</v>
      </c>
      <c r="G29" s="332" t="s">
        <v>107</v>
      </c>
    </row>
    <row r="30" spans="1:7" x14ac:dyDescent="0.3">
      <c r="A30" s="424" t="s">
        <v>175</v>
      </c>
      <c r="B30" s="425">
        <v>1</v>
      </c>
      <c r="C30" s="345">
        <v>7</v>
      </c>
      <c r="D30" s="426"/>
      <c r="E30" s="427"/>
      <c r="F30" s="292"/>
      <c r="G30" s="428">
        <v>75</v>
      </c>
    </row>
    <row r="31" spans="1:7" x14ac:dyDescent="0.3">
      <c r="A31" s="424" t="s">
        <v>176</v>
      </c>
      <c r="B31" s="429">
        <v>1</v>
      </c>
      <c r="C31" s="415">
        <v>1</v>
      </c>
      <c r="D31" s="430"/>
      <c r="E31" s="431"/>
      <c r="F31" s="292"/>
      <c r="G31" s="432">
        <v>100</v>
      </c>
    </row>
    <row r="32" spans="1:7" x14ac:dyDescent="0.3">
      <c r="A32" s="293"/>
      <c r="B32" s="294"/>
      <c r="C32" s="295"/>
      <c r="D32" s="296"/>
      <c r="E32" s="297"/>
      <c r="G32" s="334"/>
    </row>
    <row r="33" spans="1:7" x14ac:dyDescent="0.3">
      <c r="A33" s="293"/>
      <c r="B33" s="294"/>
      <c r="C33" s="295"/>
      <c r="D33" s="313"/>
      <c r="E33" s="297"/>
      <c r="G33" s="334"/>
    </row>
    <row r="34" spans="1:7" x14ac:dyDescent="0.3">
      <c r="A34" s="298"/>
      <c r="B34" s="299"/>
      <c r="C34" s="295"/>
      <c r="D34" s="296"/>
      <c r="E34" s="297"/>
      <c r="G34" s="334"/>
    </row>
    <row r="35" spans="1:7" x14ac:dyDescent="0.3">
      <c r="A35" s="298"/>
      <c r="B35" s="299"/>
      <c r="C35" s="295"/>
      <c r="D35" s="296"/>
      <c r="E35" s="297"/>
      <c r="G35" s="334"/>
    </row>
    <row r="36" spans="1:7" ht="16.2" thickBot="1" x14ac:dyDescent="0.35">
      <c r="A36" s="311"/>
      <c r="B36" s="312"/>
      <c r="C36" s="309"/>
      <c r="D36" s="303"/>
      <c r="E36" s="304"/>
      <c r="G36" s="337"/>
    </row>
    <row r="37" spans="1:7" ht="16.2" thickTop="1" x14ac:dyDescent="0.3"/>
    <row r="38" spans="1:7" x14ac:dyDescent="0.3">
      <c r="A38" s="24"/>
      <c r="B38" s="24"/>
    </row>
  </sheetData>
  <sortState xmlns:xlrd2="http://schemas.microsoft.com/office/spreadsheetml/2017/richdata2" ref="A3:D6">
    <sortCondition ref="A3:A6"/>
  </sortState>
  <phoneticPr fontId="0" type="noConversion"/>
  <printOptions gridLinesSet="0"/>
  <pageMargins left="0.62" right="0.33" top="0.5" bottom="0.63" header="0.5" footer="0.5"/>
  <pageSetup orientation="portrait" horizontalDpi="120" verticalDpi="144"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Personal File</vt:lpstr>
      <vt:lpstr>Skills</vt:lpstr>
      <vt:lpstr>Spellbook</vt:lpstr>
      <vt:lpstr>Spells</vt:lpstr>
      <vt:lpstr>Feats</vt:lpstr>
      <vt:lpstr>Martial</vt:lpstr>
      <vt:lpstr>Equipment</vt:lpstr>
      <vt:lpstr>'Personal File'!Print_Area</vt:lpstr>
      <vt:lpstr>Skills!Print_Area</vt:lpstr>
      <vt:lpstr>Spellbook!Print_Area</vt:lpstr>
    </vt:vector>
  </TitlesOfParts>
  <LinksUpToDate>false</LinksUpToDate>
  <SharedDoc>false</SharedDoc>
  <HyperlinkBase>http://www.alexisalvarez.org/RPG/sof/</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Dungeons of Waterdeep PC file</dc:title>
  <dc:creator>© Alexis A. Álvarez 2007</dc:creator>
  <cp:lastModifiedBy>Alexis Álvarez</cp:lastModifiedBy>
  <cp:lastPrinted>2012-12-01T21:17:53Z</cp:lastPrinted>
  <dcterms:created xsi:type="dcterms:W3CDTF">2000-10-24T15:39:59Z</dcterms:created>
  <dcterms:modified xsi:type="dcterms:W3CDTF">2023-11-04T14:13:11Z</dcterms:modified>
</cp:coreProperties>
</file>