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C:\A\Juegos\HSC\Used\Characters\"/>
    </mc:Choice>
  </mc:AlternateContent>
  <xr:revisionPtr revIDLastSave="0" documentId="13_ncr:1_{7E7978DA-3E21-4742-96DF-36FBCE1794E5}" xr6:coauthVersionLast="47" xr6:coauthVersionMax="47" xr10:uidLastSave="{00000000-0000-0000-0000-000000000000}"/>
  <bookViews>
    <workbookView xWindow="1920" yWindow="0" windowWidth="11544" windowHeight="12984" tabRatio="638" xr2:uid="{00000000-000D-0000-FFFF-FFFF00000000}"/>
  </bookViews>
  <sheets>
    <sheet name="Personal File" sheetId="4" r:id="rId1"/>
    <sheet name="Skills" sheetId="15" r:id="rId2"/>
    <sheet name="Spells" sheetId="26" r:id="rId3"/>
    <sheet name="Feats" sheetId="20" r:id="rId4"/>
    <sheet name="Martial" sheetId="6" r:id="rId5"/>
    <sheet name="Equipment" sheetId="19" r:id="rId6"/>
    <sheet name="Familiar" sheetId="27" r:id="rId7"/>
  </sheets>
  <externalReferences>
    <externalReference r:id="rId8"/>
  </externalReferences>
  <definedNames>
    <definedName name="NoShade">'[1]Spell Sheet'!$FH$1</definedName>
    <definedName name="OLE_LINK1" localSheetId="3">Feats!#REF!</definedName>
    <definedName name="OLE_LINK1" localSheetId="2">Spells!#REF!</definedName>
    <definedName name="_xlnm.Print_Area" localSheetId="5">Equipment!#REF!</definedName>
    <definedName name="_xlnm.Print_Area" localSheetId="6">Familiar!$A$1:$H$12</definedName>
    <definedName name="_xlnm.Print_Area" localSheetId="3">Feats!#REF!</definedName>
    <definedName name="_xlnm.Print_Area" localSheetId="4">Martial!#REF!</definedName>
    <definedName name="_xlnm.Print_Area" localSheetId="0">'Personal File'!$A$1:$H$46</definedName>
    <definedName name="_xlnm.Print_Area" localSheetId="1">Skills!$A$1:$K$29</definedName>
    <definedName name="_xlnm.Print_Area" localSheetId="2">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19" l="1"/>
  <c r="C16" i="19"/>
  <c r="G15" i="19"/>
  <c r="C15" i="19"/>
  <c r="C22" i="19"/>
  <c r="B22" i="19" s="1"/>
  <c r="E4" i="27" l="1"/>
  <c r="C9" i="27"/>
  <c r="C8" i="27"/>
  <c r="C7" i="27"/>
  <c r="C6" i="27"/>
  <c r="C5" i="27"/>
  <c r="F4" i="27"/>
  <c r="C4" i="27"/>
  <c r="B5" i="15" l="1"/>
  <c r="B4" i="15"/>
  <c r="B3" i="15"/>
  <c r="E48" i="15"/>
  <c r="B14" i="4"/>
  <c r="B10" i="4"/>
  <c r="I11" i="6"/>
  <c r="C4" i="19"/>
  <c r="G4" i="19"/>
  <c r="B15" i="4"/>
  <c r="B13" i="4"/>
  <c r="B12" i="4"/>
  <c r="B11" i="4"/>
  <c r="H10" i="15"/>
  <c r="E9" i="4"/>
  <c r="M19" i="6"/>
  <c r="G19" i="6"/>
  <c r="J8" i="26"/>
  <c r="F41" i="15"/>
  <c r="F35" i="15"/>
  <c r="F28" i="15"/>
  <c r="F23" i="15"/>
  <c r="F21" i="15"/>
  <c r="F16" i="15"/>
  <c r="F9" i="15"/>
  <c r="F7" i="15"/>
  <c r="D8" i="6"/>
  <c r="D9" i="6"/>
  <c r="D10" i="6"/>
  <c r="B8" i="4"/>
  <c r="H11" i="6" l="1"/>
  <c r="J11" i="6" s="1"/>
  <c r="H10" i="6"/>
  <c r="H33" i="15"/>
  <c r="H42" i="15" l="1"/>
  <c r="H41" i="15"/>
  <c r="H40" i="15"/>
  <c r="H39" i="15"/>
  <c r="H38" i="15"/>
  <c r="H37" i="15"/>
  <c r="H36" i="15"/>
  <c r="H35" i="15"/>
  <c r="H34" i="15"/>
  <c r="H32" i="15"/>
  <c r="H31" i="15"/>
  <c r="H30" i="15"/>
  <c r="H29" i="15"/>
  <c r="H28" i="15"/>
  <c r="H27" i="15"/>
  <c r="H26" i="15"/>
  <c r="H25" i="15"/>
  <c r="H24" i="15"/>
  <c r="H23" i="15"/>
  <c r="H22" i="15"/>
  <c r="H21" i="15"/>
  <c r="H20" i="15"/>
  <c r="H19" i="15"/>
  <c r="H18" i="15"/>
  <c r="H17" i="15"/>
  <c r="H15" i="15"/>
  <c r="H14" i="15"/>
  <c r="H13" i="15"/>
  <c r="H12" i="15"/>
  <c r="H11" i="15"/>
  <c r="H9" i="15"/>
  <c r="H8" i="15"/>
  <c r="H7" i="15"/>
  <c r="I4" i="6" l="1"/>
  <c r="I6" i="26" l="1"/>
  <c r="B44" i="15" l="1"/>
  <c r="I10" i="6" l="1"/>
  <c r="I8" i="6" l="1"/>
  <c r="I9" i="6"/>
  <c r="G29" i="19" l="1"/>
  <c r="I3" i="6" l="1"/>
  <c r="H16" i="15" l="1"/>
  <c r="I5" i="6" l="1"/>
  <c r="G6" i="26" l="1"/>
  <c r="J6" i="26"/>
  <c r="E11" i="4" l="1"/>
  <c r="H5" i="15" l="1"/>
  <c r="H4" i="15"/>
  <c r="H3" i="15"/>
  <c r="C15" i="4" l="1"/>
  <c r="C14" i="4"/>
  <c r="C13" i="4"/>
  <c r="C12" i="4"/>
  <c r="E12" i="4" s="1"/>
  <c r="C11" i="4"/>
  <c r="H9" i="6" s="1"/>
  <c r="C10" i="4"/>
  <c r="E46" i="15" l="1"/>
  <c r="E47" i="15"/>
  <c r="E45" i="15"/>
  <c r="C10" i="6"/>
  <c r="C9" i="6"/>
  <c r="C8" i="6"/>
  <c r="E13" i="4"/>
  <c r="E15" i="4" s="1"/>
  <c r="E14" i="4" s="1"/>
  <c r="J10" i="6"/>
  <c r="J9" i="6"/>
  <c r="B9" i="4"/>
  <c r="H8" i="6"/>
  <c r="J8" i="6" s="1"/>
  <c r="C4" i="26"/>
  <c r="C3" i="26"/>
  <c r="H4" i="6"/>
  <c r="J4" i="6" s="1"/>
  <c r="H3" i="6"/>
  <c r="J3" i="6" s="1"/>
  <c r="H5" i="6"/>
  <c r="J5" i="6" s="1"/>
  <c r="D31" i="15"/>
  <c r="E31" i="15" s="1"/>
  <c r="D36" i="15"/>
  <c r="D26" i="15"/>
  <c r="D25" i="15"/>
  <c r="D24" i="15"/>
  <c r="D3" i="15"/>
  <c r="E3" i="15" s="1"/>
  <c r="D4" i="15"/>
  <c r="G4" i="15" s="1"/>
  <c r="D5" i="15"/>
  <c r="H43" i="15"/>
  <c r="H6" i="15"/>
  <c r="E44" i="15" l="1"/>
  <c r="G31" i="15"/>
  <c r="I31" i="15" s="1"/>
  <c r="G25" i="15"/>
  <c r="I25" i="15" s="1"/>
  <c r="E25" i="15"/>
  <c r="G24" i="15"/>
  <c r="I24" i="15" s="1"/>
  <c r="E24" i="15"/>
  <c r="G26" i="15"/>
  <c r="I26" i="15" s="1"/>
  <c r="E26" i="15"/>
  <c r="G36" i="15"/>
  <c r="I36" i="15" s="1"/>
  <c r="E36" i="15"/>
  <c r="E4" i="15"/>
  <c r="I4" i="15"/>
  <c r="G3" i="15"/>
  <c r="I3" i="15" s="1"/>
  <c r="E5" i="15"/>
  <c r="G5" i="15"/>
  <c r="I5" i="15" l="1"/>
  <c r="D37" i="15" l="1"/>
  <c r="D19" i="15"/>
  <c r="D39" i="15"/>
  <c r="D41" i="15"/>
  <c r="D38" i="15"/>
  <c r="D40" i="15"/>
  <c r="D33" i="15"/>
  <c r="D42" i="15"/>
  <c r="D29" i="15"/>
  <c r="D35" i="15"/>
  <c r="D14" i="15"/>
  <c r="D12" i="15"/>
  <c r="D43" i="15"/>
  <c r="D34" i="15"/>
  <c r="D32" i="15"/>
  <c r="D30" i="15"/>
  <c r="D28" i="15"/>
  <c r="D27" i="15"/>
  <c r="D23" i="15"/>
  <c r="D22" i="15"/>
  <c r="D21" i="15"/>
  <c r="D20" i="15"/>
  <c r="D18" i="15"/>
  <c r="D17" i="15"/>
  <c r="D16" i="15"/>
  <c r="D15" i="15"/>
  <c r="D13" i="15"/>
  <c r="D11" i="15"/>
  <c r="D10" i="15"/>
  <c r="D9" i="15"/>
  <c r="D8" i="15"/>
  <c r="D7" i="15"/>
  <c r="D6" i="15"/>
  <c r="E8" i="15" l="1"/>
  <c r="G8" i="15"/>
  <c r="E6" i="15"/>
  <c r="G6" i="15"/>
  <c r="I6" i="15" s="1"/>
  <c r="E10" i="15"/>
  <c r="G10" i="15"/>
  <c r="E16" i="15"/>
  <c r="G16" i="15"/>
  <c r="E21" i="15"/>
  <c r="G21" i="15"/>
  <c r="E28" i="15"/>
  <c r="G28" i="15"/>
  <c r="I28" i="15" s="1"/>
  <c r="E43" i="15"/>
  <c r="G43" i="15"/>
  <c r="E29" i="15"/>
  <c r="G29" i="15"/>
  <c r="I29" i="15" s="1"/>
  <c r="E38" i="15"/>
  <c r="G38" i="15"/>
  <c r="E19" i="15"/>
  <c r="G19" i="15"/>
  <c r="E7" i="15"/>
  <c r="G7" i="15"/>
  <c r="E17" i="15"/>
  <c r="G17" i="15"/>
  <c r="E22" i="15"/>
  <c r="G22" i="15"/>
  <c r="E30" i="15"/>
  <c r="G30" i="15"/>
  <c r="I30" i="15" s="1"/>
  <c r="E12" i="15"/>
  <c r="G12" i="15"/>
  <c r="E42" i="15"/>
  <c r="G42" i="15"/>
  <c r="E41" i="15"/>
  <c r="G41" i="15"/>
  <c r="E37" i="15"/>
  <c r="G37" i="15"/>
  <c r="E13" i="15"/>
  <c r="G13" i="15"/>
  <c r="I13" i="15" s="1"/>
  <c r="E18" i="15"/>
  <c r="G18" i="15"/>
  <c r="E23" i="15"/>
  <c r="G23" i="15"/>
  <c r="E32" i="15"/>
  <c r="G32" i="15"/>
  <c r="E14" i="15"/>
  <c r="G14" i="15"/>
  <c r="E33" i="15"/>
  <c r="G33" i="15"/>
  <c r="E11" i="15"/>
  <c r="G11" i="15"/>
  <c r="I11" i="15" s="1"/>
  <c r="E9" i="15"/>
  <c r="G9" i="15"/>
  <c r="E15" i="15"/>
  <c r="G15" i="15"/>
  <c r="E20" i="15"/>
  <c r="G20" i="15"/>
  <c r="E27" i="15"/>
  <c r="G27" i="15"/>
  <c r="E34" i="15"/>
  <c r="G34" i="15"/>
  <c r="I34" i="15" s="1"/>
  <c r="E35" i="15"/>
  <c r="G35" i="15"/>
  <c r="E40" i="15"/>
  <c r="G40" i="15"/>
  <c r="I40" i="15" s="1"/>
  <c r="E39" i="15"/>
  <c r="G39" i="15"/>
  <c r="I12" i="15" l="1"/>
  <c r="I41" i="15"/>
  <c r="I9" i="15"/>
  <c r="I23" i="15"/>
  <c r="I7" i="15"/>
  <c r="I27" i="15"/>
  <c r="I15" i="15"/>
  <c r="I32" i="15"/>
  <c r="I18" i="15"/>
  <c r="I17" i="15"/>
  <c r="I19" i="15"/>
  <c r="I16" i="15"/>
  <c r="I39" i="15"/>
  <c r="I35" i="15"/>
  <c r="I14" i="15"/>
  <c r="I42" i="15"/>
  <c r="I43" i="15"/>
  <c r="I21" i="15"/>
  <c r="I33" i="15"/>
  <c r="I37" i="15"/>
  <c r="I20" i="15"/>
  <c r="I38"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00000000-0006-0000-0000-000001000000}">
      <text>
        <r>
          <rPr>
            <i/>
            <sz val="12"/>
            <color indexed="81"/>
            <rFont val="Times New Roman"/>
            <family val="1"/>
          </rPr>
          <t>aid +1
haste +1
shaken -2</t>
        </r>
      </text>
    </comment>
    <comment ref="C9" authorId="0" shapeId="0" xr:uid="{00000000-0006-0000-0000-000002000000}">
      <text>
        <r>
          <rPr>
            <b/>
            <sz val="12"/>
            <color indexed="81"/>
            <rFont val="Times New Roman"/>
            <family val="1"/>
          </rPr>
          <t>BLOODED</t>
        </r>
        <r>
          <rPr>
            <sz val="12"/>
            <color indexed="81"/>
            <rFont val="Times New Roman"/>
            <family val="1"/>
          </rPr>
          <t xml:space="preserve">
You know what it means to fight for your life, and the value of quick wits and quicker reactions when blades are bared and deadly spells chanted.  Enemies find it difficult to catch you off guard.
</t>
        </r>
        <r>
          <rPr>
            <b/>
            <sz val="12"/>
            <color indexed="81"/>
            <rFont val="Times New Roman"/>
            <family val="1"/>
          </rPr>
          <t xml:space="preserve">Benefit:  </t>
        </r>
        <r>
          <rPr>
            <sz val="12"/>
            <color indexed="81"/>
            <rFont val="Times New Roman"/>
            <family val="1"/>
          </rPr>
          <t>You get a +2 bonus on Initiative and a +2 bonus on all Spot checks.
FRCS 37</t>
        </r>
      </text>
    </comment>
    <comment ref="B10" authorId="0" shapeId="0" xr:uid="{845FF28F-72CE-43CF-BDEE-33B61B751F9E}">
      <text>
        <r>
          <rPr>
            <sz val="12"/>
            <color indexed="81"/>
            <rFont val="Times New Roman"/>
            <family val="1"/>
          </rPr>
          <t>-1 Poison</t>
        </r>
      </text>
    </comment>
    <comment ref="E10" authorId="0" shapeId="0" xr:uid="{31E75391-B1C7-41E6-A8D4-2F4B6FFB1320}">
      <text>
        <r>
          <rPr>
            <sz val="12"/>
            <color indexed="81"/>
            <rFont val="Times New Roman"/>
            <family val="1"/>
          </rPr>
          <t>See PHB 162</t>
        </r>
      </text>
    </comment>
    <comment ref="E12" authorId="0" shapeId="0" xr:uid="{00000000-0006-0000-0000-000007000000}">
      <text>
        <r>
          <rPr>
            <sz val="12"/>
            <color indexed="81"/>
            <rFont val="Times New Roman"/>
            <family val="1"/>
          </rPr>
          <t>[(4 * 8 Ranger) * 75%]
+ (4 * 0 Con)</t>
        </r>
      </text>
    </comment>
    <comment ref="E13" authorId="0" shapeId="0" xr:uid="{00000000-0006-0000-0000-000008000000}">
      <text>
        <r>
          <rPr>
            <sz val="12"/>
            <color indexed="81"/>
            <rFont val="Times New Roman"/>
            <family val="1"/>
          </rPr>
          <t>Vulnerable -1</t>
        </r>
        <r>
          <rPr>
            <i/>
            <sz val="12"/>
            <color indexed="81"/>
            <rFont val="Times New Roman"/>
            <family val="1"/>
          </rPr>
          <t xml:space="preserve">
shield of faith +3
surge of fortune +2
haste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8" authorId="0" shapeId="0" xr:uid="{00000000-0006-0000-0100-000004000000}">
      <text>
        <r>
          <rPr>
            <sz val="12"/>
            <color indexed="81"/>
            <rFont val="Times New Roman"/>
            <family val="1"/>
          </rPr>
          <t>Blooded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3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2" authorId="0" shapeId="0" xr:uid="{7F98E22C-34DA-4080-8417-50EBB6950251}">
      <text>
        <r>
          <rPr>
            <sz val="12"/>
            <color indexed="81"/>
            <rFont val="Times New Roman"/>
            <family val="1"/>
          </rPr>
          <t>At 1st level, a ranger may select a type of creature from among those given on Table 3–14: Ranger Favored Enemies. Due to his extensive study on his chosen type of foe and training in the proper techniques for combating such creatures, the ranger gains a +2 bonus on Bluff, Listen, Sense Motive, Spot, and Survival checks when using these skills against creatures of this type. Likewise, he gets a +2 bonus on weapon damage rolls against such creatures.
PHB 47</t>
        </r>
      </text>
    </comment>
    <comment ref="A3" authorId="0" shapeId="0" xr:uid="{00000000-0006-0000-0400-000005000000}">
      <text>
        <r>
          <rPr>
            <sz val="12"/>
            <color indexed="81"/>
            <rFont val="Times New Roman"/>
            <family val="1"/>
          </rPr>
          <t xml:space="preserve">You can get greater distance out of a ranged weapon.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When you use a projectile weapon, such as a bow, its range increment increases by one-half (multiply by 1-1/2).  When you use a thrown weapon, its range increment is doubled.
PHB 94</t>
        </r>
      </text>
    </comment>
    <comment ref="C3" authorId="0" shapeId="0" xr:uid="{00000000-0006-0000-0400-00000400000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A4" authorId="0" shapeId="0" xr:uid="{00000000-0006-0000-0400-00000D000000}">
      <text>
        <r>
          <rPr>
            <sz val="12"/>
            <color indexed="81"/>
            <rFont val="Times New Roman"/>
            <family val="1"/>
          </rPr>
          <t xml:space="preserve">You know what it means to fight for your life, and the value of quick wits and quicker reactions when blades are bared and deadly spells chanted.  Enemies find it difficult to catch you off guard.
</t>
        </r>
        <r>
          <rPr>
            <b/>
            <sz val="12"/>
            <color indexed="81"/>
            <rFont val="Times New Roman"/>
            <family val="1"/>
          </rPr>
          <t xml:space="preserve">Benefit:  </t>
        </r>
        <r>
          <rPr>
            <sz val="12"/>
            <color indexed="81"/>
            <rFont val="Times New Roman"/>
            <family val="1"/>
          </rPr>
          <t>You get a +2 bonus on Initiative and a +2 bonus on all Spot checks.
FRCS 37</t>
        </r>
      </text>
    </comment>
    <comment ref="C4" authorId="0" shapeId="0" xr:uid="{00000000-0006-0000-0400-00000C000000}">
      <text>
        <r>
          <rPr>
            <sz val="12"/>
            <color indexed="81"/>
            <rFont val="Times New Roman"/>
            <family val="1"/>
          </rPr>
          <t>A ranger can use body language, vocalizations, and demeanor to improve the attitude of an animal (such as a bear or a monitor lizard).  This ability functions just like a Diplomacy check to improve the attitude of a person (see page 72).  The ranger rolls 1d20 and adds his ranger level and his Charisma bonus to determine the wild empathy check result. The typical domestic animal has a starting attitude of indifferent, while wild animals are usually unfriendly.
To use wild empathy, the ranger and the animal must be able to study each other, which means that they must be within 30 feet of one another under normal visibility conditions. Generally, influencing an animal in this way takes 1 minute, but, as with influencing people, it might take more or less time.  The ranger can also use this ability to influence a magical beast with an Intelligence score of 1 or 2 (such as a basilisk or a girallon), but he takes a –4 penalty on the check.
PHB 47</t>
        </r>
      </text>
    </comment>
    <comment ref="C5" authorId="0" shapeId="0" xr:uid="{3DE728ED-FE4F-43FE-B7C4-E6DD7AEE20C9}">
      <text>
        <r>
          <rPr>
            <sz val="12"/>
            <color indexed="81"/>
            <rFont val="Times New Roman"/>
            <family val="1"/>
          </rPr>
          <t>A ranger can use body language, vocalizations, and demeanor to improve the attitude of an animal (such as a bear or a monitor lizard).  This ability functions just like a Diplomacy check to improve the attitude of a person (see page 72).  The ranger rolls 1d20 and adds his ranger level and his Charisma bonus to determine the wild empathy check result. The typical domestic animal has a starting attitude of indifferent, while wild animals are usually unfriendly.
To use wild empathy, the ranger and the animal must be able to study each other, which means that they must be within 30 feet of one another under normal visibility conditions. Generally, influencing an animal in this way takes 1 minute, but, as with influencing people, it might take more or less time.  The ranger can also use this ability to influence a magical beast with an Intelligence score of 1 or 2 (such as a basilisk or a girallon), but he takes a –4 penalty on the check.
PHB 47</t>
        </r>
      </text>
    </comment>
    <comment ref="C6" authorId="0" shapeId="0" xr:uid="{CA08929A-8D2B-41C2-91B7-E9A74F21EE4D}">
      <text>
        <r>
          <rPr>
            <sz val="12"/>
            <color indexed="81"/>
            <rFont val="Times New Roman"/>
            <family val="1"/>
          </rPr>
          <t xml:space="preserve">You can follow the trails of creatures and characters across most
types of terrain.
</t>
        </r>
        <r>
          <rPr>
            <b/>
            <sz val="12"/>
            <color indexed="81"/>
            <rFont val="Times New Roman"/>
            <family val="1"/>
          </rPr>
          <t xml:space="preserve">Benefit:  </t>
        </r>
        <r>
          <rPr>
            <sz val="12"/>
            <color indexed="81"/>
            <rFont val="Times New Roman"/>
            <family val="1"/>
          </rPr>
          <t xml:space="preserve">To find tracks or to follow them for 1 mile requires a successful Survival check.  You must make another Survival check every time the tracks become difficult to follow, such as when other tracks cross them or when the tracks backtrack and diverge.
You move at half your normal speed (or at your normal speed with a –5 penalty on the check, or at up to twice your normal speed with a –20 penalty on the check).
If you fail a Survival check, you can retry after 1 hour (outdoors) or 10 minutes (indoors) of searching.
</t>
        </r>
        <r>
          <rPr>
            <b/>
            <sz val="12"/>
            <color indexed="81"/>
            <rFont val="Times New Roman"/>
            <family val="1"/>
          </rPr>
          <t xml:space="preserve">Normal:  </t>
        </r>
        <r>
          <rPr>
            <sz val="12"/>
            <color indexed="81"/>
            <rFont val="Times New Roman"/>
            <family val="1"/>
          </rPr>
          <t xml:space="preserve">Without this feat, you can use the Survival skill to find tracks, but you can follow them only if the DC for the task is 10 or lower. Alternatively, you can use the Search skill to find a footprint or similar sign of a creature’s passage using the DCs given above, but you can’t use Search to follow tracks, even if someone else has already found them.
</t>
        </r>
        <r>
          <rPr>
            <b/>
            <sz val="12"/>
            <color indexed="81"/>
            <rFont val="Times New Roman"/>
            <family val="1"/>
          </rPr>
          <t xml:space="preserve">Special:  </t>
        </r>
        <r>
          <rPr>
            <sz val="12"/>
            <color indexed="81"/>
            <rFont val="Times New Roman"/>
            <family val="1"/>
          </rPr>
          <t>A ranger automatically has Track as a bonus feat. He
need not select it.  This feat does not allow you to find or follow the tracks made by a subject of a pass without trace spell.
PHB 101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8" authorId="0" shapeId="0" xr:uid="{00000000-0006-0000-0500-000002000000}">
      <text>
        <r>
          <rPr>
            <sz val="12"/>
            <color indexed="81"/>
            <rFont val="Times New Roman"/>
            <family val="1"/>
          </rPr>
          <t>+1 MW Weapon</t>
        </r>
      </text>
    </comment>
    <comment ref="D9" authorId="0" shapeId="0" xr:uid="{00000000-0006-0000-0500-00000B000000}">
      <text>
        <r>
          <rPr>
            <sz val="12"/>
            <color indexed="81"/>
            <rFont val="Times New Roman"/>
            <family val="1"/>
          </rPr>
          <t xml:space="preserve">Weapon +1
Ranged Mastery +2
</t>
        </r>
        <r>
          <rPr>
            <b/>
            <sz val="12"/>
            <color indexed="51"/>
            <rFont val="Times New Roman"/>
            <family val="1"/>
          </rPr>
          <t>Greater Magic Weapon +3</t>
        </r>
      </text>
    </comment>
    <comment ref="D10" authorId="0" shapeId="0" xr:uid="{00000000-0006-0000-0500-00000E000000}">
      <text>
        <r>
          <rPr>
            <sz val="12"/>
            <color indexed="81"/>
            <rFont val="Times New Roman"/>
            <family val="1"/>
          </rPr>
          <t xml:space="preserve">Weapon +1
Ranged Mastery +2
</t>
        </r>
        <r>
          <rPr>
            <b/>
            <sz val="12"/>
            <color indexed="51"/>
            <rFont val="Times New Roman"/>
            <family val="1"/>
          </rPr>
          <t>Greater Magic Weapon +3</t>
        </r>
      </text>
    </comment>
    <comment ref="D14" authorId="0" shapeId="0" xr:uid="{00000000-0006-0000-0500-00001900000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0" authorId="0" shapeId="0" xr:uid="{5F059B8D-4419-4C2B-8004-5524A7FA178E}">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 ref="A20" authorId="0" shapeId="0" xr:uid="{6ADA623B-73E9-47FE-B13C-BAD4C4EF4D4A}">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enchantment
</t>
        </r>
        <r>
          <rPr>
            <b/>
            <sz val="12"/>
            <color indexed="81"/>
            <rFont val="Times New Roman"/>
            <family val="1"/>
          </rPr>
          <t xml:space="preserve">Activation: </t>
        </r>
        <r>
          <rPr>
            <sz val="12"/>
            <color indexed="81"/>
            <rFont val="Times New Roman"/>
            <family val="1"/>
          </rPr>
          <t xml:space="preserve">Full-round (manipulation); see text
</t>
        </r>
        <r>
          <rPr>
            <b/>
            <sz val="12"/>
            <color indexed="81"/>
            <rFont val="Times New Roman"/>
            <family val="1"/>
          </rPr>
          <t xml:space="preserve">Weight: </t>
        </r>
        <r>
          <rPr>
            <sz val="12"/>
            <color indexed="81"/>
            <rFont val="Times New Roman"/>
            <family val="1"/>
          </rPr>
          <t>6 lb.
This woolen sleeping bag is embroidered with stars and moons in silver and blue thread, and it smells of lavender.
A magic bedroll grants you a comfortable and peaceful night’s sleep. As long as you lie in it, you gain the benefi t of an endure elements spell. After sleeping for 8 hours in the bedroll, you recover 1 hit point per character level, in addition to the hit points you recover normally. Getting into or out of a magic bedroll is a full-round action.
MIC 163</t>
        </r>
      </text>
    </comment>
    <comment ref="A21" authorId="0" shapeId="0" xr:uid="{EB9CD5CD-BD91-4BE1-9A85-1F9ACDCBB851}">
      <text>
        <r>
          <rPr>
            <b/>
            <sz val="12"/>
            <color indexed="81"/>
            <rFont val="Times New Roman"/>
            <family val="1"/>
          </rPr>
          <t xml:space="preserve">Price (Item Level): </t>
        </r>
        <r>
          <rPr>
            <sz val="12"/>
            <color indexed="81"/>
            <rFont val="Times New Roman"/>
            <family val="1"/>
          </rPr>
          <t xml:space="preserve">200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This common-looking brown clay mug has persistent stains just under the rim. Three times per day, when you recite the command word, this mug fi lls with 12 ounces of water, cheap ale, or watery wine (your choice).
MIC 160</t>
        </r>
      </text>
    </comment>
  </commentList>
</comments>
</file>

<file path=xl/sharedStrings.xml><?xml version="1.0" encoding="utf-8"?>
<sst xmlns="http://schemas.openxmlformats.org/spreadsheetml/2006/main" count="364" uniqueCount="219">
  <si>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</si>
  <si>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</si>
  <si>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</si>
  <si>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</si>
  <si>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</si>
  <si>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</si>
  <si>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</si>
  <si>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</si>
  <si>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</si>
  <si>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</si>
  <si>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</si>
  <si>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</si>
  <si>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</si>
  <si>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</si>
  <si>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</si>
  <si>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</si>
  <si>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</si>
  <si>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</si>
  <si>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</si>
  <si>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</si>
  <si>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</si>
  <si>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</si>
  <si>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</si>
  <si>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</si>
  <si>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</si>
  <si>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</si>
  <si>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</si>
  <si>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</si>
  <si>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</si>
  <si>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</si>
  <si>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</si>
  <si>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</si>
  <si>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</si>
  <si>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</si>
  <si>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</si>
  <si>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</si>
  <si>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</si>
  <si>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</si>
  <si>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</si>
  <si>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</si>
  <si>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</si>
  <si>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</si>
  <si>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</si>
  <si>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</si>
  <si>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</si>
  <si>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</si>
  <si>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</si>
  <si>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</si>
  <si>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</si>
  <si>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</si>
  <si>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</si>
  <si>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</si>
  <si>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</si>
  <si>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</si>
  <si>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</si>
  <si>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</si>
  <si>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</si>
  <si>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</si>
  <si>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</si>
  <si>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</si>
  <si>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</si>
  <si>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</si>
  <si>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</si>
  <si>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Spell</t>
  </si>
  <si>
    <t>Cast?</t>
  </si>
  <si>
    <t>Languages</t>
  </si>
  <si>
    <t>Equipment Worn</t>
  </si>
  <si>
    <t>Item</t>
  </si>
  <si>
    <t>Effects/</t>
  </si>
  <si>
    <t>Notes</t>
  </si>
  <si>
    <t>Check</t>
  </si>
  <si>
    <t>Arcane</t>
  </si>
  <si>
    <t>Speed</t>
  </si>
  <si>
    <t>Prepared Spells</t>
  </si>
  <si>
    <t>Sleight of Hand</t>
  </si>
  <si>
    <t>Survival</t>
  </si>
  <si>
    <t>DC</t>
  </si>
  <si>
    <t>Weapon Proficiencies</t>
  </si>
  <si>
    <t>Atk</t>
  </si>
  <si>
    <t>1st</t>
  </si>
  <si>
    <t>2nd</t>
  </si>
  <si>
    <t>3rd</t>
  </si>
  <si>
    <t>4th</t>
  </si>
  <si>
    <t>Spells per Day</t>
  </si>
  <si>
    <t>Spell Level</t>
  </si>
  <si>
    <t>Wisdom Bonus</t>
  </si>
  <si>
    <t>Feats</t>
  </si>
  <si>
    <t>Roll</t>
  </si>
  <si>
    <t>Skill/Save</t>
  </si>
  <si>
    <t>30’</t>
  </si>
  <si>
    <t>Value</t>
  </si>
  <si>
    <t>Total Equity:</t>
  </si>
  <si>
    <t>x2</t>
  </si>
  <si>
    <t>Traveler’s Outfit</t>
  </si>
  <si>
    <t>eight</t>
  </si>
  <si>
    <t>Grapple, Unarmed Strike</t>
  </si>
  <si>
    <t>1d3</t>
  </si>
  <si>
    <t>Bludgeon</t>
  </si>
  <si>
    <t>Scrolls and Potions</t>
  </si>
  <si>
    <t>CLev</t>
  </si>
  <si>
    <t>Female</t>
  </si>
  <si>
    <t>Low-light Vision</t>
  </si>
  <si>
    <t>Stash:  ?</t>
  </si>
  <si>
    <t>1d8</t>
  </si>
  <si>
    <t>-</t>
  </si>
  <si>
    <t>Total Spells</t>
  </si>
  <si>
    <t>+1 within 30’</t>
  </si>
  <si>
    <t>Caster Level:</t>
  </si>
  <si>
    <t>Dagger</t>
  </si>
  <si>
    <t>1d4</t>
  </si>
  <si>
    <t>19-20, x2</t>
  </si>
  <si>
    <t>Prcg/Slsh</t>
  </si>
  <si>
    <t>q</t>
  </si>
  <si>
    <t>Chaotic Good</t>
  </si>
  <si>
    <t>Ranger Features</t>
  </si>
  <si>
    <t>All Weapons, Armor &amp; Shields</t>
  </si>
  <si>
    <t>Ranger</t>
  </si>
  <si>
    <t>ranger 1</t>
  </si>
  <si>
    <t>ranger 2</t>
  </si>
  <si>
    <t>Regional: Blooded</t>
  </si>
  <si>
    <t>Slashing</t>
  </si>
  <si>
    <t>Arrows</t>
  </si>
  <si>
    <t>R2: Combat Style: Archery (Rapid Shot)</t>
  </si>
  <si>
    <t>R1: Wild Empathy</t>
  </si>
  <si>
    <t>R1: Track</t>
  </si>
  <si>
    <t>115 lbs</t>
  </si>
  <si>
    <t>Race</t>
  </si>
  <si>
    <t>Age</t>
  </si>
  <si>
    <t>Class</t>
  </si>
  <si>
    <t>Region</t>
  </si>
  <si>
    <t>Sex</t>
  </si>
  <si>
    <t>Deity</t>
  </si>
  <si>
    <t>Height</t>
  </si>
  <si>
    <t>Alignment</t>
  </si>
  <si>
    <t>Weight</t>
  </si>
  <si>
    <t>Attack Bonus</t>
  </si>
  <si>
    <t>Base Speed</t>
  </si>
  <si>
    <t>Initiative</t>
  </si>
  <si>
    <t>Actual Speed</t>
  </si>
  <si>
    <t>Strength</t>
  </si>
  <si>
    <t>Lb. Capacity</t>
  </si>
  <si>
    <t>Dexterity</t>
  </si>
  <si>
    <t>Lb. Carried</t>
  </si>
  <si>
    <t>Constitution</t>
  </si>
  <si>
    <t>Hit Points</t>
  </si>
  <si>
    <t>Intelligence</t>
  </si>
  <si>
    <t>Touch AC</t>
  </si>
  <si>
    <t>Wisdom</t>
  </si>
  <si>
    <t>FF AC</t>
  </si>
  <si>
    <t>Charisma</t>
  </si>
  <si>
    <t>AC</t>
  </si>
  <si>
    <t>Nihm</t>
  </si>
  <si>
    <t>Tighthorn</t>
  </si>
  <si>
    <t>Played by Ed</t>
  </si>
  <si>
    <t>Elf</t>
  </si>
  <si>
    <t>5’ 6”</t>
  </si>
  <si>
    <t>Battledale</t>
  </si>
  <si>
    <t>Profession: Painter</t>
  </si>
  <si>
    <t>Craft: Bowyer</t>
  </si>
  <si>
    <t>Knowledge: Dungeoneering</t>
  </si>
  <si>
    <t>Knowledge: Geography</t>
  </si>
  <si>
    <t>Knowledge: Nature</t>
  </si>
  <si>
    <t>Perform: [type]</t>
  </si>
  <si>
    <t>Speak Language: [type]</t>
  </si>
  <si>
    <t>Racial Abilities</t>
  </si>
  <si>
    <t>+2 versus Enchantments</t>
  </si>
  <si>
    <t>Immunity to Sleep</t>
  </si>
  <si>
    <t>R1: Endurance</t>
  </si>
  <si>
    <t>1st: Point Blank Shot</t>
  </si>
  <si>
    <t>3rd: Far Shot</t>
  </si>
  <si>
    <t>Backpack</t>
  </si>
  <si>
    <t>Gold Coins</t>
  </si>
  <si>
    <t>Cold Weather Outfit</t>
  </si>
  <si>
    <t>Courtier’s Outfit</t>
  </si>
  <si>
    <t>Flint &amp; Steel</t>
  </si>
  <si>
    <t>Magic Bedroll</t>
  </si>
  <si>
    <t>Everfull Mug</t>
  </si>
  <si>
    <t>MW Artisan Tools</t>
  </si>
  <si>
    <t>Rope, Silk</t>
  </si>
  <si>
    <t>50’</t>
  </si>
  <si>
    <t>Studded Leather Armor</t>
  </si>
  <si>
    <t>MW Longbow</t>
  </si>
  <si>
    <t>Longbow, Rapid Shot</t>
  </si>
  <si>
    <r>
      <t xml:space="preserve">Longbow, </t>
    </r>
    <r>
      <rPr>
        <i/>
        <sz val="12"/>
        <rFont val="Times New Roman"/>
        <family val="1"/>
      </rPr>
      <t>haste</t>
    </r>
  </si>
  <si>
    <t>x3</t>
  </si>
  <si>
    <t>100’</t>
  </si>
  <si>
    <t>Rapier</t>
  </si>
  <si>
    <r>
      <t>38</t>
    </r>
    <r>
      <rPr>
        <sz val="13"/>
        <rFont val="Times New Roman"/>
        <family val="1"/>
      </rPr>
      <t>/</t>
    </r>
    <r>
      <rPr>
        <sz val="13"/>
        <color indexed="51"/>
        <rFont val="Times New Roman"/>
        <family val="1"/>
      </rPr>
      <t>76</t>
    </r>
    <r>
      <rPr>
        <sz val="13"/>
        <rFont val="Times New Roman"/>
        <family val="1"/>
      </rPr>
      <t>/</t>
    </r>
    <r>
      <rPr>
        <sz val="13"/>
        <color indexed="10"/>
        <rFont val="Times New Roman"/>
        <family val="1"/>
      </rPr>
      <t>115</t>
    </r>
  </si>
  <si>
    <t>R1: Favored Enemy: Giants</t>
  </si>
  <si>
    <t>ranger 3</t>
  </si>
  <si>
    <t>Sylvan, Draconic</t>
  </si>
  <si>
    <t>Common, Elven</t>
  </si>
  <si>
    <t>Mirror, Small, Metal</t>
  </si>
  <si>
    <t>Mielikki</t>
  </si>
  <si>
    <r>
      <t xml:space="preserve">Potion of </t>
    </r>
    <r>
      <rPr>
        <i/>
        <sz val="12"/>
        <rFont val="Times New Roman"/>
        <family val="1"/>
      </rPr>
      <t>Cure Light Wounds</t>
    </r>
  </si>
  <si>
    <r>
      <t xml:space="preserve">Potion of </t>
    </r>
    <r>
      <rPr>
        <i/>
        <sz val="12"/>
        <rFont val="Times New Roman"/>
        <family val="1"/>
      </rPr>
      <t>Remove Fear</t>
    </r>
  </si>
  <si>
    <r>
      <t xml:space="preserve">Potion of </t>
    </r>
    <r>
      <rPr>
        <i/>
        <sz val="12"/>
        <rFont val="Times New Roman"/>
        <family val="1"/>
      </rPr>
      <t>Darkvision</t>
    </r>
  </si>
  <si>
    <t>Pouches, Belt</t>
  </si>
  <si>
    <t>Silver Coins</t>
  </si>
  <si>
    <t>Dagger, Thrown</t>
  </si>
  <si>
    <t>ranger 4</t>
  </si>
  <si>
    <t>Magic Fang</t>
  </si>
  <si>
    <t>Neutral</t>
  </si>
  <si>
    <t>Size</t>
  </si>
  <si>
    <t>Tiny</t>
  </si>
  <si>
    <t>TAC/AC</t>
  </si>
  <si>
    <t>BAB</t>
  </si>
  <si>
    <t>Fort</t>
  </si>
  <si>
    <t>Ref</t>
  </si>
  <si>
    <t>Animal Companion</t>
  </si>
  <si>
    <t>3</t>
  </si>
  <si>
    <t>30’/10’ Burrow</t>
  </si>
  <si>
    <t>Badger</t>
  </si>
  <si>
    <t>Heward’s Handy Haversack</t>
  </si>
  <si>
    <t>% Full:</t>
  </si>
  <si>
    <t>Soft Equity Ceiling:</t>
  </si>
  <si>
    <t>1d6</t>
  </si>
  <si>
    <t>Daisy</t>
  </si>
  <si>
    <t>Ranger Spells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</si>
</sst>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 [$₲-474]"/>
  </numFmts>
  <fonts count="69"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2"/>
      <color indexed="81"/>
      <name val="Times New Roman"/>
      <family val="1"/>
    </font>
    <font>
      <i/>
      <sz val="16"/>
      <color theme="0"/>
      <name val="Times New Roman"/>
      <family val="1"/>
    </font>
    <font>
      <i/>
      <sz val="18"/>
      <color rgb="FF9966FF"/>
      <name val="Times New Roman"/>
      <family val="1"/>
    </font>
    <font>
      <sz val="13"/>
      <color rgb="FFFF0000"/>
      <name val="Times New Roman"/>
      <family val="1"/>
    </font>
    <font>
      <i/>
      <sz val="18"/>
      <color rgb="FF009900"/>
      <name val="Times New Roman"/>
      <family val="1"/>
    </font>
    <font>
      <sz val="13"/>
      <color rgb="FF009900"/>
      <name val="Times New Roman"/>
      <family val="1"/>
    </font>
    <font>
      <sz val="12"/>
      <name val="Times New Roman"/>
      <family val="1"/>
    </font>
    <font>
      <b/>
      <sz val="12"/>
      <color indexed="51"/>
      <name val="Times New Roman"/>
      <family val="1"/>
    </font>
    <font>
      <i/>
      <sz val="12"/>
      <name val="Times New Roman"/>
      <family val="1"/>
    </font>
    <font>
      <b/>
      <sz val="13"/>
      <color rgb="FF00B0F0"/>
      <name val="Times New Roman"/>
      <family val="1"/>
    </font>
    <font>
      <i/>
      <sz val="20"/>
      <color rgb="FFFFC000"/>
      <name val="Times New Roman"/>
      <family val="1"/>
    </font>
    <font>
      <b/>
      <sz val="12"/>
      <color indexed="48"/>
      <name val="Times New Roman"/>
      <family val="1"/>
    </font>
    <font>
      <i/>
      <sz val="12"/>
      <color indexed="9"/>
      <name val="Times New Roman"/>
      <family val="1"/>
    </font>
    <font>
      <i/>
      <sz val="13"/>
      <name val="Times New Roman"/>
      <family val="1"/>
    </font>
    <font>
      <b/>
      <sz val="13"/>
      <color indexed="20"/>
      <name val="Times New Roman"/>
      <family val="1"/>
    </font>
    <font>
      <i/>
      <sz val="17"/>
      <name val="Times New Roman"/>
      <family val="1"/>
    </font>
  </fonts>
  <fills count="18">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9966FF"/>
        <bgColor indexed="64"/>
      </patternFill>
    </fill>
    <fill>
      <patternFill patternType="solid">
        <fgColor rgb="FF009900"/>
        <bgColor indexed="64"/>
      </patternFill>
    </fill>
    <fill>
      <patternFill patternType="solid">
        <fgColor theme="0" tint="-0.249977111117893"/>
        <bgColor indexed="55"/>
      </patternFill>
    </fill>
    <fill>
      <patternFill patternType="solid">
        <fgColor rgb="FF9900FF"/>
        <bgColor indexed="64"/>
      </patternFill>
    </fill>
    <fill>
      <patternFill patternType="solid">
        <fgColor indexed="10"/>
        <bgColor indexed="64"/>
      </patternFill>
    </fill>
  </fills>
  <borders count="13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double">
        <color indexed="64"/>
      </left>
      <right style="double">
        <color indexed="64"/>
      </right>
      <top/>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right style="hair">
        <color indexed="64"/>
      </right>
      <top style="medium">
        <color indexed="64"/>
      </top>
      <bottom style="hair">
        <color indexed="64"/>
      </bottom>
      <diagonal/>
    </border>
    <border>
      <left style="double">
        <color indexed="64"/>
      </left>
      <right/>
      <top style="thin">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style="hair">
        <color indexed="64"/>
      </top>
      <bottom style="medium">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top/>
      <bottom style="hair">
        <color indexed="64"/>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thin">
        <color auto="1"/>
      </left>
      <right style="thin">
        <color auto="1"/>
      </right>
      <top style="double">
        <color auto="1"/>
      </top>
      <bottom style="thin">
        <color auto="1"/>
      </bottom>
      <diagonal/>
    </border>
    <border>
      <left style="double">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s>
  <cellStyleXfs count="12">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9" fillId="0" borderId="0"/>
    <xf numFmtId="0" fontId="2" fillId="0" borderId="0"/>
    <xf numFmtId="0" fontId="42" fillId="0" borderId="0"/>
    <xf numFmtId="0" fontId="2" fillId="0" borderId="0"/>
    <xf numFmtId="0" fontId="2" fillId="0" borderId="0"/>
    <xf numFmtId="0" fontId="1" fillId="0" borderId="0"/>
    <xf numFmtId="9" fontId="2" fillId="0" borderId="0" applyFont="0" applyFill="0" applyBorder="0" applyAlignment="0" applyProtection="0"/>
    <xf numFmtId="43" fontId="59" fillId="0" borderId="0" applyFont="0" applyFill="0" applyBorder="0" applyAlignment="0" applyProtection="0"/>
  </cellStyleXfs>
  <cellXfs count="465">
    <xf numFmtId="0" fontId="0" fillId="0" borderId="0" xfId="0"/>
    <xf numFmtId="0" fontId="12" fillId="3" borderId="67" xfId="0" applyFont="1" applyFill="1" applyBorder="1" applyAlignment="1">
      <alignment horizontal="centerContinuous" vertical="center"/>
    </xf>
    <xf numFmtId="0" fontId="12" fillId="3" borderId="41" xfId="0" applyFont="1" applyFill="1" applyBorder="1" applyAlignment="1">
      <alignment horizontal="center" vertical="center"/>
    </xf>
    <xf numFmtId="0" fontId="12" fillId="3" borderId="41" xfId="0" applyFont="1" applyFill="1" applyBorder="1" applyAlignment="1">
      <alignment horizontal="center" vertical="center" wrapText="1"/>
    </xf>
    <xf numFmtId="0" fontId="12" fillId="3" borderId="68" xfId="0" applyFont="1" applyFill="1" applyBorder="1" applyAlignment="1">
      <alignment horizontal="center" vertical="center"/>
    </xf>
    <xf numFmtId="0" fontId="4" fillId="0" borderId="0" xfId="0" applyFont="1" applyAlignment="1">
      <alignment vertical="center"/>
    </xf>
    <xf numFmtId="0" fontId="52" fillId="0" borderId="33" xfId="0" applyFont="1" applyBorder="1" applyAlignment="1">
      <alignment horizontal="centerContinuous" vertical="center" wrapText="1"/>
    </xf>
    <xf numFmtId="0" fontId="37" fillId="2" borderId="64" xfId="0" applyFont="1" applyFill="1" applyBorder="1" applyAlignment="1">
      <alignment horizontal="right" vertical="center"/>
    </xf>
    <xf numFmtId="0" fontId="38" fillId="2" borderId="65" xfId="0" applyFont="1" applyFill="1" applyBorder="1" applyAlignment="1">
      <alignment horizontal="left" vertical="center"/>
    </xf>
    <xf numFmtId="0" fontId="20" fillId="2" borderId="65" xfId="0" applyFont="1" applyFill="1" applyBorder="1" applyAlignment="1">
      <alignment horizontal="left" vertical="center"/>
    </xf>
    <xf numFmtId="0" fontId="4" fillId="2" borderId="65" xfId="0" applyFont="1" applyFill="1" applyBorder="1" applyAlignment="1">
      <alignment horizontal="centerContinuous" vertical="center"/>
    </xf>
    <xf numFmtId="0" fontId="5" fillId="2" borderId="65" xfId="0" applyFont="1" applyFill="1" applyBorder="1" applyAlignment="1">
      <alignment horizontal="centerContinuous" vertical="center"/>
    </xf>
    <xf numFmtId="0" fontId="36" fillId="2" borderId="66" xfId="1" applyFont="1" applyFill="1" applyBorder="1" applyAlignment="1" applyProtection="1">
      <alignment horizontal="right" vertical="center"/>
    </xf>
    <xf numFmtId="0" fontId="5" fillId="0" borderId="0" xfId="0" applyFont="1" applyAlignment="1">
      <alignmen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7" fillId="0" borderId="2" xfId="0" applyFont="1" applyBorder="1" applyAlignment="1">
      <alignment horizontal="left" vertical="center"/>
    </xf>
    <xf numFmtId="0" fontId="6" fillId="4" borderId="69" xfId="0" applyFont="1" applyFill="1" applyBorder="1" applyAlignment="1">
      <alignment horizontal="right" vertical="center"/>
    </xf>
    <xf numFmtId="0" fontId="6" fillId="4" borderId="85" xfId="0" applyFont="1" applyFill="1" applyBorder="1" applyAlignment="1">
      <alignment horizontal="right" vertical="center"/>
    </xf>
    <xf numFmtId="49" fontId="7" fillId="0" borderId="70" xfId="0" applyNumberFormat="1" applyFont="1" applyBorder="1" applyAlignment="1">
      <alignment horizontal="center" vertical="center"/>
    </xf>
    <xf numFmtId="0" fontId="7" fillId="0" borderId="0" xfId="0" applyFont="1" applyAlignment="1">
      <alignment horizontal="left" vertical="center"/>
    </xf>
    <xf numFmtId="0" fontId="8" fillId="2" borderId="13" xfId="0" applyFont="1" applyFill="1" applyBorder="1" applyAlignment="1">
      <alignment horizontal="right" vertical="center"/>
    </xf>
    <xf numFmtId="0" fontId="26" fillId="0" borderId="14" xfId="0" applyFont="1" applyBorder="1" applyAlignment="1">
      <alignment horizontal="center" vertical="center"/>
    </xf>
    <xf numFmtId="0" fontId="8" fillId="4" borderId="56"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4" xfId="0" applyNumberFormat="1" applyFont="1" applyBorder="1" applyAlignment="1">
      <alignment horizontal="center" vertical="center"/>
    </xf>
    <xf numFmtId="0" fontId="8" fillId="4" borderId="54" xfId="0" applyFont="1" applyFill="1" applyBorder="1" applyAlignment="1">
      <alignment horizontal="right" vertical="center"/>
    </xf>
    <xf numFmtId="164" fontId="6" fillId="7" borderId="28" xfId="0" applyNumberFormat="1" applyFont="1" applyFill="1" applyBorder="1" applyAlignment="1">
      <alignment horizontal="center"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27" xfId="0" applyFont="1" applyBorder="1" applyAlignment="1">
      <alignment horizontal="center" vertical="center"/>
    </xf>
    <xf numFmtId="0" fontId="43" fillId="2" borderId="4" xfId="0" applyFont="1" applyFill="1" applyBorder="1" applyAlignment="1">
      <alignment horizontal="right" vertical="center"/>
    </xf>
    <xf numFmtId="0" fontId="11" fillId="4" borderId="54" xfId="0" applyFont="1" applyFill="1" applyBorder="1" applyAlignment="1">
      <alignment horizontal="right" vertical="center"/>
    </xf>
    <xf numFmtId="0" fontId="22" fillId="2" borderId="4" xfId="0" applyFont="1" applyFill="1" applyBorder="1" applyAlignment="1">
      <alignment horizontal="right" vertical="center"/>
    </xf>
    <xf numFmtId="0" fontId="9" fillId="0" borderId="3" xfId="0" applyFont="1" applyBorder="1" applyAlignment="1">
      <alignment horizontal="center" vertical="center"/>
    </xf>
    <xf numFmtId="0" fontId="14" fillId="2" borderId="15" xfId="0" applyFont="1" applyFill="1" applyBorder="1" applyAlignment="1">
      <alignment horizontal="right" vertical="center"/>
    </xf>
    <xf numFmtId="49" fontId="26" fillId="0" borderId="23" xfId="0" applyNumberFormat="1" applyFont="1" applyBorder="1" applyAlignment="1">
      <alignment horizontal="center" vertical="center"/>
    </xf>
    <xf numFmtId="0" fontId="11" fillId="4" borderId="55" xfId="0" applyFont="1" applyFill="1" applyBorder="1" applyAlignment="1">
      <alignment horizontal="right" vertical="center"/>
    </xf>
    <xf numFmtId="0" fontId="3" fillId="0" borderId="1"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Alignment="1">
      <alignment horizontal="right" vertical="center"/>
    </xf>
    <xf numFmtId="0" fontId="5" fillId="0" borderId="0" xfId="0" applyFont="1" applyAlignment="1">
      <alignment horizontal="left" vertical="center"/>
    </xf>
    <xf numFmtId="0" fontId="25" fillId="0" borderId="22" xfId="0" applyFont="1" applyBorder="1" applyAlignment="1">
      <alignment horizontal="centerContinuous" vertical="center"/>
    </xf>
    <xf numFmtId="0" fontId="16" fillId="0" borderId="0" xfId="0" applyFont="1" applyAlignment="1">
      <alignment horizontal="centerContinuous" vertical="center"/>
    </xf>
    <xf numFmtId="0" fontId="45" fillId="0" borderId="1" xfId="0" applyFont="1" applyBorder="1" applyAlignment="1">
      <alignment vertical="center"/>
    </xf>
    <xf numFmtId="0" fontId="7" fillId="0" borderId="24" xfId="0" applyFont="1" applyBorder="1" applyAlignment="1">
      <alignment horizontal="center" vertical="center"/>
    </xf>
    <xf numFmtId="0" fontId="46" fillId="0" borderId="24" xfId="0" applyFont="1" applyBorder="1" applyAlignment="1">
      <alignment horizontal="center" vertical="center" wrapText="1"/>
    </xf>
    <xf numFmtId="1" fontId="7" fillId="0" borderId="24" xfId="0" applyNumberFormat="1" applyFont="1" applyBorder="1" applyAlignment="1">
      <alignment horizontal="center" vertical="center" wrapText="1"/>
    </xf>
    <xf numFmtId="0" fontId="7" fillId="0" borderId="26" xfId="0" quotePrefix="1" applyFont="1" applyBorder="1" applyAlignment="1">
      <alignment horizontal="center" vertical="center"/>
    </xf>
    <xf numFmtId="0" fontId="47" fillId="0" borderId="1" xfId="0" applyFont="1" applyBorder="1" applyAlignment="1">
      <alignment vertical="center"/>
    </xf>
    <xf numFmtId="0" fontId="13" fillId="0" borderId="25" xfId="0" applyFont="1" applyBorder="1" applyAlignment="1">
      <alignment horizontal="center" vertical="center"/>
    </xf>
    <xf numFmtId="0" fontId="46" fillId="0" borderId="34" xfId="0" applyFont="1" applyBorder="1" applyAlignment="1">
      <alignment vertical="center"/>
    </xf>
    <xf numFmtId="0" fontId="7" fillId="0" borderId="50" xfId="0" applyFont="1" applyBorder="1" applyAlignment="1">
      <alignment horizontal="center" vertical="center"/>
    </xf>
    <xf numFmtId="0" fontId="48" fillId="0" borderId="50" xfId="0" applyFont="1" applyBorder="1" applyAlignment="1">
      <alignment horizontal="center" vertical="center" wrapText="1"/>
    </xf>
    <xf numFmtId="1" fontId="7" fillId="0" borderId="50" xfId="0" applyNumberFormat="1" applyFont="1" applyBorder="1" applyAlignment="1">
      <alignment horizontal="center" vertical="center" wrapText="1"/>
    </xf>
    <xf numFmtId="0" fontId="7" fillId="0" borderId="37" xfId="0" quotePrefix="1" applyFont="1" applyBorder="1" applyAlignment="1">
      <alignment horizontal="center" vertical="center"/>
    </xf>
    <xf numFmtId="0" fontId="11" fillId="0" borderId="1" xfId="0" applyFont="1" applyBorder="1" applyAlignment="1">
      <alignment vertical="center"/>
    </xf>
    <xf numFmtId="49" fontId="17" fillId="0" borderId="24" xfId="0" applyNumberFormat="1" applyFont="1" applyBorder="1" applyAlignment="1">
      <alignment horizontal="center" vertical="center"/>
    </xf>
    <xf numFmtId="0" fontId="17" fillId="0" borderId="25" xfId="0" applyFont="1" applyBorder="1" applyAlignment="1">
      <alignment horizontal="center" vertical="center"/>
    </xf>
    <xf numFmtId="0" fontId="11" fillId="0" borderId="25" xfId="0" applyFont="1" applyBorder="1" applyAlignment="1">
      <alignment horizontal="center" vertical="center"/>
    </xf>
    <xf numFmtId="0" fontId="7" fillId="0" borderId="25" xfId="0" applyFont="1" applyBorder="1" applyAlignment="1">
      <alignment horizontal="center" vertical="center"/>
    </xf>
    <xf numFmtId="49" fontId="7" fillId="0" borderId="25" xfId="0" applyNumberFormat="1" applyFont="1" applyBorder="1" applyAlignment="1">
      <alignment horizontal="center" vertical="center"/>
    </xf>
    <xf numFmtId="0" fontId="7" fillId="0" borderId="26" xfId="0" applyFont="1" applyBorder="1" applyAlignment="1">
      <alignment horizontal="center" vertical="center"/>
    </xf>
    <xf numFmtId="0" fontId="19" fillId="0" borderId="0" xfId="0" applyFont="1" applyAlignment="1">
      <alignment vertical="center"/>
    </xf>
    <xf numFmtId="0" fontId="13" fillId="0" borderId="1" xfId="0" applyFont="1" applyBorder="1" applyAlignment="1">
      <alignment vertical="center"/>
    </xf>
    <xf numFmtId="49" fontId="24" fillId="0" borderId="24" xfId="0" applyNumberFormat="1" applyFont="1" applyBorder="1" applyAlignment="1">
      <alignment horizontal="center" vertical="center"/>
    </xf>
    <xf numFmtId="0" fontId="24" fillId="0" borderId="25" xfId="0" applyFont="1" applyBorder="1" applyAlignment="1">
      <alignment horizontal="center" vertical="center"/>
    </xf>
    <xf numFmtId="0" fontId="32" fillId="0" borderId="0" xfId="0" applyFont="1" applyAlignment="1">
      <alignment vertical="center"/>
    </xf>
    <xf numFmtId="0" fontId="14" fillId="0" borderId="1" xfId="0" applyFont="1" applyBorder="1" applyAlignment="1">
      <alignment vertical="center"/>
    </xf>
    <xf numFmtId="49" fontId="23" fillId="0" borderId="24" xfId="0" applyNumberFormat="1" applyFont="1" applyBorder="1" applyAlignment="1">
      <alignment horizontal="center" vertical="center"/>
    </xf>
    <xf numFmtId="0" fontId="23" fillId="0" borderId="25" xfId="0" applyFont="1" applyBorder="1" applyAlignment="1">
      <alignment horizontal="center" vertical="center"/>
    </xf>
    <xf numFmtId="0" fontId="14" fillId="0" borderId="25" xfId="0" applyFont="1" applyBorder="1" applyAlignment="1">
      <alignment horizontal="center" vertical="center"/>
    </xf>
    <xf numFmtId="0" fontId="30" fillId="0" borderId="0" xfId="0" applyFont="1" applyAlignment="1">
      <alignment vertical="center"/>
    </xf>
    <xf numFmtId="0" fontId="29" fillId="0" borderId="0" xfId="0" applyFont="1" applyAlignment="1">
      <alignment vertical="center"/>
    </xf>
    <xf numFmtId="0" fontId="11" fillId="5" borderId="1" xfId="0" applyFont="1" applyFill="1" applyBorder="1" applyAlignment="1">
      <alignment vertical="center"/>
    </xf>
    <xf numFmtId="0" fontId="7" fillId="5" borderId="24" xfId="0" applyFont="1" applyFill="1" applyBorder="1" applyAlignment="1">
      <alignment horizontal="center" vertical="center"/>
    </xf>
    <xf numFmtId="49" fontId="17" fillId="5" borderId="24" xfId="0" applyNumberFormat="1" applyFont="1" applyFill="1" applyBorder="1" applyAlignment="1">
      <alignment horizontal="center" vertical="center"/>
    </xf>
    <xf numFmtId="0" fontId="17" fillId="5" borderId="25" xfId="0" applyFont="1" applyFill="1" applyBorder="1" applyAlignment="1">
      <alignment horizontal="center" vertical="center"/>
    </xf>
    <xf numFmtId="0" fontId="11" fillId="5" borderId="25" xfId="0" applyFont="1" applyFill="1" applyBorder="1" applyAlignment="1">
      <alignment horizontal="center" vertical="center"/>
    </xf>
    <xf numFmtId="49" fontId="7" fillId="5" borderId="25" xfId="0" applyNumberFormat="1" applyFont="1" applyFill="1" applyBorder="1" applyAlignment="1">
      <alignment horizontal="center" vertical="center"/>
    </xf>
    <xf numFmtId="0" fontId="7" fillId="5" borderId="26" xfId="0" applyFont="1" applyFill="1" applyBorder="1" applyAlignment="1">
      <alignment horizontal="center" vertical="center"/>
    </xf>
    <xf numFmtId="0" fontId="31" fillId="0" borderId="0" xfId="0" applyFont="1" applyAlignment="1">
      <alignment vertical="center"/>
    </xf>
    <xf numFmtId="0" fontId="7" fillId="8" borderId="24" xfId="0" applyFont="1" applyFill="1" applyBorder="1" applyAlignment="1">
      <alignment horizontal="center" vertical="center"/>
    </xf>
    <xf numFmtId="49" fontId="7" fillId="8" borderId="25" xfId="0" applyNumberFormat="1" applyFont="1" applyFill="1" applyBorder="1" applyAlignment="1">
      <alignment horizontal="center" vertical="center"/>
    </xf>
    <xf numFmtId="0" fontId="7" fillId="8" borderId="26" xfId="0" quotePrefix="1" applyFont="1" applyFill="1" applyBorder="1" applyAlignment="1">
      <alignment horizontal="center" vertical="center"/>
    </xf>
    <xf numFmtId="0" fontId="11" fillId="6" borderId="1" xfId="0" applyFont="1" applyFill="1" applyBorder="1" applyAlignment="1">
      <alignment vertical="center"/>
    </xf>
    <xf numFmtId="0" fontId="7" fillId="6" borderId="24" xfId="0" applyFont="1" applyFill="1" applyBorder="1" applyAlignment="1">
      <alignment horizontal="center" vertical="center"/>
    </xf>
    <xf numFmtId="49" fontId="17" fillId="6" borderId="24" xfId="0" applyNumberFormat="1" applyFont="1" applyFill="1" applyBorder="1" applyAlignment="1">
      <alignment horizontal="center" vertical="center"/>
    </xf>
    <xf numFmtId="0" fontId="17" fillId="6" borderId="25" xfId="0" applyFont="1" applyFill="1" applyBorder="1" applyAlignment="1">
      <alignment horizontal="center" vertical="center"/>
    </xf>
    <xf numFmtId="0" fontId="11" fillId="6" borderId="25" xfId="0" applyFont="1" applyFill="1" applyBorder="1" applyAlignment="1">
      <alignment horizontal="center" vertical="center"/>
    </xf>
    <xf numFmtId="49" fontId="7" fillId="6" borderId="25" xfId="0" applyNumberFormat="1" applyFont="1" applyFill="1" applyBorder="1" applyAlignment="1">
      <alignment horizontal="center" vertical="center"/>
    </xf>
    <xf numFmtId="0" fontId="7" fillId="6" borderId="26" xfId="0" applyFont="1" applyFill="1" applyBorder="1" applyAlignment="1">
      <alignment horizontal="center" vertical="center"/>
    </xf>
    <xf numFmtId="0" fontId="22" fillId="0" borderId="1" xfId="0" applyFont="1" applyBorder="1" applyAlignment="1">
      <alignment vertical="center"/>
    </xf>
    <xf numFmtId="49" fontId="28" fillId="0" borderId="24" xfId="0" applyNumberFormat="1" applyFont="1" applyBorder="1" applyAlignment="1">
      <alignment horizontal="center" vertical="center"/>
    </xf>
    <xf numFmtId="0" fontId="28" fillId="0" borderId="25" xfId="0" applyFont="1" applyBorder="1" applyAlignment="1">
      <alignment horizontal="center" vertical="center"/>
    </xf>
    <xf numFmtId="0" fontId="22" fillId="0" borderId="25" xfId="0" applyFont="1" applyBorder="1" applyAlignment="1">
      <alignment horizontal="center" vertical="center"/>
    </xf>
    <xf numFmtId="0" fontId="13" fillId="5" borderId="1" xfId="0" applyFont="1" applyFill="1" applyBorder="1" applyAlignment="1">
      <alignment vertical="center"/>
    </xf>
    <xf numFmtId="49" fontId="24" fillId="5" borderId="24" xfId="0" applyNumberFormat="1" applyFont="1" applyFill="1" applyBorder="1" applyAlignment="1">
      <alignment horizontal="center" vertical="center"/>
    </xf>
    <xf numFmtId="0" fontId="24" fillId="5" borderId="25" xfId="0" applyFont="1" applyFill="1" applyBorder="1" applyAlignment="1">
      <alignment horizontal="center" vertical="center"/>
    </xf>
    <xf numFmtId="0" fontId="13" fillId="5" borderId="25" xfId="0" applyFont="1" applyFill="1" applyBorder="1" applyAlignment="1">
      <alignment horizontal="center" vertical="center"/>
    </xf>
    <xf numFmtId="0" fontId="13" fillId="4" borderId="1" xfId="0" applyFont="1" applyFill="1" applyBorder="1" applyAlignment="1">
      <alignment vertical="center"/>
    </xf>
    <xf numFmtId="0" fontId="7" fillId="4" borderId="24" xfId="0" applyFont="1" applyFill="1" applyBorder="1" applyAlignment="1">
      <alignment horizontal="center" vertical="center"/>
    </xf>
    <xf numFmtId="49" fontId="24" fillId="4" borderId="24" xfId="0" applyNumberFormat="1" applyFont="1" applyFill="1" applyBorder="1" applyAlignment="1">
      <alignment horizontal="center" vertical="center"/>
    </xf>
    <xf numFmtId="0" fontId="24" fillId="4" borderId="25" xfId="0" applyFont="1" applyFill="1" applyBorder="1" applyAlignment="1">
      <alignment horizontal="center" vertical="center"/>
    </xf>
    <xf numFmtId="0" fontId="13" fillId="4" borderId="25" xfId="0" applyFont="1" applyFill="1" applyBorder="1" applyAlignment="1">
      <alignment horizontal="center" vertical="center"/>
    </xf>
    <xf numFmtId="0" fontId="7" fillId="4" borderId="26" xfId="0" applyFont="1" applyFill="1" applyBorder="1" applyAlignment="1">
      <alignment horizontal="center" vertical="center"/>
    </xf>
    <xf numFmtId="0" fontId="14"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Font="1" applyFill="1" applyBorder="1" applyAlignment="1">
      <alignment horizontal="center" vertical="center"/>
    </xf>
    <xf numFmtId="0" fontId="14" fillId="5" borderId="25"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xf>
    <xf numFmtId="0" fontId="6" fillId="0" borderId="31" xfId="0" applyFont="1" applyBorder="1" applyAlignment="1">
      <alignment horizontal="centerContinuous" vertical="center" wrapText="1"/>
    </xf>
    <xf numFmtId="0" fontId="6" fillId="0" borderId="32" xfId="0" applyFont="1" applyBorder="1" applyAlignment="1">
      <alignment horizontal="centerContinuous" vertical="center" wrapText="1"/>
    </xf>
    <xf numFmtId="0" fontId="7" fillId="0" borderId="0" xfId="0" applyFont="1" applyAlignment="1">
      <alignment vertical="center" wrapText="1"/>
    </xf>
    <xf numFmtId="0" fontId="2" fillId="0" borderId="0" xfId="0" applyFont="1" applyAlignment="1">
      <alignment vertical="center" wrapText="1"/>
    </xf>
    <xf numFmtId="0" fontId="16" fillId="0" borderId="0" xfId="0" applyFont="1" applyAlignment="1">
      <alignment horizontal="centerContinuous" vertical="center" wrapText="1"/>
    </xf>
    <xf numFmtId="0" fontId="40" fillId="0" borderId="0" xfId="0" applyFont="1" applyAlignment="1">
      <alignment horizontal="centerContinuous" vertical="center" wrapText="1"/>
    </xf>
    <xf numFmtId="0" fontId="4" fillId="0" borderId="5"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2" xfId="0" applyFont="1" applyBorder="1" applyAlignment="1">
      <alignment horizontal="right" vertical="center" wrapText="1"/>
    </xf>
    <xf numFmtId="0" fontId="2" fillId="0" borderId="59" xfId="0" applyFont="1" applyBorder="1" applyAlignment="1">
      <alignment horizontal="center" vertical="center" wrapText="1"/>
    </xf>
    <xf numFmtId="0" fontId="2" fillId="10" borderId="60" xfId="0" applyFont="1" applyFill="1" applyBorder="1" applyAlignment="1">
      <alignment horizontal="center" vertical="center" wrapText="1"/>
    </xf>
    <xf numFmtId="0" fontId="2" fillId="10" borderId="61" xfId="0" applyFont="1" applyFill="1" applyBorder="1" applyAlignment="1">
      <alignment horizontal="center" vertical="center" wrapText="1"/>
    </xf>
    <xf numFmtId="0" fontId="7" fillId="0" borderId="49" xfId="0" applyFont="1" applyBorder="1" applyAlignment="1">
      <alignment horizontal="center" vertical="center"/>
    </xf>
    <xf numFmtId="49" fontId="7" fillId="0" borderId="49" xfId="0" applyNumberFormat="1" applyFont="1" applyBorder="1" applyAlignment="1">
      <alignment horizontal="center" vertical="center"/>
    </xf>
    <xf numFmtId="0" fontId="35" fillId="7" borderId="38" xfId="2" applyNumberFormat="1" applyFont="1" applyFill="1" applyBorder="1" applyAlignment="1">
      <alignment horizontal="center" vertical="center" shrinkToFit="1"/>
    </xf>
    <xf numFmtId="0" fontId="7" fillId="0" borderId="0" xfId="0" applyFont="1" applyAlignment="1">
      <alignment horizontal="left" vertical="center" wrapText="1"/>
    </xf>
    <xf numFmtId="0" fontId="6" fillId="0" borderId="0" xfId="0" applyFont="1" applyAlignment="1">
      <alignment horizontal="right" vertical="center" wrapText="1"/>
    </xf>
    <xf numFmtId="0" fontId="3" fillId="0" borderId="0" xfId="0" applyFont="1" applyAlignment="1">
      <alignment horizontal="centerContinuous" vertical="center"/>
    </xf>
    <xf numFmtId="0" fontId="51" fillId="0" borderId="33" xfId="0" applyFont="1" applyBorder="1" applyAlignment="1">
      <alignment horizontal="centerContinuous" vertical="center"/>
    </xf>
    <xf numFmtId="0" fontId="7" fillId="0" borderId="0" xfId="0" applyFont="1" applyAlignment="1">
      <alignment horizontal="center" vertical="center" wrapText="1"/>
    </xf>
    <xf numFmtId="0" fontId="7" fillId="0" borderId="52" xfId="0" applyFont="1" applyBorder="1" applyAlignment="1">
      <alignment horizontal="centerContinuous" vertical="center"/>
    </xf>
    <xf numFmtId="164" fontId="3" fillId="0" borderId="0" xfId="0" applyNumberFormat="1" applyFont="1" applyAlignment="1">
      <alignment horizontal="centerContinuous" vertical="center"/>
    </xf>
    <xf numFmtId="0" fontId="5" fillId="0" borderId="0" xfId="0" applyFont="1" applyAlignment="1">
      <alignment horizontal="center" vertical="center"/>
    </xf>
    <xf numFmtId="0" fontId="21" fillId="3" borderId="40" xfId="0" applyFont="1" applyFill="1" applyBorder="1" applyAlignment="1">
      <alignment horizontal="center" vertical="center"/>
    </xf>
    <xf numFmtId="164" fontId="21" fillId="3" borderId="41" xfId="0" applyNumberFormat="1" applyFont="1" applyFill="1" applyBorder="1" applyAlignment="1">
      <alignment horizontal="center" vertical="center"/>
    </xf>
    <xf numFmtId="0" fontId="21" fillId="3" borderId="40" xfId="0" applyFont="1" applyFill="1" applyBorder="1" applyAlignment="1">
      <alignment horizontal="right" vertical="center"/>
    </xf>
    <xf numFmtId="0" fontId="21" fillId="3" borderId="42" xfId="0" applyFont="1" applyFill="1" applyBorder="1" applyAlignment="1">
      <alignment vertical="center"/>
    </xf>
    <xf numFmtId="0" fontId="2" fillId="0" borderId="76" xfId="0" applyFont="1" applyBorder="1" applyAlignment="1">
      <alignment horizontal="center" vertical="center" shrinkToFit="1"/>
    </xf>
    <xf numFmtId="164" fontId="5" fillId="0" borderId="48" xfId="0" applyNumberFormat="1" applyFont="1" applyBorder="1" applyAlignment="1">
      <alignment horizontal="center" vertical="center" shrinkToFit="1"/>
    </xf>
    <xf numFmtId="0" fontId="5" fillId="0" borderId="48" xfId="0" applyFont="1" applyBorder="1" applyAlignment="1">
      <alignment horizontal="left" vertical="center"/>
    </xf>
    <xf numFmtId="0" fontId="5" fillId="0" borderId="47" xfId="0" applyFont="1" applyBorder="1" applyAlignment="1">
      <alignment horizontal="left" vertical="center" shrinkToFit="1"/>
    </xf>
    <xf numFmtId="0" fontId="2" fillId="0" borderId="0" xfId="0" applyFont="1" applyAlignment="1">
      <alignment horizontal="center" vertical="center"/>
    </xf>
    <xf numFmtId="0" fontId="2" fillId="0" borderId="77" xfId="0" applyFont="1" applyBorder="1" applyAlignment="1">
      <alignment horizontal="center" vertical="center" shrinkToFit="1"/>
    </xf>
    <xf numFmtId="0" fontId="5" fillId="0" borderId="43" xfId="0" applyFont="1" applyBorder="1" applyAlignment="1">
      <alignment horizontal="left" vertical="center"/>
    </xf>
    <xf numFmtId="0" fontId="5" fillId="0" borderId="44" xfId="0" applyFont="1" applyBorder="1" applyAlignment="1">
      <alignment horizontal="left" vertical="center" shrinkToFit="1"/>
    </xf>
    <xf numFmtId="0" fontId="2" fillId="0" borderId="79" xfId="0" applyFont="1" applyBorder="1" applyAlignment="1">
      <alignment horizontal="center" vertical="center" shrinkToFit="1"/>
    </xf>
    <xf numFmtId="0" fontId="5" fillId="0" borderId="80" xfId="0" applyFont="1" applyBorder="1" applyAlignment="1">
      <alignment horizontal="left" vertical="center"/>
    </xf>
    <xf numFmtId="0" fontId="5" fillId="0" borderId="81" xfId="0" applyFont="1" applyBorder="1" applyAlignment="1">
      <alignment horizontal="left" vertical="center" shrinkToFit="1"/>
    </xf>
    <xf numFmtId="164" fontId="5" fillId="0" borderId="80" xfId="0" applyNumberFormat="1" applyFont="1" applyBorder="1" applyAlignment="1">
      <alignment horizontal="center" vertical="center" shrinkToFit="1"/>
    </xf>
    <xf numFmtId="0" fontId="2" fillId="0" borderId="78" xfId="0" applyFont="1" applyBorder="1" applyAlignment="1">
      <alignment horizontal="center" vertical="center" shrinkToFit="1"/>
    </xf>
    <xf numFmtId="0" fontId="2" fillId="0" borderId="45" xfId="0" applyFont="1" applyBorder="1" applyAlignment="1">
      <alignment horizontal="center" vertical="center" shrinkToFit="1"/>
    </xf>
    <xf numFmtId="0" fontId="5" fillId="0" borderId="46" xfId="0" applyFont="1" applyBorder="1" applyAlignment="1">
      <alignment horizontal="left" vertical="center" shrinkToFit="1"/>
    </xf>
    <xf numFmtId="0" fontId="3" fillId="0" borderId="0" xfId="0" applyFont="1" applyAlignment="1">
      <alignment horizontal="centerContinuous" vertical="center" shrinkToFit="1"/>
    </xf>
    <xf numFmtId="0" fontId="2" fillId="0" borderId="48" xfId="0" applyFont="1" applyBorder="1" applyAlignment="1">
      <alignment horizontal="center" vertical="center" shrinkToFit="1"/>
    </xf>
    <xf numFmtId="0" fontId="2" fillId="0" borderId="43" xfId="0" applyFont="1" applyBorder="1" applyAlignment="1">
      <alignment horizontal="center" vertical="center" shrinkToFit="1"/>
    </xf>
    <xf numFmtId="164" fontId="5" fillId="0" borderId="43" xfId="0" applyNumberFormat="1" applyFont="1" applyBorder="1" applyAlignment="1">
      <alignment horizontal="center" vertical="center" shrinkToFit="1"/>
    </xf>
    <xf numFmtId="164" fontId="5" fillId="0" borderId="45" xfId="0" applyNumberFormat="1" applyFont="1" applyBorder="1" applyAlignment="1">
      <alignment horizontal="center" vertical="center" shrinkToFit="1"/>
    </xf>
    <xf numFmtId="0" fontId="2" fillId="0" borderId="45" xfId="0" applyFont="1" applyBorder="1" applyAlignment="1">
      <alignment horizontal="left" vertical="center"/>
    </xf>
    <xf numFmtId="164" fontId="5" fillId="0" borderId="0" xfId="0" applyNumberFormat="1" applyFont="1" applyAlignment="1">
      <alignment horizontal="center" vertical="center"/>
    </xf>
    <xf numFmtId="0" fontId="3" fillId="0" borderId="0" xfId="0" applyFont="1" applyAlignment="1">
      <alignment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49"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5" fillId="0" borderId="0" xfId="0" applyFont="1" applyAlignment="1">
      <alignment horizontal="centerContinuous" vertical="center"/>
    </xf>
    <xf numFmtId="0" fontId="21" fillId="11" borderId="21" xfId="0" applyFont="1" applyFill="1" applyBorder="1" applyAlignment="1">
      <alignment horizontal="centerContinuous" vertical="center"/>
    </xf>
    <xf numFmtId="0" fontId="21" fillId="11" borderId="71" xfId="0" applyFont="1" applyFill="1" applyBorder="1" applyAlignment="1">
      <alignment horizontal="centerContinuous" vertical="center"/>
    </xf>
    <xf numFmtId="0" fontId="21" fillId="11" borderId="53" xfId="0" applyFont="1" applyFill="1" applyBorder="1" applyAlignment="1">
      <alignment horizontal="centerContinuous" vertical="center"/>
    </xf>
    <xf numFmtId="164" fontId="2" fillId="0" borderId="74" xfId="0" applyNumberFormat="1" applyFont="1" applyBorder="1" applyAlignment="1">
      <alignment horizontal="centerContinuous" vertical="center"/>
    </xf>
    <xf numFmtId="0" fontId="2" fillId="0" borderId="75" xfId="0" applyFont="1" applyBorder="1" applyAlignment="1">
      <alignment horizontal="centerContinuous"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0" fontId="50" fillId="12" borderId="48" xfId="0" applyFont="1" applyFill="1" applyBorder="1" applyAlignment="1">
      <alignment horizontal="center" vertical="center"/>
    </xf>
    <xf numFmtId="0" fontId="2" fillId="0" borderId="48" xfId="0" applyFont="1" applyBorder="1" applyAlignment="1">
      <alignment horizontal="center" vertical="center"/>
    </xf>
    <xf numFmtId="49" fontId="2" fillId="0" borderId="48" xfId="0" applyNumberFormat="1" applyFont="1" applyBorder="1" applyAlignment="1">
      <alignment horizontal="center" vertical="center"/>
    </xf>
    <xf numFmtId="0" fontId="2" fillId="0" borderId="47" xfId="0" applyFont="1" applyBorder="1" applyAlignment="1">
      <alignment horizontal="center" vertical="center"/>
    </xf>
    <xf numFmtId="0" fontId="2" fillId="0" borderId="78" xfId="0" applyFont="1" applyBorder="1" applyAlignment="1">
      <alignment horizontal="center" vertical="center"/>
    </xf>
    <xf numFmtId="0" fontId="2" fillId="0" borderId="45" xfId="0" applyFont="1" applyBorder="1" applyAlignment="1">
      <alignment horizontal="center" vertical="center"/>
    </xf>
    <xf numFmtId="0" fontId="2" fillId="0" borderId="45" xfId="0" quotePrefix="1" applyFont="1" applyBorder="1" applyAlignment="1">
      <alignment horizontal="center" vertical="center" wrapText="1"/>
    </xf>
    <xf numFmtId="49" fontId="2" fillId="0" borderId="45" xfId="2" applyNumberFormat="1" applyFont="1" applyBorder="1" applyAlignment="1">
      <alignment horizontal="center" vertical="center"/>
    </xf>
    <xf numFmtId="164" fontId="5" fillId="0" borderId="45" xfId="0" applyNumberFormat="1" applyFont="1" applyBorder="1" applyAlignment="1">
      <alignment horizontal="center" vertical="center"/>
    </xf>
    <xf numFmtId="1" fontId="50" fillId="12" borderId="45" xfId="0" applyNumberFormat="1" applyFont="1" applyFill="1" applyBorder="1" applyAlignment="1">
      <alignment horizontal="center" vertical="center"/>
    </xf>
    <xf numFmtId="1" fontId="5" fillId="0" borderId="45" xfId="0" applyNumberFormat="1" applyFont="1" applyBorder="1" applyAlignment="1">
      <alignment horizontal="center" vertical="center"/>
    </xf>
    <xf numFmtId="0" fontId="4" fillId="0" borderId="46" xfId="0" applyFont="1" applyBorder="1" applyAlignment="1">
      <alignment horizontal="center" vertical="center"/>
    </xf>
    <xf numFmtId="164" fontId="2" fillId="0" borderId="45" xfId="0" applyNumberFormat="1" applyFont="1" applyBorder="1" applyAlignment="1">
      <alignment horizontal="center" vertical="center"/>
    </xf>
    <xf numFmtId="164" fontId="5" fillId="0" borderId="48" xfId="0" applyNumberFormat="1" applyFont="1" applyBorder="1" applyAlignment="1">
      <alignment horizontal="center" vertical="center"/>
    </xf>
    <xf numFmtId="0" fontId="2" fillId="0" borderId="45" xfId="0" quotePrefix="1" applyFont="1" applyBorder="1" applyAlignment="1">
      <alignment horizontal="center" vertical="center"/>
    </xf>
    <xf numFmtId="9" fontId="2" fillId="0" borderId="45" xfId="0" applyNumberFormat="1" applyFont="1" applyBorder="1" applyAlignment="1">
      <alignment horizontal="center" vertical="center"/>
    </xf>
    <xf numFmtId="164" fontId="2" fillId="0" borderId="87" xfId="0" applyNumberFormat="1" applyFont="1" applyBorder="1" applyAlignment="1">
      <alignment horizontal="centerContinuous" vertical="center"/>
    </xf>
    <xf numFmtId="164" fontId="21" fillId="3" borderId="33" xfId="0" applyNumberFormat="1" applyFont="1" applyFill="1" applyBorder="1" applyAlignment="1">
      <alignment horizontal="center" vertical="center"/>
    </xf>
    <xf numFmtId="164" fontId="2" fillId="0" borderId="88" xfId="0" applyNumberFormat="1" applyFont="1" applyBorder="1" applyAlignment="1">
      <alignment horizontal="centerContinuous" vertical="center"/>
    </xf>
    <xf numFmtId="0" fontId="5" fillId="0" borderId="89" xfId="0" quotePrefix="1" applyFont="1" applyBorder="1" applyAlignment="1">
      <alignment horizontal="centerContinuous" vertical="center"/>
    </xf>
    <xf numFmtId="0" fontId="2" fillId="0" borderId="43" xfId="0" quotePrefix="1" applyFont="1" applyBorder="1" applyAlignment="1">
      <alignment horizontal="center" vertical="center"/>
    </xf>
    <xf numFmtId="0" fontId="2" fillId="0" borderId="43" xfId="0" applyFont="1" applyBorder="1" applyAlignment="1">
      <alignment horizontal="center" vertical="center"/>
    </xf>
    <xf numFmtId="9" fontId="2" fillId="0" borderId="43" xfId="0" applyNumberFormat="1" applyFont="1" applyBorder="1" applyAlignment="1">
      <alignment horizontal="center" vertical="center"/>
    </xf>
    <xf numFmtId="164" fontId="2" fillId="0" borderId="90" xfId="0" applyNumberFormat="1" applyFont="1" applyBorder="1" applyAlignment="1">
      <alignment horizontal="centerContinuous" vertical="center"/>
    </xf>
    <xf numFmtId="0" fontId="2" fillId="0" borderId="80" xfId="0" applyFont="1" applyBorder="1" applyAlignment="1">
      <alignment horizontal="center" vertical="center" shrinkToFit="1"/>
    </xf>
    <xf numFmtId="1" fontId="2" fillId="0" borderId="48" xfId="0" applyNumberFormat="1" applyFont="1" applyBorder="1" applyAlignment="1">
      <alignment horizontal="center" vertical="center"/>
    </xf>
    <xf numFmtId="164" fontId="2" fillId="0" borderId="43" xfId="0" applyNumberFormat="1" applyFont="1" applyBorder="1" applyAlignment="1">
      <alignment horizontal="center" vertical="center"/>
    </xf>
    <xf numFmtId="164" fontId="2" fillId="0" borderId="48" xfId="0" applyNumberFormat="1" applyFont="1" applyBorder="1" applyAlignment="1">
      <alignment horizontal="center" vertical="center"/>
    </xf>
    <xf numFmtId="1" fontId="7" fillId="0" borderId="12" xfId="0" applyNumberFormat="1" applyFont="1" applyBorder="1" applyAlignment="1">
      <alignment horizontal="center" vertical="center"/>
    </xf>
    <xf numFmtId="1" fontId="7" fillId="0" borderId="27" xfId="0" applyNumberFormat="1" applyFont="1" applyBorder="1" applyAlignment="1">
      <alignment horizontal="center" vertical="center"/>
    </xf>
    <xf numFmtId="1" fontId="2" fillId="0" borderId="57" xfId="0" applyNumberFormat="1" applyFont="1" applyBorder="1" applyAlignment="1">
      <alignment horizontal="center" vertical="center" shrinkToFit="1"/>
    </xf>
    <xf numFmtId="1" fontId="2" fillId="0" borderId="52" xfId="0" applyNumberFormat="1" applyFont="1" applyBorder="1" applyAlignment="1">
      <alignment horizontal="center" vertical="center" shrinkToFit="1"/>
    </xf>
    <xf numFmtId="1" fontId="5" fillId="0" borderId="0" xfId="0" applyNumberFormat="1" applyFont="1" applyAlignment="1">
      <alignment vertical="center"/>
    </xf>
    <xf numFmtId="1" fontId="21" fillId="3" borderId="33" xfId="0" applyNumberFormat="1" applyFont="1" applyFill="1" applyBorder="1" applyAlignment="1">
      <alignment horizontal="center" vertical="center"/>
    </xf>
    <xf numFmtId="1" fontId="5" fillId="0" borderId="0" xfId="0" applyNumberFormat="1" applyFont="1" applyAlignment="1">
      <alignment horizontal="center" vertical="center"/>
    </xf>
    <xf numFmtId="0" fontId="7" fillId="0" borderId="23" xfId="0" quotePrefix="1" applyFont="1" applyBorder="1" applyAlignment="1">
      <alignment horizontal="center" vertical="center"/>
    </xf>
    <xf numFmtId="1" fontId="4" fillId="0" borderId="0" xfId="0" applyNumberFormat="1" applyFont="1" applyAlignment="1">
      <alignment horizontal="center" vertical="center"/>
    </xf>
    <xf numFmtId="0" fontId="21" fillId="11" borderId="91" xfId="0" applyFont="1" applyFill="1" applyBorder="1" applyAlignment="1">
      <alignment horizontal="center" vertical="center"/>
    </xf>
    <xf numFmtId="0" fontId="2" fillId="0" borderId="0" xfId="0" applyFont="1" applyAlignment="1">
      <alignment vertical="center"/>
    </xf>
    <xf numFmtId="0" fontId="21" fillId="0" borderId="93" xfId="0" applyFont="1" applyBorder="1" applyAlignment="1">
      <alignment horizontal="centerContinuous" vertical="center"/>
    </xf>
    <xf numFmtId="0" fontId="2" fillId="0" borderId="94" xfId="0" applyFont="1" applyBorder="1" applyAlignment="1">
      <alignment horizontal="center" vertical="center"/>
    </xf>
    <xf numFmtId="0" fontId="2" fillId="0" borderId="95" xfId="0" applyFont="1" applyBorder="1" applyAlignment="1">
      <alignment horizontal="centerContinuous" vertical="center"/>
    </xf>
    <xf numFmtId="1" fontId="2" fillId="0" borderId="96" xfId="0" applyNumberFormat="1" applyFont="1" applyBorder="1" applyAlignment="1">
      <alignment horizontal="center" vertical="center"/>
    </xf>
    <xf numFmtId="0" fontId="21" fillId="0" borderId="72" xfId="0" applyFont="1" applyBorder="1" applyAlignment="1">
      <alignment horizontal="centerContinuous" vertical="center"/>
    </xf>
    <xf numFmtId="0" fontId="2" fillId="0" borderId="97" xfId="0" applyFont="1" applyBorder="1" applyAlignment="1">
      <alignment horizontal="center" vertical="center"/>
    </xf>
    <xf numFmtId="0" fontId="2" fillId="0" borderId="73" xfId="0" applyFont="1" applyBorder="1" applyAlignment="1">
      <alignment horizontal="centerContinuous" vertical="center"/>
    </xf>
    <xf numFmtId="1" fontId="2" fillId="0" borderId="39" xfId="0" applyNumberFormat="1" applyFont="1" applyBorder="1" applyAlignment="1">
      <alignment horizontal="center" vertical="center"/>
    </xf>
    <xf numFmtId="0" fontId="2" fillId="0" borderId="84" xfId="0" applyFont="1" applyBorder="1" applyAlignment="1">
      <alignment horizontal="centerContinuous" vertical="center" shrinkToFit="1"/>
    </xf>
    <xf numFmtId="0" fontId="2" fillId="0" borderId="74" xfId="0" applyFont="1" applyBorder="1" applyAlignment="1">
      <alignment horizontal="centerContinuous" vertical="center"/>
    </xf>
    <xf numFmtId="49" fontId="2" fillId="0" borderId="98" xfId="0" applyNumberFormat="1" applyFont="1" applyBorder="1" applyAlignment="1">
      <alignment horizontal="center" vertical="center"/>
    </xf>
    <xf numFmtId="1" fontId="2" fillId="0" borderId="52" xfId="0" applyNumberFormat="1" applyFont="1" applyBorder="1" applyAlignment="1">
      <alignment horizontal="center" vertical="center"/>
    </xf>
    <xf numFmtId="1" fontId="2" fillId="0" borderId="99" xfId="0" applyNumberFormat="1" applyFont="1" applyBorder="1" applyAlignment="1">
      <alignment horizontal="center" vertical="center" shrinkToFit="1"/>
    </xf>
    <xf numFmtId="0" fontId="6" fillId="4" borderId="11" xfId="0" applyFont="1" applyFill="1" applyBorder="1" applyAlignment="1">
      <alignment horizontal="right" vertical="center"/>
    </xf>
    <xf numFmtId="49" fontId="7" fillId="0" borderId="100" xfId="0" applyNumberFormat="1" applyFont="1" applyBorder="1" applyAlignment="1">
      <alignment horizontal="centerContinuous" vertical="center"/>
    </xf>
    <xf numFmtId="0" fontId="2" fillId="0" borderId="101" xfId="0" applyFont="1" applyBorder="1" applyAlignment="1">
      <alignment horizontal="centerContinuous" vertical="center"/>
    </xf>
    <xf numFmtId="0" fontId="6" fillId="4" borderId="29" xfId="0" applyFont="1" applyFill="1" applyBorder="1" applyAlignment="1">
      <alignment horizontal="right" vertical="center"/>
    </xf>
    <xf numFmtId="165" fontId="2" fillId="0" borderId="0" xfId="0" applyNumberFormat="1" applyFont="1" applyAlignment="1">
      <alignment horizontal="center" vertical="center"/>
    </xf>
    <xf numFmtId="1" fontId="21" fillId="11" borderId="33" xfId="0" applyNumberFormat="1" applyFont="1" applyFill="1" applyBorder="1" applyAlignment="1">
      <alignment horizontal="center" vertical="center"/>
    </xf>
    <xf numFmtId="1" fontId="2" fillId="0" borderId="82" xfId="0" applyNumberFormat="1" applyFont="1" applyBorder="1" applyAlignment="1">
      <alignment horizontal="center" vertical="center"/>
    </xf>
    <xf numFmtId="0" fontId="55" fillId="0" borderId="33" xfId="0" applyFont="1" applyBorder="1" applyAlignment="1">
      <alignment horizontal="centerContinuous" vertical="center" wrapText="1"/>
    </xf>
    <xf numFmtId="0" fontId="56" fillId="0" borderId="39" xfId="0" applyFont="1" applyBorder="1" applyAlignment="1">
      <alignment horizontal="center" vertical="center" shrinkToFit="1"/>
    </xf>
    <xf numFmtId="0" fontId="56" fillId="0" borderId="39" xfId="0" applyFont="1" applyBorder="1" applyAlignment="1">
      <alignment horizontal="centerContinuous"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2" fillId="13" borderId="78" xfId="0" applyFont="1" applyFill="1" applyBorder="1" applyAlignment="1">
      <alignment horizontal="center" vertical="center"/>
    </xf>
    <xf numFmtId="0" fontId="2" fillId="13" borderId="45" xfId="0" applyFont="1" applyFill="1" applyBorder="1" applyAlignment="1">
      <alignment horizontal="center" vertical="center"/>
    </xf>
    <xf numFmtId="49" fontId="2" fillId="13" borderId="45" xfId="0" applyNumberFormat="1" applyFont="1" applyFill="1" applyBorder="1" applyAlignment="1">
      <alignment horizontal="center" vertical="center"/>
    </xf>
    <xf numFmtId="164" fontId="2" fillId="13" borderId="45" xfId="0" applyNumberFormat="1" applyFont="1" applyFill="1" applyBorder="1" applyAlignment="1">
      <alignment horizontal="center" vertical="center"/>
    </xf>
    <xf numFmtId="1" fontId="2" fillId="13" borderId="45" xfId="0" applyNumberFormat="1" applyFont="1" applyFill="1" applyBorder="1" applyAlignment="1">
      <alignment horizontal="center" vertical="center"/>
    </xf>
    <xf numFmtId="1" fontId="2" fillId="13" borderId="52" xfId="0" applyNumberFormat="1" applyFont="1" applyFill="1" applyBorder="1" applyAlignment="1">
      <alignment horizontal="center" vertical="center"/>
    </xf>
    <xf numFmtId="0" fontId="2" fillId="13" borderId="46" xfId="0" applyFont="1" applyFill="1" applyBorder="1" applyAlignment="1">
      <alignment horizontal="center" vertical="center"/>
    </xf>
    <xf numFmtId="0" fontId="6" fillId="0" borderId="0" xfId="0" quotePrefix="1" applyFont="1" applyAlignment="1">
      <alignment horizontal="right" vertical="center"/>
    </xf>
    <xf numFmtId="0" fontId="2" fillId="0" borderId="106" xfId="0" applyFont="1" applyBorder="1" applyAlignment="1">
      <alignment horizontal="center" vertical="center"/>
    </xf>
    <xf numFmtId="0" fontId="2" fillId="0" borderId="107" xfId="0" applyFont="1" applyBorder="1" applyAlignment="1">
      <alignment horizontal="center" vertical="center"/>
    </xf>
    <xf numFmtId="164" fontId="2" fillId="0" borderId="107" xfId="0" applyNumberFormat="1" applyFont="1" applyBorder="1" applyAlignment="1">
      <alignment horizontal="center" vertical="center"/>
    </xf>
    <xf numFmtId="1" fontId="50" fillId="12" borderId="107" xfId="0" applyNumberFormat="1" applyFont="1" applyFill="1" applyBorder="1" applyAlignment="1">
      <alignment horizontal="center" vertical="center"/>
    </xf>
    <xf numFmtId="1" fontId="2" fillId="0" borderId="107" xfId="0" applyNumberFormat="1" applyFont="1" applyBorder="1" applyAlignment="1">
      <alignment horizontal="center" vertical="center"/>
    </xf>
    <xf numFmtId="0" fontId="2" fillId="0" borderId="108" xfId="0" quotePrefix="1" applyFont="1" applyBorder="1" applyAlignment="1">
      <alignment horizontal="center" vertical="center"/>
    </xf>
    <xf numFmtId="0" fontId="2" fillId="0" borderId="109" xfId="0" applyFont="1" applyBorder="1" applyAlignment="1">
      <alignment horizontal="center" vertical="center"/>
    </xf>
    <xf numFmtId="0" fontId="2" fillId="0" borderId="110" xfId="0" applyFont="1" applyBorder="1" applyAlignment="1">
      <alignment horizontal="center" vertical="center"/>
    </xf>
    <xf numFmtId="49" fontId="2" fillId="0" borderId="110" xfId="0" applyNumberFormat="1" applyFont="1" applyBorder="1" applyAlignment="1">
      <alignment horizontal="center" vertical="center"/>
    </xf>
    <xf numFmtId="164" fontId="2" fillId="0" borderId="110" xfId="0" applyNumberFormat="1" applyFont="1" applyBorder="1" applyAlignment="1">
      <alignment horizontal="center" vertical="center"/>
    </xf>
    <xf numFmtId="1" fontId="50" fillId="12" borderId="110" xfId="0" applyNumberFormat="1" applyFont="1" applyFill="1" applyBorder="1" applyAlignment="1">
      <alignment horizontal="center" vertical="center"/>
    </xf>
    <xf numFmtId="1" fontId="2" fillId="0" borderId="110" xfId="0" applyNumberFormat="1" applyFont="1" applyBorder="1" applyAlignment="1">
      <alignment horizontal="center" vertical="center"/>
    </xf>
    <xf numFmtId="0" fontId="2" fillId="0" borderId="111" xfId="0" quotePrefix="1" applyFont="1" applyBorder="1" applyAlignment="1">
      <alignment horizontal="center" vertical="center"/>
    </xf>
    <xf numFmtId="1" fontId="2" fillId="0" borderId="99" xfId="0" applyNumberFormat="1" applyFont="1" applyBorder="1" applyAlignment="1">
      <alignment horizontal="center" vertical="center"/>
    </xf>
    <xf numFmtId="0" fontId="2" fillId="0" borderId="109" xfId="0" applyFont="1" applyBorder="1" applyAlignment="1">
      <alignment horizontal="center" vertical="center" shrinkToFit="1"/>
    </xf>
    <xf numFmtId="0" fontId="5" fillId="0" borderId="112" xfId="0" applyFont="1" applyBorder="1" applyAlignment="1">
      <alignment horizontal="centerContinuous" vertical="center"/>
    </xf>
    <xf numFmtId="0" fontId="5" fillId="0" borderId="48" xfId="0" applyFont="1" applyBorder="1" applyAlignment="1">
      <alignment horizontal="center" vertical="center"/>
    </xf>
    <xf numFmtId="49" fontId="2" fillId="0" borderId="86" xfId="0" applyNumberFormat="1" applyFont="1" applyBorder="1" applyAlignment="1">
      <alignment horizontal="centerContinuous" vertical="center"/>
    </xf>
    <xf numFmtId="0" fontId="2" fillId="0" borderId="84" xfId="0" applyFont="1" applyBorder="1" applyAlignment="1">
      <alignment horizontal="centerContinuous" vertical="center"/>
    </xf>
    <xf numFmtId="0" fontId="5" fillId="0" borderId="63" xfId="0" applyFont="1" applyBorder="1" applyAlignment="1">
      <alignment horizontal="centerContinuous" vertical="center"/>
    </xf>
    <xf numFmtId="0" fontId="5" fillId="0" borderId="45" xfId="0" applyFont="1" applyBorder="1" applyAlignment="1">
      <alignment horizontal="center" vertical="center"/>
    </xf>
    <xf numFmtId="49" fontId="2" fillId="0" borderId="45" xfId="0" applyNumberFormat="1" applyFont="1" applyBorder="1" applyAlignment="1">
      <alignment horizontal="center" vertical="center"/>
    </xf>
    <xf numFmtId="49" fontId="2" fillId="0" borderId="87" xfId="0" applyNumberFormat="1" applyFont="1" applyBorder="1" applyAlignment="1">
      <alignment horizontal="centerContinuous" vertical="center"/>
    </xf>
    <xf numFmtId="49" fontId="2" fillId="0" borderId="74" xfId="0" applyNumberFormat="1" applyFont="1" applyBorder="1" applyAlignment="1">
      <alignment horizontal="centerContinuous" vertical="center"/>
    </xf>
    <xf numFmtId="0" fontId="5" fillId="0" borderId="75" xfId="0" applyFont="1" applyBorder="1" applyAlignment="1">
      <alignment horizontal="centerContinuous" vertical="center"/>
    </xf>
    <xf numFmtId="0" fontId="2" fillId="0" borderId="92" xfId="0" applyFont="1" applyBorder="1" applyAlignment="1">
      <alignment horizontal="centerContinuous" vertical="center"/>
    </xf>
    <xf numFmtId="49" fontId="2" fillId="0" borderId="93" xfId="0" applyNumberFormat="1" applyFont="1" applyBorder="1" applyAlignment="1">
      <alignment horizontal="centerContinuous" vertical="center"/>
    </xf>
    <xf numFmtId="0" fontId="5" fillId="0" borderId="95" xfId="0" applyFont="1" applyBorder="1" applyAlignment="1">
      <alignment horizontal="centerContinuous" vertical="center"/>
    </xf>
    <xf numFmtId="1" fontId="2" fillId="0" borderId="0" xfId="0" applyNumberFormat="1" applyFont="1" applyAlignment="1">
      <alignment horizontal="center" vertical="center"/>
    </xf>
    <xf numFmtId="0" fontId="2" fillId="0" borderId="77" xfId="0" applyFont="1" applyBorder="1" applyAlignment="1">
      <alignment horizontal="center" shrinkToFit="1"/>
    </xf>
    <xf numFmtId="0" fontId="2" fillId="0" borderId="58" xfId="0" applyFont="1" applyBorder="1" applyAlignment="1">
      <alignment horizontal="center" shrinkToFit="1"/>
    </xf>
    <xf numFmtId="164" fontId="2" fillId="0" borderId="43" xfId="0" applyNumberFormat="1" applyFont="1" applyBorder="1" applyAlignment="1">
      <alignment horizontal="center" shrinkToFit="1"/>
    </xf>
    <xf numFmtId="0" fontId="2" fillId="0" borderId="43" xfId="0" applyFont="1" applyBorder="1" applyAlignment="1">
      <alignment horizontal="left"/>
    </xf>
    <xf numFmtId="0" fontId="2" fillId="0" borderId="44" xfId="0" applyFont="1" applyBorder="1" applyAlignment="1">
      <alignment horizontal="left" shrinkToFit="1"/>
    </xf>
    <xf numFmtId="0" fontId="2" fillId="0" borderId="0" xfId="0" applyFont="1" applyAlignment="1">
      <alignment horizontal="center"/>
    </xf>
    <xf numFmtId="1" fontId="2" fillId="0" borderId="39" xfId="0" applyNumberFormat="1" applyFont="1" applyBorder="1" applyAlignment="1">
      <alignment horizontal="center" vertical="center" shrinkToFit="1"/>
    </xf>
    <xf numFmtId="0" fontId="50" fillId="12" borderId="110" xfId="0" applyFont="1" applyFill="1" applyBorder="1" applyAlignment="1">
      <alignment horizontal="center" vertical="center"/>
    </xf>
    <xf numFmtId="0" fontId="2" fillId="0" borderId="111" xfId="0" applyFont="1" applyBorder="1" applyAlignment="1">
      <alignment horizontal="center" vertical="center"/>
    </xf>
    <xf numFmtId="49" fontId="17" fillId="0" borderId="37" xfId="0" applyNumberFormat="1" applyFont="1" applyBorder="1" applyAlignment="1">
      <alignment horizontal="center" shrinkToFit="1"/>
    </xf>
    <xf numFmtId="0" fontId="57" fillId="0" borderId="30" xfId="0" applyFont="1" applyBorder="1" applyAlignment="1">
      <alignment horizontal="centerContinuous" vertical="center" wrapText="1"/>
    </xf>
    <xf numFmtId="0" fontId="12" fillId="14" borderId="34" xfId="0" applyFont="1" applyFill="1" applyBorder="1" applyAlignment="1">
      <alignment horizontal="centerContinuous" vertical="center"/>
    </xf>
    <xf numFmtId="0" fontId="12" fillId="14" borderId="35" xfId="0" applyFont="1" applyFill="1" applyBorder="1" applyAlignment="1">
      <alignment horizontal="center" vertical="center"/>
    </xf>
    <xf numFmtId="0" fontId="12" fillId="14" borderId="36" xfId="0" applyFont="1" applyFill="1" applyBorder="1" applyAlignment="1">
      <alignment horizontal="center" vertical="center"/>
    </xf>
    <xf numFmtId="0" fontId="57" fillId="0" borderId="0" xfId="0" applyFont="1" applyAlignment="1">
      <alignment horizontal="centerContinuous" vertical="center" wrapText="1"/>
    </xf>
    <xf numFmtId="0" fontId="54" fillId="14" borderId="33" xfId="0" applyFont="1" applyFill="1" applyBorder="1" applyAlignment="1">
      <alignment horizontal="centerContinuous"/>
    </xf>
    <xf numFmtId="0" fontId="56" fillId="0" borderId="39" xfId="0" applyFont="1" applyBorder="1" applyAlignment="1">
      <alignment horizontal="centerContinuous"/>
    </xf>
    <xf numFmtId="0" fontId="58" fillId="0" borderId="52" xfId="0" quotePrefix="1" applyFont="1" applyBorder="1" applyAlignment="1">
      <alignment horizontal="centerContinuous"/>
    </xf>
    <xf numFmtId="0" fontId="58" fillId="0" borderId="82" xfId="0" applyFont="1" applyBorder="1" applyAlignment="1">
      <alignment horizontal="center" shrinkToFit="1"/>
    </xf>
    <xf numFmtId="0" fontId="7" fillId="0" borderId="102" xfId="0" applyFont="1" applyBorder="1" applyAlignment="1">
      <alignment horizontal="center" vertical="center"/>
    </xf>
    <xf numFmtId="49" fontId="7" fillId="0" borderId="102" xfId="0" applyNumberFormat="1" applyFont="1" applyBorder="1" applyAlignment="1">
      <alignment horizontal="center" vertical="center"/>
    </xf>
    <xf numFmtId="0" fontId="35" fillId="7" borderId="103" xfId="2" applyNumberFormat="1" applyFont="1" applyFill="1" applyBorder="1" applyAlignment="1">
      <alignment horizontal="center" vertical="center" shrinkToFit="1"/>
    </xf>
    <xf numFmtId="43" fontId="2" fillId="0" borderId="110" xfId="11" applyFont="1" applyFill="1" applyBorder="1" applyAlignment="1">
      <alignment horizontal="center" vertical="center" shrinkToFit="1"/>
    </xf>
    <xf numFmtId="0" fontId="13" fillId="8" borderId="1" xfId="0" applyFont="1" applyFill="1" applyBorder="1" applyAlignment="1">
      <alignment vertical="center"/>
    </xf>
    <xf numFmtId="49" fontId="24" fillId="8" borderId="24" xfId="0" applyNumberFormat="1" applyFont="1" applyFill="1" applyBorder="1" applyAlignment="1">
      <alignment horizontal="center" vertical="center"/>
    </xf>
    <xf numFmtId="0" fontId="24" fillId="8" borderId="25" xfId="0" applyFont="1" applyFill="1" applyBorder="1" applyAlignment="1">
      <alignment horizontal="center" vertical="center"/>
    </xf>
    <xf numFmtId="0" fontId="13" fillId="8" borderId="25" xfId="0" applyFont="1" applyFill="1" applyBorder="1" applyAlignment="1">
      <alignment horizontal="center" vertical="center"/>
    </xf>
    <xf numFmtId="0" fontId="7" fillId="8" borderId="26" xfId="0" applyFont="1" applyFill="1" applyBorder="1" applyAlignment="1">
      <alignment horizontal="center" vertical="center"/>
    </xf>
    <xf numFmtId="0" fontId="8" fillId="8" borderId="1" xfId="0" applyFont="1" applyFill="1" applyBorder="1" applyAlignment="1">
      <alignment vertical="center"/>
    </xf>
    <xf numFmtId="49" fontId="18" fillId="8" borderId="24" xfId="0" applyNumberFormat="1" applyFont="1" applyFill="1" applyBorder="1" applyAlignment="1">
      <alignment horizontal="center" vertical="center"/>
    </xf>
    <xf numFmtId="0" fontId="18" fillId="8" borderId="25" xfId="0" applyFont="1" applyFill="1" applyBorder="1" applyAlignment="1">
      <alignment horizontal="center" vertical="center"/>
    </xf>
    <xf numFmtId="0" fontId="8" fillId="8" borderId="25" xfId="0" applyFont="1" applyFill="1" applyBorder="1" applyAlignment="1">
      <alignment horizontal="center" vertical="center"/>
    </xf>
    <xf numFmtId="0" fontId="22" fillId="8" borderId="1" xfId="0" applyFont="1" applyFill="1" applyBorder="1" applyAlignment="1">
      <alignment vertical="center"/>
    </xf>
    <xf numFmtId="49" fontId="28" fillId="8" borderId="24" xfId="0" applyNumberFormat="1" applyFont="1" applyFill="1" applyBorder="1" applyAlignment="1">
      <alignment horizontal="center" vertical="center"/>
    </xf>
    <xf numFmtId="0" fontId="28" fillId="8" borderId="25" xfId="0" applyFont="1" applyFill="1" applyBorder="1" applyAlignment="1">
      <alignment horizontal="center" vertical="center"/>
    </xf>
    <xf numFmtId="0" fontId="22" fillId="8" borderId="25" xfId="0" applyFont="1" applyFill="1" applyBorder="1" applyAlignment="1">
      <alignment horizontal="center" vertical="center"/>
    </xf>
    <xf numFmtId="0" fontId="7" fillId="8" borderId="25" xfId="0" applyFont="1" applyFill="1" applyBorder="1" applyAlignment="1">
      <alignment horizontal="center" vertical="center"/>
    </xf>
    <xf numFmtId="0" fontId="11" fillId="9" borderId="1" xfId="0" applyFont="1" applyFill="1" applyBorder="1" applyAlignment="1">
      <alignment vertical="center"/>
    </xf>
    <xf numFmtId="0" fontId="7" fillId="9" borderId="24" xfId="0" applyFont="1" applyFill="1" applyBorder="1" applyAlignment="1">
      <alignment horizontal="center" vertical="center"/>
    </xf>
    <xf numFmtId="49" fontId="17" fillId="9" borderId="24" xfId="0" applyNumberFormat="1" applyFont="1" applyFill="1" applyBorder="1" applyAlignment="1">
      <alignment horizontal="center" vertical="center"/>
    </xf>
    <xf numFmtId="0" fontId="17" fillId="9" borderId="25" xfId="0" applyFont="1" applyFill="1" applyBorder="1" applyAlignment="1">
      <alignment horizontal="center" vertical="center"/>
    </xf>
    <xf numFmtId="0" fontId="11" fillId="9" borderId="25" xfId="0" applyFont="1" applyFill="1" applyBorder="1" applyAlignment="1">
      <alignment horizontal="center" vertical="center"/>
    </xf>
    <xf numFmtId="49" fontId="7" fillId="9" borderId="25" xfId="0" applyNumberFormat="1" applyFont="1" applyFill="1" applyBorder="1" applyAlignment="1">
      <alignment horizontal="center" vertical="center"/>
    </xf>
    <xf numFmtId="49" fontId="7" fillId="15" borderId="25" xfId="0" applyNumberFormat="1" applyFont="1" applyFill="1" applyBorder="1" applyAlignment="1">
      <alignment horizontal="center" vertical="center"/>
    </xf>
    <xf numFmtId="0" fontId="7" fillId="9" borderId="26" xfId="0" quotePrefix="1" applyFont="1" applyFill="1" applyBorder="1" applyAlignment="1">
      <alignment horizontal="center" vertical="center"/>
    </xf>
    <xf numFmtId="0" fontId="11" fillId="8" borderId="1" xfId="0" applyFont="1" applyFill="1" applyBorder="1" applyAlignment="1">
      <alignment vertical="center"/>
    </xf>
    <xf numFmtId="49" fontId="17" fillId="8" borderId="24" xfId="0" applyNumberFormat="1" applyFont="1" applyFill="1" applyBorder="1" applyAlignment="1">
      <alignment horizontal="center" vertical="center"/>
    </xf>
    <xf numFmtId="0" fontId="17" fillId="8" borderId="25" xfId="0" applyFont="1" applyFill="1" applyBorder="1" applyAlignment="1">
      <alignment horizontal="center" vertical="center"/>
    </xf>
    <xf numFmtId="0" fontId="11" fillId="8" borderId="25" xfId="0" applyFont="1" applyFill="1" applyBorder="1" applyAlignment="1">
      <alignment horizontal="center" vertical="center"/>
    </xf>
    <xf numFmtId="1" fontId="7" fillId="0" borderId="104" xfId="0" applyNumberFormat="1" applyFont="1" applyBorder="1" applyAlignment="1">
      <alignment horizontal="centerContinuous" vertical="center"/>
    </xf>
    <xf numFmtId="0" fontId="2" fillId="0" borderId="105" xfId="0" applyFont="1" applyBorder="1" applyAlignment="1">
      <alignment horizontal="centerContinuous" vertical="center"/>
    </xf>
    <xf numFmtId="0" fontId="6" fillId="9" borderId="1" xfId="0" applyFont="1" applyFill="1" applyBorder="1" applyAlignment="1">
      <alignment horizontal="right" vertical="center"/>
    </xf>
    <xf numFmtId="0" fontId="7" fillId="9" borderId="0" xfId="0" applyFont="1" applyFill="1" applyAlignment="1">
      <alignment horizontal="centerContinuous" vertical="center"/>
    </xf>
    <xf numFmtId="0" fontId="6" fillId="9" borderId="0" xfId="0" applyFont="1" applyFill="1" applyAlignment="1">
      <alignment horizontal="right" vertical="center"/>
    </xf>
    <xf numFmtId="0" fontId="7" fillId="9" borderId="0" xfId="0" applyFont="1" applyFill="1" applyAlignment="1">
      <alignment horizontal="center" vertical="center"/>
    </xf>
    <xf numFmtId="0" fontId="7" fillId="0" borderId="52" xfId="0" applyFont="1" applyBorder="1" applyAlignment="1">
      <alignment horizontal="center" vertical="center" shrinkToFit="1"/>
    </xf>
    <xf numFmtId="0" fontId="25" fillId="0" borderId="33" xfId="0" applyFont="1" applyBorder="1" applyAlignment="1">
      <alignment horizontal="centerContinuous" vertical="center" wrapText="1"/>
    </xf>
    <xf numFmtId="0" fontId="7" fillId="0" borderId="57" xfId="0" quotePrefix="1" applyFont="1" applyBorder="1" applyAlignment="1">
      <alignment horizontal="centerContinuous" vertical="center"/>
    </xf>
    <xf numFmtId="0" fontId="7" fillId="0" borderId="57" xfId="0" applyFont="1" applyBorder="1" applyAlignment="1">
      <alignment horizontal="centerContinuous" vertical="center"/>
    </xf>
    <xf numFmtId="0" fontId="7" fillId="0" borderId="52" xfId="0" quotePrefix="1" applyFont="1" applyBorder="1" applyAlignment="1">
      <alignment horizontal="centerContinuous" vertical="center"/>
    </xf>
    <xf numFmtId="0" fontId="7" fillId="0" borderId="24" xfId="0" applyFont="1" applyBorder="1" applyAlignment="1">
      <alignment horizontal="center" vertical="center" wrapText="1"/>
    </xf>
    <xf numFmtId="0" fontId="7" fillId="0" borderId="50" xfId="0" applyFont="1" applyBorder="1" applyAlignment="1">
      <alignment horizontal="center" vertical="center" wrapText="1"/>
    </xf>
    <xf numFmtId="0" fontId="2" fillId="0" borderId="107" xfId="0" quotePrefix="1" applyFont="1" applyBorder="1" applyAlignment="1">
      <alignment horizontal="center" vertical="center"/>
    </xf>
    <xf numFmtId="49" fontId="2" fillId="0" borderId="110" xfId="0" quotePrefix="1" applyNumberFormat="1" applyFont="1" applyBorder="1" applyAlignment="1">
      <alignment horizontal="center" vertical="center"/>
    </xf>
    <xf numFmtId="0" fontId="13" fillId="8" borderId="8" xfId="0" applyFont="1" applyFill="1" applyBorder="1" applyAlignment="1">
      <alignment vertical="center"/>
    </xf>
    <xf numFmtId="0" fontId="7" fillId="8" borderId="49" xfId="0" applyFont="1" applyFill="1" applyBorder="1" applyAlignment="1">
      <alignment horizontal="center" vertical="center"/>
    </xf>
    <xf numFmtId="49" fontId="24" fillId="8" borderId="49" xfId="0" applyNumberFormat="1" applyFont="1" applyFill="1" applyBorder="1" applyAlignment="1">
      <alignment horizontal="center" vertical="center"/>
    </xf>
    <xf numFmtId="0" fontId="24" fillId="8" borderId="51" xfId="0" applyFont="1" applyFill="1" applyBorder="1" applyAlignment="1">
      <alignment horizontal="center" vertical="center"/>
    </xf>
    <xf numFmtId="0" fontId="13" fillId="8" borderId="51" xfId="0" applyFont="1" applyFill="1" applyBorder="1" applyAlignment="1">
      <alignment horizontal="center" vertical="center"/>
    </xf>
    <xf numFmtId="49" fontId="7" fillId="8" borderId="51" xfId="0" applyNumberFormat="1" applyFont="1" applyFill="1" applyBorder="1" applyAlignment="1">
      <alignment horizontal="center" vertical="center"/>
    </xf>
    <xf numFmtId="0" fontId="7" fillId="8" borderId="38" xfId="0" applyFont="1" applyFill="1" applyBorder="1" applyAlignment="1">
      <alignment horizontal="center" vertical="center"/>
    </xf>
    <xf numFmtId="0" fontId="14" fillId="8" borderId="1" xfId="0" applyFont="1" applyFill="1" applyBorder="1" applyAlignment="1">
      <alignment vertical="center"/>
    </xf>
    <xf numFmtId="49" fontId="23" fillId="8" borderId="24" xfId="0" applyNumberFormat="1" applyFont="1" applyFill="1" applyBorder="1" applyAlignment="1">
      <alignment horizontal="center" vertical="center"/>
    </xf>
    <xf numFmtId="0" fontId="23" fillId="8" borderId="25" xfId="0" applyFont="1" applyFill="1" applyBorder="1" applyAlignment="1">
      <alignment horizontal="center" vertical="center"/>
    </xf>
    <xf numFmtId="0" fontId="14" fillId="8" borderId="25" xfId="0" applyFont="1" applyFill="1" applyBorder="1" applyAlignment="1">
      <alignment horizontal="center" vertical="center"/>
    </xf>
    <xf numFmtId="0" fontId="48" fillId="16" borderId="40" xfId="0" applyFont="1" applyFill="1" applyBorder="1" applyAlignment="1">
      <alignment horizontal="center" vertical="center" wrapText="1"/>
    </xf>
    <xf numFmtId="0" fontId="4" fillId="0" borderId="114" xfId="0" applyFont="1" applyBorder="1" applyAlignment="1">
      <alignment horizontal="right" vertical="center" wrapText="1"/>
    </xf>
    <xf numFmtId="0" fontId="41" fillId="14" borderId="116" xfId="0" applyFont="1" applyFill="1" applyBorder="1" applyAlignment="1">
      <alignment horizontal="center" vertical="center" wrapText="1"/>
    </xf>
    <xf numFmtId="0" fontId="4" fillId="10" borderId="117" xfId="0" applyFont="1" applyFill="1" applyBorder="1" applyAlignment="1">
      <alignment horizontal="center" vertical="center" wrapText="1"/>
    </xf>
    <xf numFmtId="0" fontId="4" fillId="10" borderId="118" xfId="0" applyFont="1" applyFill="1" applyBorder="1" applyAlignment="1">
      <alignment horizontal="center" vertical="center" wrapText="1"/>
    </xf>
    <xf numFmtId="0" fontId="4" fillId="0" borderId="115" xfId="0" applyFont="1" applyBorder="1" applyAlignment="1">
      <alignment horizontal="right" vertical="center" wrapText="1"/>
    </xf>
    <xf numFmtId="0" fontId="2" fillId="0" borderId="119" xfId="0" applyFont="1" applyBorder="1" applyAlignment="1">
      <alignment horizontal="center" vertical="center" wrapText="1"/>
    </xf>
    <xf numFmtId="0" fontId="2" fillId="10" borderId="120" xfId="0" applyFont="1" applyFill="1" applyBorder="1" applyAlignment="1">
      <alignment horizontal="center" vertical="center" wrapText="1"/>
    </xf>
    <xf numFmtId="0" fontId="2" fillId="10" borderId="121" xfId="0" applyFont="1" applyFill="1" applyBorder="1" applyAlignment="1">
      <alignment horizontal="center" vertical="center" wrapText="1"/>
    </xf>
    <xf numFmtId="49" fontId="7" fillId="0" borderId="12" xfId="0" applyNumberFormat="1" applyFont="1" applyBorder="1" applyAlignment="1">
      <alignment horizontal="center" vertical="center"/>
    </xf>
    <xf numFmtId="0" fontId="10" fillId="8" borderId="1" xfId="0" applyFont="1" applyFill="1" applyBorder="1" applyAlignment="1">
      <alignment vertical="center"/>
    </xf>
    <xf numFmtId="49" fontId="27" fillId="8" borderId="24" xfId="0" applyNumberFormat="1" applyFont="1" applyFill="1" applyBorder="1" applyAlignment="1">
      <alignment horizontal="center" vertical="center"/>
    </xf>
    <xf numFmtId="0" fontId="27" fillId="8" borderId="25" xfId="0" applyFont="1" applyFill="1" applyBorder="1" applyAlignment="1">
      <alignment horizontal="center" vertical="center"/>
    </xf>
    <xf numFmtId="0" fontId="10" fillId="8" borderId="25" xfId="0" applyFont="1" applyFill="1" applyBorder="1" applyAlignment="1">
      <alignment horizontal="center" vertical="center"/>
    </xf>
    <xf numFmtId="0" fontId="48" fillId="16" borderId="25" xfId="0" applyFont="1" applyFill="1" applyBorder="1" applyAlignment="1">
      <alignment horizontal="center" vertical="center"/>
    </xf>
    <xf numFmtId="0" fontId="48" fillId="16" borderId="50" xfId="0" applyFont="1" applyFill="1" applyBorder="1" applyAlignment="1">
      <alignment horizontal="center" vertical="center"/>
    </xf>
    <xf numFmtId="0" fontId="48" fillId="16" borderId="49" xfId="0" applyFont="1" applyFill="1" applyBorder="1" applyAlignment="1">
      <alignment horizontal="center" vertical="center"/>
    </xf>
    <xf numFmtId="0" fontId="7" fillId="0" borderId="39" xfId="0" applyFont="1" applyBorder="1" applyAlignment="1">
      <alignment horizontal="center" vertical="center" shrinkToFit="1"/>
    </xf>
    <xf numFmtId="0" fontId="56" fillId="0" borderId="52" xfId="0" applyFont="1" applyBorder="1" applyAlignment="1">
      <alignment horizontal="center" vertical="center" shrinkToFit="1"/>
    </xf>
    <xf numFmtId="0" fontId="62" fillId="2" borderId="4" xfId="0" applyFont="1" applyFill="1" applyBorder="1" applyAlignment="1">
      <alignment horizontal="right" vertical="center"/>
    </xf>
    <xf numFmtId="0" fontId="5" fillId="0" borderId="80" xfId="0" applyFont="1" applyBorder="1" applyAlignment="1">
      <alignment horizontal="center" vertical="center" shrinkToFit="1"/>
    </xf>
    <xf numFmtId="164" fontId="2" fillId="0" borderId="80" xfId="0" applyNumberFormat="1" applyFont="1" applyBorder="1" applyAlignment="1">
      <alignment horizontal="center" vertical="center" shrinkToFit="1"/>
    </xf>
    <xf numFmtId="0" fontId="2" fillId="0" borderId="80" xfId="0" applyFont="1" applyBorder="1" applyAlignment="1">
      <alignment horizontal="left" vertical="center"/>
    </xf>
    <xf numFmtId="3" fontId="5" fillId="0" borderId="80" xfId="0" applyNumberFormat="1" applyFont="1" applyBorder="1" applyAlignment="1">
      <alignment horizontal="center" vertical="center" shrinkToFit="1"/>
    </xf>
    <xf numFmtId="164" fontId="2" fillId="0" borderId="45" xfId="0" applyNumberFormat="1" applyFont="1" applyBorder="1" applyAlignment="1">
      <alignment horizontal="center" vertical="center" shrinkToFit="1"/>
    </xf>
    <xf numFmtId="0" fontId="5" fillId="0" borderId="45" xfId="0" applyFont="1" applyBorder="1" applyAlignment="1">
      <alignment horizontal="left" vertical="center"/>
    </xf>
    <xf numFmtId="0" fontId="2" fillId="0" borderId="92" xfId="0" applyFont="1" applyBorder="1" applyAlignment="1">
      <alignment horizontal="centerContinuous" vertical="center" shrinkToFit="1"/>
    </xf>
    <xf numFmtId="0" fontId="2" fillId="0" borderId="122" xfId="0" applyFont="1" applyBorder="1" applyAlignment="1">
      <alignment horizontal="centerContinuous" vertical="center" shrinkToFit="1"/>
    </xf>
    <xf numFmtId="0" fontId="2" fillId="0" borderId="83" xfId="0" applyFont="1" applyBorder="1" applyAlignment="1">
      <alignment horizontal="centerContinuous" vertical="center" shrinkToFit="1"/>
    </xf>
    <xf numFmtId="2" fontId="2" fillId="0" borderId="57" xfId="0" applyNumberFormat="1" applyFont="1" applyBorder="1" applyAlignment="1">
      <alignment horizontal="center" vertical="center" shrinkToFit="1"/>
    </xf>
    <xf numFmtId="0" fontId="7" fillId="0" borderId="14" xfId="0" applyFont="1" applyBorder="1" applyAlignment="1">
      <alignment horizontal="center" vertical="center"/>
    </xf>
    <xf numFmtId="3" fontId="2" fillId="0" borderId="80" xfId="0" applyNumberFormat="1" applyFont="1" applyBorder="1" applyAlignment="1">
      <alignment horizontal="left" vertical="center"/>
    </xf>
    <xf numFmtId="0" fontId="58" fillId="0" borderId="113" xfId="0" applyFont="1" applyBorder="1" applyAlignment="1">
      <alignment horizontal="center" vertical="center" shrinkToFit="1"/>
    </xf>
    <xf numFmtId="0" fontId="58" fillId="0" borderId="8" xfId="0" applyFont="1" applyBorder="1" applyAlignment="1">
      <alignment horizontal="center" vertical="center" shrinkToFit="1"/>
    </xf>
    <xf numFmtId="0" fontId="63" fillId="2" borderId="123" xfId="5" applyFont="1" applyFill="1" applyBorder="1" applyAlignment="1">
      <alignment horizontal="right" vertical="center"/>
    </xf>
    <xf numFmtId="0" fontId="20" fillId="2" borderId="124" xfId="5" applyFont="1" applyFill="1" applyBorder="1" applyAlignment="1">
      <alignment horizontal="left" vertical="center"/>
    </xf>
    <xf numFmtId="0" fontId="64" fillId="2" borderId="124" xfId="5" applyFont="1" applyFill="1" applyBorder="1" applyAlignment="1">
      <alignment horizontal="centerContinuous" vertical="center"/>
    </xf>
    <xf numFmtId="0" fontId="2" fillId="2" borderId="124" xfId="5" applyFill="1" applyBorder="1" applyAlignment="1">
      <alignment horizontal="left" vertical="center"/>
    </xf>
    <xf numFmtId="0" fontId="4" fillId="2" borderId="124" xfId="5" applyFont="1" applyFill="1" applyBorder="1" applyAlignment="1">
      <alignment horizontal="centerContinuous" vertical="center"/>
    </xf>
    <xf numFmtId="0" fontId="65" fillId="2" borderId="125" xfId="5" applyFont="1" applyFill="1" applyBorder="1" applyAlignment="1">
      <alignment horizontal="right" vertical="center"/>
    </xf>
    <xf numFmtId="0" fontId="2" fillId="0" borderId="0" xfId="5" applyAlignment="1">
      <alignment vertical="center"/>
    </xf>
    <xf numFmtId="0" fontId="6" fillId="0" borderId="1" xfId="5" applyFont="1" applyBorder="1" applyAlignment="1">
      <alignment horizontal="right" vertical="center"/>
    </xf>
    <xf numFmtId="0" fontId="66" fillId="0" borderId="0" xfId="5" applyFont="1" applyAlignment="1">
      <alignment horizontal="centerContinuous" vertical="center"/>
    </xf>
    <xf numFmtId="0" fontId="6" fillId="0" borderId="0" xfId="5" applyFont="1" applyAlignment="1">
      <alignment horizontal="right" vertical="center"/>
    </xf>
    <xf numFmtId="0" fontId="7" fillId="0" borderId="0" xfId="5" applyFont="1" applyAlignment="1">
      <alignment horizontal="center" vertical="center"/>
    </xf>
    <xf numFmtId="49" fontId="7" fillId="0" borderId="2" xfId="5" quotePrefix="1" applyNumberFormat="1" applyFont="1" applyBorder="1" applyAlignment="1">
      <alignment horizontal="center" vertical="center"/>
    </xf>
    <xf numFmtId="0" fontId="6" fillId="0" borderId="8" xfId="5" applyFont="1" applyBorder="1" applyAlignment="1">
      <alignment horizontal="right" vertical="center"/>
    </xf>
    <xf numFmtId="0" fontId="66" fillId="0" borderId="9" xfId="5" applyFont="1" applyBorder="1" applyAlignment="1">
      <alignment horizontal="centerContinuous" vertical="center"/>
    </xf>
    <xf numFmtId="0" fontId="7" fillId="0" borderId="9" xfId="5" applyFont="1" applyBorder="1" applyAlignment="1">
      <alignment horizontal="centerContinuous" vertical="center"/>
    </xf>
    <xf numFmtId="0" fontId="6" fillId="0" borderId="9" xfId="5" applyFont="1" applyBorder="1" applyAlignment="1">
      <alignment horizontal="right" vertical="center"/>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8" fillId="2" borderId="13" xfId="5" applyFont="1" applyFill="1" applyBorder="1" applyAlignment="1">
      <alignment horizontal="right" vertical="center"/>
    </xf>
    <xf numFmtId="0" fontId="7" fillId="0" borderId="14" xfId="5" applyFont="1" applyBorder="1" applyAlignment="1">
      <alignment horizontal="center" vertical="center"/>
    </xf>
    <xf numFmtId="0" fontId="26" fillId="0" borderId="126" xfId="7" applyFont="1" applyBorder="1" applyAlignment="1">
      <alignment horizontal="center" vertical="center"/>
    </xf>
    <xf numFmtId="0" fontId="8" fillId="4" borderId="127" xfId="7" applyFont="1" applyFill="1" applyBorder="1" applyAlignment="1">
      <alignment horizontal="right" vertical="center"/>
    </xf>
    <xf numFmtId="1" fontId="7" fillId="0" borderId="6" xfId="7" applyNumberFormat="1" applyFont="1" applyBorder="1" applyAlignment="1">
      <alignment horizontal="center" vertical="center"/>
    </xf>
    <xf numFmtId="1" fontId="6" fillId="17" borderId="70" xfId="7" applyNumberFormat="1" applyFont="1" applyFill="1" applyBorder="1" applyAlignment="1">
      <alignment horizontal="center" vertical="center"/>
    </xf>
    <xf numFmtId="0" fontId="7" fillId="0" borderId="7" xfId="5" applyFont="1" applyBorder="1" applyAlignment="1">
      <alignment horizontal="center" vertical="center"/>
    </xf>
    <xf numFmtId="0" fontId="13" fillId="2" borderId="4" xfId="5" applyFont="1" applyFill="1" applyBorder="1" applyAlignment="1">
      <alignment horizontal="right" vertical="center"/>
    </xf>
    <xf numFmtId="0" fontId="7" fillId="0" borderId="3" xfId="5" applyFont="1" applyBorder="1" applyAlignment="1">
      <alignment horizontal="center" vertical="center"/>
    </xf>
    <xf numFmtId="0" fontId="26" fillId="0" borderId="128" xfId="7" applyFont="1" applyBorder="1" applyAlignment="1">
      <alignment horizontal="center" vertical="center"/>
    </xf>
    <xf numFmtId="0" fontId="11" fillId="4" borderId="83" xfId="7" applyFont="1" applyFill="1" applyBorder="1" applyAlignment="1">
      <alignment horizontal="right" vertical="center"/>
    </xf>
    <xf numFmtId="0" fontId="7" fillId="0" borderId="97" xfId="7" quotePrefix="1" applyFont="1" applyBorder="1" applyAlignment="1">
      <alignment horizontal="center" vertical="center"/>
    </xf>
    <xf numFmtId="1" fontId="7" fillId="0" borderId="12" xfId="7" applyNumberFormat="1" applyFont="1" applyBorder="1" applyAlignment="1">
      <alignment horizontal="center" vertical="center"/>
    </xf>
    <xf numFmtId="0" fontId="7" fillId="0" borderId="2" xfId="5" applyFont="1" applyBorder="1" applyAlignment="1">
      <alignment horizontal="center" vertical="center"/>
    </xf>
    <xf numFmtId="0" fontId="10" fillId="2" borderId="4" xfId="5" applyFont="1" applyFill="1" applyBorder="1" applyAlignment="1">
      <alignment horizontal="right" vertical="center"/>
    </xf>
    <xf numFmtId="0" fontId="8" fillId="4" borderId="83" xfId="7" applyFont="1" applyFill="1" applyBorder="1" applyAlignment="1">
      <alignment horizontal="right" vertical="center"/>
    </xf>
    <xf numFmtId="0" fontId="7" fillId="0" borderId="129" xfId="7" quotePrefix="1" applyFont="1" applyBorder="1" applyAlignment="1">
      <alignment horizontal="center" vertical="center"/>
    </xf>
    <xf numFmtId="0" fontId="8" fillId="0" borderId="1" xfId="7" applyFont="1" applyBorder="1" applyAlignment="1">
      <alignment horizontal="right" vertical="center"/>
    </xf>
    <xf numFmtId="0" fontId="11" fillId="2" borderId="4" xfId="5" applyFont="1" applyFill="1" applyBorder="1" applyAlignment="1">
      <alignment horizontal="right" vertical="center"/>
    </xf>
    <xf numFmtId="0" fontId="7" fillId="0" borderId="129" xfId="7" applyFont="1" applyBorder="1" applyAlignment="1">
      <alignment horizontal="center" vertical="center"/>
    </xf>
    <xf numFmtId="0" fontId="11" fillId="0" borderId="1" xfId="7" applyFont="1" applyBorder="1" applyAlignment="1">
      <alignment horizontal="right" vertical="center"/>
    </xf>
    <xf numFmtId="0" fontId="22" fillId="2" borderId="4" xfId="5" applyFont="1" applyFill="1" applyBorder="1" applyAlignment="1">
      <alignment horizontal="right" vertical="center"/>
    </xf>
    <xf numFmtId="0" fontId="26" fillId="0" borderId="3" xfId="7" applyFont="1" applyBorder="1" applyAlignment="1">
      <alignment horizontal="center" vertical="center"/>
    </xf>
    <xf numFmtId="0" fontId="67" fillId="4" borderId="130" xfId="7" applyFont="1" applyFill="1" applyBorder="1" applyAlignment="1">
      <alignment horizontal="right" vertical="center"/>
    </xf>
    <xf numFmtId="0" fontId="14" fillId="2" borderId="15" xfId="5" applyFont="1" applyFill="1" applyBorder="1" applyAlignment="1">
      <alignment horizontal="right" vertical="center"/>
    </xf>
    <xf numFmtId="0" fontId="7" fillId="0" borderId="100" xfId="5" applyFont="1" applyBorder="1" applyAlignment="1">
      <alignment horizontal="center" vertical="center"/>
    </xf>
    <xf numFmtId="0" fontId="26" fillId="0" borderId="100" xfId="7" applyFont="1" applyBorder="1" applyAlignment="1">
      <alignment horizontal="center" vertical="center"/>
    </xf>
    <xf numFmtId="0" fontId="10" fillId="4" borderId="15" xfId="7" applyFont="1" applyFill="1" applyBorder="1" applyAlignment="1">
      <alignment horizontal="right" vertical="center"/>
    </xf>
    <xf numFmtId="0" fontId="7" fillId="0" borderId="38" xfId="7" applyFont="1" applyBorder="1" applyAlignment="1">
      <alignment horizontal="center" vertical="center"/>
    </xf>
    <xf numFmtId="0" fontId="7" fillId="0" borderId="0" xfId="5" applyFont="1" applyAlignment="1">
      <alignment horizontal="left" vertical="center"/>
    </xf>
    <xf numFmtId="0" fontId="7" fillId="0" borderId="2" xfId="5" applyFont="1" applyBorder="1" applyAlignment="1">
      <alignment horizontal="left" vertical="center"/>
    </xf>
    <xf numFmtId="0" fontId="11" fillId="0" borderId="1" xfId="5" applyFont="1" applyBorder="1" applyAlignment="1">
      <alignment horizontal="right" vertical="center"/>
    </xf>
    <xf numFmtId="0" fontId="7" fillId="0" borderId="1" xfId="5" applyFont="1" applyBorder="1" applyAlignment="1">
      <alignment vertical="center"/>
    </xf>
    <xf numFmtId="0" fontId="7" fillId="0" borderId="8" xfId="5" applyFont="1" applyBorder="1" applyAlignment="1">
      <alignment vertical="center"/>
    </xf>
    <xf numFmtId="0" fontId="7" fillId="0" borderId="9" xfId="5" applyFont="1" applyBorder="1" applyAlignment="1">
      <alignment vertical="center"/>
    </xf>
    <xf numFmtId="0" fontId="7" fillId="0" borderId="10" xfId="5" applyFont="1" applyBorder="1" applyAlignment="1">
      <alignment vertical="center"/>
    </xf>
    <xf numFmtId="0" fontId="4" fillId="0" borderId="0" xfId="5" applyFont="1" applyAlignment="1">
      <alignment horizontal="right" vertical="center"/>
    </xf>
    <xf numFmtId="0" fontId="2" fillId="0" borderId="0" xfId="5" applyAlignment="1">
      <alignment horizontal="left" vertical="center"/>
    </xf>
    <xf numFmtId="0" fontId="2" fillId="0" borderId="0" xfId="0" applyFont="1" applyAlignment="1">
      <alignment horizontal="center" vertical="center" shrinkToFit="1"/>
    </xf>
    <xf numFmtId="0" fontId="68" fillId="0" borderId="0" xfId="0" applyFont="1" applyAlignment="1">
      <alignment vertical="center"/>
    </xf>
    <xf numFmtId="0" fontId="2" fillId="0" borderId="0" xfId="0" applyFont="1" applyAlignment="1">
      <alignment horizontal="left" vertical="center" shrinkToFit="1"/>
    </xf>
    <xf numFmtId="0" fontId="5" fillId="0" borderId="0" xfId="0" applyFont="1" applyAlignment="1">
      <alignment horizontal="left" vertical="center" shrinkToFit="1"/>
    </xf>
    <xf numFmtId="1" fontId="2" fillId="0" borderId="0" xfId="0" applyNumberFormat="1" applyFont="1" applyAlignment="1">
      <alignment horizontal="center" vertical="center" shrinkToFit="1"/>
    </xf>
    <xf numFmtId="0" fontId="21" fillId="3" borderId="21" xfId="0" applyFont="1" applyFill="1" applyBorder="1" applyAlignment="1">
      <alignment horizontal="center" vertical="center"/>
    </xf>
    <xf numFmtId="9" fontId="21" fillId="3" borderId="20" xfId="2" applyFont="1" applyFill="1" applyBorder="1" applyAlignment="1">
      <alignment horizontal="center" vertical="center"/>
    </xf>
  </cellXfs>
  <cellStyles count="12">
    <cellStyle name="Comma" xfId="11" builtinId="3"/>
    <cellStyle name="Excel Built-in Normal" xfId="6" xr:uid="{00000000-0005-0000-0000-000001000000}"/>
    <cellStyle name="Hyperlink" xfId="1" builtinId="8"/>
    <cellStyle name="Normal" xfId="0" builtinId="0"/>
    <cellStyle name="Normal 2" xfId="4" xr:uid="{00000000-0005-0000-0000-000004000000}"/>
    <cellStyle name="Normal 2 2" xfId="5" xr:uid="{00000000-0005-0000-0000-000005000000}"/>
    <cellStyle name="Normal 3" xfId="8" xr:uid="{00000000-0005-0000-0000-000006000000}"/>
    <cellStyle name="Normal 4" xfId="7" xr:uid="{00000000-0005-0000-0000-000007000000}"/>
    <cellStyle name="Normal 5" xfId="9" xr:uid="{00000000-0005-0000-0000-000008000000}"/>
    <cellStyle name="Percent" xfId="2" builtinId="5"/>
    <cellStyle name="Percent 2" xfId="3" xr:uid="{00000000-0005-0000-0000-00000A000000}"/>
    <cellStyle name="Percent 2 2" xfId="10" xr:uid="{00000000-0005-0000-0000-00000B000000}"/>
  </cellStyles>
  <dxfs count="15">
    <dxf>
      <font>
        <b/>
        <i val="0"/>
        <condense val="0"/>
        <extend val="0"/>
      </font>
      <fill>
        <patternFill>
          <bgColor indexed="51"/>
        </patternFill>
      </fill>
    </dxf>
    <dxf>
      <font>
        <b/>
        <i val="0"/>
        <condense val="0"/>
        <extend val="0"/>
      </font>
      <fill>
        <patternFill>
          <bgColor indexed="11"/>
        </patternFill>
      </fill>
    </dxf>
    <dxf>
      <font>
        <color rgb="FFFF0000"/>
      </font>
    </dxf>
    <dxf>
      <font>
        <color rgb="FFFF0000"/>
      </font>
    </dxf>
    <dxf>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rgb="FFFF0000"/>
        </patternFill>
      </fill>
    </dxf>
    <dxf>
      <fill>
        <patternFill>
          <bgColor rgb="FFFF00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9900FF"/>
      <color rgb="FF9966FF"/>
      <color rgb="FF0000FF"/>
      <color rgb="FF009900"/>
      <color rgb="FFCCFF99"/>
      <color rgb="FF00CC66"/>
      <color rgb="FFCCCC00"/>
      <color rgb="FF99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358392</xdr:colOff>
      <xdr:row>1</xdr:row>
      <xdr:rowOff>30479</xdr:rowOff>
    </xdr:from>
    <xdr:to>
      <xdr:col>6</xdr:col>
      <xdr:colOff>952500</xdr:colOff>
      <xdr:row>15</xdr:row>
      <xdr:rowOff>274320</xdr:rowOff>
    </xdr:to>
    <xdr:pic>
      <xdr:nvPicPr>
        <xdr:cNvPr id="6" name="Picture 5" descr="Pathfinder Female Elf Ranger , Png Download - Female High Elf Pathfinder, Transparent Png ">
          <a:extLst>
            <a:ext uri="{FF2B5EF4-FFF2-40B4-BE49-F238E27FC236}">
              <a16:creationId xmlns:a16="http://schemas.microsoft.com/office/drawing/2014/main" id="{811D0677-5D35-4FF0-82A7-4AC884552D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39892" y="403859"/>
          <a:ext cx="1714248" cy="3276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16</xdr:row>
      <xdr:rowOff>66675</xdr:rowOff>
    </xdr:from>
    <xdr:to>
      <xdr:col>6</xdr:col>
      <xdr:colOff>1276350</xdr:colOff>
      <xdr:row>45</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6962775" cy="9344025"/>
        </a:xfrm>
        <a:prstGeom prst="rect">
          <a:avLst/>
        </a:prstGeom>
        <a:solidFill>
          <a:schemeClr val="bg1"/>
        </a:solidFill>
        <a:ln w="9525">
          <a:noFill/>
          <a:miter lim="800000"/>
          <a:headEnd/>
          <a:tailEnd/>
        </a:ln>
      </xdr:spPr>
      <xdr:txBody>
        <a:bodyPr vertOverflow="clip" wrap="square" lIns="27432" tIns="27432" rIns="27432" bIns="0" anchor="t" upright="1"/>
        <a:lstStyle/>
        <a:p>
          <a:r>
            <a:rPr lang="en-US" sz="1200" b="1">
              <a:effectLst/>
              <a:latin typeface="Times New Roman" panose="02020603050405020304" pitchFamily="18" charset="0"/>
              <a:ea typeface="+mn-ea"/>
              <a:cs typeface="Times New Roman" panose="02020603050405020304" pitchFamily="18" charset="0"/>
            </a:rPr>
            <a:t>Physical Description:  </a:t>
          </a:r>
          <a:r>
            <a:rPr lang="en-US" sz="1200">
              <a:effectLst/>
              <a:latin typeface="Times New Roman" panose="02020603050405020304" pitchFamily="18" charset="0"/>
              <a:ea typeface="+mn-ea"/>
              <a:cs typeface="Times New Roman" panose="02020603050405020304" pitchFamily="18" charset="0"/>
            </a:rPr>
            <a:t>Tall, thin, and physically fit, Nihm has dark green eyes and long blond hair, rare or an elf. She moves with a graceful stride and balance.   </a:t>
          </a:r>
        </a:p>
        <a:p>
          <a:endParaRPr lang="en-US" sz="1200" b="1">
            <a:effectLst/>
            <a:latin typeface="Times New Roman" panose="02020603050405020304" pitchFamily="18" charset="0"/>
            <a:ea typeface="+mn-ea"/>
            <a:cs typeface="Times New Roman" panose="02020603050405020304" pitchFamily="18" charset="0"/>
          </a:endParaRPr>
        </a:p>
        <a:p>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Nihm grew up in Battledale, spending a good amount of her time roaming the ruins and plains.  As a child she would spend hours exploring the tangled, overgrown ruins as well as going through the underground cellars, basements and tunnels.  She developed excellent balance, coordination and muscle tone. </a:t>
          </a:r>
        </a:p>
        <a:p>
          <a:r>
            <a:rPr lang="en-US" sz="1200">
              <a:effectLst/>
              <a:latin typeface="Times New Roman" panose="02020603050405020304" pitchFamily="18" charset="0"/>
              <a:ea typeface="+mn-ea"/>
              <a:cs typeface="Times New Roman" panose="02020603050405020304" pitchFamily="18" charset="0"/>
            </a:rPr>
            <a:t>As she got older, her brother and father taught her to use a longbow, something she became very good with.  Once she had the basics down, she would spend hours practicing.  She would use it for hunting as well as for simple target practice.  She loved shooting fruits off of trees and sharing them with any animals that would come up to her.  </a:t>
          </a:r>
        </a:p>
        <a:p>
          <a:r>
            <a:rPr lang="en-US" sz="1200">
              <a:effectLst/>
              <a:latin typeface="Times New Roman" panose="02020603050405020304" pitchFamily="18" charset="0"/>
              <a:ea typeface="+mn-ea"/>
              <a:cs typeface="Times New Roman" panose="02020603050405020304" pitchFamily="18" charset="0"/>
            </a:rPr>
            <a:t>As she grew older, Nihm would spend more and more time in the wild, staying away for days.  Not only did she study the geography and animals, but the plants and other creatures as well.  She learned their habits, their strengths and their weaknesses.  She learned how best to spot them, sneak up on them and observe them.  </a:t>
          </a:r>
        </a:p>
        <a:p>
          <a:r>
            <a:rPr lang="en-US" sz="1200">
              <a:effectLst/>
              <a:latin typeface="Times New Roman" panose="02020603050405020304" pitchFamily="18" charset="0"/>
              <a:ea typeface="+mn-ea"/>
              <a:cs typeface="Times New Roman" panose="02020603050405020304" pitchFamily="18" charset="0"/>
            </a:rPr>
            <a:t>She also learned quite a bit about the evil creatures that roamed the lands as well.  She spent many hours watching and learning their ways, habits and weaknesses.  One of the first enemies she became better at dealing with were giants.  Though there were many kinds that she encountered, she learned that many had similar weaknesses that she could take advantage of.  </a:t>
          </a:r>
        </a:p>
        <a:p>
          <a:r>
            <a:rPr lang="en-US" sz="1200">
              <a:effectLst/>
              <a:latin typeface="Times New Roman" panose="02020603050405020304" pitchFamily="18" charset="0"/>
              <a:ea typeface="+mn-ea"/>
              <a:cs typeface="Times New Roman" panose="02020603050405020304" pitchFamily="18" charset="0"/>
            </a:rPr>
            <a:t>Eventually, Nihm began to travel to other lands, wanting to see the rest of the world.  She ended up hiring on as a guard for a merchant caravan headed to Waterdeep.  Once there, she found the large city life very different from that of the open lands of Battledale.  She found it very interesting and also rather unsettling at the same time.  In order to get away from the city from time to time, she hired herself out as a guide, tracker and guard.  On several occasions she found herself working with a rather charming human named Leelusham Moontracer, or Lee for short.  </a:t>
          </a:r>
        </a:p>
        <a:p>
          <a:r>
            <a:rPr lang="en-US" sz="1200">
              <a:effectLst/>
              <a:latin typeface="Times New Roman" panose="02020603050405020304" pitchFamily="18" charset="0"/>
              <a:ea typeface="+mn-ea"/>
              <a:cs typeface="Times New Roman" panose="02020603050405020304" pitchFamily="18" charset="0"/>
            </a:rPr>
            <a:t>Nihm found him to be a rather competent and reliable scout and fighter.  After returning from a job as scouts for the local militia, Nihm suggested they team up.  She was not surprised when Lee eagerly accepted the offer.  The two then settled on the purchase of a small shop near the north gate.  There they set up shop and Nihm used her artistic talents to paint a simple sign in their window saying  ‘Guides for Hire’. </a:t>
          </a:r>
        </a:p>
        <a:p>
          <a:endParaRPr lang="en-US" sz="1200" b="1">
            <a:effectLst/>
            <a:latin typeface="Times New Roman" panose="02020603050405020304" pitchFamily="18" charset="0"/>
            <a:ea typeface="+mn-ea"/>
            <a:cs typeface="Times New Roman" panose="02020603050405020304" pitchFamily="18" charset="0"/>
          </a:endParaRPr>
        </a:p>
        <a:p>
          <a:r>
            <a:rPr lang="en-US" sz="1200" b="1">
              <a:effectLst/>
              <a:latin typeface="Times New Roman" panose="02020603050405020304" pitchFamily="18" charset="0"/>
              <a:ea typeface="+mn-ea"/>
              <a:cs typeface="Times New Roman" panose="02020603050405020304" pitchFamily="18" charset="0"/>
            </a:rPr>
            <a:t>Personality:  </a:t>
          </a:r>
          <a:r>
            <a:rPr lang="en-US" sz="1200">
              <a:effectLst/>
              <a:latin typeface="Times New Roman" panose="02020603050405020304" pitchFamily="18" charset="0"/>
              <a:ea typeface="+mn-ea"/>
              <a:cs typeface="Times New Roman" panose="02020603050405020304" pitchFamily="18" charset="0"/>
            </a:rPr>
            <a:t>Nihm is rather private most of the time, preferring to spend her time reading or painting.  She is slow to anger and slow to trust, at least humanoids.  However, she is a fierce defender of her friends, the few she has.  If an argument starts up, Nihm will usually remain calm and let the other person babble on before she steps in to speak, then it’s normally very short and to the point.  Though she has a long life ahead of her, she sees no sense in wasting it on petty disputes.</a:t>
          </a:r>
        </a:p>
      </xdr:txBody>
    </xdr:sp>
    <xdr:clientData/>
  </xdr:twoCellAnchor>
  <xdr:twoCellAnchor>
    <xdr:from>
      <xdr:col>5</xdr:col>
      <xdr:colOff>66675</xdr:colOff>
      <xdr:row>12</xdr:row>
      <xdr:rowOff>205740</xdr:rowOff>
    </xdr:from>
    <xdr:to>
      <xdr:col>6</xdr:col>
      <xdr:colOff>1238250</xdr:colOff>
      <xdr:row>15</xdr:row>
      <xdr:rowOff>238124</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4349115" y="2750820"/>
          <a:ext cx="2291715" cy="68008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1"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234315</xdr:colOff>
      <xdr:row>1</xdr:row>
      <xdr:rowOff>123825</xdr:rowOff>
    </xdr:from>
    <xdr:to>
      <xdr:col>4</xdr:col>
      <xdr:colOff>120015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12</xdr:row>
      <xdr:rowOff>0</xdr:rowOff>
    </xdr:to>
    <xdr:sp macro="" textlink="">
      <xdr:nvSpPr>
        <xdr:cNvPr id="2" name="Text Box 1">
          <a:extLst>
            <a:ext uri="{FF2B5EF4-FFF2-40B4-BE49-F238E27FC236}">
              <a16:creationId xmlns:a16="http://schemas.microsoft.com/office/drawing/2014/main" id="{C9075F6B-4082-4280-9899-CB1B45A503A7}"/>
            </a:ext>
          </a:extLst>
        </xdr:cNvPr>
        <xdr:cNvSpPr txBox="1">
          <a:spLocks noChangeArrowheads="1"/>
        </xdr:cNvSpPr>
      </xdr:nvSpPr>
      <xdr:spPr bwMode="auto">
        <a:xfrm>
          <a:off x="0" y="2135505"/>
          <a:ext cx="3893820" cy="64579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Skills:</a:t>
          </a:r>
          <a:r>
            <a:rPr lang="en-US" sz="1200" b="0" i="0" u="none" strike="noStrike" baseline="0">
              <a:solidFill>
                <a:srgbClr val="000000"/>
              </a:solidFill>
              <a:latin typeface="Times New Roman"/>
              <a:cs typeface="Times New Roman"/>
            </a:rPr>
            <a:t>  Escape Artist +7, Listen +3, Spot +3.</a:t>
          </a:r>
        </a:p>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2 claws +4 melee 1d2–1 and bite –1 melee 1d3–1</a:t>
          </a:r>
        </a:p>
        <a:p>
          <a:pPr algn="just" rtl="0">
            <a:defRPr sz="1000"/>
          </a:pPr>
          <a:r>
            <a:rPr lang="en-US" sz="1200" b="0" i="0" u="none" strike="noStrike" baseline="0">
              <a:solidFill>
                <a:srgbClr val="000000"/>
              </a:solidFill>
              <a:latin typeface="Times New Roman"/>
              <a:cs typeface="Times New Roman"/>
            </a:rPr>
            <a:t>Rage</a:t>
          </a:r>
        </a:p>
      </xdr:txBody>
    </xdr:sp>
    <xdr:clientData/>
  </xdr:twoCellAnchor>
  <xdr:twoCellAnchor>
    <xdr:from>
      <xdr:col>5</xdr:col>
      <xdr:colOff>9525</xdr:colOff>
      <xdr:row>5</xdr:row>
      <xdr:rowOff>9525</xdr:rowOff>
    </xdr:from>
    <xdr:to>
      <xdr:col>6</xdr:col>
      <xdr:colOff>1333500</xdr:colOff>
      <xdr:row>11</xdr:row>
      <xdr:rowOff>209550</xdr:rowOff>
    </xdr:to>
    <xdr:sp macro="" textlink="">
      <xdr:nvSpPr>
        <xdr:cNvPr id="3" name="Text Box 2">
          <a:extLst>
            <a:ext uri="{FF2B5EF4-FFF2-40B4-BE49-F238E27FC236}">
              <a16:creationId xmlns:a16="http://schemas.microsoft.com/office/drawing/2014/main" id="{16DA130F-7A6C-4DBD-887F-1201EE945100}"/>
            </a:ext>
          </a:extLst>
        </xdr:cNvPr>
        <xdr:cNvSpPr txBox="1">
          <a:spLocks noChangeArrowheads="1"/>
        </xdr:cNvSpPr>
      </xdr:nvSpPr>
      <xdr:spPr bwMode="auto">
        <a:xfrm>
          <a:off x="3910965" y="1266825"/>
          <a:ext cx="1735455" cy="150304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200" b="1" i="0" u="none" strike="noStrike" baseline="0">
              <a:solidFill>
                <a:srgbClr val="000000"/>
              </a:solidFill>
              <a:latin typeface="Times New Roman" pitchFamily="18" charset="0"/>
              <a:cs typeface="Times New Roman" pitchFamily="18" charset="0"/>
            </a:rPr>
            <a:t>Feats and Qualities:  </a:t>
          </a:r>
          <a:r>
            <a:rPr lang="en-US" sz="1200" b="0" i="0" u="none" strike="noStrike" baseline="0">
              <a:solidFill>
                <a:srgbClr val="000000"/>
              </a:solidFill>
              <a:latin typeface="Times New Roman" pitchFamily="18" charset="0"/>
              <a:cs typeface="Times New Roman" pitchFamily="18" charset="0"/>
            </a:rPr>
            <a:t>Track Weapon Finesse</a:t>
          </a:r>
        </a:p>
        <a:p>
          <a:pPr algn="just" rtl="0">
            <a:defRPr sz="1000"/>
          </a:pPr>
          <a:endParaRPr lang="en-US" sz="1200" b="0" i="0" u="none" strike="noStrike" baseline="0">
            <a:solidFill>
              <a:srgbClr val="000000"/>
            </a:solidFill>
            <a:latin typeface="Times New Roman" pitchFamily="18" charset="0"/>
            <a:cs typeface="Times New Roman" pitchFamily="18" charset="0"/>
          </a:endParaRPr>
        </a:p>
        <a:p>
          <a:pPr algn="just" rtl="0">
            <a:defRPr sz="1000"/>
          </a:pPr>
          <a:r>
            <a:rPr lang="en-US" sz="1200" b="1" i="0" u="none" strike="noStrike" baseline="0">
              <a:solidFill>
                <a:srgbClr val="000000"/>
              </a:solidFill>
              <a:latin typeface="Times New Roman" pitchFamily="18" charset="0"/>
              <a:cs typeface="Times New Roman" pitchFamily="18" charset="0"/>
            </a:rPr>
            <a:t>Tricks: </a:t>
          </a:r>
          <a:r>
            <a:rPr lang="en-US" sz="1200" b="0" i="0" u="none" strike="noStrike" baseline="0">
              <a:solidFill>
                <a:srgbClr val="000000"/>
              </a:solidFill>
              <a:latin typeface="Times New Roman" pitchFamily="18" charset="0"/>
              <a:cs typeface="Times New Roman" pitchFamily="18" charset="0"/>
            </a:rPr>
            <a:t>Come, Defend, Fetch, Guard, Heel, Stay, Track</a:t>
          </a:r>
        </a:p>
        <a:p>
          <a:pPr algn="just" rtl="0">
            <a:defRPr sz="1000"/>
          </a:pPr>
          <a:r>
            <a:rPr lang="en-US" sz="1200" b="1" i="0" u="none" strike="noStrike" baseline="0">
              <a:solidFill>
                <a:srgbClr val="000000"/>
              </a:solidFill>
              <a:latin typeface="Times New Roman" pitchFamily="18" charset="0"/>
              <a:cs typeface="Times New Roman" pitchFamily="18" charset="0"/>
            </a:rPr>
            <a:t>Bonus Trick:  </a:t>
          </a:r>
          <a:r>
            <a:rPr lang="en-US" sz="1200" b="0" i="0" u="none" strike="noStrike" baseline="0">
              <a:solidFill>
                <a:srgbClr val="000000"/>
              </a:solidFill>
              <a:latin typeface="Times New Roman" pitchFamily="18" charset="0"/>
              <a:cs typeface="Times New Roman" pitchFamily="18" charset="0"/>
            </a:rPr>
            <a:t>Bury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litz2670@Yaho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7"/>
  <sheetViews>
    <sheetView showGridLines="0" tabSelected="1" zoomScaleNormal="100" workbookViewId="0"/>
  </sheetViews>
  <sheetFormatPr defaultColWidth="13" defaultRowHeight="15.6" x14ac:dyDescent="0.3"/>
  <cols>
    <col min="1" max="1" width="14.5" style="53" bestFit="1" customWidth="1"/>
    <col min="2" max="2" width="11.296875" style="54" customWidth="1"/>
    <col min="3" max="3" width="6.796875" style="54" customWidth="1"/>
    <col min="4" max="4" width="14" style="53" bestFit="1" customWidth="1"/>
    <col min="5" max="5" width="10.8984375" style="54" bestFit="1" customWidth="1"/>
    <col min="6" max="6" width="14.69921875" style="53" customWidth="1"/>
    <col min="7" max="7" width="17.09765625" style="54" customWidth="1"/>
    <col min="8" max="16384" width="13" style="13"/>
  </cols>
  <sheetData>
    <row r="1" spans="1:7" ht="29.4" thickTop="1" thickBot="1" x14ac:dyDescent="0.35">
      <c r="A1" s="7" t="s">
        <v>151</v>
      </c>
      <c r="B1" s="8" t="s">
        <v>152</v>
      </c>
      <c r="C1" s="9"/>
      <c r="D1" s="10"/>
      <c r="E1" s="11"/>
      <c r="F1" s="10"/>
      <c r="G1" s="12" t="s">
        <v>153</v>
      </c>
    </row>
    <row r="2" spans="1:7" ht="17.399999999999999" thickTop="1" x14ac:dyDescent="0.3">
      <c r="A2" s="14" t="s">
        <v>126</v>
      </c>
      <c r="B2" s="15" t="s">
        <v>154</v>
      </c>
      <c r="C2" s="15"/>
      <c r="D2" s="16" t="s">
        <v>127</v>
      </c>
      <c r="E2" s="17">
        <v>30</v>
      </c>
      <c r="F2"/>
      <c r="G2" s="18"/>
    </row>
    <row r="3" spans="1:7" ht="16.8" x14ac:dyDescent="0.3">
      <c r="A3" s="14" t="s">
        <v>128</v>
      </c>
      <c r="B3" s="15" t="s">
        <v>116</v>
      </c>
      <c r="C3" s="15"/>
      <c r="D3" s="16" t="s">
        <v>0</v>
      </c>
      <c r="E3" s="17">
        <v>4</v>
      </c>
      <c r="F3" s="16"/>
      <c r="G3" s="18"/>
    </row>
    <row r="4" spans="1:7" ht="16.8" x14ac:dyDescent="0.3">
      <c r="A4" s="344" t="s">
        <v>128</v>
      </c>
      <c r="B4" s="345"/>
      <c r="C4" s="345"/>
      <c r="D4" s="346" t="s">
        <v>0</v>
      </c>
      <c r="E4" s="347"/>
      <c r="F4" s="16"/>
      <c r="G4" s="18"/>
    </row>
    <row r="5" spans="1:7" ht="16.8" x14ac:dyDescent="0.3">
      <c r="A5" s="14" t="s">
        <v>129</v>
      </c>
      <c r="B5" s="15" t="s">
        <v>156</v>
      </c>
      <c r="C5" s="15"/>
      <c r="D5" s="16" t="s">
        <v>130</v>
      </c>
      <c r="E5" s="17" t="s">
        <v>100</v>
      </c>
      <c r="F5" s="16"/>
      <c r="G5" s="18"/>
    </row>
    <row r="6" spans="1:7" ht="16.8" x14ac:dyDescent="0.3">
      <c r="A6" s="14" t="s">
        <v>131</v>
      </c>
      <c r="B6" s="15" t="s">
        <v>193</v>
      </c>
      <c r="C6" s="15"/>
      <c r="D6" s="16" t="s">
        <v>132</v>
      </c>
      <c r="E6" s="17" t="s">
        <v>155</v>
      </c>
      <c r="F6" s="16"/>
      <c r="G6" s="18"/>
    </row>
    <row r="7" spans="1:7" ht="17.399999999999999" thickBot="1" x14ac:dyDescent="0.35">
      <c r="A7" s="14" t="s">
        <v>133</v>
      </c>
      <c r="B7" s="15" t="s">
        <v>113</v>
      </c>
      <c r="C7" s="15"/>
      <c r="D7" s="16" t="s">
        <v>134</v>
      </c>
      <c r="E7" s="17" t="s">
        <v>125</v>
      </c>
      <c r="F7" s="16"/>
      <c r="G7" s="18"/>
    </row>
    <row r="8" spans="1:7" ht="17.399999999999999" thickTop="1" x14ac:dyDescent="0.3">
      <c r="A8" s="19" t="s">
        <v>135</v>
      </c>
      <c r="B8" s="342">
        <f>E3</f>
        <v>4</v>
      </c>
      <c r="C8" s="343"/>
      <c r="D8" s="20" t="s">
        <v>136</v>
      </c>
      <c r="E8" s="21" t="s">
        <v>89</v>
      </c>
      <c r="F8" s="22"/>
      <c r="G8" s="18"/>
    </row>
    <row r="9" spans="1:7" ht="17.399999999999999" thickBot="1" x14ac:dyDescent="0.35">
      <c r="A9" s="244" t="s">
        <v>137</v>
      </c>
      <c r="B9" s="245">
        <f>C11+2</f>
        <v>4</v>
      </c>
      <c r="C9" s="246"/>
      <c r="D9" s="247" t="s">
        <v>138</v>
      </c>
      <c r="E9" s="377" t="str">
        <f>E8</f>
        <v>30’</v>
      </c>
      <c r="F9" s="22"/>
      <c r="G9" s="18"/>
    </row>
    <row r="10" spans="1:7" ht="17.399999999999999" thickTop="1" x14ac:dyDescent="0.3">
      <c r="A10" s="23" t="s">
        <v>139</v>
      </c>
      <c r="B10" s="398">
        <f>11</f>
        <v>11</v>
      </c>
      <c r="C10" s="24" t="str">
        <f t="shared" ref="C10:C15" si="0">IF(B10&gt;9.9,CONCATENATE("+",ROUNDDOWN((B10-10)/2,0)),ROUNDUP((B10-10)/2,0))</f>
        <v>+0</v>
      </c>
      <c r="D10" s="25" t="s">
        <v>140</v>
      </c>
      <c r="E10" s="302" t="s">
        <v>187</v>
      </c>
      <c r="F10" s="22"/>
      <c r="G10" s="18"/>
    </row>
    <row r="11" spans="1:7" ht="16.8" x14ac:dyDescent="0.3">
      <c r="A11" s="26" t="s">
        <v>141</v>
      </c>
      <c r="B11" s="30">
        <f>15</f>
        <v>15</v>
      </c>
      <c r="C11" s="27" t="str">
        <f t="shared" si="0"/>
        <v>+2</v>
      </c>
      <c r="D11" s="28" t="s">
        <v>142</v>
      </c>
      <c r="E11" s="29">
        <f>SUM(Martial!G5:G19)+SUM(Equipment!C3:C21)</f>
        <v>82.084999999999994</v>
      </c>
      <c r="F11" s="22"/>
      <c r="G11" s="18"/>
    </row>
    <row r="12" spans="1:7" ht="16.8" x14ac:dyDescent="0.3">
      <c r="A12" s="387" t="s">
        <v>143</v>
      </c>
      <c r="B12" s="30">
        <f>10</f>
        <v>10</v>
      </c>
      <c r="C12" s="31" t="str">
        <f t="shared" si="0"/>
        <v>+0</v>
      </c>
      <c r="D12" s="28" t="s">
        <v>144</v>
      </c>
      <c r="E12" s="32">
        <f>ROUNDUP(((E3*8)*0.75)+((E4*10)*0.75)+((E3+E4)*C12),0)</f>
        <v>24</v>
      </c>
      <c r="F12" s="22"/>
      <c r="G12" s="18"/>
    </row>
    <row r="13" spans="1:7" ht="16.8" x14ac:dyDescent="0.3">
      <c r="A13" s="33" t="s">
        <v>145</v>
      </c>
      <c r="B13" s="30">
        <f>14</f>
        <v>14</v>
      </c>
      <c r="C13" s="27" t="str">
        <f t="shared" si="0"/>
        <v>+2</v>
      </c>
      <c r="D13" s="34" t="s">
        <v>146</v>
      </c>
      <c r="E13" s="221">
        <f>-1+10+C11</f>
        <v>11</v>
      </c>
      <c r="F13" s="14"/>
      <c r="G13" s="18"/>
    </row>
    <row r="14" spans="1:7" ht="16.8" x14ac:dyDescent="0.3">
      <c r="A14" s="35" t="s">
        <v>147</v>
      </c>
      <c r="B14" s="36">
        <f>13</f>
        <v>13</v>
      </c>
      <c r="C14" s="27" t="str">
        <f t="shared" si="0"/>
        <v>+1</v>
      </c>
      <c r="D14" s="34" t="s">
        <v>148</v>
      </c>
      <c r="E14" s="221">
        <f>E15-C11</f>
        <v>12</v>
      </c>
      <c r="F14" s="22"/>
      <c r="G14" s="18"/>
    </row>
    <row r="15" spans="1:7" ht="17.399999999999999" thickBot="1" x14ac:dyDescent="0.35">
      <c r="A15" s="37" t="s">
        <v>149</v>
      </c>
      <c r="B15" s="227">
        <f>12</f>
        <v>12</v>
      </c>
      <c r="C15" s="38" t="str">
        <f t="shared" si="0"/>
        <v>+1</v>
      </c>
      <c r="D15" s="39" t="s">
        <v>150</v>
      </c>
      <c r="E15" s="220">
        <f>E13+SUM(Martial!B15:B16)</f>
        <v>14</v>
      </c>
      <c r="F15" s="22"/>
      <c r="G15" s="18"/>
    </row>
    <row r="16" spans="1:7" ht="24" thickTop="1" thickBot="1" x14ac:dyDescent="0.35">
      <c r="A16" s="40" t="s">
        <v>17</v>
      </c>
      <c r="B16" s="41"/>
      <c r="C16" s="41"/>
      <c r="F16" s="42"/>
      <c r="G16" s="43"/>
    </row>
    <row r="17" spans="1:7" s="5" customFormat="1" ht="17.399999999999999" thickTop="1" x14ac:dyDescent="0.3">
      <c r="A17" s="44"/>
      <c r="B17" s="45"/>
      <c r="C17" s="45"/>
      <c r="D17" s="45"/>
      <c r="E17" s="45"/>
      <c r="F17" s="45"/>
      <c r="G17" s="46"/>
    </row>
    <row r="18" spans="1:7" s="5" customFormat="1" ht="16.8" x14ac:dyDescent="0.3">
      <c r="A18" s="47"/>
      <c r="B18" s="48"/>
      <c r="C18" s="48"/>
      <c r="D18" s="48"/>
      <c r="E18" s="48"/>
      <c r="F18" s="48"/>
      <c r="G18" s="49"/>
    </row>
    <row r="19" spans="1:7" s="5" customFormat="1" ht="16.8" x14ac:dyDescent="0.3">
      <c r="A19" s="47"/>
      <c r="B19" s="48"/>
      <c r="C19" s="48"/>
      <c r="D19" s="48"/>
      <c r="E19" s="48"/>
      <c r="F19" s="48"/>
      <c r="G19" s="49"/>
    </row>
    <row r="20" spans="1:7" s="5" customFormat="1" ht="16.8" x14ac:dyDescent="0.3">
      <c r="A20" s="47"/>
      <c r="B20" s="48"/>
      <c r="C20" s="48"/>
      <c r="D20" s="48"/>
      <c r="E20" s="48"/>
      <c r="F20" s="48"/>
      <c r="G20" s="49"/>
    </row>
    <row r="21" spans="1:7" s="5" customFormat="1" ht="16.8" x14ac:dyDescent="0.3">
      <c r="A21" s="47"/>
      <c r="B21" s="48"/>
      <c r="C21" s="48"/>
      <c r="D21" s="48"/>
      <c r="E21" s="48"/>
      <c r="F21" s="48"/>
      <c r="G21" s="49"/>
    </row>
    <row r="22" spans="1:7" s="5" customFormat="1" ht="16.8" x14ac:dyDescent="0.3">
      <c r="A22" s="47"/>
      <c r="B22" s="48"/>
      <c r="C22" s="48"/>
      <c r="D22" s="48"/>
      <c r="E22" s="48"/>
      <c r="F22" s="48"/>
      <c r="G22" s="49"/>
    </row>
    <row r="23" spans="1:7" s="5" customFormat="1" ht="16.8" x14ac:dyDescent="0.3">
      <c r="A23" s="47"/>
      <c r="B23" s="48"/>
      <c r="C23" s="48"/>
      <c r="D23" s="48"/>
      <c r="E23" s="48"/>
      <c r="F23" s="48"/>
      <c r="G23" s="49"/>
    </row>
    <row r="24" spans="1:7" s="5" customFormat="1" ht="16.8" x14ac:dyDescent="0.3">
      <c r="A24" s="47"/>
      <c r="B24" s="48"/>
      <c r="C24" s="48"/>
      <c r="D24" s="48"/>
      <c r="E24" s="48"/>
      <c r="F24" s="48"/>
      <c r="G24" s="49"/>
    </row>
    <row r="25" spans="1:7" s="5" customFormat="1" ht="16.8" x14ac:dyDescent="0.3">
      <c r="A25" s="47"/>
      <c r="B25" s="48"/>
      <c r="C25" s="48"/>
      <c r="D25" s="48"/>
      <c r="E25" s="48"/>
      <c r="F25" s="48"/>
      <c r="G25" s="49"/>
    </row>
    <row r="26" spans="1:7" s="5" customFormat="1" ht="16.8" x14ac:dyDescent="0.3">
      <c r="A26" s="47"/>
      <c r="B26" s="48"/>
      <c r="C26" s="48"/>
      <c r="D26" s="48"/>
      <c r="E26" s="48"/>
      <c r="F26" s="48"/>
      <c r="G26" s="49"/>
    </row>
    <row r="27" spans="1:7" s="5" customFormat="1" ht="16.8" x14ac:dyDescent="0.3">
      <c r="A27" s="47"/>
      <c r="B27" s="48"/>
      <c r="C27" s="48"/>
      <c r="D27" s="48"/>
      <c r="E27" s="48"/>
      <c r="F27" s="48"/>
      <c r="G27" s="49"/>
    </row>
    <row r="28" spans="1:7" s="5" customFormat="1" ht="16.8" x14ac:dyDescent="0.3">
      <c r="A28" s="47"/>
      <c r="B28" s="48"/>
      <c r="C28" s="48"/>
      <c r="D28" s="48"/>
      <c r="E28" s="48"/>
      <c r="F28" s="48"/>
      <c r="G28" s="49"/>
    </row>
    <row r="29" spans="1:7" s="5" customFormat="1" ht="16.8" x14ac:dyDescent="0.3">
      <c r="A29" s="47"/>
      <c r="B29" s="48"/>
      <c r="C29" s="48"/>
      <c r="D29" s="48"/>
      <c r="E29" s="48"/>
      <c r="F29" s="48"/>
      <c r="G29" s="49"/>
    </row>
    <row r="30" spans="1:7" s="5" customFormat="1" ht="16.8" x14ac:dyDescent="0.3">
      <c r="A30" s="47"/>
      <c r="B30" s="48"/>
      <c r="C30" s="48"/>
      <c r="D30" s="48"/>
      <c r="E30" s="48"/>
      <c r="F30" s="48"/>
      <c r="G30" s="49"/>
    </row>
    <row r="31" spans="1:7" s="5" customFormat="1" ht="16.8" x14ac:dyDescent="0.3">
      <c r="A31" s="47"/>
      <c r="B31" s="48"/>
      <c r="C31" s="48"/>
      <c r="D31" s="48"/>
      <c r="E31" s="48"/>
      <c r="F31" s="48"/>
      <c r="G31" s="49"/>
    </row>
    <row r="32" spans="1:7" s="5" customFormat="1" ht="16.8" x14ac:dyDescent="0.3">
      <c r="A32" s="47"/>
      <c r="B32" s="48"/>
      <c r="C32" s="48"/>
      <c r="D32" s="48"/>
      <c r="E32" s="48"/>
      <c r="F32" s="48"/>
      <c r="G32" s="49"/>
    </row>
    <row r="33" spans="1:7" s="5" customFormat="1" ht="16.8" x14ac:dyDescent="0.3">
      <c r="A33" s="47"/>
      <c r="B33" s="48"/>
      <c r="C33" s="48"/>
      <c r="D33" s="48"/>
      <c r="E33" s="48"/>
      <c r="F33" s="48"/>
      <c r="G33" s="49"/>
    </row>
    <row r="34" spans="1:7" s="5" customFormat="1" ht="16.8" x14ac:dyDescent="0.3">
      <c r="A34" s="47"/>
      <c r="B34" s="48"/>
      <c r="C34" s="48"/>
      <c r="D34" s="48"/>
      <c r="E34" s="48"/>
      <c r="F34" s="48"/>
      <c r="G34" s="49"/>
    </row>
    <row r="35" spans="1:7" s="5" customFormat="1" ht="16.8" x14ac:dyDescent="0.3">
      <c r="A35" s="47"/>
      <c r="B35" s="48"/>
      <c r="C35" s="48"/>
      <c r="D35" s="48"/>
      <c r="E35" s="48"/>
      <c r="F35" s="48"/>
      <c r="G35" s="49"/>
    </row>
    <row r="36" spans="1:7" s="5" customFormat="1" ht="16.8" x14ac:dyDescent="0.3">
      <c r="A36" s="47"/>
      <c r="B36" s="48"/>
      <c r="C36" s="48"/>
      <c r="D36" s="48"/>
      <c r="E36" s="48"/>
      <c r="F36" s="48"/>
      <c r="G36" s="49"/>
    </row>
    <row r="37" spans="1:7" s="5" customFormat="1" ht="16.8" x14ac:dyDescent="0.3">
      <c r="A37" s="47"/>
      <c r="B37" s="48"/>
      <c r="C37" s="48"/>
      <c r="D37" s="48"/>
      <c r="E37" s="48"/>
      <c r="F37" s="48"/>
      <c r="G37" s="49"/>
    </row>
    <row r="38" spans="1:7" s="5" customFormat="1" ht="16.8" x14ac:dyDescent="0.3">
      <c r="A38" s="47"/>
      <c r="B38" s="48"/>
      <c r="C38" s="48"/>
      <c r="D38" s="48"/>
      <c r="E38" s="48"/>
      <c r="F38" s="48"/>
      <c r="G38" s="49"/>
    </row>
    <row r="39" spans="1:7" s="5" customFormat="1" ht="16.8" x14ac:dyDescent="0.3">
      <c r="A39" s="47"/>
      <c r="B39" s="48"/>
      <c r="C39" s="48"/>
      <c r="D39" s="48"/>
      <c r="E39" s="48"/>
      <c r="F39" s="48"/>
      <c r="G39" s="49"/>
    </row>
    <row r="40" spans="1:7" s="5" customFormat="1" ht="16.8" x14ac:dyDescent="0.3">
      <c r="A40" s="47"/>
      <c r="B40" s="48"/>
      <c r="C40" s="48"/>
      <c r="D40" s="48"/>
      <c r="E40" s="48"/>
      <c r="F40" s="48"/>
      <c r="G40" s="49"/>
    </row>
    <row r="41" spans="1:7" s="5" customFormat="1" ht="16.8" x14ac:dyDescent="0.3">
      <c r="A41" s="47"/>
      <c r="B41" s="48"/>
      <c r="C41" s="48"/>
      <c r="D41" s="48"/>
      <c r="E41" s="48"/>
      <c r="F41" s="48"/>
      <c r="G41" s="49"/>
    </row>
    <row r="42" spans="1:7" s="5" customFormat="1" ht="16.8" x14ac:dyDescent="0.3">
      <c r="A42" s="47"/>
      <c r="B42" s="48"/>
      <c r="C42" s="48"/>
      <c r="D42" s="48"/>
      <c r="E42" s="48"/>
      <c r="F42" s="48"/>
      <c r="G42" s="49"/>
    </row>
    <row r="43" spans="1:7" s="5" customFormat="1" ht="16.8" x14ac:dyDescent="0.3">
      <c r="A43" s="47"/>
      <c r="B43" s="48"/>
      <c r="C43" s="48"/>
      <c r="D43" s="48"/>
      <c r="E43" s="48"/>
      <c r="F43" s="48"/>
      <c r="G43" s="49"/>
    </row>
    <row r="44" spans="1:7" s="5" customFormat="1" ht="16.8" x14ac:dyDescent="0.3">
      <c r="A44" s="47"/>
      <c r="B44" s="48"/>
      <c r="C44" s="48"/>
      <c r="D44" s="48"/>
      <c r="E44" s="48"/>
      <c r="F44" s="48"/>
      <c r="G44" s="49"/>
    </row>
    <row r="45" spans="1:7" s="5" customFormat="1" ht="16.8" x14ac:dyDescent="0.3">
      <c r="A45" s="47"/>
      <c r="B45" s="48"/>
      <c r="C45" s="48"/>
      <c r="D45" s="48"/>
      <c r="E45" s="48"/>
      <c r="F45" s="48"/>
      <c r="G45" s="49"/>
    </row>
    <row r="46" spans="1:7" ht="17.399999999999999" thickBot="1" x14ac:dyDescent="0.35">
      <c r="A46" s="50"/>
      <c r="B46" s="51"/>
      <c r="C46" s="51"/>
      <c r="D46" s="51"/>
      <c r="E46" s="51"/>
      <c r="F46" s="51"/>
      <c r="G46" s="52"/>
    </row>
    <row r="47" spans="1:7" ht="16.2" thickTop="1" x14ac:dyDescent="0.3"/>
  </sheetData>
  <phoneticPr fontId="0" type="noConversion"/>
  <conditionalFormatting sqref="E11">
    <cfRule type="cellIs" dxfId="14" priority="4" stopIfTrue="1" operator="greaterThan">
      <formula>116</formula>
    </cfRule>
    <cfRule type="cellIs" dxfId="13" priority="5" stopIfTrue="1" operator="between">
      <formula>58</formula>
      <formula>116</formula>
    </cfRule>
  </conditionalFormatting>
  <hyperlinks>
    <hyperlink ref="G1" r:id="rId1" xr:uid="{E0D44C78-2383-4312-BE20-F4162359B5A9}"/>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8"/>
  <sheetViews>
    <sheetView showGridLines="0" workbookViewId="0">
      <pane ySplit="2" topLeftCell="A3" activePane="bottomLeft" state="frozen"/>
      <selection pane="bottomLeft" activeCell="A3" sqref="A3"/>
    </sheetView>
  </sheetViews>
  <sheetFormatPr defaultColWidth="13" defaultRowHeight="15.6" x14ac:dyDescent="0.3"/>
  <cols>
    <col min="1" max="1" width="30" style="53" bestFit="1" customWidth="1"/>
    <col min="2" max="2" width="5.8984375" style="53" bestFit="1" customWidth="1"/>
    <col min="3" max="3" width="7.59765625" style="54" hidden="1" customWidth="1"/>
    <col min="4" max="4" width="5.8984375" style="54" hidden="1" customWidth="1"/>
    <col min="5" max="5" width="9.19921875" style="54" bestFit="1" customWidth="1"/>
    <col min="6" max="6" width="6.69921875" style="54" bestFit="1" customWidth="1"/>
    <col min="7" max="7" width="6" style="54" bestFit="1" customWidth="1"/>
    <col min="8" max="8" width="5.19921875" style="54" bestFit="1" customWidth="1"/>
    <col min="9" max="9" width="6.8984375" style="54" bestFit="1" customWidth="1"/>
    <col min="10" max="10" width="26" style="53" bestFit="1" customWidth="1"/>
    <col min="11" max="16384" width="13" style="13"/>
  </cols>
  <sheetData>
    <row r="1" spans="1:10" ht="23.4" thickBot="1" x14ac:dyDescent="0.35">
      <c r="A1" s="55" t="s">
        <v>7</v>
      </c>
      <c r="B1" s="56"/>
      <c r="C1" s="56"/>
      <c r="D1" s="56"/>
      <c r="E1" s="56"/>
      <c r="F1" s="56"/>
      <c r="G1" s="56"/>
      <c r="H1" s="56"/>
      <c r="I1" s="56"/>
      <c r="J1" s="56"/>
    </row>
    <row r="2" spans="1:10" s="5" customFormat="1" ht="34.200000000000003" thickBot="1" x14ac:dyDescent="0.35">
      <c r="A2" s="1" t="s">
        <v>88</v>
      </c>
      <c r="B2" s="2" t="s">
        <v>22</v>
      </c>
      <c r="C2" s="2" t="s">
        <v>29</v>
      </c>
      <c r="D2" s="2" t="s">
        <v>21</v>
      </c>
      <c r="E2" s="3" t="s">
        <v>54</v>
      </c>
      <c r="F2" s="3" t="s">
        <v>30</v>
      </c>
      <c r="G2" s="3" t="s">
        <v>56</v>
      </c>
      <c r="H2" s="368" t="s">
        <v>87</v>
      </c>
      <c r="I2" s="2" t="s">
        <v>70</v>
      </c>
      <c r="J2" s="4" t="s">
        <v>69</v>
      </c>
    </row>
    <row r="3" spans="1:10" s="5" customFormat="1" ht="16.8" x14ac:dyDescent="0.3">
      <c r="A3" s="57" t="s">
        <v>58</v>
      </c>
      <c r="B3" s="58">
        <f>4</f>
        <v>4</v>
      </c>
      <c r="C3" s="58" t="s">
        <v>24</v>
      </c>
      <c r="D3" s="58" t="str">
        <f>IF(C3="Str",'Personal File'!$C$10,IF(C3="Dex",'Personal File'!$C$11,IF(C3="Con",'Personal File'!$C$12,IF(C3="Int",'Personal File'!$C$13,IF(C3="Wis",'Personal File'!$C$14,IF(C3="Cha",'Personal File'!$C$15))))))</f>
        <v>+0</v>
      </c>
      <c r="E3" s="59" t="str">
        <f t="shared" ref="E3:E35" si="0">CONCATENATE(C3," (",D3,")")</f>
        <v>Con (+0)</v>
      </c>
      <c r="F3" s="353">
        <v>0</v>
      </c>
      <c r="G3" s="60">
        <f t="shared" ref="G3:G35" si="1">B3+D3+F3</f>
        <v>4</v>
      </c>
      <c r="H3" s="382">
        <f ca="1">RANDBETWEEN(1,20)</f>
        <v>12</v>
      </c>
      <c r="I3" s="60">
        <f t="shared" ref="I3:I35" ca="1" si="2">SUM(G3:H3)</f>
        <v>16</v>
      </c>
      <c r="J3" s="61"/>
    </row>
    <row r="4" spans="1:10" s="5" customFormat="1" ht="16.8" x14ac:dyDescent="0.3">
      <c r="A4" s="62" t="s">
        <v>59</v>
      </c>
      <c r="B4" s="58">
        <f>4</f>
        <v>4</v>
      </c>
      <c r="C4" s="58" t="s">
        <v>27</v>
      </c>
      <c r="D4" s="58" t="str">
        <f>IF(C4="Str",'Personal File'!$C$10,IF(C4="Dex",'Personal File'!$C$11,IF(C4="Con",'Personal File'!$C$12,IF(C4="Int",'Personal File'!$C$13,IF(C4="Wis",'Personal File'!$C$14,IF(C4="Cha",'Personal File'!$C$15))))))</f>
        <v>+2</v>
      </c>
      <c r="E4" s="63" t="str">
        <f t="shared" si="0"/>
        <v>Dex (+2)</v>
      </c>
      <c r="F4" s="353">
        <v>0</v>
      </c>
      <c r="G4" s="60">
        <f t="shared" si="1"/>
        <v>6</v>
      </c>
      <c r="H4" s="382">
        <f ca="1">RANDBETWEEN(1,20)</f>
        <v>6</v>
      </c>
      <c r="I4" s="60">
        <f t="shared" ca="1" si="2"/>
        <v>12</v>
      </c>
      <c r="J4" s="61"/>
    </row>
    <row r="5" spans="1:10" s="5" customFormat="1" ht="16.8" x14ac:dyDescent="0.3">
      <c r="A5" s="64" t="s">
        <v>60</v>
      </c>
      <c r="B5" s="65">
        <f>1</f>
        <v>1</v>
      </c>
      <c r="C5" s="65" t="s">
        <v>26</v>
      </c>
      <c r="D5" s="65" t="str">
        <f>IF(C5="Str",'Personal File'!$C$10,IF(C5="Dex",'Personal File'!$C$11,IF(C5="Con",'Personal File'!$C$12,IF(C5="Int",'Personal File'!$C$13,IF(C5="Wis",'Personal File'!$C$14,IF(C5="Cha",'Personal File'!$C$15))))))</f>
        <v>+1</v>
      </c>
      <c r="E5" s="66" t="str">
        <f t="shared" si="0"/>
        <v>Wis (+1)</v>
      </c>
      <c r="F5" s="354">
        <v>0</v>
      </c>
      <c r="G5" s="67">
        <f t="shared" si="1"/>
        <v>2</v>
      </c>
      <c r="H5" s="383">
        <f ca="1">RANDBETWEEN(1,20)</f>
        <v>19</v>
      </c>
      <c r="I5" s="67">
        <f t="shared" ca="1" si="2"/>
        <v>21</v>
      </c>
      <c r="J5" s="68"/>
    </row>
    <row r="6" spans="1:10" s="76" customFormat="1" ht="16.8" x14ac:dyDescent="0.3">
      <c r="A6" s="69" t="s">
        <v>31</v>
      </c>
      <c r="B6" s="58">
        <v>0</v>
      </c>
      <c r="C6" s="70" t="s">
        <v>25</v>
      </c>
      <c r="D6" s="71" t="str">
        <f>IF(C6="Str",'Personal File'!$C$10,IF(C6="Dex",'Personal File'!$C$11,IF(C6="Con",'Personal File'!$C$12,IF(C6="Int",'Personal File'!$C$13,IF(C6="Wis",'Personal File'!$C$14,IF(C6="Cha",'Personal File'!$C$15))))))</f>
        <v>+2</v>
      </c>
      <c r="E6" s="72" t="str">
        <f t="shared" si="0"/>
        <v>Int (+2)</v>
      </c>
      <c r="F6" s="73" t="s">
        <v>55</v>
      </c>
      <c r="G6" s="74">
        <f t="shared" si="1"/>
        <v>2</v>
      </c>
      <c r="H6" s="382">
        <f ca="1">RANDBETWEEN(1,20)</f>
        <v>8</v>
      </c>
      <c r="I6" s="74">
        <f t="shared" ca="1" si="2"/>
        <v>10</v>
      </c>
      <c r="J6" s="61"/>
    </row>
    <row r="7" spans="1:10" s="80" customFormat="1" ht="16.8" x14ac:dyDescent="0.3">
      <c r="A7" s="77" t="s">
        <v>32</v>
      </c>
      <c r="B7" s="58">
        <v>0</v>
      </c>
      <c r="C7" s="78" t="s">
        <v>27</v>
      </c>
      <c r="D7" s="79" t="str">
        <f>IF(C7="Str",'Personal File'!$C$10,IF(C7="Dex",'Personal File'!$C$11,IF(C7="Con",'Personal File'!$C$12,IF(C7="Int",'Personal File'!$C$13,IF(C7="Wis",'Personal File'!$C$14,IF(C7="Cha",'Personal File'!$C$15))))))</f>
        <v>+2</v>
      </c>
      <c r="E7" s="63" t="str">
        <f t="shared" si="0"/>
        <v>Dex (+2)</v>
      </c>
      <c r="F7" s="73">
        <f>SUM(Martial!$D$15:$D$16)</f>
        <v>-1</v>
      </c>
      <c r="G7" s="74">
        <f t="shared" si="1"/>
        <v>1</v>
      </c>
      <c r="H7" s="382">
        <f t="shared" ref="H7:H42" ca="1" si="3">RANDBETWEEN(1,20)</f>
        <v>16</v>
      </c>
      <c r="I7" s="74">
        <f t="shared" ca="1" si="2"/>
        <v>17</v>
      </c>
      <c r="J7" s="61"/>
    </row>
    <row r="8" spans="1:10" s="85" customFormat="1" ht="16.8" x14ac:dyDescent="0.3">
      <c r="A8" s="81" t="s">
        <v>33</v>
      </c>
      <c r="B8" s="58">
        <v>0</v>
      </c>
      <c r="C8" s="82" t="s">
        <v>23</v>
      </c>
      <c r="D8" s="83" t="str">
        <f>IF(C8="Str",'Personal File'!$C$10,IF(C8="Dex",'Personal File'!$C$11,IF(C8="Con",'Personal File'!$C$12,IF(C8="Int",'Personal File'!$C$13,IF(C8="Wis",'Personal File'!$C$14,IF(C8="Cha",'Personal File'!$C$15))))))</f>
        <v>+1</v>
      </c>
      <c r="E8" s="84" t="str">
        <f t="shared" si="0"/>
        <v>Cha (+1)</v>
      </c>
      <c r="F8" s="74" t="s">
        <v>55</v>
      </c>
      <c r="G8" s="74">
        <f t="shared" si="1"/>
        <v>1</v>
      </c>
      <c r="H8" s="382">
        <f t="shared" ca="1" si="3"/>
        <v>8</v>
      </c>
      <c r="I8" s="74">
        <f t="shared" ca="1" si="2"/>
        <v>9</v>
      </c>
      <c r="J8" s="61"/>
    </row>
    <row r="9" spans="1:10" s="86" customFormat="1" ht="16.8" x14ac:dyDescent="0.3">
      <c r="A9" s="321" t="s">
        <v>34</v>
      </c>
      <c r="B9" s="95">
        <v>3</v>
      </c>
      <c r="C9" s="322" t="s">
        <v>28</v>
      </c>
      <c r="D9" s="323" t="str">
        <f>IF(C9="Str",'Personal File'!$C$10,IF(C9="Dex",'Personal File'!$C$11,IF(C9="Con",'Personal File'!$C$12,IF(C9="Int",'Personal File'!$C$13,IF(C9="Wis",'Personal File'!$C$14,IF(C9="Cha",'Personal File'!$C$15))))))</f>
        <v>+0</v>
      </c>
      <c r="E9" s="324" t="str">
        <f t="shared" si="0"/>
        <v>Str (+0)</v>
      </c>
      <c r="F9" s="329">
        <f>SUM(Martial!$D$15:$D$16)</f>
        <v>-1</v>
      </c>
      <c r="G9" s="96">
        <f t="shared" si="1"/>
        <v>2</v>
      </c>
      <c r="H9" s="382">
        <f t="shared" ca="1" si="3"/>
        <v>19</v>
      </c>
      <c r="I9" s="96">
        <f t="shared" ca="1" si="2"/>
        <v>21</v>
      </c>
      <c r="J9" s="97"/>
    </row>
    <row r="10" spans="1:10" s="86" customFormat="1" ht="16.8" x14ac:dyDescent="0.3">
      <c r="A10" s="378" t="s">
        <v>8</v>
      </c>
      <c r="B10" s="95">
        <v>2</v>
      </c>
      <c r="C10" s="379" t="s">
        <v>24</v>
      </c>
      <c r="D10" s="380" t="str">
        <f>IF(C10="Str",'Personal File'!$C$10,IF(C10="Dex",'Personal File'!$C$11,IF(C10="Con",'Personal File'!$C$12,IF(C10="Int",'Personal File'!$C$13,IF(C10="Wis",'Personal File'!$C$14,IF(C10="Cha",'Personal File'!$C$15))))))</f>
        <v>+0</v>
      </c>
      <c r="E10" s="381" t="str">
        <f t="shared" si="0"/>
        <v>Con (+0)</v>
      </c>
      <c r="F10" s="96" t="s">
        <v>55</v>
      </c>
      <c r="G10" s="96">
        <f t="shared" si="1"/>
        <v>2</v>
      </c>
      <c r="H10" s="382">
        <f t="shared" ca="1" si="3"/>
        <v>13</v>
      </c>
      <c r="I10" s="96">
        <f t="shared" ca="1" si="2"/>
        <v>15</v>
      </c>
      <c r="J10" s="97"/>
    </row>
    <row r="11" spans="1:10" s="76" customFormat="1" ht="16.8" x14ac:dyDescent="0.3">
      <c r="A11" s="338" t="s">
        <v>158</v>
      </c>
      <c r="B11" s="95">
        <v>2</v>
      </c>
      <c r="C11" s="339" t="s">
        <v>25</v>
      </c>
      <c r="D11" s="340" t="str">
        <f>IF(C11="Str",'Personal File'!$C$10,IF(C11="Dex",'Personal File'!$C$11,IF(C11="Con",'Personal File'!$C$12,IF(C11="Int",'Personal File'!$C$13,IF(C11="Wis",'Personal File'!$C$14,IF(C11="Cha",'Personal File'!$C$15))))))</f>
        <v>+2</v>
      </c>
      <c r="E11" s="341" t="str">
        <f t="shared" si="0"/>
        <v>Int (+2)</v>
      </c>
      <c r="F11" s="96" t="s">
        <v>55</v>
      </c>
      <c r="G11" s="96">
        <f t="shared" si="1"/>
        <v>4</v>
      </c>
      <c r="H11" s="382">
        <f t="shared" ca="1" si="3"/>
        <v>4</v>
      </c>
      <c r="I11" s="96">
        <f t="shared" ca="1" si="2"/>
        <v>8</v>
      </c>
      <c r="J11" s="97"/>
    </row>
    <row r="12" spans="1:10" s="94" customFormat="1" ht="16.8" x14ac:dyDescent="0.3">
      <c r="A12" s="87" t="s">
        <v>35</v>
      </c>
      <c r="B12" s="88">
        <v>0</v>
      </c>
      <c r="C12" s="89" t="s">
        <v>25</v>
      </c>
      <c r="D12" s="90" t="str">
        <f>IF(C12="Str",'Personal File'!$C$10,IF(C12="Dex",'Personal File'!$C$11,IF(C12="Con",'Personal File'!$C$12,IF(C12="Int",'Personal File'!$C$13,IF(C12="Wis",'Personal File'!$C$14,IF(C12="Cha",'Personal File'!$C$15))))))</f>
        <v>+2</v>
      </c>
      <c r="E12" s="91" t="str">
        <f t="shared" si="0"/>
        <v>Int (+2)</v>
      </c>
      <c r="F12" s="92" t="s">
        <v>55</v>
      </c>
      <c r="G12" s="92">
        <f t="shared" si="1"/>
        <v>2</v>
      </c>
      <c r="H12" s="382">
        <f t="shared" ca="1" si="3"/>
        <v>9</v>
      </c>
      <c r="I12" s="92">
        <f t="shared" ca="1" si="2"/>
        <v>11</v>
      </c>
      <c r="J12" s="93"/>
    </row>
    <row r="13" spans="1:10" s="80" customFormat="1" ht="16.8" x14ac:dyDescent="0.3">
      <c r="A13" s="81" t="s">
        <v>36</v>
      </c>
      <c r="B13" s="58">
        <v>0</v>
      </c>
      <c r="C13" s="82" t="s">
        <v>23</v>
      </c>
      <c r="D13" s="83" t="str">
        <f>IF(C13="Str",'Personal File'!$C$10,IF(C13="Dex",'Personal File'!$C$11,IF(C13="Con",'Personal File'!$C$12,IF(C13="Int",'Personal File'!$C$13,IF(C13="Wis",'Personal File'!$C$14,IF(C13="Cha",'Personal File'!$C$15))))))</f>
        <v>+1</v>
      </c>
      <c r="E13" s="84" t="str">
        <f t="shared" si="0"/>
        <v>Cha (+1)</v>
      </c>
      <c r="F13" s="74" t="s">
        <v>55</v>
      </c>
      <c r="G13" s="74">
        <f t="shared" si="1"/>
        <v>1</v>
      </c>
      <c r="H13" s="382">
        <f t="shared" ca="1" si="3"/>
        <v>11</v>
      </c>
      <c r="I13" s="74">
        <f t="shared" ca="1" si="2"/>
        <v>12</v>
      </c>
      <c r="J13" s="61"/>
    </row>
    <row r="14" spans="1:10" s="80" customFormat="1" ht="16.8" x14ac:dyDescent="0.3">
      <c r="A14" s="87" t="s">
        <v>37</v>
      </c>
      <c r="B14" s="88">
        <v>0</v>
      </c>
      <c r="C14" s="89" t="s">
        <v>25</v>
      </c>
      <c r="D14" s="90" t="str">
        <f>IF(C14="Str",'Personal File'!$C$10,IF(C14="Dex",'Personal File'!$C$11,IF(C14="Con",'Personal File'!$C$12,IF(C14="Int",'Personal File'!$C$13,IF(C14="Wis",'Personal File'!$C$14,IF(C14="Cha",'Personal File'!$C$15))))))</f>
        <v>+2</v>
      </c>
      <c r="E14" s="91" t="str">
        <f t="shared" si="0"/>
        <v>Int (+2)</v>
      </c>
      <c r="F14" s="92" t="s">
        <v>55</v>
      </c>
      <c r="G14" s="92">
        <f t="shared" si="1"/>
        <v>2</v>
      </c>
      <c r="H14" s="382">
        <f t="shared" ca="1" si="3"/>
        <v>19</v>
      </c>
      <c r="I14" s="92">
        <f t="shared" ca="1" si="2"/>
        <v>21</v>
      </c>
      <c r="J14" s="93"/>
    </row>
    <row r="15" spans="1:10" s="80" customFormat="1" ht="16.8" x14ac:dyDescent="0.3">
      <c r="A15" s="81" t="s">
        <v>38</v>
      </c>
      <c r="B15" s="58">
        <v>0</v>
      </c>
      <c r="C15" s="82" t="s">
        <v>23</v>
      </c>
      <c r="D15" s="83" t="str">
        <f>IF(C15="Str",'Personal File'!$C$10,IF(C15="Dex",'Personal File'!$C$11,IF(C15="Con",'Personal File'!$C$12,IF(C15="Int",'Personal File'!$C$13,IF(C15="Wis",'Personal File'!$C$14,IF(C15="Cha",'Personal File'!$C$15))))))</f>
        <v>+1</v>
      </c>
      <c r="E15" s="84" t="str">
        <f t="shared" si="0"/>
        <v>Cha (+1)</v>
      </c>
      <c r="F15" s="74" t="s">
        <v>55</v>
      </c>
      <c r="G15" s="74">
        <f t="shared" si="1"/>
        <v>1</v>
      </c>
      <c r="H15" s="382">
        <f t="shared" ca="1" si="3"/>
        <v>13</v>
      </c>
      <c r="I15" s="74">
        <f t="shared" ca="1" si="2"/>
        <v>14</v>
      </c>
      <c r="J15" s="75"/>
    </row>
    <row r="16" spans="1:10" s="80" customFormat="1" ht="16.8" x14ac:dyDescent="0.3">
      <c r="A16" s="77" t="s">
        <v>39</v>
      </c>
      <c r="B16" s="58">
        <v>0</v>
      </c>
      <c r="C16" s="78" t="s">
        <v>27</v>
      </c>
      <c r="D16" s="79" t="str">
        <f>IF(C16="Str",'Personal File'!$C$10,IF(C16="Dex",'Personal File'!$C$11,IF(C16="Con",'Personal File'!$C$12,IF(C16="Int",'Personal File'!$C$13,IF(C16="Wis",'Personal File'!$C$14,IF(C16="Cha",'Personal File'!$C$15))))))</f>
        <v>+2</v>
      </c>
      <c r="E16" s="63" t="str">
        <f t="shared" si="0"/>
        <v>Dex (+2)</v>
      </c>
      <c r="F16" s="74">
        <f>SUM(Martial!$D$15:$D$16)</f>
        <v>-1</v>
      </c>
      <c r="G16" s="74">
        <f t="shared" si="1"/>
        <v>1</v>
      </c>
      <c r="H16" s="382">
        <f t="shared" ca="1" si="3"/>
        <v>9</v>
      </c>
      <c r="I16" s="74">
        <f t="shared" ca="1" si="2"/>
        <v>10</v>
      </c>
      <c r="J16" s="75"/>
    </row>
    <row r="17" spans="1:10" s="80" customFormat="1" ht="16.8" x14ac:dyDescent="0.3">
      <c r="A17" s="98" t="s">
        <v>40</v>
      </c>
      <c r="B17" s="99">
        <v>0</v>
      </c>
      <c r="C17" s="100" t="s">
        <v>25</v>
      </c>
      <c r="D17" s="101" t="str">
        <f>IF(C17="Str",'Personal File'!$C$10,IF(C17="Dex",'Personal File'!$C$11,IF(C17="Con",'Personal File'!$C$12,IF(C17="Int",'Personal File'!$C$13,IF(C17="Wis",'Personal File'!$C$14,IF(C17="Cha",'Personal File'!$C$15))))))</f>
        <v>+2</v>
      </c>
      <c r="E17" s="102" t="str">
        <f t="shared" si="0"/>
        <v>Int (+2)</v>
      </c>
      <c r="F17" s="103" t="s">
        <v>55</v>
      </c>
      <c r="G17" s="103">
        <f t="shared" si="1"/>
        <v>2</v>
      </c>
      <c r="H17" s="382">
        <f t="shared" ca="1" si="3"/>
        <v>8</v>
      </c>
      <c r="I17" s="103">
        <f t="shared" ca="1" si="2"/>
        <v>10</v>
      </c>
      <c r="J17" s="104"/>
    </row>
    <row r="18" spans="1:10" s="80" customFormat="1" ht="16.8" x14ac:dyDescent="0.3">
      <c r="A18" s="81" t="s">
        <v>41</v>
      </c>
      <c r="B18" s="58">
        <v>0</v>
      </c>
      <c r="C18" s="82" t="s">
        <v>23</v>
      </c>
      <c r="D18" s="83" t="str">
        <f>IF(C18="Str",'Personal File'!$C$10,IF(C18="Dex",'Personal File'!$C$11,IF(C18="Con",'Personal File'!$C$12,IF(C18="Int",'Personal File'!$C$13,IF(C18="Wis",'Personal File'!$C$14,IF(C18="Cha",'Personal File'!$C$15))))))</f>
        <v>+1</v>
      </c>
      <c r="E18" s="84" t="str">
        <f t="shared" si="0"/>
        <v>Cha (+1)</v>
      </c>
      <c r="F18" s="74" t="s">
        <v>55</v>
      </c>
      <c r="G18" s="74">
        <f t="shared" si="1"/>
        <v>1</v>
      </c>
      <c r="H18" s="382">
        <f t="shared" ca="1" si="3"/>
        <v>1</v>
      </c>
      <c r="I18" s="74">
        <f t="shared" ca="1" si="2"/>
        <v>2</v>
      </c>
      <c r="J18" s="75"/>
    </row>
    <row r="19" spans="1:10" s="80" customFormat="1" ht="16.8" x14ac:dyDescent="0.3">
      <c r="A19" s="364" t="s">
        <v>10</v>
      </c>
      <c r="B19" s="95">
        <v>5</v>
      </c>
      <c r="C19" s="365" t="s">
        <v>23</v>
      </c>
      <c r="D19" s="366" t="str">
        <f>IF(C19="Str",'Personal File'!$C$10,IF(C19="Dex",'Personal File'!$C$11,IF(C19="Con",'Personal File'!$C$12,IF(C19="Int",'Personal File'!$C$13,IF(C19="Wis",'Personal File'!$C$14,IF(C19="Cha",'Personal File'!$C$15))))))</f>
        <v>+1</v>
      </c>
      <c r="E19" s="367" t="str">
        <f t="shared" si="0"/>
        <v>Cha (+1)</v>
      </c>
      <c r="F19" s="96" t="s">
        <v>55</v>
      </c>
      <c r="G19" s="96">
        <f t="shared" si="1"/>
        <v>6</v>
      </c>
      <c r="H19" s="382">
        <f t="shared" ca="1" si="3"/>
        <v>17</v>
      </c>
      <c r="I19" s="96">
        <f t="shared" ca="1" si="2"/>
        <v>23</v>
      </c>
      <c r="J19" s="320"/>
    </row>
    <row r="20" spans="1:10" s="80" customFormat="1" ht="16.8" x14ac:dyDescent="0.3">
      <c r="A20" s="325" t="s">
        <v>42</v>
      </c>
      <c r="B20" s="95">
        <v>2</v>
      </c>
      <c r="C20" s="326" t="s">
        <v>26</v>
      </c>
      <c r="D20" s="327" t="str">
        <f>IF(C20="Str",'Personal File'!$C$10,IF(C20="Dex",'Personal File'!$C$11,IF(C20="Con",'Personal File'!$C$12,IF(C20="Int",'Personal File'!$C$13,IF(C20="Wis",'Personal File'!$C$14,IF(C20="Cha",'Personal File'!$C$15))))))</f>
        <v>+1</v>
      </c>
      <c r="E20" s="328" t="str">
        <f t="shared" si="0"/>
        <v>Wis (+1)</v>
      </c>
      <c r="F20" s="96" t="s">
        <v>55</v>
      </c>
      <c r="G20" s="96">
        <f t="shared" si="1"/>
        <v>3</v>
      </c>
      <c r="H20" s="382">
        <f t="shared" ca="1" si="3"/>
        <v>19</v>
      </c>
      <c r="I20" s="96">
        <f t="shared" ca="1" si="2"/>
        <v>22</v>
      </c>
      <c r="J20" s="320"/>
    </row>
    <row r="21" spans="1:10" s="80" customFormat="1" ht="16.8" x14ac:dyDescent="0.3">
      <c r="A21" s="316" t="s">
        <v>43</v>
      </c>
      <c r="B21" s="95">
        <v>6</v>
      </c>
      <c r="C21" s="317" t="s">
        <v>27</v>
      </c>
      <c r="D21" s="318" t="str">
        <f>IF(C21="Str",'Personal File'!$C$10,IF(C21="Dex",'Personal File'!$C$11,IF(C21="Con",'Personal File'!$C$12,IF(C21="Int",'Personal File'!$C$13,IF(C21="Wis",'Personal File'!$C$14,IF(C21="Cha",'Personal File'!$C$15))))))</f>
        <v>+2</v>
      </c>
      <c r="E21" s="319" t="str">
        <f t="shared" si="0"/>
        <v>Dex (+2)</v>
      </c>
      <c r="F21" s="96">
        <f>SUM(Martial!$D$15:$D$16)</f>
        <v>-1</v>
      </c>
      <c r="G21" s="96">
        <f t="shared" si="1"/>
        <v>7</v>
      </c>
      <c r="H21" s="382">
        <f t="shared" ca="1" si="3"/>
        <v>14</v>
      </c>
      <c r="I21" s="96">
        <f t="shared" ca="1" si="2"/>
        <v>21</v>
      </c>
      <c r="J21" s="320"/>
    </row>
    <row r="22" spans="1:10" s="80" customFormat="1" ht="16.8" x14ac:dyDescent="0.3">
      <c r="A22" s="81" t="s">
        <v>44</v>
      </c>
      <c r="B22" s="58">
        <v>0</v>
      </c>
      <c r="C22" s="82" t="s">
        <v>23</v>
      </c>
      <c r="D22" s="83" t="str">
        <f>IF(C22="Str",'Personal File'!$C$10,IF(C22="Dex",'Personal File'!$C$11,IF(C22="Con",'Personal File'!$C$12,IF(C22="Int",'Personal File'!$C$13,IF(C22="Wis",'Personal File'!$C$14,IF(C22="Cha",'Personal File'!$C$15))))))</f>
        <v>+1</v>
      </c>
      <c r="E22" s="84" t="str">
        <f t="shared" si="0"/>
        <v>Cha (+1)</v>
      </c>
      <c r="F22" s="74" t="s">
        <v>55</v>
      </c>
      <c r="G22" s="74">
        <f t="shared" si="1"/>
        <v>1</v>
      </c>
      <c r="H22" s="382">
        <f t="shared" ca="1" si="3"/>
        <v>14</v>
      </c>
      <c r="I22" s="74">
        <f t="shared" ca="1" si="2"/>
        <v>15</v>
      </c>
      <c r="J22" s="75"/>
    </row>
    <row r="23" spans="1:10" s="80" customFormat="1" ht="16.8" x14ac:dyDescent="0.3">
      <c r="A23" s="321" t="s">
        <v>45</v>
      </c>
      <c r="B23" s="95">
        <v>2</v>
      </c>
      <c r="C23" s="322" t="s">
        <v>28</v>
      </c>
      <c r="D23" s="323" t="str">
        <f>IF(C23="Str",'Personal File'!$C$10,IF(C23="Dex",'Personal File'!$C$11,IF(C23="Con",'Personal File'!$C$12,IF(C23="Int",'Personal File'!$C$13,IF(C23="Wis",'Personal File'!$C$14,IF(C23="Cha",'Personal File'!$C$15))))))</f>
        <v>+0</v>
      </c>
      <c r="E23" s="324" t="str">
        <f t="shared" si="0"/>
        <v>Str (+0)</v>
      </c>
      <c r="F23" s="96">
        <f>SUM(Martial!$D$15:$D$16)</f>
        <v>-1</v>
      </c>
      <c r="G23" s="96">
        <f t="shared" si="1"/>
        <v>1</v>
      </c>
      <c r="H23" s="382">
        <f t="shared" ca="1" si="3"/>
        <v>10</v>
      </c>
      <c r="I23" s="96">
        <f t="shared" ca="1" si="2"/>
        <v>11</v>
      </c>
      <c r="J23" s="320"/>
    </row>
    <row r="24" spans="1:10" s="80" customFormat="1" ht="16.8" x14ac:dyDescent="0.3">
      <c r="A24" s="338" t="s">
        <v>159</v>
      </c>
      <c r="B24" s="95">
        <v>2</v>
      </c>
      <c r="C24" s="339" t="s">
        <v>25</v>
      </c>
      <c r="D24" s="340" t="str">
        <f>IF(C24="Str",'Personal File'!$C$10,IF(C24="Dex",'Personal File'!$C$11,IF(C24="Con",'Personal File'!$C$12,IF(C24="Int",'Personal File'!$C$13,IF(C24="Wis",'Personal File'!$C$14,IF(C24="Cha",'Personal File'!$C$15))))))</f>
        <v>+2</v>
      </c>
      <c r="E24" s="341" t="str">
        <f t="shared" si="0"/>
        <v>Int (+2)</v>
      </c>
      <c r="F24" s="96" t="s">
        <v>55</v>
      </c>
      <c r="G24" s="96">
        <f t="shared" si="1"/>
        <v>4</v>
      </c>
      <c r="H24" s="382">
        <f t="shared" ca="1" si="3"/>
        <v>4</v>
      </c>
      <c r="I24" s="96">
        <f t="shared" ca="1" si="2"/>
        <v>8</v>
      </c>
      <c r="J24" s="320"/>
    </row>
    <row r="25" spans="1:10" s="80" customFormat="1" ht="16.8" x14ac:dyDescent="0.3">
      <c r="A25" s="338" t="s">
        <v>160</v>
      </c>
      <c r="B25" s="95">
        <v>2</v>
      </c>
      <c r="C25" s="339" t="s">
        <v>25</v>
      </c>
      <c r="D25" s="340" t="str">
        <f>IF(C25="Str",'Personal File'!$C$10,IF(C25="Dex",'Personal File'!$C$11,IF(C25="Con",'Personal File'!$C$12,IF(C25="Int",'Personal File'!$C$13,IF(C25="Wis",'Personal File'!$C$14,IF(C25="Cha",'Personal File'!$C$15))))))</f>
        <v>+2</v>
      </c>
      <c r="E25" s="341" t="str">
        <f t="shared" si="0"/>
        <v>Int (+2)</v>
      </c>
      <c r="F25" s="96" t="s">
        <v>55</v>
      </c>
      <c r="G25" s="96">
        <f t="shared" si="1"/>
        <v>4</v>
      </c>
      <c r="H25" s="382">
        <f t="shared" ca="1" si="3"/>
        <v>14</v>
      </c>
      <c r="I25" s="96">
        <f t="shared" ca="1" si="2"/>
        <v>18</v>
      </c>
      <c r="J25" s="320"/>
    </row>
    <row r="26" spans="1:10" s="80" customFormat="1" ht="16.8" x14ac:dyDescent="0.3">
      <c r="A26" s="338" t="s">
        <v>161</v>
      </c>
      <c r="B26" s="95">
        <v>5</v>
      </c>
      <c r="C26" s="339" t="s">
        <v>25</v>
      </c>
      <c r="D26" s="340" t="str">
        <f>IF(C26="Str",'Personal File'!$C$10,IF(C26="Dex",'Personal File'!$C$11,IF(C26="Con",'Personal File'!$C$12,IF(C26="Int",'Personal File'!$C$13,IF(C26="Wis",'Personal File'!$C$14,IF(C26="Cha",'Personal File'!$C$15))))))</f>
        <v>+2</v>
      </c>
      <c r="E26" s="341" t="str">
        <f t="shared" si="0"/>
        <v>Int (+2)</v>
      </c>
      <c r="F26" s="96" t="s">
        <v>55</v>
      </c>
      <c r="G26" s="96">
        <f t="shared" si="1"/>
        <v>7</v>
      </c>
      <c r="H26" s="382">
        <f t="shared" ca="1" si="3"/>
        <v>4</v>
      </c>
      <c r="I26" s="96">
        <f t="shared" ca="1" si="2"/>
        <v>11</v>
      </c>
      <c r="J26" s="320"/>
    </row>
    <row r="27" spans="1:10" s="80" customFormat="1" ht="16.8" x14ac:dyDescent="0.3">
      <c r="A27" s="325" t="s">
        <v>46</v>
      </c>
      <c r="B27" s="95">
        <v>2</v>
      </c>
      <c r="C27" s="326" t="s">
        <v>26</v>
      </c>
      <c r="D27" s="327" t="str">
        <f>IF(C27="Str",'Personal File'!$C$10,IF(C27="Dex",'Personal File'!$C$11,IF(C27="Con",'Personal File'!$C$12,IF(C27="Int",'Personal File'!$C$13,IF(C27="Wis",'Personal File'!$C$14,IF(C27="Cha",'Personal File'!$C$15))))))</f>
        <v>+1</v>
      </c>
      <c r="E27" s="328" t="str">
        <f t="shared" si="0"/>
        <v>Wis (+1)</v>
      </c>
      <c r="F27" s="96" t="s">
        <v>55</v>
      </c>
      <c r="G27" s="96">
        <f t="shared" si="1"/>
        <v>3</v>
      </c>
      <c r="H27" s="382">
        <f t="shared" ca="1" si="3"/>
        <v>4</v>
      </c>
      <c r="I27" s="96">
        <f t="shared" ca="1" si="2"/>
        <v>7</v>
      </c>
      <c r="J27" s="320"/>
    </row>
    <row r="28" spans="1:10" s="80" customFormat="1" ht="16.8" x14ac:dyDescent="0.3">
      <c r="A28" s="316" t="s">
        <v>11</v>
      </c>
      <c r="B28" s="95">
        <v>6</v>
      </c>
      <c r="C28" s="317" t="s">
        <v>27</v>
      </c>
      <c r="D28" s="318" t="str">
        <f>IF(C28="Str",'Personal File'!$C$10,IF(C28="Dex",'Personal File'!$C$11,IF(C28="Con",'Personal File'!$C$12,IF(C28="Int",'Personal File'!$C$13,IF(C28="Wis",'Personal File'!$C$14,IF(C28="Cha",'Personal File'!$C$15))))))</f>
        <v>+2</v>
      </c>
      <c r="E28" s="319" t="str">
        <f t="shared" si="0"/>
        <v>Dex (+2)</v>
      </c>
      <c r="F28" s="96">
        <f>SUM(Martial!$D$15:$D$16)</f>
        <v>-1</v>
      </c>
      <c r="G28" s="96">
        <f t="shared" si="1"/>
        <v>7</v>
      </c>
      <c r="H28" s="382">
        <f t="shared" ca="1" si="3"/>
        <v>14</v>
      </c>
      <c r="I28" s="96">
        <f t="shared" ca="1" si="2"/>
        <v>21</v>
      </c>
      <c r="J28" s="320"/>
    </row>
    <row r="29" spans="1:10" s="80" customFormat="1" ht="16.8" x14ac:dyDescent="0.3">
      <c r="A29" s="109" t="s">
        <v>47</v>
      </c>
      <c r="B29" s="88">
        <v>0</v>
      </c>
      <c r="C29" s="110" t="s">
        <v>27</v>
      </c>
      <c r="D29" s="111" t="str">
        <f>IF(C29="Str",'Personal File'!$C$10,IF(C29="Dex",'Personal File'!$C$11,IF(C29="Con",'Personal File'!$C$12,IF(C29="Int",'Personal File'!$C$13,IF(C29="Wis",'Personal File'!$C$14,IF(C29="Cha",'Personal File'!$C$15))))))</f>
        <v>+2</v>
      </c>
      <c r="E29" s="112" t="str">
        <f t="shared" si="0"/>
        <v>Dex (+2)</v>
      </c>
      <c r="F29" s="92" t="s">
        <v>55</v>
      </c>
      <c r="G29" s="92">
        <f t="shared" si="1"/>
        <v>2</v>
      </c>
      <c r="H29" s="382">
        <f t="shared" ca="1" si="3"/>
        <v>11</v>
      </c>
      <c r="I29" s="92">
        <f t="shared" ca="1" si="2"/>
        <v>13</v>
      </c>
      <c r="J29" s="93"/>
    </row>
    <row r="30" spans="1:10" ht="16.8" x14ac:dyDescent="0.3">
      <c r="A30" s="81" t="s">
        <v>162</v>
      </c>
      <c r="B30" s="58">
        <v>0</v>
      </c>
      <c r="C30" s="82" t="s">
        <v>23</v>
      </c>
      <c r="D30" s="83" t="str">
        <f>IF(C30="Str",'Personal File'!$C$10,IF(C30="Dex",'Personal File'!$C$11,IF(C30="Con",'Personal File'!$C$12,IF(C30="Int",'Personal File'!$C$13,IF(C30="Wis",'Personal File'!$C$14,IF(C30="Cha",'Personal File'!$C$15))))))</f>
        <v>+1</v>
      </c>
      <c r="E30" s="84" t="str">
        <f t="shared" si="0"/>
        <v>Cha (+1)</v>
      </c>
      <c r="F30" s="74" t="s">
        <v>55</v>
      </c>
      <c r="G30" s="74">
        <f t="shared" si="1"/>
        <v>1</v>
      </c>
      <c r="H30" s="382">
        <f t="shared" ca="1" si="3"/>
        <v>7</v>
      </c>
      <c r="I30" s="74">
        <f t="shared" ca="1" si="2"/>
        <v>8</v>
      </c>
      <c r="J30" s="75"/>
    </row>
    <row r="31" spans="1:10" ht="16.8" x14ac:dyDescent="0.3">
      <c r="A31" s="364" t="s">
        <v>157</v>
      </c>
      <c r="B31" s="95">
        <v>1</v>
      </c>
      <c r="C31" s="326" t="s">
        <v>26</v>
      </c>
      <c r="D31" s="327" t="str">
        <f>IF(C31="Str",'Personal File'!$C$10,IF(C31="Dex",'Personal File'!$C$11,IF(C31="Con",'Personal File'!$C$12,IF(C31="Int",'Personal File'!$C$13,IF(C31="Wis",'Personal File'!$C$14,IF(C31="Cha",'Personal File'!$C$15))))))</f>
        <v>+1</v>
      </c>
      <c r="E31" s="328" t="str">
        <f t="shared" si="0"/>
        <v>Wis (+1)</v>
      </c>
      <c r="F31" s="96" t="s">
        <v>55</v>
      </c>
      <c r="G31" s="96">
        <f t="shared" si="1"/>
        <v>2</v>
      </c>
      <c r="H31" s="382">
        <f t="shared" ca="1" si="3"/>
        <v>19</v>
      </c>
      <c r="I31" s="96">
        <f t="shared" ca="1" si="2"/>
        <v>21</v>
      </c>
      <c r="J31" s="320"/>
    </row>
    <row r="32" spans="1:10" ht="16.8" x14ac:dyDescent="0.3">
      <c r="A32" s="316" t="s">
        <v>12</v>
      </c>
      <c r="B32" s="95">
        <v>3</v>
      </c>
      <c r="C32" s="317" t="s">
        <v>27</v>
      </c>
      <c r="D32" s="318" t="str">
        <f>IF(C32="Str",'Personal File'!$C$10,IF(C32="Dex",'Personal File'!$C$11,IF(C32="Con",'Personal File'!$C$12,IF(C32="Int",'Personal File'!$C$13,IF(C32="Wis",'Personal File'!$C$14,IF(C32="Cha",'Personal File'!$C$15))))))</f>
        <v>+2</v>
      </c>
      <c r="E32" s="319" t="str">
        <f t="shared" si="0"/>
        <v>Dex (+2)</v>
      </c>
      <c r="F32" s="96" t="s">
        <v>55</v>
      </c>
      <c r="G32" s="96">
        <f t="shared" si="1"/>
        <v>5</v>
      </c>
      <c r="H32" s="382">
        <f t="shared" ca="1" si="3"/>
        <v>14</v>
      </c>
      <c r="I32" s="96">
        <f t="shared" ca="1" si="2"/>
        <v>19</v>
      </c>
      <c r="J32" s="320"/>
    </row>
    <row r="33" spans="1:10" ht="16.8" x14ac:dyDescent="0.3">
      <c r="A33" s="338" t="s">
        <v>13</v>
      </c>
      <c r="B33" s="95">
        <v>1</v>
      </c>
      <c r="C33" s="339" t="s">
        <v>25</v>
      </c>
      <c r="D33" s="340" t="str">
        <f>IF(C33="Str",'Personal File'!$C$10,IF(C33="Dex",'Personal File'!$C$11,IF(C33="Con",'Personal File'!$C$12,IF(C33="Int",'Personal File'!$C$13,IF(C33="Wis",'Personal File'!$C$14,IF(C33="Cha",'Personal File'!$C$15))))))</f>
        <v>+2</v>
      </c>
      <c r="E33" s="341" t="str">
        <f t="shared" si="0"/>
        <v>Int (+2)</v>
      </c>
      <c r="F33" s="96" t="s">
        <v>55</v>
      </c>
      <c r="G33" s="96">
        <f t="shared" si="1"/>
        <v>3</v>
      </c>
      <c r="H33" s="382">
        <f t="shared" ca="1" si="3"/>
        <v>2</v>
      </c>
      <c r="I33" s="96">
        <f t="shared" ca="1" si="2"/>
        <v>5</v>
      </c>
      <c r="J33" s="320"/>
    </row>
    <row r="34" spans="1:10" ht="16.8" x14ac:dyDescent="0.3">
      <c r="A34" s="105" t="s">
        <v>48</v>
      </c>
      <c r="B34" s="58">
        <v>0</v>
      </c>
      <c r="C34" s="106" t="s">
        <v>26</v>
      </c>
      <c r="D34" s="107" t="str">
        <f>IF(C34="Str",'Personal File'!$C$10,IF(C34="Dex",'Personal File'!$C$11,IF(C34="Con",'Personal File'!$C$12,IF(C34="Int",'Personal File'!$C$13,IF(C34="Wis",'Personal File'!$C$14,IF(C34="Cha",'Personal File'!$C$15))))))</f>
        <v>+1</v>
      </c>
      <c r="E34" s="108" t="str">
        <f t="shared" si="0"/>
        <v>Wis (+1)</v>
      </c>
      <c r="F34" s="74" t="s">
        <v>55</v>
      </c>
      <c r="G34" s="74">
        <f t="shared" si="1"/>
        <v>1</v>
      </c>
      <c r="H34" s="382">
        <f t="shared" ca="1" si="3"/>
        <v>19</v>
      </c>
      <c r="I34" s="74">
        <f t="shared" ca="1" si="2"/>
        <v>20</v>
      </c>
      <c r="J34" s="75"/>
    </row>
    <row r="35" spans="1:10" ht="16.8" x14ac:dyDescent="0.3">
      <c r="A35" s="109" t="s">
        <v>74</v>
      </c>
      <c r="B35" s="88">
        <v>0</v>
      </c>
      <c r="C35" s="110" t="s">
        <v>27</v>
      </c>
      <c r="D35" s="111" t="str">
        <f>IF(C35="Str",'Personal File'!$C$10,IF(C35="Dex",'Personal File'!$C$11,IF(C35="Con",'Personal File'!$C$12,IF(C35="Int",'Personal File'!$C$13,IF(C35="Wis",'Personal File'!$C$14,IF(C35="Cha",'Personal File'!$C$15))))))</f>
        <v>+2</v>
      </c>
      <c r="E35" s="112" t="str">
        <f t="shared" si="0"/>
        <v>Dex (+2)</v>
      </c>
      <c r="F35" s="92">
        <f>SUM(Martial!$D$15:$D$16)</f>
        <v>-1</v>
      </c>
      <c r="G35" s="92">
        <f t="shared" si="1"/>
        <v>1</v>
      </c>
      <c r="H35" s="382">
        <f t="shared" ca="1" si="3"/>
        <v>20</v>
      </c>
      <c r="I35" s="92">
        <f t="shared" ca="1" si="2"/>
        <v>21</v>
      </c>
      <c r="J35" s="93"/>
    </row>
    <row r="36" spans="1:10" ht="16.8" x14ac:dyDescent="0.3">
      <c r="A36" s="330" t="s">
        <v>163</v>
      </c>
      <c r="B36" s="331">
        <v>0</v>
      </c>
      <c r="C36" s="332" t="s">
        <v>25</v>
      </c>
      <c r="D36" s="333" t="str">
        <f>IF(C36="Str",'Personal File'!$C$10,IF(C36="Dex",'Personal File'!$C$11,IF(C36="Con",'Personal File'!$C$12,IF(C36="Int",'Personal File'!$C$13,IF(C36="Wis",'Personal File'!$C$14,IF(C36="Cha",'Personal File'!$C$15))))))</f>
        <v>+2</v>
      </c>
      <c r="E36" s="334" t="str">
        <f t="shared" ref="E36" si="4">CONCATENATE(C36," (",D36,")")</f>
        <v>Int (+2)</v>
      </c>
      <c r="F36" s="335" t="s">
        <v>55</v>
      </c>
      <c r="G36" s="336">
        <f t="shared" ref="G36" si="5">B36+D36+F36</f>
        <v>2</v>
      </c>
      <c r="H36" s="382">
        <f t="shared" ca="1" si="3"/>
        <v>14</v>
      </c>
      <c r="I36" s="336">
        <f t="shared" ref="I36" ca="1" si="6">SUM(G36:H36)</f>
        <v>16</v>
      </c>
      <c r="J36" s="337"/>
    </row>
    <row r="37" spans="1:10" ht="16.8" x14ac:dyDescent="0.3">
      <c r="A37" s="330" t="s">
        <v>49</v>
      </c>
      <c r="B37" s="331">
        <v>0</v>
      </c>
      <c r="C37" s="332" t="s">
        <v>25</v>
      </c>
      <c r="D37" s="333" t="str">
        <f>IF(C37="Str",'Personal File'!$C$10,IF(C37="Dex",'Personal File'!$C$11,IF(C37="Con",'Personal File'!$C$12,IF(C37="Int",'Personal File'!$C$13,IF(C37="Wis",'Personal File'!$C$14,IF(C37="Cha",'Personal File'!$C$15))))))</f>
        <v>+2</v>
      </c>
      <c r="E37" s="334" t="str">
        <f t="shared" ref="E37:E43" si="7">CONCATENATE(C37," (",D37,")")</f>
        <v>Int (+2)</v>
      </c>
      <c r="F37" s="335" t="s">
        <v>55</v>
      </c>
      <c r="G37" s="335">
        <f t="shared" ref="G37:G43" si="8">B37+D37+F37</f>
        <v>2</v>
      </c>
      <c r="H37" s="382">
        <f t="shared" ca="1" si="3"/>
        <v>14</v>
      </c>
      <c r="I37" s="335">
        <f t="shared" ref="I37:I43" ca="1" si="9">SUM(G37:H37)</f>
        <v>16</v>
      </c>
      <c r="J37" s="337"/>
    </row>
    <row r="38" spans="1:10" ht="16.8" x14ac:dyDescent="0.3">
      <c r="A38" s="325" t="s">
        <v>50</v>
      </c>
      <c r="B38" s="95">
        <v>5</v>
      </c>
      <c r="C38" s="326" t="s">
        <v>26</v>
      </c>
      <c r="D38" s="327" t="str">
        <f>IF(C38="Str",'Personal File'!$C$10,IF(C38="Dex",'Personal File'!$C$11,IF(C38="Con",'Personal File'!$C$12,IF(C38="Int",'Personal File'!$C$13,IF(C38="Wis",'Personal File'!$C$14,IF(C38="Cha",'Personal File'!$C$15))))))</f>
        <v>+1</v>
      </c>
      <c r="E38" s="328" t="str">
        <f t="shared" si="7"/>
        <v>Wis (+1)</v>
      </c>
      <c r="F38" s="329">
        <v>2</v>
      </c>
      <c r="G38" s="96">
        <f t="shared" si="8"/>
        <v>8</v>
      </c>
      <c r="H38" s="382">
        <f t="shared" ca="1" si="3"/>
        <v>10</v>
      </c>
      <c r="I38" s="96">
        <f t="shared" ca="1" si="9"/>
        <v>18</v>
      </c>
      <c r="J38" s="320"/>
    </row>
    <row r="39" spans="1:10" ht="16.8" x14ac:dyDescent="0.3">
      <c r="A39" s="325" t="s">
        <v>75</v>
      </c>
      <c r="B39" s="95">
        <v>4</v>
      </c>
      <c r="C39" s="326" t="s">
        <v>26</v>
      </c>
      <c r="D39" s="327" t="str">
        <f>IF(C39="Str",'Personal File'!$C$10,IF(C39="Dex",'Personal File'!$C$11,IF(C39="Con",'Personal File'!$C$12,IF(C39="Int",'Personal File'!$C$13,IF(C39="Wis",'Personal File'!$C$14,IF(C39="Cha",'Personal File'!$C$15))))))</f>
        <v>+1</v>
      </c>
      <c r="E39" s="328" t="str">
        <f t="shared" si="7"/>
        <v>Wis (+1)</v>
      </c>
      <c r="F39" s="96" t="s">
        <v>55</v>
      </c>
      <c r="G39" s="96">
        <f t="shared" si="8"/>
        <v>5</v>
      </c>
      <c r="H39" s="382">
        <f t="shared" ca="1" si="3"/>
        <v>4</v>
      </c>
      <c r="I39" s="96">
        <f t="shared" ca="1" si="9"/>
        <v>9</v>
      </c>
      <c r="J39" s="320"/>
    </row>
    <row r="40" spans="1:10" ht="16.8" x14ac:dyDescent="0.3">
      <c r="A40" s="321" t="s">
        <v>14</v>
      </c>
      <c r="B40" s="95">
        <v>2</v>
      </c>
      <c r="C40" s="322" t="s">
        <v>28</v>
      </c>
      <c r="D40" s="323" t="str">
        <f>IF(C40="Str",'Personal File'!$C$10,IF(C40="Dex",'Personal File'!$C$11,IF(C40="Con",'Personal File'!$C$12,IF(C40="Int",'Personal File'!$C$13,IF(C40="Wis",'Personal File'!$C$14,IF(C40="Cha",'Personal File'!$C$15))))))</f>
        <v>+0</v>
      </c>
      <c r="E40" s="324" t="str">
        <f t="shared" si="7"/>
        <v>Str (+0)</v>
      </c>
      <c r="F40" s="96" t="s">
        <v>55</v>
      </c>
      <c r="G40" s="96">
        <f t="shared" si="8"/>
        <v>2</v>
      </c>
      <c r="H40" s="382">
        <f t="shared" ca="1" si="3"/>
        <v>1</v>
      </c>
      <c r="I40" s="96">
        <f t="shared" ca="1" si="9"/>
        <v>3</v>
      </c>
      <c r="J40" s="97"/>
    </row>
    <row r="41" spans="1:10" ht="16.8" x14ac:dyDescent="0.3">
      <c r="A41" s="113" t="s">
        <v>51</v>
      </c>
      <c r="B41" s="114">
        <v>0</v>
      </c>
      <c r="C41" s="115" t="s">
        <v>27</v>
      </c>
      <c r="D41" s="116" t="str">
        <f>IF(C41="Str",'Personal File'!$C$10,IF(C41="Dex",'Personal File'!$C$11,IF(C41="Con",'Personal File'!$C$12,IF(C41="Int",'Personal File'!$C$13,IF(C41="Wis",'Personal File'!$C$14,IF(C41="Cha",'Personal File'!$C$15))))))</f>
        <v>+2</v>
      </c>
      <c r="E41" s="117" t="str">
        <f t="shared" si="7"/>
        <v>Dex (+2)</v>
      </c>
      <c r="F41" s="92">
        <f>SUM(Martial!$D$15:$D$16)</f>
        <v>-1</v>
      </c>
      <c r="G41" s="92">
        <f t="shared" si="8"/>
        <v>1</v>
      </c>
      <c r="H41" s="382">
        <f t="shared" ca="1" si="3"/>
        <v>2</v>
      </c>
      <c r="I41" s="92">
        <f t="shared" ca="1" si="9"/>
        <v>3</v>
      </c>
      <c r="J41" s="118"/>
    </row>
    <row r="42" spans="1:10" ht="16.8" x14ac:dyDescent="0.3">
      <c r="A42" s="119" t="s">
        <v>52</v>
      </c>
      <c r="B42" s="88">
        <v>0</v>
      </c>
      <c r="C42" s="120" t="s">
        <v>23</v>
      </c>
      <c r="D42" s="121" t="str">
        <f>IF(C42="Str",'Personal File'!$C$10,IF(C42="Dex",'Personal File'!$C$11,IF(C42="Con",'Personal File'!$C$12,IF(C42="Int",'Personal File'!$C$13,IF(C42="Wis",'Personal File'!$C$14,IF(C42="Cha",'Personal File'!$C$15))))))</f>
        <v>+1</v>
      </c>
      <c r="E42" s="122" t="str">
        <f t="shared" si="7"/>
        <v>Cha (+1)</v>
      </c>
      <c r="F42" s="92" t="s">
        <v>55</v>
      </c>
      <c r="G42" s="92">
        <f t="shared" si="8"/>
        <v>1</v>
      </c>
      <c r="H42" s="382">
        <f t="shared" ca="1" si="3"/>
        <v>16</v>
      </c>
      <c r="I42" s="92">
        <f t="shared" ca="1" si="9"/>
        <v>17</v>
      </c>
      <c r="J42" s="93"/>
    </row>
    <row r="43" spans="1:10" ht="17.399999999999999" thickBot="1" x14ac:dyDescent="0.35">
      <c r="A43" s="357" t="s">
        <v>53</v>
      </c>
      <c r="B43" s="358">
        <v>1</v>
      </c>
      <c r="C43" s="359" t="s">
        <v>27</v>
      </c>
      <c r="D43" s="360" t="str">
        <f>IF(C43="Str",'Personal File'!$C$10,IF(C43="Dex",'Personal File'!$C$11,IF(C43="Con",'Personal File'!$C$12,IF(C43="Int",'Personal File'!$C$13,IF(C43="Wis",'Personal File'!$C$14,IF(C43="Cha",'Personal File'!$C$15))))))</f>
        <v>+2</v>
      </c>
      <c r="E43" s="361" t="str">
        <f t="shared" si="7"/>
        <v>Dex (+2)</v>
      </c>
      <c r="F43" s="362" t="s">
        <v>55</v>
      </c>
      <c r="G43" s="362">
        <f t="shared" si="8"/>
        <v>3</v>
      </c>
      <c r="H43" s="384">
        <f ca="1">RANDBETWEEN(1,20)</f>
        <v>20</v>
      </c>
      <c r="I43" s="362">
        <f t="shared" ca="1" si="9"/>
        <v>23</v>
      </c>
      <c r="J43" s="363"/>
    </row>
    <row r="44" spans="1:10" ht="16.2" thickTop="1" x14ac:dyDescent="0.3">
      <c r="B44" s="123">
        <f>SUM(B6:B43)</f>
        <v>56</v>
      </c>
      <c r="E44" s="228">
        <f>SUM(E45:E48)</f>
        <v>56</v>
      </c>
      <c r="F44" s="124" t="s">
        <v>56</v>
      </c>
    </row>
    <row r="45" spans="1:10" x14ac:dyDescent="0.3">
      <c r="B45" s="123"/>
      <c r="E45" s="292">
        <f>4*(6+'Personal File'!$C$13)</f>
        <v>32</v>
      </c>
      <c r="F45" s="125" t="s">
        <v>117</v>
      </c>
    </row>
    <row r="46" spans="1:10" x14ac:dyDescent="0.3">
      <c r="E46" s="292">
        <f>6+'Personal File'!$C$13</f>
        <v>8</v>
      </c>
      <c r="F46" s="125" t="s">
        <v>118</v>
      </c>
    </row>
    <row r="47" spans="1:10" x14ac:dyDescent="0.3">
      <c r="E47" s="292">
        <f>6+'Personal File'!$C$13</f>
        <v>8</v>
      </c>
      <c r="F47" s="125" t="s">
        <v>189</v>
      </c>
    </row>
    <row r="48" spans="1:10" x14ac:dyDescent="0.3">
      <c r="E48" s="292">
        <f>6+'Personal File'!$C$13</f>
        <v>8</v>
      </c>
      <c r="F48" s="125" t="s">
        <v>200</v>
      </c>
    </row>
  </sheetData>
  <sortState xmlns:xlrd2="http://schemas.microsoft.com/office/spreadsheetml/2017/richdata2" ref="A3:J43">
    <sortCondition ref="A3:A43"/>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9"/>
  <sheetViews>
    <sheetView showGridLines="0" workbookViewId="0"/>
  </sheetViews>
  <sheetFormatPr defaultColWidth="13" defaultRowHeight="16.8" x14ac:dyDescent="0.3"/>
  <cols>
    <col min="1" max="1" width="11.69921875" style="144" customWidth="1"/>
    <col min="2" max="2" width="6.19921875" style="144" bestFit="1" customWidth="1"/>
    <col min="3" max="3" width="4.09765625" style="144" bestFit="1" customWidth="1"/>
    <col min="4" max="4" width="7.8984375" style="143" bestFit="1" customWidth="1"/>
    <col min="5" max="5" width="2.19921875" style="143" bestFit="1" customWidth="1"/>
    <col min="6" max="6" width="14.3984375" style="128" customWidth="1"/>
    <col min="7" max="10" width="4.296875" style="128" customWidth="1"/>
    <col min="11" max="16384" width="13" style="128"/>
  </cols>
  <sheetData>
    <row r="1" spans="1:10" ht="24" thickTop="1" thickBot="1" x14ac:dyDescent="0.35">
      <c r="A1" s="303" t="s">
        <v>73</v>
      </c>
      <c r="B1" s="126"/>
      <c r="C1" s="126"/>
      <c r="D1" s="127"/>
      <c r="E1" s="128"/>
      <c r="F1" s="307" t="s">
        <v>83</v>
      </c>
      <c r="G1" s="307"/>
      <c r="H1" s="130"/>
      <c r="I1" s="131"/>
      <c r="J1" s="131"/>
    </row>
    <row r="2" spans="1:10" s="48" customFormat="1" ht="17.399999999999999" thickTop="1" x14ac:dyDescent="0.3">
      <c r="A2" s="304" t="s">
        <v>63</v>
      </c>
      <c r="B2" s="305" t="s">
        <v>0</v>
      </c>
      <c r="C2" s="305" t="s">
        <v>76</v>
      </c>
      <c r="D2" s="306" t="s">
        <v>64</v>
      </c>
      <c r="E2" s="22"/>
      <c r="F2" s="230"/>
      <c r="G2" s="132" t="s">
        <v>84</v>
      </c>
      <c r="H2" s="254"/>
      <c r="I2" s="254"/>
      <c r="J2" s="255"/>
    </row>
    <row r="3" spans="1:10" ht="17.399999999999999" thickBot="1" x14ac:dyDescent="0.35">
      <c r="A3" s="400" t="s">
        <v>201</v>
      </c>
      <c r="B3" s="312">
        <v>1</v>
      </c>
      <c r="C3" s="313">
        <f>10+B3+'Personal File'!$C$14</f>
        <v>12</v>
      </c>
      <c r="D3" s="314" t="s">
        <v>112</v>
      </c>
      <c r="E3" s="22"/>
      <c r="F3" s="129"/>
      <c r="G3" s="133" t="s">
        <v>79</v>
      </c>
      <c r="H3" s="134" t="s">
        <v>80</v>
      </c>
      <c r="I3" s="134" t="s">
        <v>81</v>
      </c>
      <c r="J3" s="135" t="s">
        <v>82</v>
      </c>
    </row>
    <row r="4" spans="1:10" ht="18" thickTop="1" thickBot="1" x14ac:dyDescent="0.35">
      <c r="A4" s="401" t="s">
        <v>104</v>
      </c>
      <c r="B4" s="140">
        <v>1</v>
      </c>
      <c r="C4" s="141">
        <f>10+B4+'Personal File'!$C$14</f>
        <v>12</v>
      </c>
      <c r="D4" s="142" t="s">
        <v>112</v>
      </c>
      <c r="E4" s="22"/>
      <c r="F4" s="136" t="s">
        <v>218</v>
      </c>
      <c r="G4" s="137">
        <v>0</v>
      </c>
      <c r="H4" s="138">
        <v>0</v>
      </c>
      <c r="I4" s="138">
        <v>0</v>
      </c>
      <c r="J4" s="139">
        <v>0</v>
      </c>
    </row>
    <row r="5" spans="1:10" ht="18" thickTop="1" thickBot="1" x14ac:dyDescent="0.35">
      <c r="E5" s="22"/>
      <c r="F5" s="373" t="s">
        <v>85</v>
      </c>
      <c r="G5" s="374">
        <v>1</v>
      </c>
      <c r="H5" s="375">
        <v>0</v>
      </c>
      <c r="I5" s="375">
        <v>0</v>
      </c>
      <c r="J5" s="376">
        <v>0</v>
      </c>
    </row>
    <row r="6" spans="1:10" ht="17.399999999999999" thickBot="1" x14ac:dyDescent="0.35">
      <c r="E6" s="22"/>
      <c r="F6" s="369" t="s">
        <v>105</v>
      </c>
      <c r="G6" s="370">
        <f>SUM(G4:G5)</f>
        <v>1</v>
      </c>
      <c r="H6" s="371">
        <v>0</v>
      </c>
      <c r="I6" s="371">
        <f>SUM(I5:I5)</f>
        <v>0</v>
      </c>
      <c r="J6" s="372">
        <f>SUM(J5:J5)</f>
        <v>0</v>
      </c>
    </row>
    <row r="7" spans="1:10" ht="17.399999999999999" thickTop="1" x14ac:dyDescent="0.3">
      <c r="E7" s="22"/>
    </row>
    <row r="8" spans="1:10" x14ac:dyDescent="0.3">
      <c r="I8" s="263" t="s">
        <v>107</v>
      </c>
      <c r="J8" s="147">
        <f>ROUNDDOWN(0.5*'Personal File'!E3,0)</f>
        <v>2</v>
      </c>
    </row>
    <row r="9" spans="1:10" x14ac:dyDescent="0.3">
      <c r="E9" s="22"/>
    </row>
    <row r="10" spans="1:10" x14ac:dyDescent="0.3">
      <c r="E10" s="22"/>
    </row>
    <row r="11" spans="1:10" x14ac:dyDescent="0.3">
      <c r="E11" s="22"/>
    </row>
    <row r="12" spans="1:10" x14ac:dyDescent="0.3">
      <c r="E12" s="22"/>
    </row>
    <row r="13" spans="1:10" x14ac:dyDescent="0.3">
      <c r="E13" s="22"/>
    </row>
    <row r="14" spans="1:10" x14ac:dyDescent="0.3">
      <c r="E14" s="22"/>
    </row>
    <row r="18" spans="6:6" x14ac:dyDescent="0.3">
      <c r="F18" s="143"/>
    </row>
    <row r="19" spans="6:6" x14ac:dyDescent="0.3">
      <c r="F19" s="143"/>
    </row>
  </sheetData>
  <conditionalFormatting sqref="D3">
    <cfRule type="cellIs" dxfId="12" priority="11" operator="equal">
      <formula>"þ"</formula>
    </cfRule>
  </conditionalFormatting>
  <conditionalFormatting sqref="D4">
    <cfRule type="cellIs" dxfId="11" priority="3"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7"/>
  <sheetViews>
    <sheetView showGridLines="0" workbookViewId="0"/>
  </sheetViews>
  <sheetFormatPr defaultColWidth="13" defaultRowHeight="16.8" x14ac:dyDescent="0.3"/>
  <cols>
    <col min="1" max="1" width="31" style="143" bestFit="1" customWidth="1"/>
    <col min="2" max="2" width="3" style="144" customWidth="1"/>
    <col min="3" max="3" width="37.19921875" style="128" bestFit="1" customWidth="1"/>
    <col min="4" max="4" width="17.69921875" style="147" bestFit="1" customWidth="1"/>
    <col min="5" max="16384" width="13" style="128"/>
  </cols>
  <sheetData>
    <row r="1" spans="1:4" ht="24" thickTop="1" thickBot="1" x14ac:dyDescent="0.45">
      <c r="A1" s="146" t="s">
        <v>86</v>
      </c>
      <c r="B1" s="128"/>
      <c r="C1" s="308" t="s">
        <v>114</v>
      </c>
      <c r="D1" s="128"/>
    </row>
    <row r="2" spans="1:4" x14ac:dyDescent="0.3">
      <c r="A2" s="252" t="s">
        <v>168</v>
      </c>
      <c r="B2" s="128"/>
      <c r="C2" s="309" t="s">
        <v>188</v>
      </c>
      <c r="D2" s="128"/>
    </row>
    <row r="3" spans="1:4" x14ac:dyDescent="0.3">
      <c r="A3" s="253" t="s">
        <v>169</v>
      </c>
      <c r="B3" s="128"/>
      <c r="C3" s="309" t="s">
        <v>122</v>
      </c>
      <c r="D3" s="128"/>
    </row>
    <row r="4" spans="1:4" ht="17.399999999999999" thickBot="1" x14ac:dyDescent="0.35">
      <c r="A4" s="386" t="s">
        <v>119</v>
      </c>
      <c r="B4" s="128"/>
      <c r="C4" s="311" t="s">
        <v>123</v>
      </c>
      <c r="D4" s="128"/>
    </row>
    <row r="5" spans="1:4" ht="18" thickTop="1" thickBot="1" x14ac:dyDescent="0.35">
      <c r="B5" s="128"/>
      <c r="C5" s="311" t="s">
        <v>167</v>
      </c>
      <c r="D5" s="128"/>
    </row>
    <row r="6" spans="1:4" ht="24" thickTop="1" thickBot="1" x14ac:dyDescent="0.35">
      <c r="A6" s="6" t="s">
        <v>77</v>
      </c>
      <c r="B6" s="128"/>
      <c r="C6" s="310" t="s">
        <v>124</v>
      </c>
      <c r="D6" s="128"/>
    </row>
    <row r="7" spans="1:4" ht="17.399999999999999" thickBot="1" x14ac:dyDescent="0.35">
      <c r="A7" s="148" t="s">
        <v>115</v>
      </c>
      <c r="B7" s="128"/>
      <c r="D7" s="128"/>
    </row>
    <row r="8" spans="1:4" ht="18" thickTop="1" thickBot="1" x14ac:dyDescent="0.35">
      <c r="B8" s="128"/>
      <c r="D8" s="128"/>
    </row>
    <row r="9" spans="1:4" ht="24" thickTop="1" thickBot="1" x14ac:dyDescent="0.35">
      <c r="A9" s="251" t="s">
        <v>65</v>
      </c>
      <c r="B9" s="128"/>
      <c r="D9" s="128"/>
    </row>
    <row r="10" spans="1:4" x14ac:dyDescent="0.3">
      <c r="A10" s="385" t="s">
        <v>191</v>
      </c>
      <c r="B10" s="128"/>
      <c r="D10" s="128"/>
    </row>
    <row r="11" spans="1:4" ht="17.399999999999999" thickBot="1" x14ac:dyDescent="0.35">
      <c r="A11" s="348" t="s">
        <v>190</v>
      </c>
      <c r="B11" s="128"/>
    </row>
    <row r="12" spans="1:4" ht="18" thickTop="1" thickBot="1" x14ac:dyDescent="0.35"/>
    <row r="13" spans="1:4" ht="24" thickTop="1" thickBot="1" x14ac:dyDescent="0.35">
      <c r="A13" s="349" t="s">
        <v>164</v>
      </c>
    </row>
    <row r="14" spans="1:4" x14ac:dyDescent="0.3">
      <c r="A14" s="350" t="s">
        <v>165</v>
      </c>
    </row>
    <row r="15" spans="1:4" x14ac:dyDescent="0.3">
      <c r="A15" s="351" t="s">
        <v>166</v>
      </c>
    </row>
    <row r="16" spans="1:4" ht="17.399999999999999" thickBot="1" x14ac:dyDescent="0.35">
      <c r="A16" s="352" t="s">
        <v>101</v>
      </c>
    </row>
    <row r="17" ht="17.399999999999999" thickTop="1" x14ac:dyDescent="0.3"/>
  </sheetData>
  <sortState xmlns:xlrd2="http://schemas.microsoft.com/office/spreadsheetml/2017/richdata2" ref="A2:A3">
    <sortCondition ref="A2:A3"/>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7"/>
  <sheetViews>
    <sheetView showGridLines="0" workbookViewId="0"/>
  </sheetViews>
  <sheetFormatPr defaultColWidth="13" defaultRowHeight="15.6" x14ac:dyDescent="0.3"/>
  <cols>
    <col min="1" max="1" width="20.8984375" style="150" bestFit="1" customWidth="1"/>
    <col min="2" max="2" width="8.5" style="150" bestFit="1" customWidth="1"/>
    <col min="3" max="3" width="4.296875" style="150" bestFit="1" customWidth="1"/>
    <col min="4" max="4" width="6.296875" style="150" bestFit="1" customWidth="1"/>
    <col min="5" max="5" width="8.5" style="150" bestFit="1" customWidth="1"/>
    <col min="6" max="6" width="9" style="150" bestFit="1" customWidth="1"/>
    <col min="7" max="7" width="4.3984375" style="150" bestFit="1" customWidth="1"/>
    <col min="8" max="8" width="4.69921875" style="150" bestFit="1" customWidth="1"/>
    <col min="9" max="9" width="5.69921875" style="150" bestFit="1" customWidth="1"/>
    <col min="10" max="10" width="6.296875" style="150" bestFit="1" customWidth="1"/>
    <col min="11" max="11" width="11.69921875" style="150" bestFit="1" customWidth="1"/>
    <col min="12" max="12" width="1.3984375" style="13" customWidth="1"/>
    <col min="13" max="13" width="6.796875" style="13" bestFit="1" customWidth="1"/>
    <col min="14" max="16384" width="13" style="13"/>
  </cols>
  <sheetData>
    <row r="1" spans="1:14" ht="23.4" thickBot="1" x14ac:dyDescent="0.35">
      <c r="A1" s="145" t="s">
        <v>15</v>
      </c>
      <c r="B1" s="145"/>
      <c r="C1" s="145"/>
      <c r="D1" s="145"/>
      <c r="E1" s="145"/>
      <c r="F1" s="145"/>
      <c r="G1" s="145"/>
      <c r="H1" s="145"/>
      <c r="I1" s="145"/>
      <c r="J1" s="145"/>
      <c r="K1" s="145"/>
    </row>
    <row r="2" spans="1:14" ht="16.8" thickTop="1" thickBot="1" x14ac:dyDescent="0.35">
      <c r="A2" s="178" t="s">
        <v>1</v>
      </c>
      <c r="B2" s="179" t="s">
        <v>2</v>
      </c>
      <c r="C2" s="179" t="s">
        <v>18</v>
      </c>
      <c r="D2" s="179" t="s">
        <v>19</v>
      </c>
      <c r="E2" s="180" t="s">
        <v>57</v>
      </c>
      <c r="F2" s="179" t="s">
        <v>16</v>
      </c>
      <c r="G2" s="179" t="s">
        <v>20</v>
      </c>
      <c r="H2" s="181" t="s">
        <v>78</v>
      </c>
      <c r="I2" s="182" t="s">
        <v>87</v>
      </c>
      <c r="J2" s="181" t="s">
        <v>70</v>
      </c>
      <c r="K2" s="183" t="s">
        <v>69</v>
      </c>
      <c r="M2" s="249" t="s">
        <v>90</v>
      </c>
    </row>
    <row r="3" spans="1:14" x14ac:dyDescent="0.3">
      <c r="A3" s="155" t="s">
        <v>108</v>
      </c>
      <c r="B3" s="193" t="s">
        <v>109</v>
      </c>
      <c r="C3" s="193">
        <v>0</v>
      </c>
      <c r="D3" s="193">
        <v>0</v>
      </c>
      <c r="E3" s="194" t="s">
        <v>110</v>
      </c>
      <c r="F3" s="171" t="s">
        <v>111</v>
      </c>
      <c r="G3" s="219">
        <v>1</v>
      </c>
      <c r="H3" s="193" t="str">
        <f>CONCATENATE("+",'Personal File'!$B$8+'Personal File'!$C$10+D3)</f>
        <v>+4</v>
      </c>
      <c r="I3" s="192">
        <f t="shared" ref="I3:I5" ca="1" si="0">RANDBETWEEN(1,20)</f>
        <v>6</v>
      </c>
      <c r="J3" s="217">
        <f t="shared" ref="J3:J5" ca="1" si="1">I3+H3</f>
        <v>10</v>
      </c>
      <c r="K3" s="195"/>
      <c r="M3" s="238">
        <v>2</v>
      </c>
    </row>
    <row r="4" spans="1:14" x14ac:dyDescent="0.3">
      <c r="A4" s="278" t="s">
        <v>186</v>
      </c>
      <c r="B4" s="271" t="s">
        <v>216</v>
      </c>
      <c r="C4" s="271">
        <v>0</v>
      </c>
      <c r="D4" s="271">
        <v>1</v>
      </c>
      <c r="E4" s="272" t="s">
        <v>110</v>
      </c>
      <c r="F4" s="315" t="s">
        <v>120</v>
      </c>
      <c r="G4" s="273">
        <v>4</v>
      </c>
      <c r="H4" s="271" t="str">
        <f>CONCATENATE("+",'Personal File'!$B$8+'Personal File'!$C$10+D4)</f>
        <v>+5</v>
      </c>
      <c r="I4" s="300">
        <f t="shared" ca="1" si="0"/>
        <v>7</v>
      </c>
      <c r="J4" s="275">
        <f t="shared" ref="J4" ca="1" si="2">I4+H4</f>
        <v>12</v>
      </c>
      <c r="K4" s="301"/>
      <c r="M4" s="250">
        <v>20</v>
      </c>
    </row>
    <row r="5" spans="1:14" ht="16.2" thickBot="1" x14ac:dyDescent="0.35">
      <c r="A5" s="196" t="s">
        <v>95</v>
      </c>
      <c r="B5" s="197" t="s">
        <v>96</v>
      </c>
      <c r="C5" s="198">
        <v>0</v>
      </c>
      <c r="D5" s="199" t="s">
        <v>55</v>
      </c>
      <c r="E5" s="199" t="s">
        <v>92</v>
      </c>
      <c r="F5" s="168" t="s">
        <v>97</v>
      </c>
      <c r="G5" s="200">
        <v>0</v>
      </c>
      <c r="H5" s="200" t="str">
        <f>CONCATENATE("+",'Personal File'!$B$8+'Personal File'!$C$10+D5)</f>
        <v>+4</v>
      </c>
      <c r="I5" s="201">
        <f t="shared" ca="1" si="0"/>
        <v>17</v>
      </c>
      <c r="J5" s="202">
        <f t="shared" ca="1" si="1"/>
        <v>21</v>
      </c>
      <c r="K5" s="203"/>
      <c r="M5" s="242" t="s">
        <v>104</v>
      </c>
    </row>
    <row r="6" spans="1:14" ht="6" customHeight="1" thickTop="1" thickBot="1" x14ac:dyDescent="0.35">
      <c r="M6" s="224"/>
    </row>
    <row r="7" spans="1:14" ht="16.8" thickTop="1" thickBot="1" x14ac:dyDescent="0.35">
      <c r="A7" s="178" t="s">
        <v>4</v>
      </c>
      <c r="B7" s="179" t="s">
        <v>5</v>
      </c>
      <c r="C7" s="179" t="s">
        <v>18</v>
      </c>
      <c r="D7" s="179" t="s">
        <v>19</v>
      </c>
      <c r="E7" s="180" t="s">
        <v>57</v>
      </c>
      <c r="F7" s="179" t="s">
        <v>6</v>
      </c>
      <c r="G7" s="179" t="s">
        <v>20</v>
      </c>
      <c r="H7" s="181" t="s">
        <v>78</v>
      </c>
      <c r="I7" s="182" t="s">
        <v>87</v>
      </c>
      <c r="J7" s="181" t="s">
        <v>70</v>
      </c>
      <c r="K7" s="183" t="s">
        <v>69</v>
      </c>
      <c r="M7" s="249" t="s">
        <v>90</v>
      </c>
    </row>
    <row r="8" spans="1:14" x14ac:dyDescent="0.3">
      <c r="A8" s="264" t="s">
        <v>181</v>
      </c>
      <c r="B8" s="265" t="s">
        <v>103</v>
      </c>
      <c r="C8" s="355" t="str">
        <f>'Personal File'!$C$10</f>
        <v>+0</v>
      </c>
      <c r="D8" s="265">
        <f>1</f>
        <v>1</v>
      </c>
      <c r="E8" s="265" t="s">
        <v>184</v>
      </c>
      <c r="F8" s="265" t="s">
        <v>185</v>
      </c>
      <c r="G8" s="266">
        <v>3</v>
      </c>
      <c r="H8" s="266" t="str">
        <f>CONCATENATE("+",'Personal File'!$B$8+'Personal File'!$C$11+D8+1)</f>
        <v>+8</v>
      </c>
      <c r="I8" s="267">
        <f t="shared" ref="I8:I11" ca="1" si="3">RANDBETWEEN(1,20)</f>
        <v>2</v>
      </c>
      <c r="J8" s="268">
        <f t="shared" ref="J8:J9" ca="1" si="4">I8+H8</f>
        <v>10</v>
      </c>
      <c r="K8" s="269" t="s">
        <v>106</v>
      </c>
      <c r="M8" s="250">
        <v>375</v>
      </c>
      <c r="N8" s="230"/>
    </row>
    <row r="9" spans="1:14" x14ac:dyDescent="0.3">
      <c r="A9" s="270" t="s">
        <v>182</v>
      </c>
      <c r="B9" s="271" t="s">
        <v>103</v>
      </c>
      <c r="C9" s="356" t="str">
        <f>'Personal File'!$C$10</f>
        <v>+0</v>
      </c>
      <c r="D9" s="271">
        <f>1</f>
        <v>1</v>
      </c>
      <c r="E9" s="271" t="s">
        <v>184</v>
      </c>
      <c r="F9" s="272" t="s">
        <v>185</v>
      </c>
      <c r="G9" s="273" t="s">
        <v>104</v>
      </c>
      <c r="H9" s="273" t="str">
        <f>CONCATENATE("+",'Personal File'!$B$8+'Personal File'!$C$11+D9+1)</f>
        <v>+8</v>
      </c>
      <c r="I9" s="274">
        <f t="shared" ca="1" si="3"/>
        <v>6</v>
      </c>
      <c r="J9" s="275">
        <f t="shared" ca="1" si="4"/>
        <v>14</v>
      </c>
      <c r="K9" s="276" t="s">
        <v>106</v>
      </c>
      <c r="M9" s="277" t="s">
        <v>104</v>
      </c>
    </row>
    <row r="10" spans="1:14" x14ac:dyDescent="0.3">
      <c r="A10" s="270" t="s">
        <v>183</v>
      </c>
      <c r="B10" s="271" t="s">
        <v>103</v>
      </c>
      <c r="C10" s="356" t="str">
        <f>'Personal File'!$C$10</f>
        <v>+0</v>
      </c>
      <c r="D10" s="271">
        <f>1</f>
        <v>1</v>
      </c>
      <c r="E10" s="271" t="s">
        <v>184</v>
      </c>
      <c r="F10" s="272" t="s">
        <v>185</v>
      </c>
      <c r="G10" s="273" t="s">
        <v>104</v>
      </c>
      <c r="H10" s="273" t="str">
        <f>CONCATENATE("+",'Personal File'!$B$8+'Personal File'!$C$11+D10+1)</f>
        <v>+8</v>
      </c>
      <c r="I10" s="274">
        <f t="shared" ca="1" si="3"/>
        <v>14</v>
      </c>
      <c r="J10" s="275">
        <f t="shared" ref="J10" ca="1" si="5">I10+H10</f>
        <v>22</v>
      </c>
      <c r="K10" s="276" t="s">
        <v>106</v>
      </c>
      <c r="M10" s="277" t="s">
        <v>104</v>
      </c>
    </row>
    <row r="11" spans="1:14" x14ac:dyDescent="0.3">
      <c r="A11" s="270" t="s">
        <v>199</v>
      </c>
      <c r="B11" s="271" t="s">
        <v>109</v>
      </c>
      <c r="C11" s="356">
        <v>0</v>
      </c>
      <c r="D11" s="271">
        <v>0</v>
      </c>
      <c r="E11" s="271" t="s">
        <v>110</v>
      </c>
      <c r="F11" s="272" t="s">
        <v>111</v>
      </c>
      <c r="G11" s="273">
        <v>1</v>
      </c>
      <c r="H11" s="273" t="str">
        <f>CONCATENATE("+",'Personal File'!$B$8+'Personal File'!$C$11+D11+1)</f>
        <v>+7</v>
      </c>
      <c r="I11" s="274">
        <f t="shared" ca="1" si="3"/>
        <v>12</v>
      </c>
      <c r="J11" s="275">
        <f t="shared" ref="J11" ca="1" si="6">I11+H11</f>
        <v>19</v>
      </c>
      <c r="K11" s="276" t="s">
        <v>106</v>
      </c>
      <c r="M11" s="277" t="s">
        <v>104</v>
      </c>
    </row>
    <row r="12" spans="1:14" ht="16.2" thickBot="1" x14ac:dyDescent="0.35">
      <c r="A12" s="256"/>
      <c r="B12" s="257"/>
      <c r="C12" s="257"/>
      <c r="D12" s="257"/>
      <c r="E12" s="257"/>
      <c r="F12" s="258"/>
      <c r="G12" s="259"/>
      <c r="H12" s="259"/>
      <c r="I12" s="201"/>
      <c r="J12" s="260"/>
      <c r="K12" s="262"/>
      <c r="M12" s="261"/>
    </row>
    <row r="13" spans="1:14" ht="6" customHeight="1" thickTop="1" thickBot="1" x14ac:dyDescent="0.35">
      <c r="D13" s="184"/>
      <c r="E13" s="184"/>
      <c r="G13" s="176"/>
      <c r="H13" s="176"/>
      <c r="I13" s="176"/>
      <c r="J13" s="176"/>
      <c r="M13" s="224"/>
    </row>
    <row r="14" spans="1:14" ht="16.8" thickTop="1" thickBot="1" x14ac:dyDescent="0.35">
      <c r="A14" s="178" t="s">
        <v>61</v>
      </c>
      <c r="B14" s="179" t="s">
        <v>9</v>
      </c>
      <c r="C14" s="179" t="s">
        <v>27</v>
      </c>
      <c r="D14" s="179" t="s">
        <v>70</v>
      </c>
      <c r="E14" s="179" t="s">
        <v>71</v>
      </c>
      <c r="F14" s="179" t="s">
        <v>72</v>
      </c>
      <c r="G14" s="179" t="s">
        <v>20</v>
      </c>
      <c r="H14" s="185" t="s">
        <v>69</v>
      </c>
      <c r="I14" s="186"/>
      <c r="J14" s="186"/>
      <c r="K14" s="187"/>
      <c r="M14" s="249" t="s">
        <v>90</v>
      </c>
    </row>
    <row r="15" spans="1:14" x14ac:dyDescent="0.3">
      <c r="A15" s="160" t="s">
        <v>180</v>
      </c>
      <c r="B15" s="213">
        <v>3</v>
      </c>
      <c r="C15" s="212">
        <v>5</v>
      </c>
      <c r="D15" s="213">
        <v>-1</v>
      </c>
      <c r="E15" s="214">
        <v>0.15</v>
      </c>
      <c r="F15" s="212" t="s">
        <v>89</v>
      </c>
      <c r="G15" s="218">
        <v>20</v>
      </c>
      <c r="H15" s="215"/>
      <c r="I15" s="210"/>
      <c r="J15" s="210"/>
      <c r="K15" s="211"/>
      <c r="M15" s="250">
        <v>25</v>
      </c>
    </row>
    <row r="16" spans="1:14" ht="16.2" thickBot="1" x14ac:dyDescent="0.35">
      <c r="A16" s="167"/>
      <c r="B16" s="206"/>
      <c r="C16" s="206"/>
      <c r="D16" s="197"/>
      <c r="E16" s="207"/>
      <c r="F16" s="197"/>
      <c r="G16" s="204"/>
      <c r="H16" s="208"/>
      <c r="I16" s="188"/>
      <c r="J16" s="188"/>
      <c r="K16" s="189"/>
      <c r="M16" s="242"/>
    </row>
    <row r="17" spans="4:13" ht="6.75" customHeight="1" thickTop="1" thickBot="1" x14ac:dyDescent="0.35">
      <c r="M17" s="224"/>
    </row>
    <row r="18" spans="4:13" ht="16.8" thickTop="1" thickBot="1" x14ac:dyDescent="0.35">
      <c r="D18" s="190" t="s">
        <v>62</v>
      </c>
      <c r="E18" s="191"/>
      <c r="F18" s="185" t="s">
        <v>3</v>
      </c>
      <c r="G18" s="179" t="s">
        <v>20</v>
      </c>
      <c r="H18" s="181" t="s">
        <v>78</v>
      </c>
      <c r="I18" s="185" t="s">
        <v>69</v>
      </c>
      <c r="J18" s="186"/>
      <c r="K18" s="187"/>
      <c r="M18" s="249" t="s">
        <v>90</v>
      </c>
    </row>
    <row r="19" spans="4:13" x14ac:dyDescent="0.3">
      <c r="D19" s="289" t="s">
        <v>121</v>
      </c>
      <c r="E19" s="279"/>
      <c r="F19" s="280">
        <v>40</v>
      </c>
      <c r="G19" s="205">
        <f t="shared" ref="G19" si="7">F19/10</f>
        <v>4</v>
      </c>
      <c r="H19" s="194" t="s">
        <v>55</v>
      </c>
      <c r="I19" s="281"/>
      <c r="J19" s="290"/>
      <c r="K19" s="291"/>
      <c r="M19" s="238">
        <f>F19/20</f>
        <v>2</v>
      </c>
    </row>
    <row r="20" spans="4:13" ht="16.2" thickBot="1" x14ac:dyDescent="0.35">
      <c r="D20" s="282"/>
      <c r="E20" s="283"/>
      <c r="F20" s="284"/>
      <c r="G20" s="200"/>
      <c r="H20" s="285"/>
      <c r="I20" s="286"/>
      <c r="J20" s="287"/>
      <c r="K20" s="288"/>
      <c r="M20" s="242"/>
    </row>
    <row r="21" spans="4:13" ht="16.8" thickTop="1" thickBot="1" x14ac:dyDescent="0.35">
      <c r="M21" s="224"/>
    </row>
    <row r="22" spans="4:13" ht="16.8" thickTop="1" thickBot="1" x14ac:dyDescent="0.35">
      <c r="D22" s="190" t="s">
        <v>98</v>
      </c>
      <c r="E22" s="186"/>
      <c r="F22" s="186"/>
      <c r="G22" s="186"/>
      <c r="H22" s="229" t="s">
        <v>3</v>
      </c>
      <c r="I22" s="229" t="s">
        <v>0</v>
      </c>
      <c r="J22" s="229" t="s">
        <v>99</v>
      </c>
      <c r="K22" s="187" t="s">
        <v>69</v>
      </c>
      <c r="L22" s="230"/>
      <c r="M22" s="249" t="s">
        <v>90</v>
      </c>
    </row>
    <row r="23" spans="4:13" x14ac:dyDescent="0.3">
      <c r="D23" s="394" t="s">
        <v>194</v>
      </c>
      <c r="E23" s="231"/>
      <c r="F23" s="231"/>
      <c r="G23" s="231"/>
      <c r="H23" s="232">
        <v>0</v>
      </c>
      <c r="I23" s="232">
        <v>1</v>
      </c>
      <c r="J23" s="232">
        <v>1</v>
      </c>
      <c r="K23" s="233"/>
      <c r="L23" s="230"/>
      <c r="M23" s="234">
        <v>50</v>
      </c>
    </row>
    <row r="24" spans="4:13" x14ac:dyDescent="0.3">
      <c r="D24" s="395" t="s">
        <v>195</v>
      </c>
      <c r="E24" s="235"/>
      <c r="F24" s="235"/>
      <c r="G24" s="235"/>
      <c r="H24" s="236">
        <v>0</v>
      </c>
      <c r="I24" s="236">
        <v>1</v>
      </c>
      <c r="J24" s="236">
        <v>1</v>
      </c>
      <c r="K24" s="237"/>
      <c r="L24" s="230"/>
      <c r="M24" s="238">
        <v>50</v>
      </c>
    </row>
    <row r="25" spans="4:13" x14ac:dyDescent="0.3">
      <c r="D25" s="396" t="s">
        <v>196</v>
      </c>
      <c r="E25" s="235"/>
      <c r="F25" s="235"/>
      <c r="G25" s="235"/>
      <c r="H25" s="236">
        <v>0</v>
      </c>
      <c r="I25" s="236">
        <v>2</v>
      </c>
      <c r="J25" s="236">
        <v>3</v>
      </c>
      <c r="K25" s="237"/>
      <c r="L25" s="230"/>
      <c r="M25" s="238">
        <v>100</v>
      </c>
    </row>
    <row r="26" spans="4:13" ht="16.2" thickBot="1" x14ac:dyDescent="0.35">
      <c r="D26" s="239"/>
      <c r="E26" s="240"/>
      <c r="F26" s="240"/>
      <c r="G26" s="240"/>
      <c r="H26" s="241"/>
      <c r="I26" s="241"/>
      <c r="J26" s="241"/>
      <c r="K26" s="189"/>
      <c r="L26" s="230"/>
      <c r="M26" s="242"/>
    </row>
    <row r="27" spans="4:13" ht="16.2" thickTop="1" x14ac:dyDescent="0.3"/>
  </sheetData>
  <phoneticPr fontId="0" type="noConversion"/>
  <conditionalFormatting sqref="I5 I10:I11">
    <cfRule type="cellIs" dxfId="10" priority="22" operator="equal">
      <formula>20</formula>
    </cfRule>
    <cfRule type="cellIs" dxfId="9" priority="23" operator="equal">
      <formula>1</formula>
    </cfRule>
  </conditionalFormatting>
  <conditionalFormatting sqref="I12">
    <cfRule type="cellIs" dxfId="8" priority="20" operator="equal">
      <formula>20</formula>
    </cfRule>
    <cfRule type="cellIs" dxfId="7" priority="21" operator="equal">
      <formula>1</formula>
    </cfRule>
  </conditionalFormatting>
  <conditionalFormatting sqref="I8:I9">
    <cfRule type="cellIs" dxfId="6" priority="18" operator="equal">
      <formula>20</formula>
    </cfRule>
    <cfRule type="cellIs" dxfId="5" priority="19" operator="equal">
      <formula>1</formula>
    </cfRule>
  </conditionalFormatting>
  <conditionalFormatting sqref="H23:H26">
    <cfRule type="cellIs" dxfId="4" priority="11" operator="equal">
      <formula>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0"/>
  <sheetViews>
    <sheetView showGridLines="0" workbookViewId="0"/>
  </sheetViews>
  <sheetFormatPr defaultColWidth="7.8984375" defaultRowHeight="15.6" x14ac:dyDescent="0.3"/>
  <cols>
    <col min="1" max="1" width="20.69921875" style="150" bestFit="1" customWidth="1"/>
    <col min="2" max="2" width="5.3984375" style="150" bestFit="1" customWidth="1"/>
    <col min="3" max="3" width="4.3984375" style="176" bestFit="1" customWidth="1"/>
    <col min="4" max="5" width="22.8984375" style="13" customWidth="1"/>
    <col min="6" max="6" width="1.19921875" style="150" customWidth="1"/>
    <col min="7" max="7" width="7.296875" style="13" bestFit="1" customWidth="1"/>
    <col min="8" max="16384" width="7.8984375" style="13"/>
  </cols>
  <sheetData>
    <row r="1" spans="1:7" ht="23.4" thickBot="1" x14ac:dyDescent="0.35">
      <c r="A1" s="145" t="s">
        <v>66</v>
      </c>
      <c r="B1" s="145"/>
      <c r="C1" s="149"/>
      <c r="D1" s="145"/>
      <c r="E1" s="145"/>
    </row>
    <row r="2" spans="1:7" s="150" customFormat="1" ht="16.8" thickTop="1" thickBot="1" x14ac:dyDescent="0.35">
      <c r="A2" s="151" t="s">
        <v>67</v>
      </c>
      <c r="B2" s="151" t="s">
        <v>3</v>
      </c>
      <c r="C2" s="152" t="s">
        <v>20</v>
      </c>
      <c r="D2" s="153" t="s">
        <v>68</v>
      </c>
      <c r="E2" s="154" t="s">
        <v>69</v>
      </c>
      <c r="G2" s="209" t="s">
        <v>90</v>
      </c>
    </row>
    <row r="3" spans="1:7" x14ac:dyDescent="0.3">
      <c r="A3" s="293" t="s">
        <v>170</v>
      </c>
      <c r="B3" s="294">
        <v>1</v>
      </c>
      <c r="C3" s="295">
        <v>0</v>
      </c>
      <c r="D3" s="296"/>
      <c r="E3" s="297"/>
      <c r="F3" s="298"/>
      <c r="G3" s="299">
        <v>2</v>
      </c>
    </row>
    <row r="4" spans="1:7" x14ac:dyDescent="0.3">
      <c r="A4" s="163" t="s">
        <v>197</v>
      </c>
      <c r="B4" s="388">
        <v>2</v>
      </c>
      <c r="C4" s="389">
        <f>B4</f>
        <v>2</v>
      </c>
      <c r="D4" s="390"/>
      <c r="E4" s="165"/>
      <c r="G4" s="222">
        <f>B4</f>
        <v>2</v>
      </c>
    </row>
    <row r="5" spans="1:7" x14ac:dyDescent="0.3">
      <c r="A5" s="163" t="s">
        <v>93</v>
      </c>
      <c r="B5" s="388">
        <v>1</v>
      </c>
      <c r="C5" s="389" t="s">
        <v>94</v>
      </c>
      <c r="D5" s="164"/>
      <c r="E5" s="165"/>
      <c r="G5" s="222">
        <v>1</v>
      </c>
    </row>
    <row r="6" spans="1:7" x14ac:dyDescent="0.3">
      <c r="A6" s="163"/>
      <c r="B6" s="391"/>
      <c r="C6" s="389"/>
      <c r="D6" s="399"/>
      <c r="E6" s="165"/>
      <c r="G6" s="222"/>
    </row>
    <row r="7" spans="1:7" x14ac:dyDescent="0.3">
      <c r="A7" s="163"/>
      <c r="B7" s="391"/>
      <c r="C7" s="389"/>
      <c r="D7" s="390"/>
      <c r="E7" s="165"/>
      <c r="G7" s="222"/>
    </row>
    <row r="8" spans="1:7" x14ac:dyDescent="0.3">
      <c r="A8" s="163"/>
      <c r="B8" s="388"/>
      <c r="C8" s="389"/>
      <c r="D8" s="164"/>
      <c r="E8" s="165"/>
      <c r="G8" s="222"/>
    </row>
    <row r="9" spans="1:7" ht="16.2" thickBot="1" x14ac:dyDescent="0.35">
      <c r="A9" s="167"/>
      <c r="B9" s="168"/>
      <c r="C9" s="392"/>
      <c r="D9" s="393"/>
      <c r="E9" s="169"/>
      <c r="G9" s="223"/>
    </row>
    <row r="10" spans="1:7" ht="22.8" thickTop="1" thickBot="1" x14ac:dyDescent="0.35">
      <c r="A10" s="458"/>
      <c r="B10" s="458"/>
      <c r="C10" s="458"/>
      <c r="D10" s="459" t="s">
        <v>213</v>
      </c>
      <c r="E10" s="460"/>
      <c r="F10" s="159"/>
      <c r="G10" s="159">
        <v>2000</v>
      </c>
    </row>
    <row r="11" spans="1:7" ht="16.8" thickTop="1" thickBot="1" x14ac:dyDescent="0.35">
      <c r="A11" s="151" t="s">
        <v>67</v>
      </c>
      <c r="B11" s="151" t="s">
        <v>3</v>
      </c>
      <c r="C11" s="152" t="s">
        <v>20</v>
      </c>
      <c r="D11" s="153" t="s">
        <v>68</v>
      </c>
      <c r="E11" s="154" t="s">
        <v>69</v>
      </c>
      <c r="G11" s="225" t="s">
        <v>90</v>
      </c>
    </row>
    <row r="12" spans="1:7" x14ac:dyDescent="0.3">
      <c r="A12" s="160" t="s">
        <v>174</v>
      </c>
      <c r="B12" s="172">
        <v>1</v>
      </c>
      <c r="C12" s="173">
        <v>0</v>
      </c>
      <c r="D12" s="161"/>
      <c r="E12" s="162"/>
      <c r="F12" s="159"/>
      <c r="G12" s="222">
        <v>1</v>
      </c>
    </row>
    <row r="13" spans="1:7" x14ac:dyDescent="0.3">
      <c r="A13" s="163" t="s">
        <v>192</v>
      </c>
      <c r="B13" s="216">
        <v>1</v>
      </c>
      <c r="C13" s="166">
        <v>0.5</v>
      </c>
      <c r="D13" s="164"/>
      <c r="E13" s="165"/>
      <c r="F13" s="159"/>
      <c r="G13" s="222">
        <v>10</v>
      </c>
    </row>
    <row r="14" spans="1:7" x14ac:dyDescent="0.3">
      <c r="A14" s="163" t="s">
        <v>178</v>
      </c>
      <c r="B14" s="216">
        <v>1</v>
      </c>
      <c r="C14" s="166">
        <v>5</v>
      </c>
      <c r="D14" s="164" t="s">
        <v>179</v>
      </c>
      <c r="E14" s="165"/>
      <c r="F14" s="159"/>
      <c r="G14" s="222">
        <v>10</v>
      </c>
    </row>
    <row r="15" spans="1:7" x14ac:dyDescent="0.3">
      <c r="A15" s="163" t="s">
        <v>171</v>
      </c>
      <c r="B15" s="391">
        <v>2256</v>
      </c>
      <c r="C15" s="389">
        <f>B15/100</f>
        <v>22.56</v>
      </c>
      <c r="D15" s="399"/>
      <c r="E15" s="165"/>
      <c r="G15" s="222">
        <f>B15</f>
        <v>2256</v>
      </c>
    </row>
    <row r="16" spans="1:7" x14ac:dyDescent="0.3">
      <c r="A16" s="163" t="s">
        <v>198</v>
      </c>
      <c r="B16" s="391">
        <v>5</v>
      </c>
      <c r="C16" s="389">
        <f>B16/200</f>
        <v>2.5000000000000001E-2</v>
      </c>
      <c r="D16" s="390"/>
      <c r="E16" s="165"/>
      <c r="G16" s="397">
        <f>B16/10</f>
        <v>0.5</v>
      </c>
    </row>
    <row r="17" spans="1:7" x14ac:dyDescent="0.3">
      <c r="A17" s="163" t="s">
        <v>172</v>
      </c>
      <c r="B17" s="391">
        <v>1</v>
      </c>
      <c r="C17" s="389">
        <v>7</v>
      </c>
      <c r="D17" s="399"/>
      <c r="E17" s="165"/>
      <c r="G17" s="222">
        <v>8</v>
      </c>
    </row>
    <row r="18" spans="1:7" x14ac:dyDescent="0.3">
      <c r="A18" s="163" t="s">
        <v>173</v>
      </c>
      <c r="B18" s="391">
        <v>1</v>
      </c>
      <c r="C18" s="389">
        <v>6</v>
      </c>
      <c r="D18" s="390"/>
      <c r="E18" s="165"/>
      <c r="G18" s="222">
        <v>30</v>
      </c>
    </row>
    <row r="19" spans="1:7" x14ac:dyDescent="0.3">
      <c r="A19" s="163" t="s">
        <v>177</v>
      </c>
      <c r="B19" s="216">
        <v>1</v>
      </c>
      <c r="C19" s="166">
        <v>5</v>
      </c>
      <c r="D19" s="164"/>
      <c r="E19" s="165"/>
      <c r="F19" s="159"/>
      <c r="G19" s="222">
        <v>55</v>
      </c>
    </row>
    <row r="20" spans="1:7" x14ac:dyDescent="0.3">
      <c r="A20" s="163" t="s">
        <v>175</v>
      </c>
      <c r="B20" s="216">
        <v>1</v>
      </c>
      <c r="C20" s="166">
        <v>6</v>
      </c>
      <c r="D20" s="164"/>
      <c r="E20" s="165"/>
      <c r="F20" s="159"/>
      <c r="G20" s="243">
        <v>500</v>
      </c>
    </row>
    <row r="21" spans="1:7" ht="16.2" thickBot="1" x14ac:dyDescent="0.35">
      <c r="A21" s="167" t="s">
        <v>176</v>
      </c>
      <c r="B21" s="168">
        <v>1</v>
      </c>
      <c r="C21" s="174">
        <v>0</v>
      </c>
      <c r="D21" s="175"/>
      <c r="E21" s="169"/>
      <c r="F21" s="159"/>
      <c r="G21" s="223">
        <v>200</v>
      </c>
    </row>
    <row r="22" spans="1:7" ht="16.8" thickTop="1" thickBot="1" x14ac:dyDescent="0.35">
      <c r="A22" s="463" t="s">
        <v>214</v>
      </c>
      <c r="B22" s="464">
        <f>(C22-5)/120</f>
        <v>0.4340416666666666</v>
      </c>
      <c r="C22" s="152">
        <f>SUM(C12:C21,5)</f>
        <v>57.084999999999994</v>
      </c>
      <c r="D22" s="125"/>
      <c r="E22" s="461"/>
      <c r="F22" s="159"/>
      <c r="G22" s="462"/>
    </row>
    <row r="23" spans="1:7" ht="23.4" thickBot="1" x14ac:dyDescent="0.35">
      <c r="A23" s="53"/>
      <c r="B23" s="53"/>
      <c r="D23" s="177" t="s">
        <v>102</v>
      </c>
      <c r="E23" s="170"/>
      <c r="G23" s="224"/>
    </row>
    <row r="24" spans="1:7" s="150" customFormat="1" ht="16.8" thickTop="1" thickBot="1" x14ac:dyDescent="0.35">
      <c r="A24" s="151" t="s">
        <v>67</v>
      </c>
      <c r="B24" s="151" t="s">
        <v>3</v>
      </c>
      <c r="C24" s="152" t="s">
        <v>20</v>
      </c>
      <c r="D24" s="153" t="s">
        <v>68</v>
      </c>
      <c r="E24" s="154" t="s">
        <v>69</v>
      </c>
      <c r="G24" s="225" t="s">
        <v>90</v>
      </c>
    </row>
    <row r="25" spans="1:7" x14ac:dyDescent="0.3">
      <c r="A25" s="155"/>
      <c r="B25" s="171"/>
      <c r="C25" s="156"/>
      <c r="D25" s="157"/>
      <c r="E25" s="158"/>
      <c r="G25" s="222"/>
    </row>
    <row r="26" spans="1:7" x14ac:dyDescent="0.3">
      <c r="A26" s="160"/>
      <c r="B26" s="172"/>
      <c r="C26" s="173"/>
      <c r="D26" s="161"/>
      <c r="E26" s="162"/>
      <c r="G26" s="222"/>
    </row>
    <row r="27" spans="1:7" ht="16.2" thickBot="1" x14ac:dyDescent="0.35">
      <c r="A27" s="167"/>
      <c r="B27" s="168"/>
      <c r="C27" s="174"/>
      <c r="D27" s="175"/>
      <c r="E27" s="169"/>
      <c r="G27" s="223"/>
    </row>
    <row r="28" spans="1:7" ht="16.2" thickTop="1" x14ac:dyDescent="0.3">
      <c r="G28" s="226"/>
    </row>
    <row r="29" spans="1:7" x14ac:dyDescent="0.3">
      <c r="E29" s="53" t="s">
        <v>91</v>
      </c>
      <c r="G29" s="248">
        <f>SUM(G3:G27,Martial!M3:M26)</f>
        <v>5699.5</v>
      </c>
    </row>
    <row r="30" spans="1:7" x14ac:dyDescent="0.3">
      <c r="E30" s="53" t="s">
        <v>215</v>
      </c>
      <c r="G30" s="248">
        <v>9000</v>
      </c>
    </row>
  </sheetData>
  <sortState xmlns:xlrd2="http://schemas.microsoft.com/office/spreadsheetml/2017/richdata2" ref="A3:D6">
    <sortCondition ref="A3:A6"/>
  </sortState>
  <phoneticPr fontId="0" type="noConversion"/>
  <conditionalFormatting sqref="G29">
    <cfRule type="cellIs" dxfId="3" priority="3" operator="lessThan">
      <formula>0</formula>
    </cfRule>
  </conditionalFormatting>
  <conditionalFormatting sqref="G30">
    <cfRule type="cellIs" dxfId="2"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6D71C-AD29-41EF-BDB3-CD06E52DC5E9}">
  <dimension ref="A1:G13"/>
  <sheetViews>
    <sheetView showGridLines="0" workbookViewId="0"/>
  </sheetViews>
  <sheetFormatPr defaultColWidth="13" defaultRowHeight="15.6" x14ac:dyDescent="0.3"/>
  <cols>
    <col min="1" max="1" width="13.296875" style="456" bestFit="1" customWidth="1"/>
    <col min="2" max="2" width="10" style="457" customWidth="1"/>
    <col min="3" max="3" width="4.59765625" style="457" customWidth="1"/>
    <col min="4" max="4" width="13.69921875" style="456" bestFit="1" customWidth="1"/>
    <col min="5" max="5" width="9.59765625" style="457" bestFit="1" customWidth="1"/>
    <col min="6" max="6" width="9.5" style="456" bestFit="1" customWidth="1"/>
    <col min="7" max="7" width="17.09765625" style="457" bestFit="1" customWidth="1"/>
    <col min="8" max="16384" width="13" style="408"/>
  </cols>
  <sheetData>
    <row r="1" spans="1:7" ht="29.4" thickTop="1" thickBot="1" x14ac:dyDescent="0.35">
      <c r="A1" s="402" t="s">
        <v>217</v>
      </c>
      <c r="B1" s="403"/>
      <c r="C1" s="403"/>
      <c r="D1" s="404"/>
      <c r="E1" s="405"/>
      <c r="F1" s="406"/>
      <c r="G1" s="407" t="s">
        <v>209</v>
      </c>
    </row>
    <row r="2" spans="1:7" ht="17.399999999999999" thickTop="1" x14ac:dyDescent="0.3">
      <c r="A2" s="409" t="s">
        <v>126</v>
      </c>
      <c r="B2" s="410" t="s">
        <v>212</v>
      </c>
      <c r="C2" s="410"/>
      <c r="D2" s="411" t="s">
        <v>130</v>
      </c>
      <c r="E2" s="412" t="s">
        <v>100</v>
      </c>
      <c r="F2" s="411" t="s">
        <v>137</v>
      </c>
      <c r="G2" s="413" t="s">
        <v>210</v>
      </c>
    </row>
    <row r="3" spans="1:7" ht="17.399999999999999" thickBot="1" x14ac:dyDescent="0.35">
      <c r="A3" s="414" t="s">
        <v>133</v>
      </c>
      <c r="B3" s="415" t="s">
        <v>202</v>
      </c>
      <c r="C3" s="416"/>
      <c r="D3" s="417" t="s">
        <v>203</v>
      </c>
      <c r="E3" s="418" t="s">
        <v>204</v>
      </c>
      <c r="F3" s="417" t="s">
        <v>72</v>
      </c>
      <c r="G3" s="419" t="s">
        <v>211</v>
      </c>
    </row>
    <row r="4" spans="1:7" ht="17.399999999999999" thickTop="1" x14ac:dyDescent="0.3">
      <c r="A4" s="420" t="s">
        <v>139</v>
      </c>
      <c r="B4" s="421">
        <v>8</v>
      </c>
      <c r="C4" s="422">
        <f t="shared" ref="C4:C9" si="0">IF(B4&gt;9.9,CONCATENATE("+",ROUNDDOWN((B4-10)/2,0)),ROUNDUP((B4-10)/2,0))</f>
        <v>-1</v>
      </c>
      <c r="D4" s="423" t="s">
        <v>144</v>
      </c>
      <c r="E4" s="424">
        <f>'Personal File'!E12/2</f>
        <v>12</v>
      </c>
      <c r="F4" s="425">
        <f>E4</f>
        <v>12</v>
      </c>
      <c r="G4" s="426"/>
    </row>
    <row r="5" spans="1:7" ht="17.399999999999999" thickBot="1" x14ac:dyDescent="0.35">
      <c r="A5" s="427" t="s">
        <v>141</v>
      </c>
      <c r="B5" s="428">
        <v>17</v>
      </c>
      <c r="C5" s="429" t="str">
        <f t="shared" si="0"/>
        <v>+3</v>
      </c>
      <c r="D5" s="430" t="s">
        <v>205</v>
      </c>
      <c r="E5" s="431">
        <v>14</v>
      </c>
      <c r="F5" s="432">
        <v>15</v>
      </c>
      <c r="G5" s="433"/>
    </row>
    <row r="6" spans="1:7" ht="17.399999999999999" thickTop="1" x14ac:dyDescent="0.3">
      <c r="A6" s="434" t="s">
        <v>143</v>
      </c>
      <c r="B6" s="428">
        <v>15</v>
      </c>
      <c r="C6" s="429" t="str">
        <f t="shared" si="0"/>
        <v>+2</v>
      </c>
      <c r="D6" s="435" t="s">
        <v>206</v>
      </c>
      <c r="E6" s="436">
        <v>0</v>
      </c>
      <c r="F6" s="437"/>
      <c r="G6" s="433"/>
    </row>
    <row r="7" spans="1:7" ht="16.8" x14ac:dyDescent="0.3">
      <c r="A7" s="438" t="s">
        <v>145</v>
      </c>
      <c r="B7" s="428">
        <v>2</v>
      </c>
      <c r="C7" s="429">
        <f t="shared" si="0"/>
        <v>-4</v>
      </c>
      <c r="D7" s="435" t="s">
        <v>207</v>
      </c>
      <c r="E7" s="439">
        <v>4</v>
      </c>
      <c r="F7" s="440"/>
      <c r="G7" s="433"/>
    </row>
    <row r="8" spans="1:7" ht="16.8" x14ac:dyDescent="0.3">
      <c r="A8" s="441" t="s">
        <v>147</v>
      </c>
      <c r="B8" s="428">
        <v>12</v>
      </c>
      <c r="C8" s="442" t="str">
        <f t="shared" si="0"/>
        <v>+1</v>
      </c>
      <c r="D8" s="443" t="s">
        <v>208</v>
      </c>
      <c r="E8" s="439">
        <v>5</v>
      </c>
      <c r="F8" s="440"/>
      <c r="G8" s="433"/>
    </row>
    <row r="9" spans="1:7" ht="17.399999999999999" thickBot="1" x14ac:dyDescent="0.35">
      <c r="A9" s="444" t="s">
        <v>149</v>
      </c>
      <c r="B9" s="445">
        <v>6</v>
      </c>
      <c r="C9" s="446">
        <f t="shared" si="0"/>
        <v>-2</v>
      </c>
      <c r="D9" s="447" t="s">
        <v>60</v>
      </c>
      <c r="E9" s="448">
        <v>1</v>
      </c>
      <c r="F9" s="440"/>
      <c r="G9" s="433"/>
    </row>
    <row r="10" spans="1:7" ht="17.399999999999999" thickTop="1" x14ac:dyDescent="0.3">
      <c r="A10" s="409"/>
      <c r="B10" s="449"/>
      <c r="C10" s="449"/>
      <c r="D10" s="449"/>
      <c r="E10" s="450"/>
      <c r="F10" s="451"/>
      <c r="G10" s="433"/>
    </row>
    <row r="11" spans="1:7" ht="16.8" x14ac:dyDescent="0.3">
      <c r="A11" s="452"/>
      <c r="B11" s="449"/>
      <c r="C11" s="449"/>
      <c r="D11" s="449"/>
      <c r="E11" s="450"/>
      <c r="F11" s="449"/>
      <c r="G11" s="450"/>
    </row>
    <row r="12" spans="1:7" ht="17.399999999999999" thickBot="1" x14ac:dyDescent="0.35">
      <c r="A12" s="453"/>
      <c r="B12" s="454"/>
      <c r="C12" s="454"/>
      <c r="D12" s="454"/>
      <c r="E12" s="455"/>
      <c r="F12" s="454"/>
      <c r="G12" s="455"/>
    </row>
    <row r="13" spans="1:7" ht="16.2" thickTop="1" x14ac:dyDescent="0.3"/>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Spells</vt:lpstr>
      <vt:lpstr>Feats</vt:lpstr>
      <vt:lpstr>Martial</vt:lpstr>
      <vt:lpstr>Equipment</vt:lpstr>
      <vt:lpstr>Familiar</vt:lpstr>
      <vt:lpstr>Familiar!Print_Area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D&amp;D 3.5 PC file</dc:title>
  <dc:creator>© Alexis A. Álvarez 2022</dc:creator>
  <cp:lastModifiedBy>Alexis Álvarez</cp:lastModifiedBy>
  <cp:lastPrinted>2012-12-01T21:17:53Z</cp:lastPrinted>
  <dcterms:created xsi:type="dcterms:W3CDTF">2000-10-24T15:39:59Z</dcterms:created>
  <dcterms:modified xsi:type="dcterms:W3CDTF">2023-02-18T13:27:32Z</dcterms:modified>
</cp:coreProperties>
</file>